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Lenovo\Desktop\2025_ZŠ a MŠ Borovského_Karviná\"/>
    </mc:Choice>
  </mc:AlternateContent>
  <xr:revisionPtr revIDLastSave="0" documentId="8_{61091DBF-C6F9-4E5A-9A21-284B9A0465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kapitulace stavby" sheetId="1" r:id="rId1"/>
    <sheet name="01 - Oprava venkovní kana..." sheetId="2" r:id="rId2"/>
    <sheet name="02 - Oprava vnitřní kanal..." sheetId="3" r:id="rId3"/>
  </sheets>
  <definedNames>
    <definedName name="_xlnm._FilterDatabase" localSheetId="1" hidden="1">'01 - Oprava venkovní kana...'!$C$127:$K$208</definedName>
    <definedName name="_xlnm._FilterDatabase" localSheetId="2" hidden="1">'02 - Oprava vnitřní kanal...'!$C$133:$K$216</definedName>
    <definedName name="_xlnm.Print_Titles" localSheetId="1">'01 - Oprava venkovní kana...'!$127:$127</definedName>
    <definedName name="_xlnm.Print_Titles" localSheetId="2">'02 - Oprava vnitřní kanal...'!$133:$133</definedName>
    <definedName name="_xlnm.Print_Titles" localSheetId="0">'Rekapitulace stavby'!$92:$92</definedName>
    <definedName name="_xlnm.Print_Area" localSheetId="1">'01 - Oprava venkovní kana...'!$C$4:$J$76,'01 - Oprava venkovní kana...'!$C$82:$J$109,'01 - Oprava venkovní kana...'!$C$115:$J$208</definedName>
    <definedName name="_xlnm.Print_Area" localSheetId="2">'02 - Oprava vnitřní kanal...'!$C$4:$J$76,'02 - Oprava vnitřní kanal...'!$C$82:$J$115,'02 - Oprava vnitřní kanal...'!$C$121:$J$216</definedName>
    <definedName name="_xlnm.Print_Area" localSheetId="0">'Rekapitulace stavby'!$D$4:$AO$76,'Rekapitulace stavby'!$C$82:$AQ$97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212" i="3" l="1"/>
  <c r="BI212" i="3"/>
  <c r="BH212" i="3"/>
  <c r="BG212" i="3"/>
  <c r="BF212" i="3"/>
  <c r="T212" i="3"/>
  <c r="R212" i="3"/>
  <c r="P212" i="3"/>
  <c r="J212" i="3"/>
  <c r="BE212" i="3" s="1"/>
  <c r="BK211" i="3"/>
  <c r="BI211" i="3"/>
  <c r="BH211" i="3"/>
  <c r="BG211" i="3"/>
  <c r="BF211" i="3"/>
  <c r="BE211" i="3"/>
  <c r="T211" i="3"/>
  <c r="R211" i="3"/>
  <c r="P211" i="3"/>
  <c r="J211" i="3"/>
  <c r="BK210" i="3"/>
  <c r="BI210" i="3"/>
  <c r="BH210" i="3"/>
  <c r="BG210" i="3"/>
  <c r="BF210" i="3"/>
  <c r="T210" i="3"/>
  <c r="R210" i="3"/>
  <c r="P210" i="3"/>
  <c r="J210" i="3"/>
  <c r="BE210" i="3" s="1"/>
  <c r="BK164" i="2"/>
  <c r="BI164" i="2"/>
  <c r="BH164" i="2"/>
  <c r="BG164" i="2"/>
  <c r="BF164" i="2"/>
  <c r="T164" i="2"/>
  <c r="R164" i="2"/>
  <c r="P164" i="2"/>
  <c r="J164" i="2"/>
  <c r="BE164" i="2" s="1"/>
  <c r="J131" i="2"/>
  <c r="BE131" i="2" s="1"/>
  <c r="P131" i="2"/>
  <c r="R131" i="2"/>
  <c r="T131" i="2"/>
  <c r="BF131" i="2"/>
  <c r="BG131" i="2"/>
  <c r="BH131" i="2"/>
  <c r="BI131" i="2"/>
  <c r="BK131" i="2"/>
  <c r="BK187" i="3" l="1"/>
  <c r="BI187" i="3"/>
  <c r="BH187" i="3"/>
  <c r="BG187" i="3"/>
  <c r="BF187" i="3"/>
  <c r="T187" i="3"/>
  <c r="R187" i="3"/>
  <c r="P187" i="3"/>
  <c r="J187" i="3"/>
  <c r="BE187" i="3" s="1"/>
  <c r="BK191" i="3"/>
  <c r="BI191" i="3"/>
  <c r="BH191" i="3"/>
  <c r="BG191" i="3"/>
  <c r="BF191" i="3"/>
  <c r="T191" i="3"/>
  <c r="R191" i="3"/>
  <c r="P191" i="3"/>
  <c r="J191" i="3"/>
  <c r="BE191" i="3" s="1"/>
  <c r="BK190" i="3"/>
  <c r="BI190" i="3"/>
  <c r="BH190" i="3"/>
  <c r="BG190" i="3"/>
  <c r="BF190" i="3"/>
  <c r="T190" i="3"/>
  <c r="R190" i="3"/>
  <c r="P190" i="3"/>
  <c r="J190" i="3"/>
  <c r="BE190" i="3" s="1"/>
  <c r="BK184" i="2"/>
  <c r="BI184" i="2"/>
  <c r="BH184" i="2"/>
  <c r="BG184" i="2"/>
  <c r="BF184" i="2"/>
  <c r="T184" i="2"/>
  <c r="R184" i="2"/>
  <c r="P184" i="2"/>
  <c r="J184" i="2"/>
  <c r="BE184" i="2" s="1"/>
  <c r="J37" i="3"/>
  <c r="J36" i="3"/>
  <c r="AY96" i="1" s="1"/>
  <c r="J35" i="3"/>
  <c r="AX96" i="1" s="1"/>
  <c r="BI216" i="3"/>
  <c r="BH216" i="3"/>
  <c r="BG216" i="3"/>
  <c r="BF216" i="3"/>
  <c r="T216" i="3"/>
  <c r="R216" i="3"/>
  <c r="P216" i="3"/>
  <c r="BI215" i="3"/>
  <c r="BH215" i="3"/>
  <c r="BG215" i="3"/>
  <c r="BF215" i="3"/>
  <c r="T215" i="3"/>
  <c r="R215" i="3"/>
  <c r="P215" i="3"/>
  <c r="BI213" i="3"/>
  <c r="BH213" i="3"/>
  <c r="BG213" i="3"/>
  <c r="BF213" i="3"/>
  <c r="T213" i="3"/>
  <c r="R213" i="3"/>
  <c r="P213" i="3"/>
  <c r="BI209" i="3"/>
  <c r="BH209" i="3"/>
  <c r="BG209" i="3"/>
  <c r="BF209" i="3"/>
  <c r="T209" i="3"/>
  <c r="R209" i="3"/>
  <c r="P209" i="3"/>
  <c r="BI207" i="3"/>
  <c r="BH207" i="3"/>
  <c r="BG207" i="3"/>
  <c r="BF207" i="3"/>
  <c r="T207" i="3"/>
  <c r="R207" i="3"/>
  <c r="P207" i="3"/>
  <c r="BI206" i="3"/>
  <c r="BH206" i="3"/>
  <c r="BG206" i="3"/>
  <c r="BF206" i="3"/>
  <c r="T206" i="3"/>
  <c r="R206" i="3"/>
  <c r="P206" i="3"/>
  <c r="BI205" i="3"/>
  <c r="BH205" i="3"/>
  <c r="BG205" i="3"/>
  <c r="BF205" i="3"/>
  <c r="T205" i="3"/>
  <c r="R205" i="3"/>
  <c r="P205" i="3"/>
  <c r="BI203" i="3"/>
  <c r="BH203" i="3"/>
  <c r="BG203" i="3"/>
  <c r="BF203" i="3"/>
  <c r="T203" i="3"/>
  <c r="R203" i="3"/>
  <c r="P203" i="3"/>
  <c r="BI202" i="3"/>
  <c r="BH202" i="3"/>
  <c r="BG202" i="3"/>
  <c r="BF202" i="3"/>
  <c r="T202" i="3"/>
  <c r="R202" i="3"/>
  <c r="P202" i="3"/>
  <c r="BI201" i="3"/>
  <c r="BH201" i="3"/>
  <c r="BG201" i="3"/>
  <c r="BF201" i="3"/>
  <c r="T201" i="3"/>
  <c r="R201" i="3"/>
  <c r="P201" i="3"/>
  <c r="BI200" i="3"/>
  <c r="BH200" i="3"/>
  <c r="BG200" i="3"/>
  <c r="BF200" i="3"/>
  <c r="T200" i="3"/>
  <c r="R200" i="3"/>
  <c r="P200" i="3"/>
  <c r="BI199" i="3"/>
  <c r="BH199" i="3"/>
  <c r="BG199" i="3"/>
  <c r="BF199" i="3"/>
  <c r="T199" i="3"/>
  <c r="R199" i="3"/>
  <c r="P199" i="3"/>
  <c r="BI197" i="3"/>
  <c r="BH197" i="3"/>
  <c r="BG197" i="3"/>
  <c r="BF197" i="3"/>
  <c r="T197" i="3"/>
  <c r="R197" i="3"/>
  <c r="P197" i="3"/>
  <c r="BI196" i="3"/>
  <c r="BH196" i="3"/>
  <c r="BG196" i="3"/>
  <c r="BF196" i="3"/>
  <c r="T196" i="3"/>
  <c r="R196" i="3"/>
  <c r="P196" i="3"/>
  <c r="BI195" i="3"/>
  <c r="BH195" i="3"/>
  <c r="BG195" i="3"/>
  <c r="BF195" i="3"/>
  <c r="T195" i="3"/>
  <c r="R195" i="3"/>
  <c r="P195" i="3"/>
  <c r="BI194" i="3"/>
  <c r="BH194" i="3"/>
  <c r="BG194" i="3"/>
  <c r="BF194" i="3"/>
  <c r="T194" i="3"/>
  <c r="R194" i="3"/>
  <c r="P194" i="3"/>
  <c r="BI192" i="3"/>
  <c r="BH192" i="3"/>
  <c r="BG192" i="3"/>
  <c r="BF192" i="3"/>
  <c r="T192" i="3"/>
  <c r="R192" i="3"/>
  <c r="P192" i="3"/>
  <c r="BI189" i="3"/>
  <c r="BH189" i="3"/>
  <c r="BG189" i="3"/>
  <c r="BF189" i="3"/>
  <c r="T189" i="3"/>
  <c r="R189" i="3"/>
  <c r="P189" i="3"/>
  <c r="BI188" i="3"/>
  <c r="BH188" i="3"/>
  <c r="BG188" i="3"/>
  <c r="BF188" i="3"/>
  <c r="T188" i="3"/>
  <c r="R188" i="3"/>
  <c r="P188" i="3"/>
  <c r="BI186" i="3"/>
  <c r="BH186" i="3"/>
  <c r="BG186" i="3"/>
  <c r="BF186" i="3"/>
  <c r="T186" i="3"/>
  <c r="R186" i="3"/>
  <c r="P186" i="3"/>
  <c r="BI185" i="3"/>
  <c r="BH185" i="3"/>
  <c r="BG185" i="3"/>
  <c r="BF185" i="3"/>
  <c r="T185" i="3"/>
  <c r="R185" i="3"/>
  <c r="P185" i="3"/>
  <c r="BI184" i="3"/>
  <c r="BH184" i="3"/>
  <c r="BG184" i="3"/>
  <c r="BF184" i="3"/>
  <c r="T184" i="3"/>
  <c r="R184" i="3"/>
  <c r="P184" i="3"/>
  <c r="BI183" i="3"/>
  <c r="BH183" i="3"/>
  <c r="BG183" i="3"/>
  <c r="BF183" i="3"/>
  <c r="T183" i="3"/>
  <c r="R183" i="3"/>
  <c r="P183" i="3"/>
  <c r="BI182" i="3"/>
  <c r="BH182" i="3"/>
  <c r="BG182" i="3"/>
  <c r="BF182" i="3"/>
  <c r="T182" i="3"/>
  <c r="R182" i="3"/>
  <c r="P182" i="3"/>
  <c r="BI180" i="3"/>
  <c r="BH180" i="3"/>
  <c r="BG180" i="3"/>
  <c r="BF180" i="3"/>
  <c r="T180" i="3"/>
  <c r="R180" i="3"/>
  <c r="P180" i="3"/>
  <c r="BI179" i="3"/>
  <c r="BH179" i="3"/>
  <c r="BG179" i="3"/>
  <c r="BF179" i="3"/>
  <c r="T179" i="3"/>
  <c r="R179" i="3"/>
  <c r="P179" i="3"/>
  <c r="BI178" i="3"/>
  <c r="BH178" i="3"/>
  <c r="BG178" i="3"/>
  <c r="BF178" i="3"/>
  <c r="T178" i="3"/>
  <c r="R178" i="3"/>
  <c r="P178" i="3"/>
  <c r="BI175" i="3"/>
  <c r="BH175" i="3"/>
  <c r="BG175" i="3"/>
  <c r="BF175" i="3"/>
  <c r="T175" i="3"/>
  <c r="T174" i="3" s="1"/>
  <c r="R175" i="3"/>
  <c r="R174" i="3" s="1"/>
  <c r="P175" i="3"/>
  <c r="P174" i="3" s="1"/>
  <c r="BI173" i="3"/>
  <c r="BH173" i="3"/>
  <c r="BG173" i="3"/>
  <c r="BF173" i="3"/>
  <c r="T173" i="3"/>
  <c r="R173" i="3"/>
  <c r="P173" i="3"/>
  <c r="BI172" i="3"/>
  <c r="BH172" i="3"/>
  <c r="BG172" i="3"/>
  <c r="BF172" i="3"/>
  <c r="T172" i="3"/>
  <c r="R172" i="3"/>
  <c r="P172" i="3"/>
  <c r="BI171" i="3"/>
  <c r="BH171" i="3"/>
  <c r="BG171" i="3"/>
  <c r="BF171" i="3"/>
  <c r="T171" i="3"/>
  <c r="R171" i="3"/>
  <c r="P171" i="3"/>
  <c r="BI170" i="3"/>
  <c r="BH170" i="3"/>
  <c r="BG170" i="3"/>
  <c r="BF170" i="3"/>
  <c r="T170" i="3"/>
  <c r="R170" i="3"/>
  <c r="P170" i="3"/>
  <c r="BI168" i="3"/>
  <c r="BH168" i="3"/>
  <c r="BG168" i="3"/>
  <c r="BF168" i="3"/>
  <c r="T168" i="3"/>
  <c r="R168" i="3"/>
  <c r="P168" i="3"/>
  <c r="BI167" i="3"/>
  <c r="BH167" i="3"/>
  <c r="BG167" i="3"/>
  <c r="BF167" i="3"/>
  <c r="T167" i="3"/>
  <c r="R167" i="3"/>
  <c r="P167" i="3"/>
  <c r="BI166" i="3"/>
  <c r="BH166" i="3"/>
  <c r="BG166" i="3"/>
  <c r="BF166" i="3"/>
  <c r="T166" i="3"/>
  <c r="R166" i="3"/>
  <c r="P166" i="3"/>
  <c r="BI165" i="3"/>
  <c r="BH165" i="3"/>
  <c r="BG165" i="3"/>
  <c r="BF165" i="3"/>
  <c r="T165" i="3"/>
  <c r="R165" i="3"/>
  <c r="P165" i="3"/>
  <c r="BI163" i="3"/>
  <c r="BH163" i="3"/>
  <c r="BG163" i="3"/>
  <c r="BF163" i="3"/>
  <c r="T163" i="3"/>
  <c r="R163" i="3"/>
  <c r="P163" i="3"/>
  <c r="BI162" i="3"/>
  <c r="BH162" i="3"/>
  <c r="BG162" i="3"/>
  <c r="BF162" i="3"/>
  <c r="T162" i="3"/>
  <c r="R162" i="3"/>
  <c r="P162" i="3"/>
  <c r="BI161" i="3"/>
  <c r="BH161" i="3"/>
  <c r="BG161" i="3"/>
  <c r="BF161" i="3"/>
  <c r="T161" i="3"/>
  <c r="R161" i="3"/>
  <c r="P161" i="3"/>
  <c r="BI160" i="3"/>
  <c r="BH160" i="3"/>
  <c r="BG160" i="3"/>
  <c r="BF160" i="3"/>
  <c r="T160" i="3"/>
  <c r="R160" i="3"/>
  <c r="P160" i="3"/>
  <c r="BI158" i="3"/>
  <c r="BH158" i="3"/>
  <c r="BG158" i="3"/>
  <c r="BF158" i="3"/>
  <c r="T158" i="3"/>
  <c r="R158" i="3"/>
  <c r="P158" i="3"/>
  <c r="BI157" i="3"/>
  <c r="BH157" i="3"/>
  <c r="BG157" i="3"/>
  <c r="BF157" i="3"/>
  <c r="T157" i="3"/>
  <c r="R157" i="3"/>
  <c r="P157" i="3"/>
  <c r="BI155" i="3"/>
  <c r="BH155" i="3"/>
  <c r="BG155" i="3"/>
  <c r="BF155" i="3"/>
  <c r="T155" i="3"/>
  <c r="T154" i="3" s="1"/>
  <c r="R155" i="3"/>
  <c r="R154" i="3" s="1"/>
  <c r="P155" i="3"/>
  <c r="P154" i="3" s="1"/>
  <c r="BI153" i="3"/>
  <c r="BH153" i="3"/>
  <c r="BG153" i="3"/>
  <c r="BF153" i="3"/>
  <c r="T153" i="3"/>
  <c r="R153" i="3"/>
  <c r="P153" i="3"/>
  <c r="BI152" i="3"/>
  <c r="BH152" i="3"/>
  <c r="BG152" i="3"/>
  <c r="BF152" i="3"/>
  <c r="T152" i="3"/>
  <c r="R152" i="3"/>
  <c r="P152" i="3"/>
  <c r="BI151" i="3"/>
  <c r="BH151" i="3"/>
  <c r="BG151" i="3"/>
  <c r="BF151" i="3"/>
  <c r="T151" i="3"/>
  <c r="R151" i="3"/>
  <c r="P151" i="3"/>
  <c r="BI150" i="3"/>
  <c r="BH150" i="3"/>
  <c r="BG150" i="3"/>
  <c r="BF150" i="3"/>
  <c r="T150" i="3"/>
  <c r="R150" i="3"/>
  <c r="P150" i="3"/>
  <c r="BI149" i="3"/>
  <c r="BH149" i="3"/>
  <c r="BG149" i="3"/>
  <c r="BF149" i="3"/>
  <c r="T149" i="3"/>
  <c r="R149" i="3"/>
  <c r="P149" i="3"/>
  <c r="BI147" i="3"/>
  <c r="BH147" i="3"/>
  <c r="BG147" i="3"/>
  <c r="BF147" i="3"/>
  <c r="T147" i="3"/>
  <c r="R147" i="3"/>
  <c r="P147" i="3"/>
  <c r="BI146" i="3"/>
  <c r="BH146" i="3"/>
  <c r="BG146" i="3"/>
  <c r="BF146" i="3"/>
  <c r="T146" i="3"/>
  <c r="R146" i="3"/>
  <c r="P146" i="3"/>
  <c r="BI145" i="3"/>
  <c r="BH145" i="3"/>
  <c r="BG145" i="3"/>
  <c r="BF145" i="3"/>
  <c r="T145" i="3"/>
  <c r="R145" i="3"/>
  <c r="P145" i="3"/>
  <c r="BI143" i="3"/>
  <c r="BH143" i="3"/>
  <c r="BG143" i="3"/>
  <c r="BF143" i="3"/>
  <c r="T143" i="3"/>
  <c r="R143" i="3"/>
  <c r="P143" i="3"/>
  <c r="BI142" i="3"/>
  <c r="BH142" i="3"/>
  <c r="BG142" i="3"/>
  <c r="BF142" i="3"/>
  <c r="T142" i="3"/>
  <c r="R142" i="3"/>
  <c r="P142" i="3"/>
  <c r="BI141" i="3"/>
  <c r="BH141" i="3"/>
  <c r="BG141" i="3"/>
  <c r="BF141" i="3"/>
  <c r="T141" i="3"/>
  <c r="R141" i="3"/>
  <c r="P141" i="3"/>
  <c r="BI140" i="3"/>
  <c r="BH140" i="3"/>
  <c r="BG140" i="3"/>
  <c r="BF140" i="3"/>
  <c r="T140" i="3"/>
  <c r="R140" i="3"/>
  <c r="P140" i="3"/>
  <c r="BI139" i="3"/>
  <c r="BH139" i="3"/>
  <c r="BG139" i="3"/>
  <c r="BF139" i="3"/>
  <c r="T139" i="3"/>
  <c r="R139" i="3"/>
  <c r="P139" i="3"/>
  <c r="BI138" i="3"/>
  <c r="BH138" i="3"/>
  <c r="BG138" i="3"/>
  <c r="BF138" i="3"/>
  <c r="T138" i="3"/>
  <c r="R138" i="3"/>
  <c r="P138" i="3"/>
  <c r="BI137" i="3"/>
  <c r="BH137" i="3"/>
  <c r="BG137" i="3"/>
  <c r="BF137" i="3"/>
  <c r="T137" i="3"/>
  <c r="R137" i="3"/>
  <c r="P137" i="3"/>
  <c r="F128" i="3"/>
  <c r="E126" i="3"/>
  <c r="F89" i="3"/>
  <c r="E87" i="3"/>
  <c r="J24" i="3"/>
  <c r="E24" i="3"/>
  <c r="J131" i="3" s="1"/>
  <c r="J23" i="3"/>
  <c r="J21" i="3"/>
  <c r="E21" i="3"/>
  <c r="J130" i="3" s="1"/>
  <c r="J20" i="3"/>
  <c r="J18" i="3"/>
  <c r="F131" i="3"/>
  <c r="J17" i="3"/>
  <c r="J15" i="3"/>
  <c r="F91" i="3"/>
  <c r="J14" i="3"/>
  <c r="J12" i="3"/>
  <c r="E7" i="3"/>
  <c r="E124" i="3" s="1"/>
  <c r="J37" i="2"/>
  <c r="J36" i="2"/>
  <c r="AY95" i="1" s="1"/>
  <c r="J35" i="2"/>
  <c r="AX95" i="1" s="1"/>
  <c r="BI208" i="2"/>
  <c r="BH208" i="2"/>
  <c r="BG208" i="2"/>
  <c r="BF208" i="2"/>
  <c r="T208" i="2"/>
  <c r="R208" i="2"/>
  <c r="P208" i="2"/>
  <c r="BI207" i="2"/>
  <c r="BH207" i="2"/>
  <c r="BG207" i="2"/>
  <c r="BF207" i="2"/>
  <c r="T207" i="2"/>
  <c r="R207" i="2"/>
  <c r="P207" i="2"/>
  <c r="BI204" i="2"/>
  <c r="BH204" i="2"/>
  <c r="BG204" i="2"/>
  <c r="BF204" i="2"/>
  <c r="T204" i="2"/>
  <c r="T203" i="2" s="1"/>
  <c r="R204" i="2"/>
  <c r="R203" i="2" s="1"/>
  <c r="P204" i="2"/>
  <c r="P203" i="2" s="1"/>
  <c r="BI202" i="2"/>
  <c r="BH202" i="2"/>
  <c r="BG202" i="2"/>
  <c r="BF202" i="2"/>
  <c r="T202" i="2"/>
  <c r="R202" i="2"/>
  <c r="P202" i="2"/>
  <c r="BI201" i="2"/>
  <c r="BH201" i="2"/>
  <c r="BG201" i="2"/>
  <c r="BF201" i="2"/>
  <c r="T201" i="2"/>
  <c r="R201" i="2"/>
  <c r="P201" i="2"/>
  <c r="BI200" i="2"/>
  <c r="BH200" i="2"/>
  <c r="BG200" i="2"/>
  <c r="BF200" i="2"/>
  <c r="T200" i="2"/>
  <c r="R200" i="2"/>
  <c r="P200" i="2"/>
  <c r="BI199" i="2"/>
  <c r="BH199" i="2"/>
  <c r="BG199" i="2"/>
  <c r="BF199" i="2"/>
  <c r="T199" i="2"/>
  <c r="R199" i="2"/>
  <c r="P199" i="2"/>
  <c r="BI197" i="2"/>
  <c r="BH197" i="2"/>
  <c r="BG197" i="2"/>
  <c r="BF197" i="2"/>
  <c r="T197" i="2"/>
  <c r="R197" i="2"/>
  <c r="P197" i="2"/>
  <c r="BI196" i="2"/>
  <c r="BH196" i="2"/>
  <c r="BG196" i="2"/>
  <c r="BF196" i="2"/>
  <c r="T196" i="2"/>
  <c r="R196" i="2"/>
  <c r="P196" i="2"/>
  <c r="BI195" i="2"/>
  <c r="BH195" i="2"/>
  <c r="BG195" i="2"/>
  <c r="BF195" i="2"/>
  <c r="T195" i="2"/>
  <c r="R195" i="2"/>
  <c r="P195" i="2"/>
  <c r="BI193" i="2"/>
  <c r="BH193" i="2"/>
  <c r="BG193" i="2"/>
  <c r="BF193" i="2"/>
  <c r="T193" i="2"/>
  <c r="R193" i="2"/>
  <c r="P193" i="2"/>
  <c r="BI192" i="2"/>
  <c r="BH192" i="2"/>
  <c r="BG192" i="2"/>
  <c r="BF192" i="2"/>
  <c r="T192" i="2"/>
  <c r="R192" i="2"/>
  <c r="P192" i="2"/>
  <c r="BI191" i="2"/>
  <c r="BH191" i="2"/>
  <c r="BG191" i="2"/>
  <c r="BF191" i="2"/>
  <c r="T191" i="2"/>
  <c r="R191" i="2"/>
  <c r="P191" i="2"/>
  <c r="BI190" i="2"/>
  <c r="BH190" i="2"/>
  <c r="BG190" i="2"/>
  <c r="BF190" i="2"/>
  <c r="T190" i="2"/>
  <c r="R190" i="2"/>
  <c r="P190" i="2"/>
  <c r="BI189" i="2"/>
  <c r="BH189" i="2"/>
  <c r="BG189" i="2"/>
  <c r="BF189" i="2"/>
  <c r="T189" i="2"/>
  <c r="R189" i="2"/>
  <c r="P189" i="2"/>
  <c r="BI188" i="2"/>
  <c r="BH188" i="2"/>
  <c r="BG188" i="2"/>
  <c r="BF188" i="2"/>
  <c r="T188" i="2"/>
  <c r="R188" i="2"/>
  <c r="P188" i="2"/>
  <c r="BI187" i="2"/>
  <c r="BH187" i="2"/>
  <c r="BG187" i="2"/>
  <c r="BF187" i="2"/>
  <c r="T187" i="2"/>
  <c r="R187" i="2"/>
  <c r="P187" i="2"/>
  <c r="BI186" i="2"/>
  <c r="BH186" i="2"/>
  <c r="BG186" i="2"/>
  <c r="BF186" i="2"/>
  <c r="T186" i="2"/>
  <c r="R186" i="2"/>
  <c r="P186" i="2"/>
  <c r="BI185" i="2"/>
  <c r="BH185" i="2"/>
  <c r="BG185" i="2"/>
  <c r="BF185" i="2"/>
  <c r="T185" i="2"/>
  <c r="R185" i="2"/>
  <c r="P185" i="2"/>
  <c r="BI183" i="2"/>
  <c r="BH183" i="2"/>
  <c r="BG183" i="2"/>
  <c r="BF183" i="2"/>
  <c r="T183" i="2"/>
  <c r="R183" i="2"/>
  <c r="P183" i="2"/>
  <c r="BI182" i="2"/>
  <c r="BH182" i="2"/>
  <c r="BG182" i="2"/>
  <c r="BF182" i="2"/>
  <c r="T182" i="2"/>
  <c r="R182" i="2"/>
  <c r="P182" i="2"/>
  <c r="BI181" i="2"/>
  <c r="BH181" i="2"/>
  <c r="BG181" i="2"/>
  <c r="BF181" i="2"/>
  <c r="T181" i="2"/>
  <c r="R181" i="2"/>
  <c r="P181" i="2"/>
  <c r="BI180" i="2"/>
  <c r="BH180" i="2"/>
  <c r="BG180" i="2"/>
  <c r="BF180" i="2"/>
  <c r="T180" i="2"/>
  <c r="R180" i="2"/>
  <c r="P180" i="2"/>
  <c r="BI179" i="2"/>
  <c r="BH179" i="2"/>
  <c r="BG179" i="2"/>
  <c r="BF179" i="2"/>
  <c r="T179" i="2"/>
  <c r="R179" i="2"/>
  <c r="P179" i="2"/>
  <c r="BI178" i="2"/>
  <c r="BH178" i="2"/>
  <c r="BG178" i="2"/>
  <c r="BF178" i="2"/>
  <c r="T178" i="2"/>
  <c r="R178" i="2"/>
  <c r="P178" i="2"/>
  <c r="BI177" i="2"/>
  <c r="BH177" i="2"/>
  <c r="BG177" i="2"/>
  <c r="BF177" i="2"/>
  <c r="T177" i="2"/>
  <c r="R177" i="2"/>
  <c r="P177" i="2"/>
  <c r="BI176" i="2"/>
  <c r="BH176" i="2"/>
  <c r="BG176" i="2"/>
  <c r="BF176" i="2"/>
  <c r="T176" i="2"/>
  <c r="R176" i="2"/>
  <c r="P176" i="2"/>
  <c r="BI175" i="2"/>
  <c r="BH175" i="2"/>
  <c r="BG175" i="2"/>
  <c r="BF175" i="2"/>
  <c r="T175" i="2"/>
  <c r="R175" i="2"/>
  <c r="P175" i="2"/>
  <c r="BI174" i="2"/>
  <c r="BH174" i="2"/>
  <c r="BG174" i="2"/>
  <c r="BF174" i="2"/>
  <c r="T174" i="2"/>
  <c r="R174" i="2"/>
  <c r="P174" i="2"/>
  <c r="BI173" i="2"/>
  <c r="BH173" i="2"/>
  <c r="BG173" i="2"/>
  <c r="BF173" i="2"/>
  <c r="T173" i="2"/>
  <c r="R173" i="2"/>
  <c r="P173" i="2"/>
  <c r="BI172" i="2"/>
  <c r="BH172" i="2"/>
  <c r="BG172" i="2"/>
  <c r="BF172" i="2"/>
  <c r="T172" i="2"/>
  <c r="R172" i="2"/>
  <c r="P172" i="2"/>
  <c r="BI171" i="2"/>
  <c r="BH171" i="2"/>
  <c r="BG171" i="2"/>
  <c r="BF171" i="2"/>
  <c r="T171" i="2"/>
  <c r="R171" i="2"/>
  <c r="P171" i="2"/>
  <c r="BI170" i="2"/>
  <c r="BH170" i="2"/>
  <c r="BG170" i="2"/>
  <c r="BF170" i="2"/>
  <c r="T170" i="2"/>
  <c r="R170" i="2"/>
  <c r="P170" i="2"/>
  <c r="BI169" i="2"/>
  <c r="BH169" i="2"/>
  <c r="BG169" i="2"/>
  <c r="BF169" i="2"/>
  <c r="T169" i="2"/>
  <c r="R169" i="2"/>
  <c r="P169" i="2"/>
  <c r="BI168" i="2"/>
  <c r="BH168" i="2"/>
  <c r="BG168" i="2"/>
  <c r="BF168" i="2"/>
  <c r="T168" i="2"/>
  <c r="R168" i="2"/>
  <c r="P168" i="2"/>
  <c r="BI167" i="2"/>
  <c r="BH167" i="2"/>
  <c r="BG167" i="2"/>
  <c r="BF167" i="2"/>
  <c r="T167" i="2"/>
  <c r="R167" i="2"/>
  <c r="P167" i="2"/>
  <c r="BI166" i="2"/>
  <c r="BH166" i="2"/>
  <c r="BG166" i="2"/>
  <c r="BF166" i="2"/>
  <c r="T166" i="2"/>
  <c r="R166" i="2"/>
  <c r="P166" i="2"/>
  <c r="BI165" i="2"/>
  <c r="BH165" i="2"/>
  <c r="BG165" i="2"/>
  <c r="BF165" i="2"/>
  <c r="T165" i="2"/>
  <c r="R165" i="2"/>
  <c r="P165" i="2"/>
  <c r="BI163" i="2"/>
  <c r="BH163" i="2"/>
  <c r="BG163" i="2"/>
  <c r="BF163" i="2"/>
  <c r="T163" i="2"/>
  <c r="R163" i="2"/>
  <c r="P163" i="2"/>
  <c r="BI162" i="2"/>
  <c r="BH162" i="2"/>
  <c r="BG162" i="2"/>
  <c r="BF162" i="2"/>
  <c r="T162" i="2"/>
  <c r="R162" i="2"/>
  <c r="P162" i="2"/>
  <c r="BI161" i="2"/>
  <c r="BH161" i="2"/>
  <c r="BG161" i="2"/>
  <c r="BF161" i="2"/>
  <c r="T161" i="2"/>
  <c r="R161" i="2"/>
  <c r="P161" i="2"/>
  <c r="BI159" i="2"/>
  <c r="BH159" i="2"/>
  <c r="BG159" i="2"/>
  <c r="BF159" i="2"/>
  <c r="T159" i="2"/>
  <c r="T158" i="2" s="1"/>
  <c r="R159" i="2"/>
  <c r="R158" i="2" s="1"/>
  <c r="P159" i="2"/>
  <c r="P158" i="2" s="1"/>
  <c r="BI157" i="2"/>
  <c r="BH157" i="2"/>
  <c r="BG157" i="2"/>
  <c r="BF157" i="2"/>
  <c r="T157" i="2"/>
  <c r="R157" i="2"/>
  <c r="P157" i="2"/>
  <c r="BI156" i="2"/>
  <c r="BH156" i="2"/>
  <c r="BG156" i="2"/>
  <c r="BF156" i="2"/>
  <c r="T156" i="2"/>
  <c r="R156" i="2"/>
  <c r="P156" i="2"/>
  <c r="BI154" i="2"/>
  <c r="BH154" i="2"/>
  <c r="BG154" i="2"/>
  <c r="BF154" i="2"/>
  <c r="T154" i="2"/>
  <c r="T153" i="2" s="1"/>
  <c r="R154" i="2"/>
  <c r="R153" i="2" s="1"/>
  <c r="P154" i="2"/>
  <c r="P153" i="2" s="1"/>
  <c r="BI152" i="2"/>
  <c r="BH152" i="2"/>
  <c r="BG152" i="2"/>
  <c r="BF152" i="2"/>
  <c r="T152" i="2"/>
  <c r="R152" i="2"/>
  <c r="P152" i="2"/>
  <c r="BI150" i="2"/>
  <c r="BH150" i="2"/>
  <c r="BG150" i="2"/>
  <c r="BF150" i="2"/>
  <c r="T150" i="2"/>
  <c r="R150" i="2"/>
  <c r="P150" i="2"/>
  <c r="BI149" i="2"/>
  <c r="BH149" i="2"/>
  <c r="BG149" i="2"/>
  <c r="BF149" i="2"/>
  <c r="T149" i="2"/>
  <c r="R149" i="2"/>
  <c r="P149" i="2"/>
  <c r="BI148" i="2"/>
  <c r="BH148" i="2"/>
  <c r="BG148" i="2"/>
  <c r="BF148" i="2"/>
  <c r="T148" i="2"/>
  <c r="R148" i="2"/>
  <c r="P148" i="2"/>
  <c r="BI147" i="2"/>
  <c r="BH147" i="2"/>
  <c r="BG147" i="2"/>
  <c r="BF147" i="2"/>
  <c r="T147" i="2"/>
  <c r="R147" i="2"/>
  <c r="P147" i="2"/>
  <c r="BI146" i="2"/>
  <c r="BH146" i="2"/>
  <c r="BG146" i="2"/>
  <c r="BF146" i="2"/>
  <c r="T146" i="2"/>
  <c r="R146" i="2"/>
  <c r="P146" i="2"/>
  <c r="BI145" i="2"/>
  <c r="BH145" i="2"/>
  <c r="BG145" i="2"/>
  <c r="BF145" i="2"/>
  <c r="T145" i="2"/>
  <c r="R145" i="2"/>
  <c r="P145" i="2"/>
  <c r="BI144" i="2"/>
  <c r="BH144" i="2"/>
  <c r="BG144" i="2"/>
  <c r="BF144" i="2"/>
  <c r="T144" i="2"/>
  <c r="R144" i="2"/>
  <c r="P144" i="2"/>
  <c r="BI143" i="2"/>
  <c r="BH143" i="2"/>
  <c r="BG143" i="2"/>
  <c r="BF143" i="2"/>
  <c r="T143" i="2"/>
  <c r="R143" i="2"/>
  <c r="P143" i="2"/>
  <c r="BI142" i="2"/>
  <c r="BH142" i="2"/>
  <c r="BG142" i="2"/>
  <c r="BF142" i="2"/>
  <c r="T142" i="2"/>
  <c r="R142" i="2"/>
  <c r="P142" i="2"/>
  <c r="BI141" i="2"/>
  <c r="BH141" i="2"/>
  <c r="BG141" i="2"/>
  <c r="BF141" i="2"/>
  <c r="T141" i="2"/>
  <c r="R141" i="2"/>
  <c r="P141" i="2"/>
  <c r="BI140" i="2"/>
  <c r="BH140" i="2"/>
  <c r="BG140" i="2"/>
  <c r="BF140" i="2"/>
  <c r="T140" i="2"/>
  <c r="R140" i="2"/>
  <c r="P140" i="2"/>
  <c r="BI139" i="2"/>
  <c r="BH139" i="2"/>
  <c r="BG139" i="2"/>
  <c r="BF139" i="2"/>
  <c r="T139" i="2"/>
  <c r="R139" i="2"/>
  <c r="P139" i="2"/>
  <c r="BI138" i="2"/>
  <c r="BH138" i="2"/>
  <c r="BG138" i="2"/>
  <c r="BF138" i="2"/>
  <c r="T138" i="2"/>
  <c r="R138" i="2"/>
  <c r="P138" i="2"/>
  <c r="BI137" i="2"/>
  <c r="BH137" i="2"/>
  <c r="BG137" i="2"/>
  <c r="BF137" i="2"/>
  <c r="T137" i="2"/>
  <c r="R137" i="2"/>
  <c r="P137" i="2"/>
  <c r="BI136" i="2"/>
  <c r="BH136" i="2"/>
  <c r="BG136" i="2"/>
  <c r="BF136" i="2"/>
  <c r="T136" i="2"/>
  <c r="R136" i="2"/>
  <c r="P136" i="2"/>
  <c r="BI135" i="2"/>
  <c r="BH135" i="2"/>
  <c r="BG135" i="2"/>
  <c r="BF135" i="2"/>
  <c r="T135" i="2"/>
  <c r="R135" i="2"/>
  <c r="P135" i="2"/>
  <c r="BI134" i="2"/>
  <c r="BH134" i="2"/>
  <c r="BG134" i="2"/>
  <c r="BF134" i="2"/>
  <c r="T134" i="2"/>
  <c r="R134" i="2"/>
  <c r="P134" i="2"/>
  <c r="BI133" i="2"/>
  <c r="BH133" i="2"/>
  <c r="BG133" i="2"/>
  <c r="BF133" i="2"/>
  <c r="T133" i="2"/>
  <c r="R133" i="2"/>
  <c r="P133" i="2"/>
  <c r="BI132" i="2"/>
  <c r="BH132" i="2"/>
  <c r="BG132" i="2"/>
  <c r="BF132" i="2"/>
  <c r="T132" i="2"/>
  <c r="R132" i="2"/>
  <c r="P132" i="2"/>
  <c r="F122" i="2"/>
  <c r="E120" i="2"/>
  <c r="F89" i="2"/>
  <c r="E87" i="2"/>
  <c r="J24" i="2"/>
  <c r="E24" i="2"/>
  <c r="J92" i="2" s="1"/>
  <c r="J23" i="2"/>
  <c r="J21" i="2"/>
  <c r="E21" i="2"/>
  <c r="J124" i="2" s="1"/>
  <c r="J20" i="2"/>
  <c r="J18" i="2"/>
  <c r="F125" i="2"/>
  <c r="J17" i="2"/>
  <c r="J15" i="2"/>
  <c r="F124" i="2"/>
  <c r="J14" i="2"/>
  <c r="J12" i="2"/>
  <c r="J89" i="2" s="1"/>
  <c r="E7" i="2"/>
  <c r="E118" i="2" s="1"/>
  <c r="AM90" i="1"/>
  <c r="AM89" i="1"/>
  <c r="AM87" i="1"/>
  <c r="L87" i="1"/>
  <c r="L85" i="1"/>
  <c r="BK199" i="2"/>
  <c r="BK187" i="2"/>
  <c r="BK181" i="2"/>
  <c r="BK172" i="2"/>
  <c r="BK168" i="2"/>
  <c r="BK149" i="2"/>
  <c r="BK139" i="2"/>
  <c r="J133" i="2"/>
  <c r="BK201" i="2"/>
  <c r="BK195" i="2"/>
  <c r="J191" i="2"/>
  <c r="BK178" i="2"/>
  <c r="J173" i="2"/>
  <c r="BK170" i="2"/>
  <c r="J161" i="2"/>
  <c r="J148" i="2"/>
  <c r="BK140" i="2"/>
  <c r="BK134" i="2"/>
  <c r="BK204" i="2"/>
  <c r="BK190" i="2"/>
  <c r="J182" i="2"/>
  <c r="J178" i="2"/>
  <c r="J172" i="2"/>
  <c r="J163" i="2"/>
  <c r="J150" i="2"/>
  <c r="BK141" i="2"/>
  <c r="J136" i="2"/>
  <c r="J207" i="2"/>
  <c r="J199" i="2"/>
  <c r="J188" i="2"/>
  <c r="BK176" i="2"/>
  <c r="J162" i="2"/>
  <c r="J154" i="2"/>
  <c r="BK143" i="2"/>
  <c r="J134" i="2"/>
  <c r="J209" i="3"/>
  <c r="J202" i="3"/>
  <c r="J194" i="3"/>
  <c r="J183" i="3"/>
  <c r="J172" i="3"/>
  <c r="BK161" i="3"/>
  <c r="BK152" i="3"/>
  <c r="J146" i="3"/>
  <c r="BK138" i="3"/>
  <c r="J207" i="3"/>
  <c r="BK195" i="3"/>
  <c r="BK192" i="3"/>
  <c r="J178" i="3"/>
  <c r="J162" i="3"/>
  <c r="J150" i="3"/>
  <c r="BK139" i="3"/>
  <c r="J206" i="3"/>
  <c r="BK200" i="3"/>
  <c r="J184" i="3"/>
  <c r="BK166" i="3"/>
  <c r="J161" i="3"/>
  <c r="BK150" i="3"/>
  <c r="BK141" i="3"/>
  <c r="J216" i="3"/>
  <c r="BK197" i="3"/>
  <c r="J182" i="3"/>
  <c r="BK172" i="3"/>
  <c r="J166" i="3"/>
  <c r="BK157" i="3"/>
  <c r="BK143" i="3"/>
  <c r="J201" i="2"/>
  <c r="J190" i="2"/>
  <c r="BK185" i="2"/>
  <c r="J177" i="2"/>
  <c r="BK169" i="2"/>
  <c r="BK156" i="2"/>
  <c r="BK145" i="2"/>
  <c r="J137" i="2"/>
  <c r="J208" i="2"/>
  <c r="J197" i="2"/>
  <c r="BK192" i="2"/>
  <c r="BK188" i="2"/>
  <c r="J181" i="2"/>
  <c r="J174" i="2"/>
  <c r="J166" i="2"/>
  <c r="BK159" i="2"/>
  <c r="J147" i="2"/>
  <c r="J139" i="2"/>
  <c r="J195" i="2"/>
  <c r="BK186" i="2"/>
  <c r="J180" i="2"/>
  <c r="BK173" i="2"/>
  <c r="BK167" i="2"/>
  <c r="BK152" i="2"/>
  <c r="BK147" i="2"/>
  <c r="J143" i="2"/>
  <c r="BK135" i="2"/>
  <c r="BK202" i="2"/>
  <c r="J193" i="2"/>
  <c r="J185" i="2"/>
  <c r="J170" i="2"/>
  <c r="BK161" i="2"/>
  <c r="J141" i="2"/>
  <c r="J213" i="3"/>
  <c r="BK201" i="3"/>
  <c r="BK186" i="3"/>
  <c r="J173" i="3"/>
  <c r="J167" i="3"/>
  <c r="BK155" i="3"/>
  <c r="J151" i="3"/>
  <c r="J140" i="3"/>
  <c r="BK215" i="3"/>
  <c r="BK202" i="3"/>
  <c r="J186" i="3"/>
  <c r="BK168" i="3"/>
  <c r="BK151" i="3"/>
  <c r="J179" i="3"/>
  <c r="BK167" i="3"/>
  <c r="BK162" i="3"/>
  <c r="J149" i="3"/>
  <c r="BK140" i="3"/>
  <c r="BK213" i="3"/>
  <c r="J195" i="3"/>
  <c r="BK184" i="3"/>
  <c r="BK178" i="3"/>
  <c r="BK171" i="3"/>
  <c r="J160" i="3"/>
  <c r="J155" i="3"/>
  <c r="J142" i="3"/>
  <c r="BK137" i="3"/>
  <c r="J196" i="2"/>
  <c r="BK189" i="2"/>
  <c r="BK182" i="2"/>
  <c r="BK174" i="2"/>
  <c r="BK162" i="2"/>
  <c r="BK154" i="2"/>
  <c r="BK144" i="2"/>
  <c r="J138" i="2"/>
  <c r="BK207" i="2"/>
  <c r="J200" i="2"/>
  <c r="BK193" i="2"/>
  <c r="J187" i="2"/>
  <c r="BK177" i="2"/>
  <c r="BK175" i="2"/>
  <c r="J169" i="2"/>
  <c r="J149" i="2"/>
  <c r="BK146" i="2"/>
  <c r="BK136" i="2"/>
  <c r="BK133" i="2"/>
  <c r="BK197" i="2"/>
  <c r="BK183" i="2"/>
  <c r="BK179" i="2"/>
  <c r="J168" i="2"/>
  <c r="BK165" i="2"/>
  <c r="J145" i="2"/>
  <c r="BK137" i="2"/>
  <c r="J204" i="2"/>
  <c r="J192" i="2"/>
  <c r="BK180" i="2"/>
  <c r="J167" i="2"/>
  <c r="J159" i="2"/>
  <c r="J144" i="2"/>
  <c r="BK138" i="2"/>
  <c r="J205" i="3"/>
  <c r="J196" i="3"/>
  <c r="J192" i="3"/>
  <c r="BK180" i="3"/>
  <c r="BK163" i="3"/>
  <c r="J153" i="3"/>
  <c r="J147" i="3"/>
  <c r="J139" i="3"/>
  <c r="BK209" i="3"/>
  <c r="J199" i="3"/>
  <c r="BK189" i="3"/>
  <c r="BK175" i="3"/>
  <c r="J157" i="3"/>
  <c r="BK146" i="3"/>
  <c r="J203" i="3"/>
  <c r="BK199" i="3"/>
  <c r="J185" i="3"/>
  <c r="J180" i="3"/>
  <c r="J171" i="3"/>
  <c r="J163" i="3"/>
  <c r="J152" i="3"/>
  <c r="BK142" i="3"/>
  <c r="BK216" i="3"/>
  <c r="J200" i="3"/>
  <c r="BK183" i="3"/>
  <c r="J175" i="3"/>
  <c r="J170" i="3"/>
  <c r="J158" i="3"/>
  <c r="BK145" i="3"/>
  <c r="J138" i="3"/>
  <c r="J202" i="2"/>
  <c r="BK191" i="2"/>
  <c r="J183" i="2"/>
  <c r="BK171" i="2"/>
  <c r="J157" i="2"/>
  <c r="J152" i="2"/>
  <c r="BK142" i="2"/>
  <c r="BK208" i="2"/>
  <c r="BK196" i="2"/>
  <c r="J186" i="2"/>
  <c r="J176" i="2"/>
  <c r="J171" i="2"/>
  <c r="BK163" i="2"/>
  <c r="BK157" i="2"/>
  <c r="BK150" i="2"/>
  <c r="J142" i="2"/>
  <c r="J135" i="2"/>
  <c r="AS94" i="1"/>
  <c r="J175" i="2"/>
  <c r="BK166" i="2"/>
  <c r="J146" i="2"/>
  <c r="J140" i="2"/>
  <c r="BK132" i="2"/>
  <c r="BK200" i="2"/>
  <c r="J189" i="2"/>
  <c r="J179" i="2"/>
  <c r="J165" i="2"/>
  <c r="J156" i="2"/>
  <c r="BK148" i="2"/>
  <c r="J132" i="2"/>
  <c r="BK207" i="3"/>
  <c r="J197" i="3"/>
  <c r="J188" i="3"/>
  <c r="BK179" i="3"/>
  <c r="J168" i="3"/>
  <c r="BK158" i="3"/>
  <c r="J143" i="3"/>
  <c r="J137" i="3"/>
  <c r="BK206" i="3"/>
  <c r="BK205" i="3"/>
  <c r="BK194" i="3"/>
  <c r="BK188" i="3"/>
  <c r="BK170" i="3"/>
  <c r="BK153" i="3"/>
  <c r="J145" i="3"/>
  <c r="J215" i="3"/>
  <c r="J201" i="3"/>
  <c r="J189" i="3"/>
  <c r="BK182" i="3"/>
  <c r="BK165" i="3"/>
  <c r="BK160" i="3"/>
  <c r="BK147" i="3"/>
  <c r="BK203" i="3"/>
  <c r="BK196" i="3"/>
  <c r="BK185" i="3"/>
  <c r="BK173" i="3"/>
  <c r="J165" i="3"/>
  <c r="BK149" i="3"/>
  <c r="J141" i="3"/>
  <c r="J89" i="3" l="1"/>
  <c r="J128" i="3"/>
  <c r="BK130" i="2"/>
  <c r="J130" i="2" s="1"/>
  <c r="J98" i="2" s="1"/>
  <c r="T151" i="2"/>
  <c r="P155" i="2"/>
  <c r="P160" i="2"/>
  <c r="R194" i="2"/>
  <c r="P198" i="2"/>
  <c r="P206" i="2"/>
  <c r="P205" i="2" s="1"/>
  <c r="R136" i="3"/>
  <c r="P144" i="3"/>
  <c r="T148" i="3"/>
  <c r="T156" i="3"/>
  <c r="T159" i="3"/>
  <c r="T164" i="3"/>
  <c r="R169" i="3"/>
  <c r="BK181" i="3"/>
  <c r="J181" i="3" s="1"/>
  <c r="R181" i="3"/>
  <c r="P193" i="3"/>
  <c r="R198" i="3"/>
  <c r="R204" i="3"/>
  <c r="R208" i="3"/>
  <c r="T130" i="2"/>
  <c r="R151" i="2"/>
  <c r="BK155" i="2"/>
  <c r="J155" i="2" s="1"/>
  <c r="J101" i="2" s="1"/>
  <c r="R160" i="2"/>
  <c r="BK194" i="2"/>
  <c r="J194" i="2" s="1"/>
  <c r="J104" i="2" s="1"/>
  <c r="R198" i="2"/>
  <c r="T206" i="2"/>
  <c r="T205" i="2" s="1"/>
  <c r="BK144" i="3"/>
  <c r="J144" i="3" s="1"/>
  <c r="J99" i="3" s="1"/>
  <c r="T144" i="3"/>
  <c r="R148" i="3"/>
  <c r="BK156" i="3"/>
  <c r="J156" i="3" s="1"/>
  <c r="J102" i="3" s="1"/>
  <c r="P156" i="3"/>
  <c r="BK164" i="3"/>
  <c r="J164" i="3" s="1"/>
  <c r="J104" i="3" s="1"/>
  <c r="BK169" i="3"/>
  <c r="J169" i="3" s="1"/>
  <c r="J105" i="3" s="1"/>
  <c r="BK177" i="3"/>
  <c r="J177" i="3" s="1"/>
  <c r="J108" i="3" s="1"/>
  <c r="P177" i="3"/>
  <c r="T181" i="3"/>
  <c r="R193" i="3"/>
  <c r="P198" i="3"/>
  <c r="P204" i="3"/>
  <c r="P214" i="3"/>
  <c r="P130" i="2"/>
  <c r="BK151" i="2"/>
  <c r="J151" i="2" s="1"/>
  <c r="J99" i="2" s="1"/>
  <c r="T155" i="2"/>
  <c r="BK160" i="2"/>
  <c r="J160" i="2" s="1"/>
  <c r="J103" i="2" s="1"/>
  <c r="P194" i="2"/>
  <c r="BK198" i="2"/>
  <c r="J198" i="2" s="1"/>
  <c r="J105" i="2" s="1"/>
  <c r="R206" i="2"/>
  <c r="R205" i="2" s="1"/>
  <c r="P136" i="3"/>
  <c r="BK148" i="3"/>
  <c r="J148" i="3" s="1"/>
  <c r="J100" i="3" s="1"/>
  <c r="BK159" i="3"/>
  <c r="J159" i="3" s="1"/>
  <c r="J103" i="3" s="1"/>
  <c r="P159" i="3"/>
  <c r="R164" i="3"/>
  <c r="T169" i="3"/>
  <c r="R177" i="3"/>
  <c r="P181" i="3"/>
  <c r="BK193" i="3"/>
  <c r="J193" i="3" s="1"/>
  <c r="J110" i="3" s="1"/>
  <c r="T193" i="3"/>
  <c r="BK204" i="3"/>
  <c r="J204" i="3" s="1"/>
  <c r="J112" i="3" s="1"/>
  <c r="BK208" i="3"/>
  <c r="J208" i="3" s="1"/>
  <c r="J113" i="3" s="1"/>
  <c r="T208" i="3"/>
  <c r="R214" i="3"/>
  <c r="R130" i="2"/>
  <c r="P151" i="2"/>
  <c r="R155" i="2"/>
  <c r="T160" i="2"/>
  <c r="T194" i="2"/>
  <c r="T198" i="2"/>
  <c r="BK206" i="2"/>
  <c r="J206" i="2" s="1"/>
  <c r="J108" i="2" s="1"/>
  <c r="BK136" i="3"/>
  <c r="J136" i="3" s="1"/>
  <c r="J98" i="3" s="1"/>
  <c r="T136" i="3"/>
  <c r="R144" i="3"/>
  <c r="P148" i="3"/>
  <c r="R156" i="3"/>
  <c r="R159" i="3"/>
  <c r="P164" i="3"/>
  <c r="P169" i="3"/>
  <c r="T177" i="3"/>
  <c r="BK198" i="3"/>
  <c r="J198" i="3" s="1"/>
  <c r="J111" i="3" s="1"/>
  <c r="T198" i="3"/>
  <c r="T204" i="3"/>
  <c r="P208" i="3"/>
  <c r="BK214" i="3"/>
  <c r="J214" i="3" s="1"/>
  <c r="J114" i="3" s="1"/>
  <c r="T214" i="3"/>
  <c r="BK158" i="2"/>
  <c r="J158" i="2" s="1"/>
  <c r="J102" i="2" s="1"/>
  <c r="BK203" i="2"/>
  <c r="J203" i="2" s="1"/>
  <c r="J106" i="2" s="1"/>
  <c r="BK153" i="2"/>
  <c r="J153" i="2" s="1"/>
  <c r="J100" i="2" s="1"/>
  <c r="BK154" i="3"/>
  <c r="J154" i="3" s="1"/>
  <c r="J101" i="3" s="1"/>
  <c r="BK174" i="3"/>
  <c r="J174" i="3" s="1"/>
  <c r="J106" i="3" s="1"/>
  <c r="J91" i="3"/>
  <c r="BE138" i="3"/>
  <c r="BE139" i="3"/>
  <c r="BE146" i="3"/>
  <c r="BE150" i="3"/>
  <c r="BE151" i="3"/>
  <c r="BE152" i="3"/>
  <c r="BE160" i="3"/>
  <c r="BE161" i="3"/>
  <c r="BE162" i="3"/>
  <c r="BE167" i="3"/>
  <c r="BE179" i="3"/>
  <c r="BE189" i="3"/>
  <c r="BE201" i="3"/>
  <c r="BE206" i="3"/>
  <c r="BE215" i="3"/>
  <c r="BE216" i="3"/>
  <c r="E85" i="3"/>
  <c r="F92" i="3"/>
  <c r="J92" i="3"/>
  <c r="BE137" i="3"/>
  <c r="BE143" i="3"/>
  <c r="BE145" i="3"/>
  <c r="BE153" i="3"/>
  <c r="BE155" i="3"/>
  <c r="BE157" i="3"/>
  <c r="BE168" i="3"/>
  <c r="BE170" i="3"/>
  <c r="BE171" i="3"/>
  <c r="BE175" i="3"/>
  <c r="BE185" i="3"/>
  <c r="BE186" i="3"/>
  <c r="BE188" i="3"/>
  <c r="BE192" i="3"/>
  <c r="BE194" i="3"/>
  <c r="BE195" i="3"/>
  <c r="BE197" i="3"/>
  <c r="BE202" i="3"/>
  <c r="BE207" i="3"/>
  <c r="BE209" i="3"/>
  <c r="F130" i="3"/>
  <c r="BE140" i="3"/>
  <c r="BE141" i="3"/>
  <c r="BE147" i="3"/>
  <c r="BE158" i="3"/>
  <c r="BE163" i="3"/>
  <c r="BE166" i="3"/>
  <c r="BE172" i="3"/>
  <c r="BE178" i="3"/>
  <c r="BE180" i="3"/>
  <c r="BE184" i="3"/>
  <c r="BE196" i="3"/>
  <c r="BE200" i="3"/>
  <c r="BE203" i="3"/>
  <c r="BE213" i="3"/>
  <c r="BE142" i="3"/>
  <c r="BE149" i="3"/>
  <c r="BE165" i="3"/>
  <c r="BE173" i="3"/>
  <c r="BE182" i="3"/>
  <c r="BE183" i="3"/>
  <c r="BE199" i="3"/>
  <c r="BE205" i="3"/>
  <c r="F92" i="2"/>
  <c r="BE135" i="2"/>
  <c r="BE136" i="2"/>
  <c r="BE139" i="2"/>
  <c r="BE144" i="2"/>
  <c r="BE145" i="2"/>
  <c r="BE146" i="2"/>
  <c r="BE152" i="2"/>
  <c r="BE167" i="2"/>
  <c r="BE168" i="2"/>
  <c r="BE170" i="2"/>
  <c r="BE171" i="2"/>
  <c r="BE172" i="2"/>
  <c r="BE173" i="2"/>
  <c r="BE174" i="2"/>
  <c r="BE177" i="2"/>
  <c r="BE180" i="2"/>
  <c r="BE182" i="2"/>
  <c r="BE185" i="2"/>
  <c r="BE186" i="2"/>
  <c r="BE190" i="2"/>
  <c r="BE192" i="2"/>
  <c r="BE195" i="2"/>
  <c r="BE199" i="2"/>
  <c r="BE200" i="2"/>
  <c r="BE207" i="2"/>
  <c r="E85" i="2"/>
  <c r="F91" i="2"/>
  <c r="J122" i="2"/>
  <c r="J125" i="2"/>
  <c r="BE133" i="2"/>
  <c r="BE138" i="2"/>
  <c r="BE148" i="2"/>
  <c r="BE149" i="2"/>
  <c r="BE154" i="2"/>
  <c r="BE156" i="2"/>
  <c r="BE157" i="2"/>
  <c r="BE161" i="2"/>
  <c r="BE162" i="2"/>
  <c r="BE165" i="2"/>
  <c r="BE169" i="2"/>
  <c r="BE176" i="2"/>
  <c r="BE187" i="2"/>
  <c r="BE191" i="2"/>
  <c r="BE196" i="2"/>
  <c r="BE201" i="2"/>
  <c r="BE137" i="2"/>
  <c r="BE141" i="2"/>
  <c r="BE142" i="2"/>
  <c r="BE181" i="2"/>
  <c r="BE183" i="2"/>
  <c r="BE189" i="2"/>
  <c r="BE193" i="2"/>
  <c r="BE197" i="2"/>
  <c r="BE202" i="2"/>
  <c r="BE208" i="2"/>
  <c r="J91" i="2"/>
  <c r="BE132" i="2"/>
  <c r="BE134" i="2"/>
  <c r="BE140" i="2"/>
  <c r="BE143" i="2"/>
  <c r="BE147" i="2"/>
  <c r="BE150" i="2"/>
  <c r="BE159" i="2"/>
  <c r="BE163" i="2"/>
  <c r="BE166" i="2"/>
  <c r="BE175" i="2"/>
  <c r="BE178" i="2"/>
  <c r="BE179" i="2"/>
  <c r="BE188" i="2"/>
  <c r="BE204" i="2"/>
  <c r="F36" i="2"/>
  <c r="BC95" i="1" s="1"/>
  <c r="F37" i="2"/>
  <c r="BD95" i="1" s="1"/>
  <c r="F35" i="3"/>
  <c r="BB96" i="1" s="1"/>
  <c r="F35" i="2"/>
  <c r="BB95" i="1" s="1"/>
  <c r="J34" i="3"/>
  <c r="AW96" i="1" s="1"/>
  <c r="J34" i="2"/>
  <c r="AW95" i="1" s="1"/>
  <c r="F37" i="3"/>
  <c r="BD96" i="1" s="1"/>
  <c r="F36" i="3"/>
  <c r="BC96" i="1" s="1"/>
  <c r="F34" i="2"/>
  <c r="BA95" i="1" s="1"/>
  <c r="F34" i="3"/>
  <c r="BA96" i="1" s="1"/>
  <c r="J109" i="3" l="1"/>
  <c r="J176" i="3"/>
  <c r="T135" i="3"/>
  <c r="R129" i="2"/>
  <c r="R128" i="2" s="1"/>
  <c r="P135" i="3"/>
  <c r="P176" i="3"/>
  <c r="R176" i="3"/>
  <c r="T129" i="2"/>
  <c r="T128" i="2" s="1"/>
  <c r="T176" i="3"/>
  <c r="P129" i="2"/>
  <c r="P128" i="2" s="1"/>
  <c r="AU95" i="1" s="1"/>
  <c r="R135" i="3"/>
  <c r="BK135" i="3"/>
  <c r="J135" i="3" s="1"/>
  <c r="BK205" i="2"/>
  <c r="J205" i="2" s="1"/>
  <c r="J107" i="2" s="1"/>
  <c r="BK176" i="3"/>
  <c r="BK129" i="2"/>
  <c r="J129" i="2" s="1"/>
  <c r="J97" i="2" s="1"/>
  <c r="J33" i="2"/>
  <c r="AV95" i="1" s="1"/>
  <c r="AT95" i="1" s="1"/>
  <c r="F33" i="2"/>
  <c r="AZ95" i="1" s="1"/>
  <c r="BB94" i="1"/>
  <c r="AX94" i="1" s="1"/>
  <c r="BA94" i="1"/>
  <c r="AW94" i="1" s="1"/>
  <c r="AK30" i="1" s="1"/>
  <c r="J33" i="3"/>
  <c r="AV96" i="1" s="1"/>
  <c r="AT96" i="1" s="1"/>
  <c r="BC94" i="1"/>
  <c r="AY94" i="1" s="1"/>
  <c r="BD94" i="1"/>
  <c r="W33" i="1" s="1"/>
  <c r="F33" i="3"/>
  <c r="AZ96" i="1" s="1"/>
  <c r="J107" i="3" l="1"/>
  <c r="J97" i="3"/>
  <c r="J134" i="3"/>
  <c r="R134" i="3"/>
  <c r="T134" i="3"/>
  <c r="P134" i="3"/>
  <c r="AU96" i="1" s="1"/>
  <c r="AU94" i="1" s="1"/>
  <c r="BK134" i="3"/>
  <c r="BK128" i="2"/>
  <c r="J128" i="2" s="1"/>
  <c r="J30" i="2" s="1"/>
  <c r="AG95" i="1" s="1"/>
  <c r="AZ94" i="1"/>
  <c r="AV94" i="1" s="1"/>
  <c r="AK29" i="1" s="1"/>
  <c r="W31" i="1"/>
  <c r="W32" i="1"/>
  <c r="W30" i="1"/>
  <c r="J30" i="3" l="1"/>
  <c r="AG96" i="1" s="1"/>
  <c r="AN96" i="1" s="1"/>
  <c r="J39" i="2"/>
  <c r="J96" i="3"/>
  <c r="J96" i="2"/>
  <c r="AN95" i="1"/>
  <c r="W29" i="1"/>
  <c r="AT94" i="1"/>
  <c r="AG94" i="1" l="1"/>
  <c r="AK26" i="1" s="1"/>
  <c r="AK35" i="1" s="1"/>
  <c r="J39" i="3"/>
  <c r="AN94" i="1" l="1"/>
</calcChain>
</file>

<file path=xl/sharedStrings.xml><?xml version="1.0" encoding="utf-8"?>
<sst xmlns="http://schemas.openxmlformats.org/spreadsheetml/2006/main" count="2380" uniqueCount="549">
  <si>
    <t>Export Komplet</t>
  </si>
  <si>
    <t/>
  </si>
  <si>
    <t>2.0</t>
  </si>
  <si>
    <t>False</t>
  </si>
  <si>
    <t>{f22687d4-b245-44a7-a609-6aff1612582d}</t>
  </si>
  <si>
    <t>&gt;&gt;  skryté sloupce  &lt;&lt;</t>
  </si>
  <si>
    <t>0,01</t>
  </si>
  <si>
    <t>21</t>
  </si>
  <si>
    <t>12</t>
  </si>
  <si>
    <t>REKAPITULACE STAVBY</t>
  </si>
  <si>
    <t>v ---  níže se nacházejí doplnkové a pomocné údaje k sestavám  --- v</t>
  </si>
  <si>
    <t>0,001</t>
  </si>
  <si>
    <t>Kód:</t>
  </si>
  <si>
    <t>Stavba:</t>
  </si>
  <si>
    <t>KSO:</t>
  </si>
  <si>
    <t>CC-CZ:</t>
  </si>
  <si>
    <t>Místo:</t>
  </si>
  <si>
    <t>Karviná</t>
  </si>
  <si>
    <t>Datum:</t>
  </si>
  <si>
    <t>Zadavatel:</t>
  </si>
  <si>
    <t>IČ:</t>
  </si>
  <si>
    <t xml:space="preserve"> </t>
  </si>
  <si>
    <t>DIČ:</t>
  </si>
  <si>
    <t>Zhotovitel:</t>
  </si>
  <si>
    <t>Projektant: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</si>
  <si>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</si>
  <si>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</si>
  <si>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</si>
  <si>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</si>
  <si>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</si>
  <si>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</si>
  <si>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</si>
  <si>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</si>
  <si>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</si>
  <si>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</si>
  <si>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</si>
  <si>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</si>
  <si>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</si>
  <si>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</si>
  <si>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</si>
  <si>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</si>
  <si>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</si>
  <si>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</si>
  <si>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</si>
  <si>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</si>
  <si>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</si>
  <si>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</si>
  <si>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</si>
  <si>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</si>
  <si>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</si>
  <si>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</si>
  <si>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</si>
  <si>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</si>
  <si>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</si>
  <si>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</si>
  <si>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</si>
  <si>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</si>
  <si>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</si>
  <si>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</si>
  <si>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</si>
  <si>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</si>
  <si>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</si>
  <si>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</si>
  <si>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</si>
  <si>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</si>
  <si>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</si>
  <si>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</si>
  <si>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</si>
  <si>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</si>
  <si>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</si>
  <si>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</si>
  <si>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</si>
  <si>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</si>
  <si>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01</t>
  </si>
  <si>
    <t>STA</t>
  </si>
  <si>
    <t>1</t>
  </si>
  <si>
    <t>{cc9ac75f-4d1c-4b7a-a548-f3d36d9896d8}</t>
  </si>
  <si>
    <t>2</t>
  </si>
  <si>
    <t>02</t>
  </si>
  <si>
    <t>{05600189-a2ca-4dd7-9684-6b8aa66a2b89}</t>
  </si>
  <si>
    <t>KRYCÍ LIST SOUPISU PRACÍ</t>
  </si>
  <si>
    <t>Objekt: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</si>
  <si>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</si>
  <si>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</si>
  <si>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</si>
  <si>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</si>
  <si>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</si>
  <si>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</si>
  <si>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</si>
  <si>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</si>
  <si>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45 - Podkladní a vedlejší konstrukce</t>
  </si>
  <si>
    <t xml:space="preserve">    5 - Komunikace pozemní</t>
  </si>
  <si>
    <t xml:space="preserve">    63 - Podkladní konstrukce</t>
  </si>
  <si>
    <t xml:space="preserve">    8 - Trubní vedení</t>
  </si>
  <si>
    <t xml:space="preserve">    9 - Ostatní konstrukce a práce</t>
  </si>
  <si>
    <t xml:space="preserve">    997 - Přesun sutě</t>
  </si>
  <si>
    <t xml:space="preserve">    998 - Přesun hmot</t>
  </si>
  <si>
    <t>PSV - Práce a dodávky PSV</t>
  </si>
  <si>
    <t xml:space="preserve">    721 - Zdravotechnika - vnitřní kanalizace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</si>
  <si>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</si>
  <si>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</si>
  <si>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</si>
  <si>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</si>
  <si>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</si>
  <si>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</si>
  <si>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</si>
  <si>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</si>
  <si>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</si>
  <si>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</si>
  <si>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</si>
  <si>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</si>
  <si>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</si>
  <si>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</si>
  <si>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</si>
  <si>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</si>
  <si>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</si>
  <si>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</si>
  <si>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113106121</t>
  </si>
  <si>
    <t>Rozebrání dlažeb z betonových dlaždic -  ručně</t>
  </si>
  <si>
    <t>m2</t>
  </si>
  <si>
    <t>4</t>
  </si>
  <si>
    <t>113107142</t>
  </si>
  <si>
    <t>Odstranění podkladu živičného tl přes 50 do 100 mm ručně</t>
  </si>
  <si>
    <t>804457799</t>
  </si>
  <si>
    <t>3</t>
  </si>
  <si>
    <t>113107143</t>
  </si>
  <si>
    <t>Odstranění podkladu živičného tl přes 100 do 150 mm ručně</t>
  </si>
  <si>
    <t>806822847</t>
  </si>
  <si>
    <t>121151103</t>
  </si>
  <si>
    <t>Přemístění  zeminy  vrstvy tl. do  do 200 mm - do 50 m strojně</t>
  </si>
  <si>
    <t>5</t>
  </si>
  <si>
    <t>122251102</t>
  </si>
  <si>
    <t>Odkopávky ( s naložením ) v hornině třídy těžitelnosti I skupiny 3 objem do 50 m3 strojně</t>
  </si>
  <si>
    <t>m3</t>
  </si>
  <si>
    <t>6</t>
  </si>
  <si>
    <t>122251401</t>
  </si>
  <si>
    <t>Vykopávky v zemníku na suchu v hornině třídy těžitelnosti I skupiny 3 objem do 20 m3 strojně</t>
  </si>
  <si>
    <t>8</t>
  </si>
  <si>
    <t>7</t>
  </si>
  <si>
    <t>M</t>
  </si>
  <si>
    <t>10364101</t>
  </si>
  <si>
    <t>zemina pro terénní úpravy - ornice</t>
  </si>
  <si>
    <t>t</t>
  </si>
  <si>
    <t>10</t>
  </si>
  <si>
    <t>132212131</t>
  </si>
  <si>
    <t>Hloubení nezapažených rýh šířky do 800 mm v soudržných horninách třídy těžitelnosti I skupiny 3 ručně</t>
  </si>
  <si>
    <t>-1505957115</t>
  </si>
  <si>
    <t>9</t>
  </si>
  <si>
    <t>132251101</t>
  </si>
  <si>
    <t>Hloubení rýh nezapažených š do 800 mm v hornině třídy těžitelnosti I skupiny 3 objem do 20 m3 strojně</t>
  </si>
  <si>
    <t>132254102</t>
  </si>
  <si>
    <t>Hloubení rýh zapažených  š do 800 mm v hornině třídy těžitelnosti I skupiny 3 objem do 50 m3 strojně</t>
  </si>
  <si>
    <t>14</t>
  </si>
  <si>
    <t>11</t>
  </si>
  <si>
    <t>151101102</t>
  </si>
  <si>
    <t>Zřízení příložného pažení a rozepření stěn rýh hl přes 2 do 4 m</t>
  </si>
  <si>
    <t>16</t>
  </si>
  <si>
    <t>151101112</t>
  </si>
  <si>
    <t>Odstranění příložného pažení  stěn rýh hl přes 2 do 4 m</t>
  </si>
  <si>
    <t>18</t>
  </si>
  <si>
    <t>13</t>
  </si>
  <si>
    <t>162751114</t>
  </si>
  <si>
    <t>Vodorovné přemístění přes 6 000 do 7000 m výkopku/sypaniny z horniny třídy těžitelnosti I skupiny 1 až 3</t>
  </si>
  <si>
    <t>20</t>
  </si>
  <si>
    <t>167151101</t>
  </si>
  <si>
    <t>Nakládání výkopku skupiny 1 až 3 do 100 m3</t>
  </si>
  <si>
    <t>22</t>
  </si>
  <si>
    <t>15</t>
  </si>
  <si>
    <t>171201231</t>
  </si>
  <si>
    <t>Poplatek za uložení zeminy a kamení na recyklační skládce (skládkovné) kód odpadu 17 05 04</t>
  </si>
  <si>
    <t>24</t>
  </si>
  <si>
    <t>171251201</t>
  </si>
  <si>
    <t>Uložení sypaniny na skládky nebo meziskládky</t>
  </si>
  <si>
    <t>26</t>
  </si>
  <si>
    <t>17</t>
  </si>
  <si>
    <t>174151101</t>
  </si>
  <si>
    <t>Zásyp jam, šachet rýh nebo kolem objektů sypaninou se zhutněním</t>
  </si>
  <si>
    <t>28</t>
  </si>
  <si>
    <t>181351103</t>
  </si>
  <si>
    <t>Rozprostření ornice tl vrstvy do 200 mm pl přes 100 do 500 m2</t>
  </si>
  <si>
    <t>30</t>
  </si>
  <si>
    <t>19</t>
  </si>
  <si>
    <t>181411131</t>
  </si>
  <si>
    <t>Založení  trávníku výsevem pl do 1000 m2</t>
  </si>
  <si>
    <t>32</t>
  </si>
  <si>
    <t>00572410</t>
  </si>
  <si>
    <t>osivo směs travní parková</t>
  </si>
  <si>
    <t>kg</t>
  </si>
  <si>
    <t>34</t>
  </si>
  <si>
    <t>Zakládání</t>
  </si>
  <si>
    <t>m</t>
  </si>
  <si>
    <t>212755215</t>
  </si>
  <si>
    <t>Trativody z drenážních trubek plastových  D 125 mm bez lože</t>
  </si>
  <si>
    <t>36</t>
  </si>
  <si>
    <t>23</t>
  </si>
  <si>
    <t>894900</t>
  </si>
  <si>
    <t>Revizní šachta Š2 - oprava a doplnění</t>
  </si>
  <si>
    <t>kus</t>
  </si>
  <si>
    <t>82</t>
  </si>
  <si>
    <t>45</t>
  </si>
  <si>
    <t>Podkladní a vedlejší konstrukce</t>
  </si>
  <si>
    <t>25</t>
  </si>
  <si>
    <t>451572111</t>
  </si>
  <si>
    <t>Lože a obsyp  potrubí  z kameniva drobného těženého</t>
  </si>
  <si>
    <t>38</t>
  </si>
  <si>
    <t>Komunikace pozemní</t>
  </si>
  <si>
    <t>566901162</t>
  </si>
  <si>
    <t>Vyspravení podkladu po překopech inženýrských sítí plochy do 15 m2 obalovaným kamenivem ACP tl. 150 mm</t>
  </si>
  <si>
    <t>21332358</t>
  </si>
  <si>
    <t>27</t>
  </si>
  <si>
    <t>566901171</t>
  </si>
  <si>
    <t>Vyspravení podkladu po překopech inženýrských sítí plochy do 15 m2 směsí stmelenou cementem SC 20/25 tl 100 mm</t>
  </si>
  <si>
    <t>2106097241</t>
  </si>
  <si>
    <t>63</t>
  </si>
  <si>
    <t>Podkladní konstrukce</t>
  </si>
  <si>
    <t>637211121</t>
  </si>
  <si>
    <t>Okapový chodník z betonových dlaždic tl 40 mm kladených do písku - bez dodávky dlaždic</t>
  </si>
  <si>
    <t>40</t>
  </si>
  <si>
    <t>Trubní vedení</t>
  </si>
  <si>
    <t>29</t>
  </si>
  <si>
    <t>830311811</t>
  </si>
  <si>
    <t>Bourání stávajícího kameninového potrubí DN do 150</t>
  </si>
  <si>
    <t>42</t>
  </si>
  <si>
    <t>830391811</t>
  </si>
  <si>
    <t>Bourání stávajícího kameninového potrubí DN přes 205 do 400</t>
  </si>
  <si>
    <t>44</t>
  </si>
  <si>
    <t>31</t>
  </si>
  <si>
    <t>871274201</t>
  </si>
  <si>
    <t>Montáž kanalizačního potrubí d 125x11,4 mm</t>
  </si>
  <si>
    <t>46</t>
  </si>
  <si>
    <t>28613428</t>
  </si>
  <si>
    <t>potrubí kanalizační jednovrstvé PE100 RC SDR11 125x11,4mm</t>
  </si>
  <si>
    <t>48</t>
  </si>
  <si>
    <t>33</t>
  </si>
  <si>
    <t>871313121</t>
  </si>
  <si>
    <t>Montáž kanalizačního potrubí hladkého plnostěnného SN 8 z PVC-U DN 160</t>
  </si>
  <si>
    <t>50</t>
  </si>
  <si>
    <t>28611164</t>
  </si>
  <si>
    <t>trubka kanalizační PVC-U plnostěnná jednovrstvá DN 160x1000mm SN8</t>
  </si>
  <si>
    <t>52</t>
  </si>
  <si>
    <t>35</t>
  </si>
  <si>
    <t>871353121</t>
  </si>
  <si>
    <t>Montáž kanalizačního potrubí hladkého plnostěnného SN 8 z PVC-U DN 200</t>
  </si>
  <si>
    <t>1888734163</t>
  </si>
  <si>
    <t>28611167</t>
  </si>
  <si>
    <t>trubka kanalizační PVC-U plnostěnná jednovrstvá DN 200x1000mm SN8</t>
  </si>
  <si>
    <t>-168464015</t>
  </si>
  <si>
    <t>37</t>
  </si>
  <si>
    <t>871373121</t>
  </si>
  <si>
    <t>Montáž kanalizačního potrubí hladkého plnostěnného SN 8 z PVC-U DN 315</t>
  </si>
  <si>
    <t>54</t>
  </si>
  <si>
    <t>28611155</t>
  </si>
  <si>
    <t>trubka kanalizační PVC-U plnostěnná jednovrstvá DN 315x1000mm SN8</t>
  </si>
  <si>
    <t>56</t>
  </si>
  <si>
    <t>39</t>
  </si>
  <si>
    <t>877310330</t>
  </si>
  <si>
    <t>Montáž spojek na kanalizačním potrubí z PP nebo tvrdého PVC trub hladkých plnostěnných DN 150</t>
  </si>
  <si>
    <t>58</t>
  </si>
  <si>
    <t>28617235</t>
  </si>
  <si>
    <t>spojka přesuvná kanalizační PP třívrstvá DN 150</t>
  </si>
  <si>
    <t>60</t>
  </si>
  <si>
    <t>877370320</t>
  </si>
  <si>
    <t>Montáž odboček na kanalizačním potrubí z PP nebo tvrdého PVC trub hladkých plnostěnných DN 300</t>
  </si>
  <si>
    <t>62</t>
  </si>
  <si>
    <t>28612227</t>
  </si>
  <si>
    <t>odbočka kanalizační plastová PVC KG DN 315x160/45°</t>
  </si>
  <si>
    <t>64</t>
  </si>
  <si>
    <t>43</t>
  </si>
  <si>
    <t>877370330</t>
  </si>
  <si>
    <t>Montáž spojek na kanalizačním potrubí z PP nebo tvrdého PVC trub hladkých plnostěnných DN 300</t>
  </si>
  <si>
    <t>66</t>
  </si>
  <si>
    <t>28617238</t>
  </si>
  <si>
    <t>spojka přesuvná kanalizační PP třívrstvá DN 300</t>
  </si>
  <si>
    <t>68</t>
  </si>
  <si>
    <t>890411811</t>
  </si>
  <si>
    <t>Bourání šachet z prefabrikovaných skruží ručně obestavěného prostoru do 1,5 m3</t>
  </si>
  <si>
    <t>70</t>
  </si>
  <si>
    <t>894811113</t>
  </si>
  <si>
    <t>Revizní šachta z PVC typ přímý, DN 315 hl od 1360 do 1730 mm</t>
  </si>
  <si>
    <t>72</t>
  </si>
  <si>
    <t>47</t>
  </si>
  <si>
    <t>894812325</t>
  </si>
  <si>
    <t>Revizní a čistící šachta z PP typ DN 600/315 -  šachtové dno průtočné</t>
  </si>
  <si>
    <t>74</t>
  </si>
  <si>
    <t>894812332</t>
  </si>
  <si>
    <t>Revizní a čistící šachta z PP DN 600 - šachtová roura korugovaná světlé hloubky 2000 mm</t>
  </si>
  <si>
    <t>76</t>
  </si>
  <si>
    <t>49</t>
  </si>
  <si>
    <t>894812339</t>
  </si>
  <si>
    <t>Příplatek k rourám revizní a čistící šachty z PP DN 600 - za uříznutí šachtové roury</t>
  </si>
  <si>
    <t>78</t>
  </si>
  <si>
    <t>894812354</t>
  </si>
  <si>
    <t>Revizní a čistící šachta z PP DN 600 -  poklop litinový pro třídu zatížení A15 s plastovým konusem</t>
  </si>
  <si>
    <t>80</t>
  </si>
  <si>
    <t>51</t>
  </si>
  <si>
    <t>895941301</t>
  </si>
  <si>
    <t>Osazení vpusti uliční DN 450 z betonových dílců dno s výtokem</t>
  </si>
  <si>
    <t>84</t>
  </si>
  <si>
    <t>59224498</t>
  </si>
  <si>
    <t>vpusť uliční DN 450 kaliště s odtokem 200mm 450/250x50mm</t>
  </si>
  <si>
    <t>86</t>
  </si>
  <si>
    <t>53</t>
  </si>
  <si>
    <t>895941313</t>
  </si>
  <si>
    <t>Osazení vpusti uliční DN 450 z betonových dílců skruž horní 295 mm</t>
  </si>
  <si>
    <t>88</t>
  </si>
  <si>
    <t>59223857</t>
  </si>
  <si>
    <t>skruž betonová horní pro uliční vpusť 450x295x50mm</t>
  </si>
  <si>
    <t>90</t>
  </si>
  <si>
    <t>55</t>
  </si>
  <si>
    <t>895941322</t>
  </si>
  <si>
    <t>Osazení vpusti uliční DN 450 z betonových dílců skruž středová 295 mm</t>
  </si>
  <si>
    <t>92</t>
  </si>
  <si>
    <t>59223862</t>
  </si>
  <si>
    <t>skruž betonová středová pro uliční vpusť 450x295x50mm</t>
  </si>
  <si>
    <t>94</t>
  </si>
  <si>
    <t>57</t>
  </si>
  <si>
    <t>899202112</t>
  </si>
  <si>
    <t>Osazení mříží litinových včetně rámů a košů na bahno pro třídu zatížení A15</t>
  </si>
  <si>
    <t>96</t>
  </si>
  <si>
    <t>59224482</t>
  </si>
  <si>
    <t>mříž vtoková s rámem pro uliční vpusť 500x300, zatížení 25 tun</t>
  </si>
  <si>
    <t>98</t>
  </si>
  <si>
    <t>59</t>
  </si>
  <si>
    <t>899204211</t>
  </si>
  <si>
    <t>Demontáž mříží litinových včetně rámů hmotnosti přes 150 kg</t>
  </si>
  <si>
    <t>100</t>
  </si>
  <si>
    <t>Ostatní konstrukce a práce</t>
  </si>
  <si>
    <t>919735114</t>
  </si>
  <si>
    <t>Řezání stávajícího živičného krytu hl přes 150 do 200 mm</t>
  </si>
  <si>
    <t>1002961827</t>
  </si>
  <si>
    <t>61</t>
  </si>
  <si>
    <t>935932418</t>
  </si>
  <si>
    <t>-1989371761</t>
  </si>
  <si>
    <t>979051111</t>
  </si>
  <si>
    <t>Očištění dlaždic se spárováním z kameniva těženého</t>
  </si>
  <si>
    <t>102</t>
  </si>
  <si>
    <t>997</t>
  </si>
  <si>
    <t>Přesun sutě</t>
  </si>
  <si>
    <t>997221561</t>
  </si>
  <si>
    <t>Vodorovná doprava suti  do 1 km</t>
  </si>
  <si>
    <t>104</t>
  </si>
  <si>
    <t>997221569</t>
  </si>
  <si>
    <t>Příplatek ZKD 1 km u vodorovné dopravy suti z kusových materiálů</t>
  </si>
  <si>
    <t>106</t>
  </si>
  <si>
    <t>997221612</t>
  </si>
  <si>
    <t>Nakládání vybouraných hmot na dopravní prostředky pro vodorovnou dopravu</t>
  </si>
  <si>
    <t>108</t>
  </si>
  <si>
    <t>997221861</t>
  </si>
  <si>
    <t>Poplatek za uložení na recyklační skládce</t>
  </si>
  <si>
    <t>110</t>
  </si>
  <si>
    <t>998</t>
  </si>
  <si>
    <t>Přesun hmot</t>
  </si>
  <si>
    <t>998276101</t>
  </si>
  <si>
    <t>Přesun hmot pro trubní vedení z trub z plastických hmot otevřený výkop</t>
  </si>
  <si>
    <t>112</t>
  </si>
  <si>
    <t>PSV</t>
  </si>
  <si>
    <t>Práce a dodávky PSV</t>
  </si>
  <si>
    <t>721</t>
  </si>
  <si>
    <t>Zdravotechnika - vnitřní kanalizace</t>
  </si>
  <si>
    <t>721242106.ALP</t>
  </si>
  <si>
    <t>Lapač střešních splavenin z PP  DN 125</t>
  </si>
  <si>
    <t>114</t>
  </si>
  <si>
    <t>721242804</t>
  </si>
  <si>
    <t>Demontáž lapače střešních splavenin DN 125</t>
  </si>
  <si>
    <t>116</t>
  </si>
  <si>
    <t xml:space="preserve">    61 - Úprava povrchů vnitřních</t>
  </si>
  <si>
    <t xml:space="preserve">    63 - Podlahy a podlahové konstrukce</t>
  </si>
  <si>
    <t xml:space="preserve">    95 - Různé dokončovací konstrukce a práce </t>
  </si>
  <si>
    <t xml:space="preserve">    96 - Bourání konstrukcí</t>
  </si>
  <si>
    <t xml:space="preserve">    97 - Ostatní bourací práce</t>
  </si>
  <si>
    <t xml:space="preserve">    711 - Izolace proti vodě, vlhkosti a plynům</t>
  </si>
  <si>
    <t xml:space="preserve">    762 - Konstrukce tesařské</t>
  </si>
  <si>
    <t xml:space="preserve">    771 - Podlahy z dlaždic</t>
  </si>
  <si>
    <t xml:space="preserve">    781 - Obklady keramické</t>
  </si>
  <si>
    <t xml:space="preserve">    783 - Nátěry</t>
  </si>
  <si>
    <t xml:space="preserve">    784 - Malby</t>
  </si>
  <si>
    <t>139711111</t>
  </si>
  <si>
    <t>Vykopávky v uzavřených prostorech v hornině třídy těžitelnosti I skupiny 1 až 3 ručně</t>
  </si>
  <si>
    <t>13900110R</t>
  </si>
  <si>
    <t>Příplatek za ztížení vykopávky</t>
  </si>
  <si>
    <t>167111101</t>
  </si>
  <si>
    <t>Nakládání výkopku z hornin třídy těžitelnosti I skupiny 1 až 3 ručně</t>
  </si>
  <si>
    <t>Poplatek za uložení zeminy a kamení na recyklační skládce</t>
  </si>
  <si>
    <t>174151102</t>
  </si>
  <si>
    <t>Zásyp v uzavřeném prostoru</t>
  </si>
  <si>
    <t>Úprava povrchů vnitřních</t>
  </si>
  <si>
    <t>612321131</t>
  </si>
  <si>
    <t>Vápenocementový štuk vnitřních stěn tloušťky do 3 mm</t>
  </si>
  <si>
    <t>-902521203</t>
  </si>
  <si>
    <t>612325112</t>
  </si>
  <si>
    <t>Vápenocementová hladká omítka rýh ve stěnách š přes 150 do 300 mm</t>
  </si>
  <si>
    <t>-1051248995</t>
  </si>
  <si>
    <t>612331121</t>
  </si>
  <si>
    <t>Cementová omítka hladká jednovrstvá vnitřních stěn nanášená ručně</t>
  </si>
  <si>
    <t>Podlahy a podlahové konstrukce</t>
  </si>
  <si>
    <t>631312141</t>
  </si>
  <si>
    <t>Doplnění rýh v dosavadních mazaninách betonem prostým</t>
  </si>
  <si>
    <t>631362021</t>
  </si>
  <si>
    <t>Výztuž mazanin svařovanými sítěmi Kari - 6-100/100 mm</t>
  </si>
  <si>
    <t>632452411</t>
  </si>
  <si>
    <t>Doplnění cementového potěru hlazeného pl přes 1 do 4 m2 tl do 10 mm</t>
  </si>
  <si>
    <t>635111241</t>
  </si>
  <si>
    <t>Násyp ( zásyp ) z hrubého kameniva 8-16 mm</t>
  </si>
  <si>
    <t>635111411</t>
  </si>
  <si>
    <t>Doplnění násypů pod podlahy, mazaniny a dlažby štěrkopískem</t>
  </si>
  <si>
    <t>891001</t>
  </si>
  <si>
    <t>Oprava revizních šachet</t>
  </si>
  <si>
    <t>kpl</t>
  </si>
  <si>
    <t>95</t>
  </si>
  <si>
    <t xml:space="preserve">Různé dokončovací konstrukce a práce </t>
  </si>
  <si>
    <t>952001</t>
  </si>
  <si>
    <t>Ostatní  nespecifikovatelné práce</t>
  </si>
  <si>
    <t>hod</t>
  </si>
  <si>
    <t>952901111</t>
  </si>
  <si>
    <t>Vyčištění budov  občanské výstavby při výšce podlaží do 4 m</t>
  </si>
  <si>
    <t>Bourání konstrukcí</t>
  </si>
  <si>
    <t>965042221</t>
  </si>
  <si>
    <t>Bourání rýh  betonových</t>
  </si>
  <si>
    <t>965049112</t>
  </si>
  <si>
    <t>Příplatek k bourání betonových mazanin za bourání mazanin se svařovanou sítí tl přes 100 mm</t>
  </si>
  <si>
    <t>965081213</t>
  </si>
  <si>
    <t>Bourání podlah z dlaždic keramických tl do 10 mm</t>
  </si>
  <si>
    <t>978059511</t>
  </si>
  <si>
    <t>Odsekání obkladů stěn z vnitřních obkládaček plochy do 1 m2</t>
  </si>
  <si>
    <t>-1616350995</t>
  </si>
  <si>
    <t>97</t>
  </si>
  <si>
    <t>Ostatní bourací práce</t>
  </si>
  <si>
    <t>974031167</t>
  </si>
  <si>
    <t>Vysekání rýh ve zdivu cihelném hl do 150 mm š do 300 mm</t>
  </si>
  <si>
    <t>-1983385568</t>
  </si>
  <si>
    <t>977151122</t>
  </si>
  <si>
    <t>Jádrové vrty diamantovými korunkami do stavebních materiálů D přes 120 do 130 mm</t>
  </si>
  <si>
    <t>977151124</t>
  </si>
  <si>
    <t>Jádrové vrty diamantovými korunkami do stavebních materiálů D přes 150 do 180 mm</t>
  </si>
  <si>
    <t>977312114</t>
  </si>
  <si>
    <t>Řezání stávajících betonových mazanin vyztužených hl do 200 mm</t>
  </si>
  <si>
    <t>997013211</t>
  </si>
  <si>
    <t>Vnitrostaveništní doprava suti a vybouraných hmot pro budovy v do 6 m ručně</t>
  </si>
  <si>
    <t>997013501</t>
  </si>
  <si>
    <t>Odvoz suti a vybouraných hmot na skládku nebo meziskládku do 1 km se složením</t>
  </si>
  <si>
    <t>997013509</t>
  </si>
  <si>
    <t>Příplatek k odvozu suti a vybouraných hmot na skládku ZKD 1 km přes 1 km</t>
  </si>
  <si>
    <t>997013601</t>
  </si>
  <si>
    <t>Poplatek za uložení na skládce stavebního odpadu betonového</t>
  </si>
  <si>
    <t>998018001</t>
  </si>
  <si>
    <t>Přesun hmot pro budovy ruční pro budovy v do 6 m</t>
  </si>
  <si>
    <t>711</t>
  </si>
  <si>
    <t>Izolace proti vodě, vlhkosti a plynům</t>
  </si>
  <si>
    <t>711113115</t>
  </si>
  <si>
    <t>Izolace proti vlhkosti na vodorovné ploše za studena těsnicí hmotou dvousložkovou na bázi polymery modifikované živičné emulze</t>
  </si>
  <si>
    <t>711161215</t>
  </si>
  <si>
    <t>Izolace proti zemní vlhkosti nopovou fólií svislá, nopek v 20,0 mm, tl do 1,0 mm</t>
  </si>
  <si>
    <t>998711201</t>
  </si>
  <si>
    <t>Přesun hmot procentní pro izolace proti vodě, vlhkosti a plynům v objektech v do 6 m</t>
  </si>
  <si>
    <t>%</t>
  </si>
  <si>
    <t>721001</t>
  </si>
  <si>
    <t>Výměna podlahové vpusti, potrubí a propojení potrubí</t>
  </si>
  <si>
    <t>286001</t>
  </si>
  <si>
    <t>Podlahová vpusť, trubka  PVC DN 75 spojovací armatura</t>
  </si>
  <si>
    <t>soub</t>
  </si>
  <si>
    <t>721110806</t>
  </si>
  <si>
    <t>Demontáž potrubí kameninové DN přes 100 do 200</t>
  </si>
  <si>
    <t>721171916</t>
  </si>
  <si>
    <t>Potrubí z PP propojení potrubí DN 125</t>
  </si>
  <si>
    <t>721171917</t>
  </si>
  <si>
    <t>Potrubí z PP -  propojení potrubí DN 160</t>
  </si>
  <si>
    <t>721173402</t>
  </si>
  <si>
    <t>Potrubí kanalizační z PVC SN 4 svodné DN 125</t>
  </si>
  <si>
    <t>721173403.OSM</t>
  </si>
  <si>
    <t>Potrubí kanalizační KG-Systém SN 4 svodné DN 160</t>
  </si>
  <si>
    <t>998721201</t>
  </si>
  <si>
    <t>Přesun hmot pro vnitřní kanalizaci v objektech v do 6 m</t>
  </si>
  <si>
    <t>-438919835</t>
  </si>
  <si>
    <t>-1962775611</t>
  </si>
  <si>
    <t>762</t>
  </si>
  <si>
    <t>Konstrukce tesařské</t>
  </si>
  <si>
    <t>-1002979190</t>
  </si>
  <si>
    <t>766417211</t>
  </si>
  <si>
    <t>Montáž podkladového roštu pro obložení stěn</t>
  </si>
  <si>
    <t>-1941218016</t>
  </si>
  <si>
    <t>60514103</t>
  </si>
  <si>
    <t>řezivo jehličnaté lať 30x50mm</t>
  </si>
  <si>
    <t>-1336875690</t>
  </si>
  <si>
    <t>998762101</t>
  </si>
  <si>
    <t>Přesun hmot pro kce tesařské v objektech v do 6 m</t>
  </si>
  <si>
    <t>1861529006</t>
  </si>
  <si>
    <t>771</t>
  </si>
  <si>
    <t>Podlahy z dlaždic</t>
  </si>
  <si>
    <t>771121011</t>
  </si>
  <si>
    <t>Nátěr penetrační na podlahu</t>
  </si>
  <si>
    <t>771574419</t>
  </si>
  <si>
    <t>Montáž podlah keramických hladkých lepených cementovým flexibilním lepidlem přes 22 do 25 ks/m2</t>
  </si>
  <si>
    <t>59761159</t>
  </si>
  <si>
    <t>dlažba keramická slinutá mrazuvzdorná povrch hladký/matný tl do 10mm přes 22 do 25ks/m2</t>
  </si>
  <si>
    <t>771577211</t>
  </si>
  <si>
    <t>Příplatek za plochu do 5 m2 jednotlivě</t>
  </si>
  <si>
    <t>998771201</t>
  </si>
  <si>
    <t>Přesun hmot pro podlahy z dlaždic v objektech v do 6 m</t>
  </si>
  <si>
    <t>781</t>
  </si>
  <si>
    <t>Obklady keramické</t>
  </si>
  <si>
    <t>781473923</t>
  </si>
  <si>
    <t>Výměna obkladačky keramické lepené velikosti přes 22 do 25 ks/m2</t>
  </si>
  <si>
    <t>391494215</t>
  </si>
  <si>
    <t>5976170R</t>
  </si>
  <si>
    <t>obklad keramický  povrch hladký/lesklý tl do 10mm přes 22 do 25ks/m2</t>
  </si>
  <si>
    <t>1423105761</t>
  </si>
  <si>
    <t>998781121</t>
  </si>
  <si>
    <t>Přesun hmot tonážní pro obklady keramické ruční v objektech v do 6 m</t>
  </si>
  <si>
    <t>555742358</t>
  </si>
  <si>
    <t>783</t>
  </si>
  <si>
    <t>Nátěry</t>
  </si>
  <si>
    <t>783901551</t>
  </si>
  <si>
    <t>Omytí tlakovou vodou betonových podlah před provedením nátěru</t>
  </si>
  <si>
    <t>783933151</t>
  </si>
  <si>
    <t>Penetrační epoxidový nátěr hladkých betonových podlah</t>
  </si>
  <si>
    <t>784</t>
  </si>
  <si>
    <t>Malby</t>
  </si>
  <si>
    <t>784181111</t>
  </si>
  <si>
    <t>Základní silikátová jednonásobná bezbarvá penetrace podkladu v místnostech v do 3,80 m</t>
  </si>
  <si>
    <t>-2065649446</t>
  </si>
  <si>
    <t>784211121</t>
  </si>
  <si>
    <t>Dvojnásobné bílé malby ze směsí za mokra středně oděruvzdorných v místnostech v do 3,80 m</t>
  </si>
  <si>
    <t>-1796569778</t>
  </si>
  <si>
    <t>721173401</t>
  </si>
  <si>
    <t>721171915</t>
  </si>
  <si>
    <t>Propojení potrubí DN100</t>
  </si>
  <si>
    <t>Potrubí PVC ležaté svodné DN100</t>
  </si>
  <si>
    <t>721173723</t>
  </si>
  <si>
    <t>Připojovací potrubí DN50</t>
  </si>
  <si>
    <t xml:space="preserve">Odvodňovací žlab pro zatížení D400 vnitřní š 150 mm s roštem můstkovým </t>
  </si>
  <si>
    <t>Obložení stěn z cementotřískových desek CETRIS tl 16 mm broušených na pero a drážku šroubovaných</t>
  </si>
  <si>
    <t>762430033.CDC</t>
  </si>
  <si>
    <t>ZŠ a MŠ Borovského, Karviná, p.o.</t>
  </si>
  <si>
    <t>Monitoring a čištění potrubí s.r.o.</t>
  </si>
  <si>
    <t>05178169</t>
  </si>
  <si>
    <t>CZ05178169</t>
  </si>
  <si>
    <t>MŠ Na Kopci Karviná - Oprava části kanalizace - VCP+MNP</t>
  </si>
  <si>
    <t>Oprava části venkovní kanalizace - VCP+MNP</t>
  </si>
  <si>
    <t>Oprava části vnitřní kanalizace - VCP+MNP</t>
  </si>
  <si>
    <t>01 - Oprava části venkovní kanalizace - VCP+MNP</t>
  </si>
  <si>
    <t>02 - Oprava části vnitřní kanalizace - VCP+MNP</t>
  </si>
  <si>
    <t>28611117</t>
  </si>
  <si>
    <t>trubka kanalizační PVC DN 125 SN4</t>
  </si>
  <si>
    <t>783906851</t>
  </si>
  <si>
    <t>Odstranění nátěrů betonových podlah obroušením</t>
  </si>
  <si>
    <t>783937163</t>
  </si>
  <si>
    <t>Krycí (uzavírací) nátěr betonových podlah epoxidový dvojnásobný</t>
  </si>
  <si>
    <t>965046111</t>
  </si>
  <si>
    <t>Broušení stávajících betonových podlah úběr do 3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</si>
</sst>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19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6" fillId="0" borderId="0" xfId="0" applyFont="1" applyAlignment="1">
      <alignment horizontal="left" vertical="center"/>
    </xf>
    <xf numFmtId="0" fontId="0" fillId="0" borderId="15" xfId="0" applyBorder="1" applyAlignment="1">
      <alignment vertical="center"/>
    </xf>
    <xf numFmtId="0" fontId="0" fillId="4" borderId="7" xfId="0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Alignment="1">
      <alignment vertical="center"/>
    </xf>
    <xf numFmtId="166" fontId="15" fillId="0" borderId="0" xfId="0" applyNumberFormat="1" applyFont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4" fillId="0" borderId="14" xfId="0" applyNumberFormat="1" applyFont="1" applyBorder="1" applyAlignment="1">
      <alignment vertical="center"/>
    </xf>
    <xf numFmtId="4" fontId="24" fillId="0" borderId="0" xfId="0" applyNumberFormat="1" applyFont="1" applyAlignment="1">
      <alignment vertical="center"/>
    </xf>
    <xf numFmtId="166" fontId="24" fillId="0" borderId="0" xfId="0" applyNumberFormat="1" applyFont="1" applyAlignment="1">
      <alignment vertical="center"/>
    </xf>
    <xf numFmtId="4" fontId="24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4" fillId="0" borderId="19" xfId="0" applyNumberFormat="1" applyFont="1" applyBorder="1" applyAlignment="1">
      <alignment vertical="center"/>
    </xf>
    <xf numFmtId="4" fontId="24" fillId="0" borderId="20" xfId="0" applyNumberFormat="1" applyFont="1" applyBorder="1" applyAlignment="1">
      <alignment vertical="center"/>
    </xf>
    <xf numFmtId="166" fontId="24" fillId="0" borderId="20" xfId="0" applyNumberFormat="1" applyFont="1" applyBorder="1" applyAlignment="1">
      <alignment vertical="center"/>
    </xf>
    <xf numFmtId="4" fontId="24" fillId="0" borderId="21" xfId="0" applyNumberFormat="1" applyFont="1" applyBorder="1" applyAlignment="1">
      <alignment vertical="center"/>
    </xf>
    <xf numFmtId="0" fontId="25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4" fontId="19" fillId="0" borderId="0" xfId="0" applyNumberFormat="1" applyFont="1"/>
    <xf numFmtId="166" fontId="27" fillId="0" borderId="12" xfId="0" applyNumberFormat="1" applyFont="1" applyBorder="1"/>
    <xf numFmtId="166" fontId="27" fillId="0" borderId="13" xfId="0" applyNumberFormat="1" applyFont="1" applyBorder="1"/>
    <xf numFmtId="4" fontId="28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0" fillId="0" borderId="3" xfId="0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4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166" fontId="18" fillId="0" borderId="0" xfId="0" applyNumberFormat="1" applyFont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29" fillId="0" borderId="22" xfId="0" applyFont="1" applyBorder="1" applyAlignment="1" applyProtection="1">
      <alignment horizontal="center" vertical="center"/>
      <protection locked="0"/>
    </xf>
    <xf numFmtId="49" fontId="29" fillId="0" borderId="22" xfId="0" applyNumberFormat="1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center" vertical="center" wrapText="1"/>
      <protection locked="0"/>
    </xf>
    <xf numFmtId="167" fontId="29" fillId="0" borderId="22" xfId="0" applyNumberFormat="1" applyFont="1" applyBorder="1" applyAlignment="1" applyProtection="1">
      <alignment vertical="center"/>
      <protection locked="0"/>
    </xf>
    <xf numFmtId="4" fontId="29" fillId="0" borderId="22" xfId="0" applyNumberFormat="1" applyFont="1" applyBorder="1" applyAlignment="1" applyProtection="1">
      <alignment vertical="center"/>
      <protection locked="0"/>
    </xf>
    <xf numFmtId="0" fontId="30" fillId="0" borderId="22" xfId="0" applyFont="1" applyBorder="1" applyAlignment="1" applyProtection="1">
      <alignment vertical="center"/>
      <protection locked="0"/>
    </xf>
    <xf numFmtId="0" fontId="30" fillId="0" borderId="3" xfId="0" applyFont="1" applyBorder="1" applyAlignment="1">
      <alignment vertical="center"/>
    </xf>
    <xf numFmtId="0" fontId="29" fillId="0" borderId="14" xfId="0" applyFont="1" applyBorder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14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4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8"/>
  <sheetViews>
    <sheetView showGridLines="0" tabSelected="1" workbookViewId="0"/>
  </sheetViews>
  <sheetFormatPr defaultRowHeight="10.199999999999999"/>
  <cols>
    <col min="1" max="1" width="8.28515625" customWidth="1"/>
    <col min="2" max="2" width="1.7109375" customWidth="1"/>
    <col min="3" max="3" width="4.140625" customWidth="1"/>
    <col min="4" max="33" width="2.7109375" customWidth="1"/>
    <col min="34" max="34" width="3.28515625" customWidth="1"/>
    <col min="35" max="35" width="31.7109375" customWidth="1"/>
    <col min="36" max="37" width="2.42578125" customWidth="1"/>
    <col min="38" max="38" width="8.28515625" customWidth="1"/>
    <col min="39" max="39" width="3.28515625" customWidth="1"/>
    <col min="40" max="40" width="13.28515625" customWidth="1"/>
    <col min="41" max="41" width="7.42578125" customWidth="1"/>
    <col min="42" max="42" width="4.140625" customWidth="1"/>
    <col min="43" max="43" width="15.7109375" hidden="1" customWidth="1"/>
    <col min="44" max="44" width="13.7109375" customWidth="1"/>
    <col min="45" max="47" width="25.85546875" hidden="1" customWidth="1"/>
    <col min="48" max="49" width="21.7109375" hidden="1" customWidth="1"/>
    <col min="50" max="51" width="25" hidden="1" customWidth="1"/>
    <col min="52" max="52" width="21.7109375" hidden="1" customWidth="1"/>
    <col min="53" max="53" width="19.140625" hidden="1" customWidth="1"/>
    <col min="54" max="54" width="25" hidden="1" customWidth="1"/>
    <col min="55" max="55" width="21.7109375" hidden="1" customWidth="1"/>
    <col min="56" max="56" width="19.140625" hidden="1" customWidth="1"/>
    <col min="57" max="57" width="66.42578125" customWidth="1"/>
    <col min="71" max="91" width="9.28515625" hidden="1"/>
  </cols>
  <sheetData>
    <row r="1" spans="1:74">
      <c r="A1" s="12" t="s">
        <v>0</v>
      </c>
      <c r="AZ1" s="12" t="s">
        <v>1</v>
      </c>
      <c r="BA1" s="12" t="s">
        <v>2</v>
      </c>
      <c r="BB1" s="12" t="s">
        <v>1</v>
      </c>
      <c r="BT1" s="12" t="s">
        <v>3</v>
      </c>
      <c r="BU1" s="12" t="s">
        <v>3</v>
      </c>
      <c r="BV1" s="12" t="s">
        <v>4</v>
      </c>
    </row>
    <row r="2" spans="1:74" ht="36.9" customHeight="1">
      <c r="AR2" s="176" t="s">
        <v>5</v>
      </c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S2" s="13" t="s">
        <v>6</v>
      </c>
      <c r="BT2" s="13" t="s">
        <v>7</v>
      </c>
    </row>
    <row r="3" spans="1:74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8</v>
      </c>
    </row>
    <row r="4" spans="1:74" ht="24.9" customHeight="1">
      <c r="B4" s="16"/>
      <c r="D4" s="17" t="s">
        <v>9</v>
      </c>
      <c r="AR4" s="16"/>
      <c r="AS4" s="18" t="s">
        <v>10</v>
      </c>
      <c r="BS4" s="13" t="s">
        <v>11</v>
      </c>
    </row>
    <row r="5" spans="1:74" ht="12" customHeight="1">
      <c r="B5" s="16"/>
      <c r="D5" s="19" t="s">
        <v>12</v>
      </c>
      <c r="K5" s="155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R5" s="16"/>
      <c r="BS5" s="13" t="s">
        <v>6</v>
      </c>
    </row>
    <row r="6" spans="1:74" ht="36.9" customHeight="1">
      <c r="B6" s="16"/>
      <c r="D6" s="21" t="s">
        <v>13</v>
      </c>
      <c r="K6" s="157" t="s">
        <v>536</v>
      </c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56"/>
      <c r="AR6" s="16"/>
      <c r="BS6" s="13" t="s">
        <v>6</v>
      </c>
    </row>
    <row r="7" spans="1:74" ht="12" customHeight="1">
      <c r="B7" s="16"/>
      <c r="D7" s="22" t="s">
        <v>14</v>
      </c>
      <c r="K7" s="20" t="s">
        <v>1</v>
      </c>
      <c r="AK7" s="22" t="s">
        <v>15</v>
      </c>
      <c r="AN7" s="20" t="s">
        <v>1</v>
      </c>
      <c r="AR7" s="16"/>
      <c r="BS7" s="13" t="s">
        <v>6</v>
      </c>
    </row>
    <row r="8" spans="1:74" ht="12" customHeight="1">
      <c r="B8" s="16"/>
      <c r="D8" s="22" t="s">
        <v>16</v>
      </c>
      <c r="K8" s="20" t="s">
        <v>17</v>
      </c>
      <c r="AK8" s="22" t="s">
        <v>18</v>
      </c>
      <c r="AN8" s="153">
        <v>45884</v>
      </c>
      <c r="AR8" s="16"/>
      <c r="BS8" s="13" t="s">
        <v>6</v>
      </c>
    </row>
    <row r="9" spans="1:74" ht="14.4" customHeight="1">
      <c r="B9" s="16"/>
      <c r="AR9" s="16"/>
      <c r="BS9" s="13" t="s">
        <v>6</v>
      </c>
    </row>
    <row r="10" spans="1:74" ht="12" customHeight="1">
      <c r="B10" s="16"/>
      <c r="D10" s="22" t="s">
        <v>19</v>
      </c>
      <c r="AK10" s="22" t="s">
        <v>20</v>
      </c>
      <c r="AN10" s="20">
        <v>62331353</v>
      </c>
      <c r="AR10" s="16"/>
      <c r="BS10" s="13" t="s">
        <v>6</v>
      </c>
    </row>
    <row r="11" spans="1:74" ht="18.45" customHeight="1">
      <c r="B11" s="16"/>
      <c r="E11" s="20" t="s">
        <v>21</v>
      </c>
      <c r="K11" t="s">
        <v>532</v>
      </c>
      <c r="AK11" s="22" t="s">
        <v>22</v>
      </c>
      <c r="AN11" s="20" t="s">
        <v>1</v>
      </c>
      <c r="AR11" s="16"/>
      <c r="BS11" s="13" t="s">
        <v>6</v>
      </c>
    </row>
    <row r="12" spans="1:74" ht="6.9" customHeight="1">
      <c r="B12" s="16"/>
      <c r="AR12" s="16"/>
      <c r="BS12" s="13" t="s">
        <v>6</v>
      </c>
    </row>
    <row r="13" spans="1:74" ht="12" customHeight="1">
      <c r="B13" s="16"/>
      <c r="D13" s="22" t="s">
        <v>23</v>
      </c>
      <c r="AK13" s="22" t="s">
        <v>20</v>
      </c>
      <c r="AN13" s="154" t="s">
        <v>534</v>
      </c>
      <c r="AR13" s="16"/>
      <c r="BS13" s="13" t="s">
        <v>6</v>
      </c>
    </row>
    <row r="14" spans="1:74" ht="13.2">
      <c r="B14" s="16"/>
      <c r="E14" s="20" t="s">
        <v>21</v>
      </c>
      <c r="K14" t="s">
        <v>533</v>
      </c>
      <c r="AK14" s="22" t="s">
        <v>22</v>
      </c>
      <c r="AN14" s="20" t="s">
        <v>535</v>
      </c>
      <c r="AR14" s="16"/>
      <c r="BS14" s="13" t="s">
        <v>6</v>
      </c>
    </row>
    <row r="15" spans="1:74" ht="6.9" customHeight="1">
      <c r="B15" s="16"/>
      <c r="AR15" s="16"/>
      <c r="BS15" s="13" t="s">
        <v>3</v>
      </c>
    </row>
    <row r="16" spans="1:74" ht="12" customHeight="1">
      <c r="B16" s="16"/>
      <c r="D16" s="22" t="s">
        <v>24</v>
      </c>
      <c r="AK16" s="22" t="s">
        <v>20</v>
      </c>
      <c r="AN16" s="20" t="s">
        <v>1</v>
      </c>
      <c r="AR16" s="16"/>
      <c r="BS16" s="13" t="s">
        <v>3</v>
      </c>
    </row>
    <row r="17" spans="2:71" ht="18.45" customHeight="1">
      <c r="B17" s="16"/>
      <c r="E17" s="20" t="s">
        <v>21</v>
      </c>
      <c r="AK17" s="22" t="s">
        <v>22</v>
      </c>
      <c r="AN17" s="20" t="s">
        <v>1</v>
      </c>
      <c r="AR17" s="16"/>
      <c r="BS17" s="13" t="s">
        <v>25</v>
      </c>
    </row>
    <row r="18" spans="2:71" ht="6.9" customHeight="1">
      <c r="B18" s="16"/>
      <c r="AR18" s="16"/>
      <c r="BS18" s="13" t="s">
        <v>6</v>
      </c>
    </row>
    <row r="19" spans="2:71" ht="12" customHeight="1">
      <c r="B19" s="16"/>
      <c r="D19" s="22" t="s">
        <v>26</v>
      </c>
      <c r="AK19" s="22" t="s">
        <v>20</v>
      </c>
      <c r="AN19" s="20" t="s">
        <v>1</v>
      </c>
      <c r="AR19" s="16"/>
      <c r="BS19" s="13" t="s">
        <v>6</v>
      </c>
    </row>
    <row r="20" spans="2:71" ht="18.45" customHeight="1">
      <c r="B20" s="16"/>
      <c r="E20" s="20" t="s">
        <v>21</v>
      </c>
      <c r="AK20" s="22" t="s">
        <v>22</v>
      </c>
      <c r="AN20" s="20" t="s">
        <v>1</v>
      </c>
      <c r="AR20" s="16"/>
      <c r="BS20" s="13" t="s">
        <v>25</v>
      </c>
    </row>
    <row r="21" spans="2:71" ht="6.9" customHeight="1">
      <c r="B21" s="16"/>
      <c r="AR21" s="16"/>
    </row>
    <row r="22" spans="2:71" ht="12" customHeight="1">
      <c r="B22" s="16"/>
      <c r="D22" s="22" t="s">
        <v>27</v>
      </c>
      <c r="AR22" s="16"/>
    </row>
    <row r="23" spans="2:71" ht="16.5" customHeight="1">
      <c r="B23" s="16"/>
      <c r="E23" s="158" t="s">
        <v>1</v>
      </c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R23" s="16"/>
    </row>
    <row r="24" spans="2:71" ht="6.9" customHeight="1">
      <c r="B24" s="16"/>
      <c r="AR24" s="16"/>
    </row>
    <row r="25" spans="2:71" ht="6.9" customHeight="1">
      <c r="B25" s="16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R25" s="16"/>
    </row>
    <row r="26" spans="2:71" s="1" customFormat="1" ht="25.95" customHeight="1">
      <c r="B26" s="25"/>
      <c r="D26" s="26" t="s">
        <v>28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159">
        <f>ROUND(AG94,2)</f>
        <v>-3714.58</v>
      </c>
      <c r="AL26" s="160"/>
      <c r="AM26" s="160"/>
      <c r="AN26" s="160"/>
      <c r="AO26" s="160"/>
      <c r="AR26" s="25"/>
    </row>
    <row r="27" spans="2:71" s="1" customFormat="1" ht="6.9" customHeight="1">
      <c r="B27" s="25"/>
      <c r="AR27" s="25"/>
    </row>
    <row r="28" spans="2:71" s="1" customFormat="1" ht="13.2">
      <c r="B28" s="25"/>
      <c r="L28" s="161" t="s">
        <v>29</v>
      </c>
      <c r="M28" s="161"/>
      <c r="N28" s="161"/>
      <c r="O28" s="161"/>
      <c r="P28" s="161"/>
      <c r="W28" s="161" t="s">
        <v>30</v>
      </c>
      <c r="X28" s="161"/>
      <c r="Y28" s="161"/>
      <c r="Z28" s="161"/>
      <c r="AA28" s="161"/>
      <c r="AB28" s="161"/>
      <c r="AC28" s="161"/>
      <c r="AD28" s="161"/>
      <c r="AE28" s="161"/>
      <c r="AK28" s="161" t="s">
        <v>31</v>
      </c>
      <c r="AL28" s="161"/>
      <c r="AM28" s="161"/>
      <c r="AN28" s="161"/>
      <c r="AO28" s="161"/>
      <c r="AR28" s="25"/>
    </row>
    <row r="29" spans="2:71" s="2" customFormat="1" ht="14.4" customHeight="1">
      <c r="B29" s="29"/>
      <c r="D29" s="22" t="s">
        <v>32</v>
      </c>
      <c r="F29" s="22" t="s">
        <v>33</v>
      </c>
      <c r="L29" s="164">
        <v>0.21</v>
      </c>
      <c r="M29" s="163"/>
      <c r="N29" s="163"/>
      <c r="O29" s="163"/>
      <c r="P29" s="163"/>
      <c r="W29" s="162">
        <f>ROUND(AZ94, 2)</f>
        <v>-3714.58</v>
      </c>
      <c r="X29" s="163"/>
      <c r="Y29" s="163"/>
      <c r="Z29" s="163"/>
      <c r="AA29" s="163"/>
      <c r="AB29" s="163"/>
      <c r="AC29" s="163"/>
      <c r="AD29" s="163"/>
      <c r="AE29" s="163"/>
      <c r="AK29" s="162">
        <f>ROUND(AV94, 2)</f>
        <v>-780.06</v>
      </c>
      <c r="AL29" s="163"/>
      <c r="AM29" s="163"/>
      <c r="AN29" s="163"/>
      <c r="AO29" s="163"/>
      <c r="AR29" s="29"/>
    </row>
    <row r="30" spans="2:71" s="2" customFormat="1" ht="14.4" customHeight="1">
      <c r="B30" s="29"/>
      <c r="F30" s="22" t="s">
        <v>34</v>
      </c>
      <c r="L30" s="164">
        <v>0.12</v>
      </c>
      <c r="M30" s="163"/>
      <c r="N30" s="163"/>
      <c r="O30" s="163"/>
      <c r="P30" s="163"/>
      <c r="W30" s="162">
        <f>ROUND(BA94, 2)</f>
        <v>0</v>
      </c>
      <c r="X30" s="163"/>
      <c r="Y30" s="163"/>
      <c r="Z30" s="163"/>
      <c r="AA30" s="163"/>
      <c r="AB30" s="163"/>
      <c r="AC30" s="163"/>
      <c r="AD30" s="163"/>
      <c r="AE30" s="163"/>
      <c r="AK30" s="162">
        <f>ROUND(AW94, 2)</f>
        <v>0</v>
      </c>
      <c r="AL30" s="163"/>
      <c r="AM30" s="163"/>
      <c r="AN30" s="163"/>
      <c r="AO30" s="163"/>
      <c r="AR30" s="29"/>
    </row>
    <row r="31" spans="2:71" s="2" customFormat="1" ht="14.4" hidden="1" customHeight="1">
      <c r="B31" s="29"/>
      <c r="F31" s="22" t="s">
        <v>35</v>
      </c>
      <c r="L31" s="164">
        <v>0.21</v>
      </c>
      <c r="M31" s="163"/>
      <c r="N31" s="163"/>
      <c r="O31" s="163"/>
      <c r="P31" s="163"/>
      <c r="W31" s="162">
        <f>ROUND(BB94, 2)</f>
        <v>0</v>
      </c>
      <c r="X31" s="163"/>
      <c r="Y31" s="163"/>
      <c r="Z31" s="163"/>
      <c r="AA31" s="163"/>
      <c r="AB31" s="163"/>
      <c r="AC31" s="163"/>
      <c r="AD31" s="163"/>
      <c r="AE31" s="163"/>
      <c r="AK31" s="162">
        <v>0</v>
      </c>
      <c r="AL31" s="163"/>
      <c r="AM31" s="163"/>
      <c r="AN31" s="163"/>
      <c r="AO31" s="163"/>
      <c r="AR31" s="29"/>
    </row>
    <row r="32" spans="2:71" s="2" customFormat="1" ht="14.4" hidden="1" customHeight="1">
      <c r="B32" s="29"/>
      <c r="F32" s="22" t="s">
        <v>36</v>
      </c>
      <c r="L32" s="164">
        <v>0.12</v>
      </c>
      <c r="M32" s="163"/>
      <c r="N32" s="163"/>
      <c r="O32" s="163"/>
      <c r="P32" s="163"/>
      <c r="W32" s="162">
        <f>ROUND(BC94, 2)</f>
        <v>0</v>
      </c>
      <c r="X32" s="163"/>
      <c r="Y32" s="163"/>
      <c r="Z32" s="163"/>
      <c r="AA32" s="163"/>
      <c r="AB32" s="163"/>
      <c r="AC32" s="163"/>
      <c r="AD32" s="163"/>
      <c r="AE32" s="163"/>
      <c r="AK32" s="162">
        <v>0</v>
      </c>
      <c r="AL32" s="163"/>
      <c r="AM32" s="163"/>
      <c r="AN32" s="163"/>
      <c r="AO32" s="163"/>
      <c r="AR32" s="29"/>
    </row>
    <row r="33" spans="2:44" s="2" customFormat="1" ht="14.4" hidden="1" customHeight="1">
      <c r="B33" s="29"/>
      <c r="F33" s="22" t="s">
        <v>37</v>
      </c>
      <c r="L33" s="164">
        <v>0</v>
      </c>
      <c r="M33" s="163"/>
      <c r="N33" s="163"/>
      <c r="O33" s="163"/>
      <c r="P33" s="163"/>
      <c r="W33" s="162">
        <f>ROUND(BD94, 2)</f>
        <v>0</v>
      </c>
      <c r="X33" s="163"/>
      <c r="Y33" s="163"/>
      <c r="Z33" s="163"/>
      <c r="AA33" s="163"/>
      <c r="AB33" s="163"/>
      <c r="AC33" s="163"/>
      <c r="AD33" s="163"/>
      <c r="AE33" s="163"/>
      <c r="AK33" s="162">
        <v>0</v>
      </c>
      <c r="AL33" s="163"/>
      <c r="AM33" s="163"/>
      <c r="AN33" s="163"/>
      <c r="AO33" s="163"/>
      <c r="AR33" s="29"/>
    </row>
    <row r="34" spans="2:44" s="1" customFormat="1" ht="6.9" customHeight="1">
      <c r="B34" s="25"/>
      <c r="AR34" s="25"/>
    </row>
    <row r="35" spans="2:44" s="1" customFormat="1" ht="25.95" customHeight="1">
      <c r="B35" s="25"/>
      <c r="C35" s="30"/>
      <c r="D35" s="31" t="s">
        <v>38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3" t="s">
        <v>39</v>
      </c>
      <c r="U35" s="32"/>
      <c r="V35" s="32"/>
      <c r="W35" s="32"/>
      <c r="X35" s="165" t="s">
        <v>40</v>
      </c>
      <c r="Y35" s="166"/>
      <c r="Z35" s="166"/>
      <c r="AA35" s="166"/>
      <c r="AB35" s="166"/>
      <c r="AC35" s="32"/>
      <c r="AD35" s="32"/>
      <c r="AE35" s="32"/>
      <c r="AF35" s="32"/>
      <c r="AG35" s="32"/>
      <c r="AH35" s="32"/>
      <c r="AI35" s="32"/>
      <c r="AJ35" s="32"/>
      <c r="AK35" s="167">
        <f>SUM(AK26:AK33)</f>
        <v>-4494.6399999999994</v>
      </c>
      <c r="AL35" s="166"/>
      <c r="AM35" s="166"/>
      <c r="AN35" s="166"/>
      <c r="AO35" s="168"/>
      <c r="AP35" s="30"/>
      <c r="AQ35" s="30"/>
      <c r="AR35" s="25"/>
    </row>
    <row r="36" spans="2:44" s="1" customFormat="1" ht="6.9" customHeight="1">
      <c r="B36" s="25"/>
      <c r="AR36" s="25"/>
    </row>
    <row r="37" spans="2:44" s="1" customFormat="1" ht="14.4" customHeight="1">
      <c r="B37" s="25"/>
      <c r="AR37" s="25"/>
    </row>
    <row r="38" spans="2:44" ht="14.4" customHeight="1">
      <c r="B38" s="16"/>
      <c r="AR38" s="16"/>
    </row>
    <row r="39" spans="2:44" ht="14.4" customHeight="1">
      <c r="B39" s="16"/>
      <c r="AR39" s="16"/>
    </row>
    <row r="40" spans="2:44" ht="14.4" customHeight="1">
      <c r="B40" s="16"/>
      <c r="AR40" s="16"/>
    </row>
    <row r="41" spans="2:44" ht="14.4" customHeight="1">
      <c r="B41" s="16"/>
      <c r="AR41" s="16"/>
    </row>
    <row r="42" spans="2:44" ht="14.4" customHeight="1">
      <c r="B42" s="16"/>
      <c r="AR42" s="16"/>
    </row>
    <row r="43" spans="2:44" ht="14.4" customHeight="1">
      <c r="B43" s="16"/>
      <c r="AR43" s="16"/>
    </row>
    <row r="44" spans="2:44" ht="14.4" customHeight="1">
      <c r="B44" s="16"/>
      <c r="AR44" s="16"/>
    </row>
    <row r="45" spans="2:44" ht="14.4" customHeight="1">
      <c r="B45" s="16"/>
      <c r="AR45" s="16"/>
    </row>
    <row r="46" spans="2:44" ht="14.4" customHeight="1">
      <c r="B46" s="16"/>
      <c r="AR46" s="16"/>
    </row>
    <row r="47" spans="2:44" ht="14.4" customHeight="1">
      <c r="B47" s="16"/>
      <c r="AR47" s="16"/>
    </row>
    <row r="48" spans="2:44" ht="14.4" customHeight="1">
      <c r="B48" s="16"/>
      <c r="AR48" s="16"/>
    </row>
    <row r="49" spans="2:44" s="1" customFormat="1" ht="14.4" customHeight="1">
      <c r="B49" s="25"/>
      <c r="D49" s="34" t="s">
        <v>41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4" t="s">
        <v>42</v>
      </c>
      <c r="AI49" s="35"/>
      <c r="AJ49" s="35"/>
      <c r="AK49" s="35"/>
      <c r="AL49" s="35"/>
      <c r="AM49" s="35"/>
      <c r="AN49" s="35"/>
      <c r="AO49" s="35"/>
      <c r="AR49" s="25"/>
    </row>
    <row r="50" spans="2:44">
      <c r="B50" s="16"/>
      <c r="AR50" s="16"/>
    </row>
    <row r="51" spans="2:44">
      <c r="B51" s="16"/>
      <c r="AR51" s="16"/>
    </row>
    <row r="52" spans="2:44">
      <c r="B52" s="16"/>
      <c r="AR52" s="16"/>
    </row>
    <row r="53" spans="2:44">
      <c r="B53" s="16"/>
      <c r="AR53" s="16"/>
    </row>
    <row r="54" spans="2:44">
      <c r="B54" s="16"/>
      <c r="AR54" s="16"/>
    </row>
    <row r="55" spans="2:44">
      <c r="B55" s="16"/>
      <c r="AR55" s="16"/>
    </row>
    <row r="56" spans="2:44">
      <c r="B56" s="16"/>
      <c r="AR56" s="16"/>
    </row>
    <row r="57" spans="2:44">
      <c r="B57" s="16"/>
      <c r="AR57" s="16"/>
    </row>
    <row r="58" spans="2:44">
      <c r="B58" s="16"/>
      <c r="AR58" s="16"/>
    </row>
    <row r="59" spans="2:44">
      <c r="B59" s="16"/>
      <c r="AR59" s="16"/>
    </row>
    <row r="60" spans="2:44" s="1" customFormat="1" ht="13.2">
      <c r="B60" s="25"/>
      <c r="D60" s="36" t="s">
        <v>43</v>
      </c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36" t="s">
        <v>44</v>
      </c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36" t="s">
        <v>43</v>
      </c>
      <c r="AI60" s="27"/>
      <c r="AJ60" s="27"/>
      <c r="AK60" s="27"/>
      <c r="AL60" s="27"/>
      <c r="AM60" s="36" t="s">
        <v>44</v>
      </c>
      <c r="AN60" s="27"/>
      <c r="AO60" s="27"/>
      <c r="AR60" s="25"/>
    </row>
    <row r="61" spans="2:44">
      <c r="B61" s="16"/>
      <c r="AR61" s="16"/>
    </row>
    <row r="62" spans="2:44">
      <c r="B62" s="16"/>
      <c r="AR62" s="16"/>
    </row>
    <row r="63" spans="2:44">
      <c r="B63" s="16"/>
      <c r="AR63" s="16"/>
    </row>
    <row r="64" spans="2:44" s="1" customFormat="1" ht="13.2">
      <c r="B64" s="25"/>
      <c r="D64" s="34" t="s">
        <v>45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4" t="s">
        <v>46</v>
      </c>
      <c r="AI64" s="35"/>
      <c r="AJ64" s="35"/>
      <c r="AK64" s="35"/>
      <c r="AL64" s="35"/>
      <c r="AM64" s="35"/>
      <c r="AN64" s="35"/>
      <c r="AO64" s="35"/>
      <c r="AR64" s="25"/>
    </row>
    <row r="65" spans="2:44">
      <c r="B65" s="16"/>
      <c r="AR65" s="16"/>
    </row>
    <row r="66" spans="2:44">
      <c r="B66" s="16"/>
      <c r="AR66" s="16"/>
    </row>
    <row r="67" spans="2:44">
      <c r="B67" s="16"/>
      <c r="AR67" s="16"/>
    </row>
    <row r="68" spans="2:44">
      <c r="B68" s="16"/>
      <c r="AR68" s="16"/>
    </row>
    <row r="69" spans="2:44">
      <c r="B69" s="16"/>
      <c r="AR69" s="16"/>
    </row>
    <row r="70" spans="2:44">
      <c r="B70" s="16"/>
      <c r="AR70" s="16"/>
    </row>
    <row r="71" spans="2:44">
      <c r="B71" s="16"/>
      <c r="AR71" s="16"/>
    </row>
    <row r="72" spans="2:44">
      <c r="B72" s="16"/>
      <c r="AR72" s="16"/>
    </row>
    <row r="73" spans="2:44">
      <c r="B73" s="16"/>
      <c r="AR73" s="16"/>
    </row>
    <row r="74" spans="2:44">
      <c r="B74" s="16"/>
      <c r="AR74" s="16"/>
    </row>
    <row r="75" spans="2:44" s="1" customFormat="1" ht="13.2">
      <c r="B75" s="25"/>
      <c r="D75" s="36" t="s">
        <v>43</v>
      </c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36" t="s">
        <v>44</v>
      </c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36" t="s">
        <v>43</v>
      </c>
      <c r="AI75" s="27"/>
      <c r="AJ75" s="27"/>
      <c r="AK75" s="27"/>
      <c r="AL75" s="27"/>
      <c r="AM75" s="36" t="s">
        <v>44</v>
      </c>
      <c r="AN75" s="27"/>
      <c r="AO75" s="27"/>
      <c r="AR75" s="25"/>
    </row>
    <row r="76" spans="2:44" s="1" customFormat="1">
      <c r="B76" s="25"/>
      <c r="AR76" s="25"/>
    </row>
    <row r="77" spans="2:44" s="1" customFormat="1" ht="6.9" customHeight="1"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25"/>
    </row>
    <row r="81" spans="1:91" s="1" customFormat="1" ht="6.9" customHeight="1">
      <c r="B81" s="39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25"/>
    </row>
    <row r="82" spans="1:91" s="1" customFormat="1" ht="24.9" customHeight="1">
      <c r="B82" s="25"/>
      <c r="C82" s="17" t="s">
        <v>47</v>
      </c>
      <c r="AR82" s="25"/>
    </row>
    <row r="83" spans="1:91" s="1" customFormat="1" ht="6.9" customHeight="1">
      <c r="B83" s="25"/>
      <c r="AR83" s="25"/>
    </row>
    <row r="84" spans="1:91" s="3" customFormat="1" ht="12" customHeight="1">
      <c r="B84" s="41"/>
      <c r="C84" s="22" t="s">
        <v>12</v>
      </c>
      <c r="AR84" s="41"/>
    </row>
    <row r="85" spans="1:91" s="4" customFormat="1" ht="36.9" customHeight="1">
      <c r="B85" s="42"/>
      <c r="C85" s="43" t="s">
        <v>13</v>
      </c>
      <c r="L85" s="187" t="str">
        <f>K6</f>
        <v>MŠ Na Kopci Karviná - Oprava části kanalizace - VCP+MNP</v>
      </c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88"/>
      <c r="AE85" s="188"/>
      <c r="AF85" s="188"/>
      <c r="AG85" s="188"/>
      <c r="AH85" s="188"/>
      <c r="AI85" s="188"/>
      <c r="AJ85" s="188"/>
      <c r="AR85" s="42"/>
    </row>
    <row r="86" spans="1:91" s="1" customFormat="1" ht="6.9" customHeight="1">
      <c r="B86" s="25"/>
      <c r="AR86" s="25"/>
    </row>
    <row r="87" spans="1:91" s="1" customFormat="1" ht="12" customHeight="1">
      <c r="B87" s="25"/>
      <c r="C87" s="22" t="s">
        <v>16</v>
      </c>
      <c r="L87" s="44" t="str">
        <f>IF(K8="","",K8)</f>
        <v>Karviná</v>
      </c>
      <c r="AI87" s="22" t="s">
        <v>18</v>
      </c>
      <c r="AM87" s="169">
        <f>IF(AN8= "","",AN8)</f>
        <v>45884</v>
      </c>
      <c r="AN87" s="169"/>
      <c r="AR87" s="25"/>
    </row>
    <row r="88" spans="1:91" s="1" customFormat="1" ht="6.9" customHeight="1">
      <c r="B88" s="25"/>
      <c r="AR88" s="25"/>
    </row>
    <row r="89" spans="1:91" s="1" customFormat="1" ht="15.15" customHeight="1">
      <c r="B89" s="25"/>
      <c r="C89" s="22" t="s">
        <v>19</v>
      </c>
      <c r="L89" t="s">
        <v>532</v>
      </c>
      <c r="AI89" s="22" t="s">
        <v>24</v>
      </c>
      <c r="AM89" s="170" t="str">
        <f>IF(E17="","",E17)</f>
        <v xml:space="preserve"> </v>
      </c>
      <c r="AN89" s="171"/>
      <c r="AO89" s="171"/>
      <c r="AP89" s="171"/>
      <c r="AR89" s="25"/>
      <c r="AS89" s="172" t="s">
        <v>48</v>
      </c>
      <c r="AT89" s="173"/>
      <c r="AU89" s="46"/>
      <c r="AV89" s="46"/>
      <c r="AW89" s="46"/>
      <c r="AX89" s="46"/>
      <c r="AY89" s="46"/>
      <c r="AZ89" s="46"/>
      <c r="BA89" s="46"/>
      <c r="BB89" s="46"/>
      <c r="BC89" s="46"/>
      <c r="BD89" s="47"/>
    </row>
    <row r="90" spans="1:91" s="1" customFormat="1" ht="15.15" customHeight="1">
      <c r="B90" s="25"/>
      <c r="C90" s="22" t="s">
        <v>23</v>
      </c>
      <c r="L90" t="s">
        <v>533</v>
      </c>
      <c r="AI90" s="22" t="s">
        <v>26</v>
      </c>
      <c r="AM90" s="170" t="str">
        <f>IF(E20="","",E20)</f>
        <v xml:space="preserve"> </v>
      </c>
      <c r="AN90" s="171"/>
      <c r="AO90" s="171"/>
      <c r="AP90" s="171"/>
      <c r="AR90" s="25"/>
      <c r="AS90" s="174"/>
      <c r="AT90" s="175"/>
      <c r="BD90" s="49"/>
    </row>
    <row r="91" spans="1:91" s="1" customFormat="1" ht="10.8" customHeight="1">
      <c r="B91" s="25"/>
      <c r="AR91" s="25"/>
      <c r="AS91" s="174"/>
      <c r="AT91" s="175"/>
      <c r="BD91" s="49"/>
    </row>
    <row r="92" spans="1:91" s="1" customFormat="1" ht="29.25" customHeight="1">
      <c r="B92" s="25"/>
      <c r="C92" s="182" t="s">
        <v>49</v>
      </c>
      <c r="D92" s="183"/>
      <c r="E92" s="183"/>
      <c r="F92" s="183"/>
      <c r="G92" s="183"/>
      <c r="H92" s="50"/>
      <c r="I92" s="184" t="s">
        <v>50</v>
      </c>
      <c r="J92" s="183"/>
      <c r="K92" s="183"/>
      <c r="L92" s="183"/>
      <c r="M92" s="183"/>
      <c r="N92" s="183"/>
      <c r="O92" s="183"/>
      <c r="P92" s="183"/>
      <c r="Q92" s="183"/>
      <c r="R92" s="183"/>
      <c r="S92" s="183"/>
      <c r="T92" s="183"/>
      <c r="U92" s="183"/>
      <c r="V92" s="183"/>
      <c r="W92" s="183"/>
      <c r="X92" s="183"/>
      <c r="Y92" s="183"/>
      <c r="Z92" s="183"/>
      <c r="AA92" s="183"/>
      <c r="AB92" s="183"/>
      <c r="AC92" s="183"/>
      <c r="AD92" s="183"/>
      <c r="AE92" s="183"/>
      <c r="AF92" s="183"/>
      <c r="AG92" s="185" t="s">
        <v>51</v>
      </c>
      <c r="AH92" s="183"/>
      <c r="AI92" s="183"/>
      <c r="AJ92" s="183"/>
      <c r="AK92" s="183"/>
      <c r="AL92" s="183"/>
      <c r="AM92" s="183"/>
      <c r="AN92" s="184" t="s">
        <v>52</v>
      </c>
      <c r="AO92" s="183"/>
      <c r="AP92" s="186"/>
      <c r="AQ92" s="51" t="s">
        <v>53</v>
      </c>
      <c r="AR92" s="25"/>
      <c r="AS92" s="52" t="s">
        <v>54</v>
      </c>
      <c r="AT92" s="53" t="s">
        <v>55</v>
      </c>
      <c r="AU92" s="53" t="s">
        <v>56</v>
      </c>
      <c r="AV92" s="53" t="s">
        <v>57</v>
      </c>
      <c r="AW92" s="53" t="s">
        <v>58</v>
      </c>
      <c r="AX92" s="53" t="s">
        <v>59</v>
      </c>
      <c r="AY92" s="53" t="s">
        <v>60</v>
      </c>
      <c r="AZ92" s="53" t="s">
        <v>61</v>
      </c>
      <c r="BA92" s="53" t="s">
        <v>62</v>
      </c>
      <c r="BB92" s="53" t="s">
        <v>63</v>
      </c>
      <c r="BC92" s="53" t="s">
        <v>64</v>
      </c>
      <c r="BD92" s="54" t="s">
        <v>65</v>
      </c>
    </row>
    <row r="93" spans="1:91" s="1" customFormat="1" ht="10.8" customHeight="1">
      <c r="B93" s="25"/>
      <c r="AR93" s="25"/>
      <c r="AS93" s="55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7"/>
    </row>
    <row r="94" spans="1:91" s="5" customFormat="1" ht="32.4" customHeight="1">
      <c r="B94" s="56"/>
      <c r="C94" s="57" t="s">
        <v>66</v>
      </c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8"/>
      <c r="AF94" s="58"/>
      <c r="AG94" s="180">
        <f>ROUND(SUM(AG95:AG96),2)</f>
        <v>-3714.58</v>
      </c>
      <c r="AH94" s="180"/>
      <c r="AI94" s="180"/>
      <c r="AJ94" s="180"/>
      <c r="AK94" s="180"/>
      <c r="AL94" s="180"/>
      <c r="AM94" s="180"/>
      <c r="AN94" s="181">
        <f>SUM(AG94,AT94)</f>
        <v>-4494.6399999999994</v>
      </c>
      <c r="AO94" s="181"/>
      <c r="AP94" s="181"/>
      <c r="AQ94" s="60" t="s">
        <v>1</v>
      </c>
      <c r="AR94" s="56"/>
      <c r="AS94" s="61">
        <f>ROUND(SUM(AS95:AS96),2)</f>
        <v>0</v>
      </c>
      <c r="AT94" s="62">
        <f>ROUND(SUM(AV94:AW94),2)</f>
        <v>-780.06</v>
      </c>
      <c r="AU94" s="63" t="e">
        <f>ROUND(SUM(AU95:AU96),5)</f>
        <v>#REF!</v>
      </c>
      <c r="AV94" s="62">
        <f>ROUND(AZ94*L29,2)</f>
        <v>-780.06</v>
      </c>
      <c r="AW94" s="62">
        <f>ROUND(BA94*L30,2)</f>
        <v>0</v>
      </c>
      <c r="AX94" s="62">
        <f>ROUND(BB94*L29,2)</f>
        <v>0</v>
      </c>
      <c r="AY94" s="62">
        <f>ROUND(BC94*L30,2)</f>
        <v>0</v>
      </c>
      <c r="AZ94" s="62">
        <f>ROUND(SUM(AZ95:AZ96),2)</f>
        <v>-3714.58</v>
      </c>
      <c r="BA94" s="62">
        <f>ROUND(SUM(BA95:BA96),2)</f>
        <v>0</v>
      </c>
      <c r="BB94" s="62">
        <f>ROUND(SUM(BB95:BB96),2)</f>
        <v>0</v>
      </c>
      <c r="BC94" s="62">
        <f>ROUND(SUM(BC95:BC96),2)</f>
        <v>0</v>
      </c>
      <c r="BD94" s="64">
        <f>ROUND(SUM(BD95:BD96),2)</f>
        <v>0</v>
      </c>
      <c r="BS94" s="65" t="s">
        <v>67</v>
      </c>
      <c r="BT94" s="65" t="s">
        <v>68</v>
      </c>
      <c r="BU94" s="66" t="s">
        <v>69</v>
      </c>
      <c r="BV94" s="65" t="s">
        <v>70</v>
      </c>
      <c r="BW94" s="65" t="s">
        <v>4</v>
      </c>
      <c r="BX94" s="65" t="s">
        <v>71</v>
      </c>
      <c r="CL94" s="65" t="s">
        <v>1</v>
      </c>
    </row>
    <row r="95" spans="1:91" s="6" customFormat="1" ht="16.5" customHeight="1">
      <c r="A95" s="67" t="s">
        <v>72</v>
      </c>
      <c r="B95" s="68"/>
      <c r="C95" s="69"/>
      <c r="D95" s="179" t="s">
        <v>73</v>
      </c>
      <c r="E95" s="179"/>
      <c r="F95" s="179"/>
      <c r="G95" s="179"/>
      <c r="H95" s="179"/>
      <c r="I95" s="70"/>
      <c r="J95" s="179" t="s">
        <v>537</v>
      </c>
      <c r="K95" s="179"/>
      <c r="L95" s="179"/>
      <c r="M95" s="179"/>
      <c r="N95" s="179"/>
      <c r="O95" s="179"/>
      <c r="P95" s="179"/>
      <c r="Q95" s="179"/>
      <c r="R95" s="179"/>
      <c r="S95" s="179"/>
      <c r="T95" s="179"/>
      <c r="U95" s="179"/>
      <c r="V95" s="179"/>
      <c r="W95" s="179"/>
      <c r="X95" s="179"/>
      <c r="Y95" s="179"/>
      <c r="Z95" s="179"/>
      <c r="AA95" s="179"/>
      <c r="AB95" s="179"/>
      <c r="AC95" s="179"/>
      <c r="AD95" s="179"/>
      <c r="AE95" s="179"/>
      <c r="AF95" s="179"/>
      <c r="AG95" s="177">
        <f>'01 - Oprava venkovní kana...'!J30</f>
        <v>28329.1</v>
      </c>
      <c r="AH95" s="178"/>
      <c r="AI95" s="178"/>
      <c r="AJ95" s="178"/>
      <c r="AK95" s="178"/>
      <c r="AL95" s="178"/>
      <c r="AM95" s="178"/>
      <c r="AN95" s="177">
        <f>SUM(AG95,AT95)</f>
        <v>34278.21</v>
      </c>
      <c r="AO95" s="178"/>
      <c r="AP95" s="178"/>
      <c r="AQ95" s="71" t="s">
        <v>74</v>
      </c>
      <c r="AR95" s="68"/>
      <c r="AS95" s="72">
        <v>0</v>
      </c>
      <c r="AT95" s="73">
        <f>ROUND(SUM(AV95:AW95),2)</f>
        <v>5949.11</v>
      </c>
      <c r="AU95" s="74">
        <f>'01 - Oprava venkovní kana...'!P128</f>
        <v>201.50050000000002</v>
      </c>
      <c r="AV95" s="73">
        <f>'01 - Oprava venkovní kana...'!J33</f>
        <v>5949.11</v>
      </c>
      <c r="AW95" s="73">
        <f>'01 - Oprava venkovní kana...'!J34</f>
        <v>0</v>
      </c>
      <c r="AX95" s="73">
        <f>'01 - Oprava venkovní kana...'!J35</f>
        <v>0</v>
      </c>
      <c r="AY95" s="73">
        <f>'01 - Oprava venkovní kana...'!J36</f>
        <v>0</v>
      </c>
      <c r="AZ95" s="73">
        <f>'01 - Oprava venkovní kana...'!F33</f>
        <v>28329.1</v>
      </c>
      <c r="BA95" s="73">
        <f>'01 - Oprava venkovní kana...'!F34</f>
        <v>0</v>
      </c>
      <c r="BB95" s="73">
        <f>'01 - Oprava venkovní kana...'!F35</f>
        <v>0</v>
      </c>
      <c r="BC95" s="73">
        <f>'01 - Oprava venkovní kana...'!F36</f>
        <v>0</v>
      </c>
      <c r="BD95" s="75">
        <f>'01 - Oprava venkovní kana...'!F37</f>
        <v>0</v>
      </c>
      <c r="BT95" s="76" t="s">
        <v>75</v>
      </c>
      <c r="BV95" s="76" t="s">
        <v>70</v>
      </c>
      <c r="BW95" s="76" t="s">
        <v>76</v>
      </c>
      <c r="BX95" s="76" t="s">
        <v>4</v>
      </c>
      <c r="CL95" s="76" t="s">
        <v>1</v>
      </c>
      <c r="CM95" s="76" t="s">
        <v>77</v>
      </c>
    </row>
    <row r="96" spans="1:91" s="6" customFormat="1" ht="16.5" customHeight="1">
      <c r="A96" s="67" t="s">
        <v>72</v>
      </c>
      <c r="B96" s="68"/>
      <c r="C96" s="69"/>
      <c r="D96" s="179" t="s">
        <v>78</v>
      </c>
      <c r="E96" s="179"/>
      <c r="F96" s="179"/>
      <c r="G96" s="179"/>
      <c r="H96" s="179"/>
      <c r="I96" s="70"/>
      <c r="J96" s="179" t="s">
        <v>538</v>
      </c>
      <c r="K96" s="179"/>
      <c r="L96" s="179"/>
      <c r="M96" s="179"/>
      <c r="N96" s="179"/>
      <c r="O96" s="179"/>
      <c r="P96" s="179"/>
      <c r="Q96" s="179"/>
      <c r="R96" s="179"/>
      <c r="S96" s="179"/>
      <c r="T96" s="179"/>
      <c r="U96" s="179"/>
      <c r="V96" s="179"/>
      <c r="W96" s="179"/>
      <c r="X96" s="179"/>
      <c r="Y96" s="179"/>
      <c r="Z96" s="179"/>
      <c r="AA96" s="179"/>
      <c r="AB96" s="179"/>
      <c r="AC96" s="179"/>
      <c r="AD96" s="179"/>
      <c r="AE96" s="179"/>
      <c r="AF96" s="179"/>
      <c r="AG96" s="177">
        <f>'02 - Oprava vnitřní kanal...'!J30</f>
        <v>-32043.68</v>
      </c>
      <c r="AH96" s="178"/>
      <c r="AI96" s="178"/>
      <c r="AJ96" s="178"/>
      <c r="AK96" s="178"/>
      <c r="AL96" s="178"/>
      <c r="AM96" s="178"/>
      <c r="AN96" s="177">
        <f>SUM(AG96,AT96)</f>
        <v>-38772.85</v>
      </c>
      <c r="AO96" s="178"/>
      <c r="AP96" s="178"/>
      <c r="AQ96" s="71" t="s">
        <v>74</v>
      </c>
      <c r="AR96" s="68"/>
      <c r="AS96" s="77">
        <v>0</v>
      </c>
      <c r="AT96" s="78">
        <f>ROUND(SUM(AV96:AW96),2)</f>
        <v>-6729.17</v>
      </c>
      <c r="AU96" s="79" t="e">
        <f>'02 - Oprava vnitřní kanal...'!P134</f>
        <v>#REF!</v>
      </c>
      <c r="AV96" s="78">
        <f>'02 - Oprava vnitřní kanal...'!J33</f>
        <v>-6729.17</v>
      </c>
      <c r="AW96" s="78">
        <f>'02 - Oprava vnitřní kanal...'!J34</f>
        <v>0</v>
      </c>
      <c r="AX96" s="78">
        <f>'02 - Oprava vnitřní kanal...'!J35</f>
        <v>0</v>
      </c>
      <c r="AY96" s="78">
        <f>'02 - Oprava vnitřní kanal...'!J36</f>
        <v>0</v>
      </c>
      <c r="AZ96" s="78">
        <f>'02 - Oprava vnitřní kanal...'!F33</f>
        <v>-32043.68</v>
      </c>
      <c r="BA96" s="78">
        <f>'02 - Oprava vnitřní kanal...'!F34</f>
        <v>0</v>
      </c>
      <c r="BB96" s="78">
        <f>'02 - Oprava vnitřní kanal...'!F35</f>
        <v>0</v>
      </c>
      <c r="BC96" s="78">
        <f>'02 - Oprava vnitřní kanal...'!F36</f>
        <v>0</v>
      </c>
      <c r="BD96" s="80">
        <f>'02 - Oprava vnitřní kanal...'!F37</f>
        <v>0</v>
      </c>
      <c r="BT96" s="76" t="s">
        <v>75</v>
      </c>
      <c r="BV96" s="76" t="s">
        <v>70</v>
      </c>
      <c r="BW96" s="76" t="s">
        <v>79</v>
      </c>
      <c r="BX96" s="76" t="s">
        <v>4</v>
      </c>
      <c r="CL96" s="76" t="s">
        <v>1</v>
      </c>
      <c r="CM96" s="76" t="s">
        <v>77</v>
      </c>
    </row>
    <row r="97" spans="2:44" s="1" customFormat="1" ht="30" customHeight="1">
      <c r="B97" s="25"/>
      <c r="AR97" s="25"/>
    </row>
    <row r="98" spans="2:44" s="1" customFormat="1" ht="6.9" customHeight="1">
      <c r="B98" s="37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25"/>
    </row>
  </sheetData>
  <mergeCells count="44">
    <mergeCell ref="AR2:BE2"/>
    <mergeCell ref="AN96:AP96"/>
    <mergeCell ref="AG96:AM96"/>
    <mergeCell ref="D96:H96"/>
    <mergeCell ref="J96:AF96"/>
    <mergeCell ref="AG94:AM94"/>
    <mergeCell ref="AN94:AP94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W31:AE31"/>
    <mergeCell ref="AK31:AO31"/>
    <mergeCell ref="L31:P31"/>
    <mergeCell ref="W32:AE32"/>
    <mergeCell ref="AK32:AO32"/>
    <mergeCell ref="L32:P32"/>
    <mergeCell ref="W29:AE29"/>
    <mergeCell ref="AK29:AO29"/>
    <mergeCell ref="L29:P29"/>
    <mergeCell ref="W30:AE30"/>
    <mergeCell ref="AK30:AO30"/>
    <mergeCell ref="L30:P30"/>
    <mergeCell ref="K5:AJ5"/>
    <mergeCell ref="K6:AJ6"/>
    <mergeCell ref="E23:AN23"/>
    <mergeCell ref="AK26:AO26"/>
    <mergeCell ref="L28:P28"/>
    <mergeCell ref="W28:AE28"/>
    <mergeCell ref="AK28:AO28"/>
  </mergeCells>
  <hyperlinks>
    <hyperlink ref="A95" location="'01 - Oprava venkovní kana...'!C2" display="/" xr:uid="{00000000-0004-0000-0000-000000000000}"/>
    <hyperlink ref="A96" location="'02 - Oprava vnitřní kanal...'!C2" display="/" xr:uid="{00000000-0004-0000-0000-000001000000}"/>
  </hyperlinks>
  <pageMargins left="0.39374999999999999" right="0.39374999999999999" top="0.39374999999999999" bottom="0.39374999999999999" header="0" footer="0"/>
  <pageSetup paperSize="9" scale="74" fitToHeight="100" orientation="portrait" blackAndWhite="1" r:id="rId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209"/>
  <sheetViews>
    <sheetView showGridLines="0" workbookViewId="0"/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76" t="s">
        <v>5</v>
      </c>
      <c r="M2" s="156"/>
      <c r="N2" s="156"/>
      <c r="O2" s="156"/>
      <c r="P2" s="156"/>
      <c r="Q2" s="156"/>
      <c r="R2" s="156"/>
      <c r="S2" s="156"/>
      <c r="T2" s="156"/>
      <c r="U2" s="156"/>
      <c r="V2" s="156"/>
      <c r="AT2" s="13" t="s">
        <v>76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77</v>
      </c>
    </row>
    <row r="4" spans="2:46" ht="24.9" customHeight="1">
      <c r="B4" s="16"/>
      <c r="D4" s="17" t="s">
        <v>80</v>
      </c>
      <c r="L4" s="16"/>
      <c r="M4" s="81" t="s">
        <v>10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2" t="s">
        <v>13</v>
      </c>
      <c r="L6" s="16"/>
    </row>
    <row r="7" spans="2:46" ht="16.5" customHeight="1">
      <c r="B7" s="16"/>
      <c r="E7" s="190" t="str">
        <f>'Rekapitulace stavby'!K6</f>
        <v>MŠ Na Kopci Karviná - Oprava části kanalizace - VCP+MNP</v>
      </c>
      <c r="F7" s="191"/>
      <c r="G7" s="191"/>
      <c r="H7" s="191"/>
      <c r="L7" s="16"/>
    </row>
    <row r="8" spans="2:46" s="1" customFormat="1" ht="12" customHeight="1">
      <c r="B8" s="25"/>
      <c r="D8" s="22" t="s">
        <v>81</v>
      </c>
      <c r="L8" s="25"/>
    </row>
    <row r="9" spans="2:46" s="1" customFormat="1" ht="16.5" customHeight="1">
      <c r="B9" s="25"/>
      <c r="E9" s="187" t="s">
        <v>539</v>
      </c>
      <c r="F9" s="189"/>
      <c r="G9" s="189"/>
      <c r="H9" s="189"/>
      <c r="L9" s="25"/>
    </row>
    <row r="10" spans="2:46" s="1" customFormat="1">
      <c r="B10" s="25"/>
      <c r="L10" s="25"/>
    </row>
    <row r="11" spans="2:46" s="1" customFormat="1" ht="12" customHeight="1">
      <c r="B11" s="25"/>
      <c r="D11" s="22" t="s">
        <v>14</v>
      </c>
      <c r="F11" s="20" t="s">
        <v>1</v>
      </c>
      <c r="I11" s="22" t="s">
        <v>15</v>
      </c>
      <c r="J11" s="20" t="s">
        <v>1</v>
      </c>
      <c r="L11" s="25"/>
    </row>
    <row r="12" spans="2:46" s="1" customFormat="1" ht="12" customHeight="1">
      <c r="B12" s="25"/>
      <c r="D12" s="22" t="s">
        <v>16</v>
      </c>
      <c r="F12" s="20" t="s">
        <v>21</v>
      </c>
      <c r="I12" s="22" t="s">
        <v>18</v>
      </c>
      <c r="J12" s="45">
        <f>'Rekapitulace stavby'!AN8</f>
        <v>45884</v>
      </c>
      <c r="L12" s="25"/>
    </row>
    <row r="13" spans="2:46" s="1" customFormat="1" ht="10.8" customHeight="1">
      <c r="B13" s="25"/>
      <c r="L13" s="25"/>
    </row>
    <row r="14" spans="2:46" s="1" customFormat="1" ht="12" customHeight="1">
      <c r="B14" s="25"/>
      <c r="D14" s="22" t="s">
        <v>19</v>
      </c>
      <c r="I14" s="22" t="s">
        <v>20</v>
      </c>
      <c r="J14" s="20">
        <f>IF('Rekapitulace stavby'!AN10="","",'Rekapitulace stavby'!AN10)</f>
        <v>62331353</v>
      </c>
      <c r="L14" s="25"/>
    </row>
    <row r="15" spans="2:46" s="1" customFormat="1" ht="18" customHeight="1">
      <c r="B15" s="25"/>
      <c r="E15" t="s">
        <v>532</v>
      </c>
      <c r="I15" s="22" t="s">
        <v>22</v>
      </c>
      <c r="J15" s="20" t="str">
        <f>IF('Rekapitulace stavby'!AN11="","",'Rekapitulace stavby'!AN11)</f>
        <v/>
      </c>
      <c r="L15" s="25"/>
    </row>
    <row r="16" spans="2:46" s="1" customFormat="1" ht="6.9" customHeight="1">
      <c r="B16" s="25"/>
      <c r="L16" s="25"/>
    </row>
    <row r="17" spans="2:12" s="1" customFormat="1" ht="12" customHeight="1">
      <c r="B17" s="25"/>
      <c r="D17" s="22" t="s">
        <v>23</v>
      </c>
      <c r="I17" s="22" t="s">
        <v>20</v>
      </c>
      <c r="J17" s="20" t="str">
        <f>'Rekapitulace stavby'!AN13</f>
        <v>05178169</v>
      </c>
      <c r="L17" s="25"/>
    </row>
    <row r="18" spans="2:12" s="1" customFormat="1" ht="18" customHeight="1">
      <c r="B18" s="25"/>
      <c r="E18" s="155" t="s">
        <v>533</v>
      </c>
      <c r="F18" s="155"/>
      <c r="G18" s="155"/>
      <c r="H18" s="155"/>
      <c r="I18" s="22" t="s">
        <v>22</v>
      </c>
      <c r="J18" s="20" t="str">
        <f>'Rekapitulace stavby'!AN14</f>
        <v>CZ05178169</v>
      </c>
      <c r="L18" s="25"/>
    </row>
    <row r="19" spans="2:12" s="1" customFormat="1" ht="6.9" customHeight="1">
      <c r="B19" s="25"/>
      <c r="L19" s="25"/>
    </row>
    <row r="20" spans="2:12" s="1" customFormat="1" ht="12" customHeight="1">
      <c r="B20" s="25"/>
      <c r="D20" s="22" t="s">
        <v>24</v>
      </c>
      <c r="I20" s="22" t="s">
        <v>20</v>
      </c>
      <c r="J20" s="20" t="str">
        <f>IF('Rekapitulace stavby'!AN16="","",'Rekapitulace stavby'!AN16)</f>
        <v/>
      </c>
      <c r="L20" s="25"/>
    </row>
    <row r="21" spans="2:12" s="1" customFormat="1" ht="18" customHeight="1">
      <c r="B21" s="25"/>
      <c r="E21" s="20" t="str">
        <f>IF('Rekapitulace stavby'!E17="","",'Rekapitulace stavby'!E17)</f>
        <v xml:space="preserve"> </v>
      </c>
      <c r="I21" s="22" t="s">
        <v>22</v>
      </c>
      <c r="J21" s="20" t="str">
        <f>IF('Rekapitulace stavby'!AN17="","",'Rekapitulace stavby'!AN17)</f>
        <v/>
      </c>
      <c r="L21" s="25"/>
    </row>
    <row r="22" spans="2:12" s="1" customFormat="1" ht="6.9" customHeight="1">
      <c r="B22" s="25"/>
      <c r="L22" s="25"/>
    </row>
    <row r="23" spans="2:12" s="1" customFormat="1" ht="12" customHeight="1">
      <c r="B23" s="25"/>
      <c r="D23" s="22" t="s">
        <v>26</v>
      </c>
      <c r="I23" s="22" t="s">
        <v>20</v>
      </c>
      <c r="J23" s="20" t="str">
        <f>IF('Rekapitulace stavby'!AN19="","",'Rekapitulace stavby'!AN19)</f>
        <v/>
      </c>
      <c r="L23" s="25"/>
    </row>
    <row r="24" spans="2:12" s="1" customFormat="1" ht="18" customHeight="1">
      <c r="B24" s="25"/>
      <c r="E24" s="20" t="str">
        <f>IF('Rekapitulace stavby'!E20="","",'Rekapitulace stavby'!E20)</f>
        <v xml:space="preserve"> </v>
      </c>
      <c r="I24" s="22" t="s">
        <v>22</v>
      </c>
      <c r="J24" s="20" t="str">
        <f>IF('Rekapitulace stavby'!AN20="","",'Rekapitulace stavby'!AN20)</f>
        <v/>
      </c>
      <c r="L24" s="25"/>
    </row>
    <row r="25" spans="2:12" s="1" customFormat="1" ht="6.9" customHeight="1">
      <c r="B25" s="25"/>
      <c r="L25" s="25"/>
    </row>
    <row r="26" spans="2:12" s="1" customFormat="1" ht="12" customHeight="1">
      <c r="B26" s="25"/>
      <c r="D26" s="22" t="s">
        <v>27</v>
      </c>
      <c r="L26" s="25"/>
    </row>
    <row r="27" spans="2:12" s="7" customFormat="1" ht="16.5" customHeight="1">
      <c r="B27" s="82"/>
      <c r="E27" s="158" t="s">
        <v>1</v>
      </c>
      <c r="F27" s="158"/>
      <c r="G27" s="158"/>
      <c r="H27" s="158"/>
      <c r="L27" s="82"/>
    </row>
    <row r="28" spans="2:12" s="1" customFormat="1" ht="6.9" customHeight="1">
      <c r="B28" s="25"/>
      <c r="L28" s="25"/>
    </row>
    <row r="29" spans="2:12" s="1" customFormat="1" ht="6.9" customHeight="1">
      <c r="B29" s="25"/>
      <c r="D29" s="46"/>
      <c r="E29" s="46"/>
      <c r="F29" s="46"/>
      <c r="G29" s="46"/>
      <c r="H29" s="46"/>
      <c r="I29" s="46"/>
      <c r="J29" s="46"/>
      <c r="K29" s="46"/>
      <c r="L29" s="25"/>
    </row>
    <row r="30" spans="2:12" s="1" customFormat="1" ht="25.35" customHeight="1">
      <c r="B30" s="25"/>
      <c r="D30" s="83" t="s">
        <v>28</v>
      </c>
      <c r="J30" s="59">
        <f>ROUND(J128, 2)</f>
        <v>28329.1</v>
      </c>
      <c r="L30" s="25"/>
    </row>
    <row r="31" spans="2:12" s="1" customFormat="1" ht="6.9" customHeight="1">
      <c r="B31" s="25"/>
      <c r="D31" s="46"/>
      <c r="E31" s="46"/>
      <c r="F31" s="46"/>
      <c r="G31" s="46"/>
      <c r="H31" s="46"/>
      <c r="I31" s="46"/>
      <c r="J31" s="46"/>
      <c r="K31" s="46"/>
      <c r="L31" s="25"/>
    </row>
    <row r="32" spans="2:12" s="1" customFormat="1" ht="14.4" customHeight="1">
      <c r="B32" s="25"/>
      <c r="F32" s="28" t="s">
        <v>30</v>
      </c>
      <c r="I32" s="28" t="s">
        <v>29</v>
      </c>
      <c r="J32" s="28" t="s">
        <v>31</v>
      </c>
      <c r="L32" s="25"/>
    </row>
    <row r="33" spans="2:12" s="1" customFormat="1" ht="14.4" customHeight="1">
      <c r="B33" s="25"/>
      <c r="D33" s="48" t="s">
        <v>32</v>
      </c>
      <c r="E33" s="22" t="s">
        <v>33</v>
      </c>
      <c r="F33" s="84">
        <f>ROUND((SUM(BE128:BE208)),  2)</f>
        <v>28329.1</v>
      </c>
      <c r="I33" s="85">
        <v>0.21</v>
      </c>
      <c r="J33" s="84">
        <f>ROUND(((SUM(BE128:BE208))*I33),  2)</f>
        <v>5949.11</v>
      </c>
      <c r="L33" s="25"/>
    </row>
    <row r="34" spans="2:12" s="1" customFormat="1" ht="14.4" customHeight="1">
      <c r="B34" s="25"/>
      <c r="E34" s="22" t="s">
        <v>34</v>
      </c>
      <c r="F34" s="84">
        <f>ROUND((SUM(BF128:BF208)),  2)</f>
        <v>0</v>
      </c>
      <c r="I34" s="85">
        <v>0.12</v>
      </c>
      <c r="J34" s="84">
        <f>ROUND(((SUM(BF128:BF208))*I34),  2)</f>
        <v>0</v>
      </c>
      <c r="L34" s="25"/>
    </row>
    <row r="35" spans="2:12" s="1" customFormat="1" ht="14.4" hidden="1" customHeight="1">
      <c r="B35" s="25"/>
      <c r="E35" s="22" t="s">
        <v>35</v>
      </c>
      <c r="F35" s="84">
        <f>ROUND((SUM(BG128:BG208)),  2)</f>
        <v>0</v>
      </c>
      <c r="I35" s="85">
        <v>0.21</v>
      </c>
      <c r="J35" s="84">
        <f>0</f>
        <v>0</v>
      </c>
      <c r="L35" s="25"/>
    </row>
    <row r="36" spans="2:12" s="1" customFormat="1" ht="14.4" hidden="1" customHeight="1">
      <c r="B36" s="25"/>
      <c r="E36" s="22" t="s">
        <v>36</v>
      </c>
      <c r="F36" s="84">
        <f>ROUND((SUM(BH128:BH208)),  2)</f>
        <v>0</v>
      </c>
      <c r="I36" s="85">
        <v>0.12</v>
      </c>
      <c r="J36" s="84">
        <f>0</f>
        <v>0</v>
      </c>
      <c r="L36" s="25"/>
    </row>
    <row r="37" spans="2:12" s="1" customFormat="1" ht="14.4" hidden="1" customHeight="1">
      <c r="B37" s="25"/>
      <c r="E37" s="22" t="s">
        <v>37</v>
      </c>
      <c r="F37" s="84">
        <f>ROUND((SUM(BI128:BI208)),  2)</f>
        <v>0</v>
      </c>
      <c r="I37" s="85">
        <v>0</v>
      </c>
      <c r="J37" s="84">
        <f>0</f>
        <v>0</v>
      </c>
      <c r="L37" s="25"/>
    </row>
    <row r="38" spans="2:12" s="1" customFormat="1" ht="6.9" customHeight="1">
      <c r="B38" s="25"/>
      <c r="L38" s="25"/>
    </row>
    <row r="39" spans="2:12" s="1" customFormat="1" ht="25.35" customHeight="1">
      <c r="B39" s="25"/>
      <c r="C39" s="86"/>
      <c r="D39" s="87" t="s">
        <v>38</v>
      </c>
      <c r="E39" s="50"/>
      <c r="F39" s="50"/>
      <c r="G39" s="88" t="s">
        <v>39</v>
      </c>
      <c r="H39" s="89" t="s">
        <v>40</v>
      </c>
      <c r="I39" s="50"/>
      <c r="J39" s="90">
        <f>SUM(J30:J37)</f>
        <v>34278.21</v>
      </c>
      <c r="K39" s="91"/>
      <c r="L39" s="25"/>
    </row>
    <row r="40" spans="2:12" s="1" customFormat="1" ht="14.4" customHeight="1">
      <c r="B40" s="25"/>
      <c r="L40" s="25"/>
    </row>
    <row r="41" spans="2:12" ht="14.4" customHeight="1">
      <c r="B41" s="16"/>
      <c r="L41" s="16"/>
    </row>
    <row r="42" spans="2:12" ht="14.4" customHeight="1">
      <c r="B42" s="16"/>
      <c r="L42" s="16"/>
    </row>
    <row r="43" spans="2:12" ht="14.4" customHeight="1">
      <c r="B43" s="16"/>
      <c r="L43" s="16"/>
    </row>
    <row r="44" spans="2:12" ht="14.4" customHeight="1">
      <c r="B44" s="16"/>
      <c r="L44" s="16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5"/>
      <c r="D50" s="34" t="s">
        <v>41</v>
      </c>
      <c r="E50" s="35"/>
      <c r="F50" s="35"/>
      <c r="G50" s="34" t="s">
        <v>42</v>
      </c>
      <c r="H50" s="35"/>
      <c r="I50" s="35"/>
      <c r="J50" s="35"/>
      <c r="K50" s="35"/>
      <c r="L50" s="25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5"/>
      <c r="D61" s="36" t="s">
        <v>43</v>
      </c>
      <c r="E61" s="27"/>
      <c r="F61" s="92" t="s">
        <v>44</v>
      </c>
      <c r="G61" s="36" t="s">
        <v>43</v>
      </c>
      <c r="H61" s="27"/>
      <c r="I61" s="27"/>
      <c r="J61" s="93" t="s">
        <v>44</v>
      </c>
      <c r="K61" s="27"/>
      <c r="L61" s="25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5"/>
      <c r="D65" s="34" t="s">
        <v>45</v>
      </c>
      <c r="E65" s="35"/>
      <c r="F65" s="35"/>
      <c r="G65" s="34" t="s">
        <v>46</v>
      </c>
      <c r="H65" s="35"/>
      <c r="I65" s="35"/>
      <c r="J65" s="35"/>
      <c r="K65" s="35"/>
      <c r="L65" s="25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5"/>
      <c r="D76" s="36" t="s">
        <v>43</v>
      </c>
      <c r="E76" s="27"/>
      <c r="F76" s="92" t="s">
        <v>44</v>
      </c>
      <c r="G76" s="36" t="s">
        <v>43</v>
      </c>
      <c r="H76" s="27"/>
      <c r="I76" s="27"/>
      <c r="J76" s="93" t="s">
        <v>44</v>
      </c>
      <c r="K76" s="27"/>
      <c r="L76" s="25"/>
    </row>
    <row r="77" spans="2:12" s="1" customFormat="1" ht="14.4" customHeight="1"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25"/>
    </row>
    <row r="81" spans="2:47" s="1" customFormat="1" ht="6.9" customHeight="1">
      <c r="B81" s="39"/>
      <c r="C81" s="40"/>
      <c r="D81" s="40"/>
      <c r="E81" s="40"/>
      <c r="F81" s="40"/>
      <c r="G81" s="40"/>
      <c r="H81" s="40"/>
      <c r="I81" s="40"/>
      <c r="J81" s="40"/>
      <c r="K81" s="40"/>
      <c r="L81" s="25"/>
    </row>
    <row r="82" spans="2:47" s="1" customFormat="1" ht="24.9" customHeight="1">
      <c r="B82" s="25"/>
      <c r="C82" s="17" t="s">
        <v>82</v>
      </c>
      <c r="L82" s="25"/>
    </row>
    <row r="83" spans="2:47" s="1" customFormat="1" ht="6.9" customHeight="1">
      <c r="B83" s="25"/>
      <c r="L83" s="25"/>
    </row>
    <row r="84" spans="2:47" s="1" customFormat="1" ht="12" customHeight="1">
      <c r="B84" s="25"/>
      <c r="C84" s="22" t="s">
        <v>13</v>
      </c>
      <c r="L84" s="25"/>
    </row>
    <row r="85" spans="2:47" s="1" customFormat="1" ht="16.5" customHeight="1">
      <c r="B85" s="25"/>
      <c r="E85" s="190" t="str">
        <f>E7</f>
        <v>MŠ Na Kopci Karviná - Oprava části kanalizace - VCP+MNP</v>
      </c>
      <c r="F85" s="191"/>
      <c r="G85" s="191"/>
      <c r="H85" s="191"/>
      <c r="L85" s="25"/>
    </row>
    <row r="86" spans="2:47" s="1" customFormat="1" ht="12" customHeight="1">
      <c r="B86" s="25"/>
      <c r="C86" s="22" t="s">
        <v>81</v>
      </c>
      <c r="L86" s="25"/>
    </row>
    <row r="87" spans="2:47" s="1" customFormat="1" ht="16.5" customHeight="1">
      <c r="B87" s="25"/>
      <c r="E87" s="187" t="str">
        <f>E9</f>
        <v>01 - Oprava části venkovní kanalizace - VCP+MNP</v>
      </c>
      <c r="F87" s="189"/>
      <c r="G87" s="189"/>
      <c r="H87" s="189"/>
      <c r="L87" s="25"/>
    </row>
    <row r="88" spans="2:47" s="1" customFormat="1" ht="6.9" customHeight="1">
      <c r="B88" s="25"/>
      <c r="L88" s="25"/>
    </row>
    <row r="89" spans="2:47" s="1" customFormat="1" ht="12" customHeight="1">
      <c r="B89" s="25"/>
      <c r="C89" s="22" t="s">
        <v>16</v>
      </c>
      <c r="F89" s="20" t="str">
        <f>F12</f>
        <v xml:space="preserve"> </v>
      </c>
      <c r="I89" s="22" t="s">
        <v>18</v>
      </c>
      <c r="J89" s="45">
        <f>IF(J12="","",J12)</f>
        <v>45884</v>
      </c>
      <c r="L89" s="25"/>
    </row>
    <row r="90" spans="2:47" s="1" customFormat="1" ht="6.9" customHeight="1">
      <c r="B90" s="25"/>
      <c r="L90" s="25"/>
    </row>
    <row r="91" spans="2:47" s="1" customFormat="1" ht="15.15" customHeight="1">
      <c r="B91" s="25"/>
      <c r="C91" s="22" t="s">
        <v>19</v>
      </c>
      <c r="F91" s="20" t="str">
        <f>E15</f>
        <v>ZŠ a MŠ Borovského, Karviná, p.o.</v>
      </c>
      <c r="I91" s="22" t="s">
        <v>24</v>
      </c>
      <c r="J91" s="23" t="str">
        <f>E21</f>
        <v xml:space="preserve"> </v>
      </c>
      <c r="L91" s="25"/>
    </row>
    <row r="92" spans="2:47" s="1" customFormat="1" ht="15.15" customHeight="1">
      <c r="B92" s="25"/>
      <c r="C92" s="22" t="s">
        <v>23</v>
      </c>
      <c r="F92" s="20" t="str">
        <f>IF(E18="","",E18)</f>
        <v>Monitoring a čištění potrubí s.r.o.</v>
      </c>
      <c r="I92" s="22" t="s">
        <v>26</v>
      </c>
      <c r="J92" s="23" t="str">
        <f>E24</f>
        <v xml:space="preserve"> </v>
      </c>
      <c r="L92" s="25"/>
    </row>
    <row r="93" spans="2:47" s="1" customFormat="1" ht="10.35" customHeight="1">
      <c r="B93" s="25"/>
      <c r="L93" s="25"/>
    </row>
    <row r="94" spans="2:47" s="1" customFormat="1" ht="29.25" customHeight="1">
      <c r="B94" s="25"/>
      <c r="C94" s="94" t="s">
        <v>83</v>
      </c>
      <c r="D94" s="86"/>
      <c r="E94" s="86"/>
      <c r="F94" s="86"/>
      <c r="G94" s="86"/>
      <c r="H94" s="86"/>
      <c r="I94" s="86"/>
      <c r="J94" s="95" t="s">
        <v>84</v>
      </c>
      <c r="K94" s="86"/>
      <c r="L94" s="25"/>
    </row>
    <row r="95" spans="2:47" s="1" customFormat="1" ht="10.35" customHeight="1">
      <c r="B95" s="25"/>
      <c r="L95" s="25"/>
    </row>
    <row r="96" spans="2:47" s="1" customFormat="1" ht="22.8" customHeight="1">
      <c r="B96" s="25"/>
      <c r="C96" s="96" t="s">
        <v>85</v>
      </c>
      <c r="J96" s="59">
        <f>J128</f>
        <v>28329.1</v>
      </c>
      <c r="L96" s="25"/>
      <c r="AU96" s="13" t="s">
        <v>86</v>
      </c>
    </row>
    <row r="97" spans="2:12" s="8" customFormat="1" ht="24.9" customHeight="1">
      <c r="B97" s="97"/>
      <c r="D97" s="98" t="s">
        <v>87</v>
      </c>
      <c r="E97" s="99"/>
      <c r="F97" s="99"/>
      <c r="G97" s="99"/>
      <c r="H97" s="99"/>
      <c r="I97" s="99"/>
      <c r="J97" s="100">
        <f>J129</f>
        <v>28539.1</v>
      </c>
      <c r="L97" s="97"/>
    </row>
    <row r="98" spans="2:12" s="9" customFormat="1" ht="19.95" customHeight="1">
      <c r="B98" s="101"/>
      <c r="D98" s="102" t="s">
        <v>88</v>
      </c>
      <c r="E98" s="103"/>
      <c r="F98" s="103"/>
      <c r="G98" s="103"/>
      <c r="H98" s="103"/>
      <c r="I98" s="103"/>
      <c r="J98" s="104">
        <f>J130</f>
        <v>31407.5</v>
      </c>
      <c r="L98" s="101"/>
    </row>
    <row r="99" spans="2:12" s="9" customFormat="1" ht="19.95" customHeight="1">
      <c r="B99" s="101"/>
      <c r="D99" s="102" t="s">
        <v>89</v>
      </c>
      <c r="E99" s="103"/>
      <c r="F99" s="103"/>
      <c r="G99" s="103"/>
      <c r="H99" s="103"/>
      <c r="I99" s="103"/>
      <c r="J99" s="104">
        <f>J151</f>
        <v>798</v>
      </c>
      <c r="L99" s="101"/>
    </row>
    <row r="100" spans="2:12" s="9" customFormat="1" ht="19.95" customHeight="1">
      <c r="B100" s="101"/>
      <c r="D100" s="102" t="s">
        <v>90</v>
      </c>
      <c r="E100" s="103"/>
      <c r="F100" s="103"/>
      <c r="G100" s="103"/>
      <c r="H100" s="103"/>
      <c r="I100" s="103"/>
      <c r="J100" s="104">
        <f>J153</f>
        <v>0</v>
      </c>
      <c r="L100" s="101"/>
    </row>
    <row r="101" spans="2:12" s="9" customFormat="1" ht="19.95" customHeight="1">
      <c r="B101" s="101"/>
      <c r="D101" s="102" t="s">
        <v>91</v>
      </c>
      <c r="E101" s="103"/>
      <c r="F101" s="103"/>
      <c r="G101" s="103"/>
      <c r="H101" s="103"/>
      <c r="I101" s="103"/>
      <c r="J101" s="104">
        <f>J155</f>
        <v>3865.6</v>
      </c>
      <c r="L101" s="101"/>
    </row>
    <row r="102" spans="2:12" s="9" customFormat="1" ht="19.95" customHeight="1">
      <c r="B102" s="101"/>
      <c r="D102" s="102" t="s">
        <v>92</v>
      </c>
      <c r="E102" s="103"/>
      <c r="F102" s="103"/>
      <c r="G102" s="103"/>
      <c r="H102" s="103"/>
      <c r="I102" s="103"/>
      <c r="J102" s="104">
        <f>J158</f>
        <v>0</v>
      </c>
      <c r="L102" s="101"/>
    </row>
    <row r="103" spans="2:12" s="9" customFormat="1" ht="19.95" customHeight="1">
      <c r="B103" s="101"/>
      <c r="D103" s="102" t="s">
        <v>93</v>
      </c>
      <c r="E103" s="103"/>
      <c r="F103" s="103"/>
      <c r="G103" s="103"/>
      <c r="H103" s="103"/>
      <c r="I103" s="103"/>
      <c r="J103" s="104">
        <f>J160</f>
        <v>-36125</v>
      </c>
      <c r="L103" s="101"/>
    </row>
    <row r="104" spans="2:12" s="9" customFormat="1" ht="19.95" customHeight="1">
      <c r="B104" s="101"/>
      <c r="D104" s="102" t="s">
        <v>94</v>
      </c>
      <c r="E104" s="103"/>
      <c r="F104" s="103"/>
      <c r="G104" s="103"/>
      <c r="H104" s="103"/>
      <c r="I104" s="103"/>
      <c r="J104" s="104">
        <f>J194</f>
        <v>28593</v>
      </c>
      <c r="L104" s="101"/>
    </row>
    <row r="105" spans="2:12" s="9" customFormat="1" ht="19.95" customHeight="1">
      <c r="B105" s="101"/>
      <c r="D105" s="102" t="s">
        <v>95</v>
      </c>
      <c r="E105" s="103"/>
      <c r="F105" s="103"/>
      <c r="G105" s="103"/>
      <c r="H105" s="103"/>
      <c r="I105" s="103"/>
      <c r="J105" s="104">
        <f>J198</f>
        <v>0</v>
      </c>
      <c r="L105" s="101"/>
    </row>
    <row r="106" spans="2:12" s="9" customFormat="1" ht="19.95" customHeight="1">
      <c r="B106" s="101"/>
      <c r="D106" s="102" t="s">
        <v>96</v>
      </c>
      <c r="E106" s="103"/>
      <c r="F106" s="103"/>
      <c r="G106" s="103"/>
      <c r="H106" s="103"/>
      <c r="I106" s="103"/>
      <c r="J106" s="104">
        <f>J203</f>
        <v>0</v>
      </c>
      <c r="L106" s="101"/>
    </row>
    <row r="107" spans="2:12" s="8" customFormat="1" ht="24.9" customHeight="1">
      <c r="B107" s="97"/>
      <c r="D107" s="98" t="s">
        <v>97</v>
      </c>
      <c r="E107" s="99"/>
      <c r="F107" s="99"/>
      <c r="G107" s="99"/>
      <c r="H107" s="99"/>
      <c r="I107" s="99"/>
      <c r="J107" s="100">
        <f>J205</f>
        <v>-210</v>
      </c>
      <c r="L107" s="97"/>
    </row>
    <row r="108" spans="2:12" s="9" customFormat="1" ht="19.95" customHeight="1">
      <c r="B108" s="101"/>
      <c r="D108" s="102" t="s">
        <v>98</v>
      </c>
      <c r="E108" s="103"/>
      <c r="F108" s="103"/>
      <c r="G108" s="103"/>
      <c r="H108" s="103"/>
      <c r="I108" s="103"/>
      <c r="J108" s="104">
        <f>J206</f>
        <v>-210</v>
      </c>
      <c r="L108" s="101"/>
    </row>
    <row r="109" spans="2:12" s="1" customFormat="1" ht="21.75" customHeight="1">
      <c r="B109" s="25"/>
      <c r="L109" s="25"/>
    </row>
    <row r="110" spans="2:12" s="1" customFormat="1" ht="6.9" customHeight="1">
      <c r="B110" s="37"/>
      <c r="C110" s="38"/>
      <c r="D110" s="38"/>
      <c r="E110" s="38"/>
      <c r="F110" s="38"/>
      <c r="G110" s="38"/>
      <c r="H110" s="38"/>
      <c r="I110" s="38"/>
      <c r="J110" s="38"/>
      <c r="K110" s="38"/>
      <c r="L110" s="25"/>
    </row>
    <row r="114" spans="2:63" s="1" customFormat="1" ht="6.9" customHeight="1"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25"/>
    </row>
    <row r="115" spans="2:63" s="1" customFormat="1" ht="24.9" customHeight="1">
      <c r="B115" s="25"/>
      <c r="C115" s="17" t="s">
        <v>99</v>
      </c>
      <c r="L115" s="25"/>
    </row>
    <row r="116" spans="2:63" s="1" customFormat="1" ht="6.9" customHeight="1">
      <c r="B116" s="25"/>
      <c r="L116" s="25"/>
    </row>
    <row r="117" spans="2:63" s="1" customFormat="1" ht="12" customHeight="1">
      <c r="B117" s="25"/>
      <c r="C117" s="22" t="s">
        <v>13</v>
      </c>
      <c r="L117" s="25"/>
    </row>
    <row r="118" spans="2:63" s="1" customFormat="1" ht="16.5" customHeight="1">
      <c r="B118" s="25"/>
      <c r="E118" s="190" t="str">
        <f>E7</f>
        <v>MŠ Na Kopci Karviná - Oprava části kanalizace - VCP+MNP</v>
      </c>
      <c r="F118" s="191"/>
      <c r="G118" s="191"/>
      <c r="H118" s="191"/>
      <c r="L118" s="25"/>
    </row>
    <row r="119" spans="2:63" s="1" customFormat="1" ht="12" customHeight="1">
      <c r="B119" s="25"/>
      <c r="C119" s="22" t="s">
        <v>81</v>
      </c>
      <c r="L119" s="25"/>
    </row>
    <row r="120" spans="2:63" s="1" customFormat="1" ht="16.5" customHeight="1">
      <c r="B120" s="25"/>
      <c r="E120" s="187" t="str">
        <f>E9</f>
        <v>01 - Oprava části venkovní kanalizace - VCP+MNP</v>
      </c>
      <c r="F120" s="189"/>
      <c r="G120" s="189"/>
      <c r="H120" s="189"/>
      <c r="L120" s="25"/>
    </row>
    <row r="121" spans="2:63" s="1" customFormat="1" ht="6.9" customHeight="1">
      <c r="B121" s="25"/>
      <c r="L121" s="25"/>
    </row>
    <row r="122" spans="2:63" s="1" customFormat="1" ht="12" customHeight="1">
      <c r="B122" s="25"/>
      <c r="C122" s="22" t="s">
        <v>16</v>
      </c>
      <c r="F122" s="20" t="str">
        <f>F12</f>
        <v xml:space="preserve"> </v>
      </c>
      <c r="I122" s="22" t="s">
        <v>18</v>
      </c>
      <c r="J122" s="45">
        <f>IF(J12="","",J12)</f>
        <v>45884</v>
      </c>
      <c r="L122" s="25"/>
    </row>
    <row r="123" spans="2:63" s="1" customFormat="1" ht="6.9" customHeight="1">
      <c r="B123" s="25"/>
      <c r="L123" s="25"/>
    </row>
    <row r="124" spans="2:63" s="1" customFormat="1" ht="15.15" customHeight="1">
      <c r="B124" s="25"/>
      <c r="C124" s="22" t="s">
        <v>19</v>
      </c>
      <c r="F124" s="20" t="str">
        <f>E15</f>
        <v>ZŠ a MŠ Borovského, Karviná, p.o.</v>
      </c>
      <c r="I124" s="22" t="s">
        <v>24</v>
      </c>
      <c r="J124" s="23" t="str">
        <f>E21</f>
        <v xml:space="preserve"> </v>
      </c>
      <c r="L124" s="25"/>
    </row>
    <row r="125" spans="2:63" s="1" customFormat="1" ht="15.15" customHeight="1">
      <c r="B125" s="25"/>
      <c r="C125" s="22" t="s">
        <v>23</v>
      </c>
      <c r="F125" s="20" t="str">
        <f>IF(E18="","",E18)</f>
        <v>Monitoring a čištění potrubí s.r.o.</v>
      </c>
      <c r="I125" s="22" t="s">
        <v>26</v>
      </c>
      <c r="J125" s="23" t="str">
        <f>E24</f>
        <v xml:space="preserve"> </v>
      </c>
      <c r="L125" s="25"/>
    </row>
    <row r="126" spans="2:63" s="1" customFormat="1" ht="10.35" customHeight="1">
      <c r="B126" s="25"/>
      <c r="L126" s="25"/>
    </row>
    <row r="127" spans="2:63" s="10" customFormat="1" ht="29.25" customHeight="1">
      <c r="B127" s="105"/>
      <c r="C127" s="106" t="s">
        <v>100</v>
      </c>
      <c r="D127" s="107" t="s">
        <v>53</v>
      </c>
      <c r="E127" s="107" t="s">
        <v>49</v>
      </c>
      <c r="F127" s="107" t="s">
        <v>50</v>
      </c>
      <c r="G127" s="107" t="s">
        <v>101</v>
      </c>
      <c r="H127" s="107" t="s">
        <v>102</v>
      </c>
      <c r="I127" s="107" t="s">
        <v>103</v>
      </c>
      <c r="J127" s="108" t="s">
        <v>84</v>
      </c>
      <c r="K127" s="109" t="s">
        <v>104</v>
      </c>
      <c r="L127" s="105"/>
      <c r="M127" s="52" t="s">
        <v>1</v>
      </c>
      <c r="N127" s="53" t="s">
        <v>32</v>
      </c>
      <c r="O127" s="53" t="s">
        <v>105</v>
      </c>
      <c r="P127" s="53" t="s">
        <v>106</v>
      </c>
      <c r="Q127" s="53" t="s">
        <v>107</v>
      </c>
      <c r="R127" s="53" t="s">
        <v>108</v>
      </c>
      <c r="S127" s="53" t="s">
        <v>109</v>
      </c>
      <c r="T127" s="54" t="s">
        <v>110</v>
      </c>
    </row>
    <row r="128" spans="2:63" s="1" customFormat="1" ht="22.8" customHeight="1">
      <c r="B128" s="25"/>
      <c r="C128" s="57" t="s">
        <v>111</v>
      </c>
      <c r="J128" s="110">
        <f>BK128</f>
        <v>28329.1</v>
      </c>
      <c r="L128" s="25"/>
      <c r="M128" s="55"/>
      <c r="N128" s="46"/>
      <c r="O128" s="46"/>
      <c r="P128" s="111">
        <f>P129+P205</f>
        <v>201.50050000000002</v>
      </c>
      <c r="Q128" s="46"/>
      <c r="R128" s="111">
        <f>R129+R205</f>
        <v>3.0901990000000001</v>
      </c>
      <c r="S128" s="46"/>
      <c r="T128" s="112">
        <f>T129+T205</f>
        <v>1.34</v>
      </c>
      <c r="AT128" s="13" t="s">
        <v>67</v>
      </c>
      <c r="AU128" s="13" t="s">
        <v>86</v>
      </c>
      <c r="BK128" s="113">
        <f>BK129+BK205</f>
        <v>28329.1</v>
      </c>
    </row>
    <row r="129" spans="2:65" s="11" customFormat="1" ht="25.95" customHeight="1">
      <c r="B129" s="114"/>
      <c r="D129" s="115" t="s">
        <v>67</v>
      </c>
      <c r="E129" s="116" t="s">
        <v>112</v>
      </c>
      <c r="F129" s="116" t="s">
        <v>113</v>
      </c>
      <c r="J129" s="117">
        <f>BK129</f>
        <v>28539.1</v>
      </c>
      <c r="L129" s="114"/>
      <c r="M129" s="118"/>
      <c r="P129" s="119">
        <f>P130+P151+P153+P155+P158+P160+P194+P198+P203</f>
        <v>201.50050000000002</v>
      </c>
      <c r="R129" s="119">
        <f>R130+R151+R153+R155+R158+R160+R194+R198+R203</f>
        <v>3.0901990000000001</v>
      </c>
      <c r="T129" s="120">
        <f>T130+T151+T153+T155+T158+T160+T194+T198+T203</f>
        <v>1.34</v>
      </c>
      <c r="AR129" s="115" t="s">
        <v>75</v>
      </c>
      <c r="AT129" s="121" t="s">
        <v>67</v>
      </c>
      <c r="AU129" s="121" t="s">
        <v>68</v>
      </c>
      <c r="AY129" s="115" t="s">
        <v>114</v>
      </c>
      <c r="BK129" s="122">
        <f>BK130+BK151+BK153+BK155+BK158+BK160+BK194+BK198+BK203</f>
        <v>28539.1</v>
      </c>
    </row>
    <row r="130" spans="2:65" s="11" customFormat="1" ht="22.8" customHeight="1">
      <c r="B130" s="114"/>
      <c r="D130" s="115" t="s">
        <v>67</v>
      </c>
      <c r="E130" s="123" t="s">
        <v>75</v>
      </c>
      <c r="F130" s="123" t="s">
        <v>115</v>
      </c>
      <c r="J130" s="124">
        <f>BK130</f>
        <v>31407.5</v>
      </c>
      <c r="L130" s="114"/>
      <c r="M130" s="118"/>
      <c r="P130" s="119">
        <f>SUM(P131:P150)</f>
        <v>186.96300000000002</v>
      </c>
      <c r="R130" s="119">
        <f>SUM(R131:R150)</f>
        <v>0</v>
      </c>
      <c r="T130" s="120">
        <f>SUM(T131:T150)</f>
        <v>1.34</v>
      </c>
      <c r="AR130" s="115" t="s">
        <v>75</v>
      </c>
      <c r="AT130" s="121" t="s">
        <v>67</v>
      </c>
      <c r="AU130" s="121" t="s">
        <v>75</v>
      </c>
      <c r="AY130" s="115" t="s">
        <v>114</v>
      </c>
      <c r="BK130" s="122">
        <f>SUM(BK131:BK150)</f>
        <v>31407.5</v>
      </c>
    </row>
    <row r="131" spans="2:65" s="1" customFormat="1" ht="16.5" hidden="1" customHeight="1">
      <c r="B131" s="125"/>
      <c r="C131" s="126" t="s">
        <v>75</v>
      </c>
      <c r="D131" s="126" t="s">
        <v>116</v>
      </c>
      <c r="E131" s="127" t="s">
        <v>117</v>
      </c>
      <c r="F131" s="128" t="s">
        <v>118</v>
      </c>
      <c r="G131" s="129" t="s">
        <v>119</v>
      </c>
      <c r="H131" s="130">
        <v>0</v>
      </c>
      <c r="I131" s="131">
        <v>75</v>
      </c>
      <c r="J131" s="131">
        <f t="shared" ref="J131:J138" si="0">ROUND(I131*H131,2)</f>
        <v>0</v>
      </c>
      <c r="K131" s="132"/>
      <c r="L131" s="25"/>
      <c r="M131" s="133" t="s">
        <v>1</v>
      </c>
      <c r="N131" s="134" t="s">
        <v>33</v>
      </c>
      <c r="O131" s="135">
        <v>0</v>
      </c>
      <c r="P131" s="135">
        <f t="shared" ref="P131:P138" si="1">O131*H131</f>
        <v>0</v>
      </c>
      <c r="Q131" s="135">
        <v>0</v>
      </c>
      <c r="R131" s="135">
        <f t="shared" ref="R131:R138" si="2">Q131*H131</f>
        <v>0</v>
      </c>
      <c r="S131" s="135">
        <v>0</v>
      </c>
      <c r="T131" s="136">
        <f t="shared" ref="T131:T138" si="3">S131*H131</f>
        <v>0</v>
      </c>
      <c r="AR131" s="137" t="s">
        <v>120</v>
      </c>
      <c r="AT131" s="137" t="s">
        <v>116</v>
      </c>
      <c r="AU131" s="137" t="s">
        <v>77</v>
      </c>
      <c r="AY131" s="13" t="s">
        <v>114</v>
      </c>
      <c r="BE131" s="138">
        <f t="shared" ref="BE131:BE138" si="4">IF(N131="základní",J131,0)</f>
        <v>0</v>
      </c>
      <c r="BF131" s="138">
        <f t="shared" ref="BF131:BF138" si="5">IF(N131="snížená",J131,0)</f>
        <v>0</v>
      </c>
      <c r="BG131" s="138">
        <f t="shared" ref="BG131:BG138" si="6">IF(N131="zákl. přenesená",J131,0)</f>
        <v>0</v>
      </c>
      <c r="BH131" s="138">
        <f t="shared" ref="BH131:BH138" si="7">IF(N131="sníž. přenesená",J131,0)</f>
        <v>0</v>
      </c>
      <c r="BI131" s="138">
        <f t="shared" ref="BI131:BI138" si="8">IF(N131="nulová",J131,0)</f>
        <v>0</v>
      </c>
      <c r="BJ131" s="13" t="s">
        <v>75</v>
      </c>
      <c r="BK131" s="138">
        <f t="shared" ref="BK131:BK138" si="9">ROUND(I131*H131,2)</f>
        <v>0</v>
      </c>
      <c r="BL131" s="13" t="s">
        <v>120</v>
      </c>
      <c r="BM131" s="137" t="s">
        <v>77</v>
      </c>
    </row>
    <row r="132" spans="2:65" s="1" customFormat="1" ht="24.15" customHeight="1">
      <c r="B132" s="125"/>
      <c r="C132" s="126" t="s">
        <v>77</v>
      </c>
      <c r="D132" s="126" t="s">
        <v>116</v>
      </c>
      <c r="E132" s="127" t="s">
        <v>121</v>
      </c>
      <c r="F132" s="128" t="s">
        <v>122</v>
      </c>
      <c r="G132" s="129" t="s">
        <v>119</v>
      </c>
      <c r="H132" s="130">
        <v>2.5</v>
      </c>
      <c r="I132" s="131">
        <v>235</v>
      </c>
      <c r="J132" s="131">
        <f t="shared" si="0"/>
        <v>587.5</v>
      </c>
      <c r="K132" s="132"/>
      <c r="L132" s="25"/>
      <c r="M132" s="133" t="s">
        <v>1</v>
      </c>
      <c r="N132" s="134" t="s">
        <v>33</v>
      </c>
      <c r="O132" s="135">
        <v>0.41199999999999998</v>
      </c>
      <c r="P132" s="135">
        <f t="shared" si="1"/>
        <v>1.03</v>
      </c>
      <c r="Q132" s="135">
        <v>0</v>
      </c>
      <c r="R132" s="135">
        <f t="shared" si="2"/>
        <v>0</v>
      </c>
      <c r="S132" s="135">
        <v>0.22</v>
      </c>
      <c r="T132" s="136">
        <f t="shared" si="3"/>
        <v>0.55000000000000004</v>
      </c>
      <c r="AR132" s="137" t="s">
        <v>120</v>
      </c>
      <c r="AT132" s="137" t="s">
        <v>116</v>
      </c>
      <c r="AU132" s="137" t="s">
        <v>77</v>
      </c>
      <c r="AY132" s="13" t="s">
        <v>114</v>
      </c>
      <c r="BE132" s="138">
        <f t="shared" si="4"/>
        <v>587.5</v>
      </c>
      <c r="BF132" s="138">
        <f t="shared" si="5"/>
        <v>0</v>
      </c>
      <c r="BG132" s="138">
        <f t="shared" si="6"/>
        <v>0</v>
      </c>
      <c r="BH132" s="138">
        <f t="shared" si="7"/>
        <v>0</v>
      </c>
      <c r="BI132" s="138">
        <f t="shared" si="8"/>
        <v>0</v>
      </c>
      <c r="BJ132" s="13" t="s">
        <v>75</v>
      </c>
      <c r="BK132" s="138">
        <f t="shared" si="9"/>
        <v>587.5</v>
      </c>
      <c r="BL132" s="13" t="s">
        <v>120</v>
      </c>
      <c r="BM132" s="137" t="s">
        <v>123</v>
      </c>
    </row>
    <row r="133" spans="2:65" s="1" customFormat="1" ht="24.15" customHeight="1">
      <c r="B133" s="125"/>
      <c r="C133" s="126" t="s">
        <v>124</v>
      </c>
      <c r="D133" s="126" t="s">
        <v>116</v>
      </c>
      <c r="E133" s="127" t="s">
        <v>125</v>
      </c>
      <c r="F133" s="128" t="s">
        <v>126</v>
      </c>
      <c r="G133" s="129" t="s">
        <v>119</v>
      </c>
      <c r="H133" s="130">
        <v>2.5</v>
      </c>
      <c r="I133" s="131">
        <v>392</v>
      </c>
      <c r="J133" s="131">
        <f t="shared" si="0"/>
        <v>980</v>
      </c>
      <c r="K133" s="132"/>
      <c r="L133" s="25"/>
      <c r="M133" s="133" t="s">
        <v>1</v>
      </c>
      <c r="N133" s="134" t="s">
        <v>33</v>
      </c>
      <c r="O133" s="135">
        <v>0.68799999999999994</v>
      </c>
      <c r="P133" s="135">
        <f t="shared" si="1"/>
        <v>1.7199999999999998</v>
      </c>
      <c r="Q133" s="135">
        <v>0</v>
      </c>
      <c r="R133" s="135">
        <f t="shared" si="2"/>
        <v>0</v>
      </c>
      <c r="S133" s="135">
        <v>0.316</v>
      </c>
      <c r="T133" s="136">
        <f t="shared" si="3"/>
        <v>0.79</v>
      </c>
      <c r="AR133" s="137" t="s">
        <v>120</v>
      </c>
      <c r="AT133" s="137" t="s">
        <v>116</v>
      </c>
      <c r="AU133" s="137" t="s">
        <v>77</v>
      </c>
      <c r="AY133" s="13" t="s">
        <v>114</v>
      </c>
      <c r="BE133" s="138">
        <f t="shared" si="4"/>
        <v>980</v>
      </c>
      <c r="BF133" s="138">
        <f t="shared" si="5"/>
        <v>0</v>
      </c>
      <c r="BG133" s="138">
        <f t="shared" si="6"/>
        <v>0</v>
      </c>
      <c r="BH133" s="138">
        <f t="shared" si="7"/>
        <v>0</v>
      </c>
      <c r="BI133" s="138">
        <f t="shared" si="8"/>
        <v>0</v>
      </c>
      <c r="BJ133" s="13" t="s">
        <v>75</v>
      </c>
      <c r="BK133" s="138">
        <f t="shared" si="9"/>
        <v>980</v>
      </c>
      <c r="BL133" s="13" t="s">
        <v>120</v>
      </c>
      <c r="BM133" s="137" t="s">
        <v>127</v>
      </c>
    </row>
    <row r="134" spans="2:65" s="1" customFormat="1" ht="24.15" hidden="1" customHeight="1">
      <c r="B134" s="125"/>
      <c r="C134" s="126" t="s">
        <v>120</v>
      </c>
      <c r="D134" s="126" t="s">
        <v>116</v>
      </c>
      <c r="E134" s="127" t="s">
        <v>128</v>
      </c>
      <c r="F134" s="128" t="s">
        <v>129</v>
      </c>
      <c r="G134" s="129" t="s">
        <v>119</v>
      </c>
      <c r="H134" s="130">
        <v>0</v>
      </c>
      <c r="I134" s="131">
        <v>58</v>
      </c>
      <c r="J134" s="131">
        <f t="shared" si="0"/>
        <v>0</v>
      </c>
      <c r="K134" s="132"/>
      <c r="L134" s="25"/>
      <c r="M134" s="133" t="s">
        <v>1</v>
      </c>
      <c r="N134" s="134" t="s">
        <v>33</v>
      </c>
      <c r="O134" s="135">
        <v>0</v>
      </c>
      <c r="P134" s="135">
        <f t="shared" si="1"/>
        <v>0</v>
      </c>
      <c r="Q134" s="135">
        <v>0</v>
      </c>
      <c r="R134" s="135">
        <f t="shared" si="2"/>
        <v>0</v>
      </c>
      <c r="S134" s="135">
        <v>0</v>
      </c>
      <c r="T134" s="136">
        <f t="shared" si="3"/>
        <v>0</v>
      </c>
      <c r="AR134" s="137" t="s">
        <v>120</v>
      </c>
      <c r="AT134" s="137" t="s">
        <v>116</v>
      </c>
      <c r="AU134" s="137" t="s">
        <v>77</v>
      </c>
      <c r="AY134" s="13" t="s">
        <v>114</v>
      </c>
      <c r="BE134" s="138">
        <f t="shared" si="4"/>
        <v>0</v>
      </c>
      <c r="BF134" s="138">
        <f t="shared" si="5"/>
        <v>0</v>
      </c>
      <c r="BG134" s="138">
        <f t="shared" si="6"/>
        <v>0</v>
      </c>
      <c r="BH134" s="138">
        <f t="shared" si="7"/>
        <v>0</v>
      </c>
      <c r="BI134" s="138">
        <f t="shared" si="8"/>
        <v>0</v>
      </c>
      <c r="BJ134" s="13" t="s">
        <v>75</v>
      </c>
      <c r="BK134" s="138">
        <f t="shared" si="9"/>
        <v>0</v>
      </c>
      <c r="BL134" s="13" t="s">
        <v>120</v>
      </c>
      <c r="BM134" s="137" t="s">
        <v>120</v>
      </c>
    </row>
    <row r="135" spans="2:65" s="1" customFormat="1" ht="24.15" hidden="1" customHeight="1">
      <c r="B135" s="125"/>
      <c r="C135" s="126" t="s">
        <v>130</v>
      </c>
      <c r="D135" s="126" t="s">
        <v>116</v>
      </c>
      <c r="E135" s="127" t="s">
        <v>131</v>
      </c>
      <c r="F135" s="128" t="s">
        <v>132</v>
      </c>
      <c r="G135" s="129" t="s">
        <v>133</v>
      </c>
      <c r="H135" s="130">
        <v>0</v>
      </c>
      <c r="I135" s="131">
        <v>205</v>
      </c>
      <c r="J135" s="131">
        <f t="shared" si="0"/>
        <v>0</v>
      </c>
      <c r="K135" s="132"/>
      <c r="L135" s="25"/>
      <c r="M135" s="133" t="s">
        <v>1</v>
      </c>
      <c r="N135" s="134" t="s">
        <v>33</v>
      </c>
      <c r="O135" s="135">
        <v>0</v>
      </c>
      <c r="P135" s="135">
        <f t="shared" si="1"/>
        <v>0</v>
      </c>
      <c r="Q135" s="135">
        <v>0</v>
      </c>
      <c r="R135" s="135">
        <f t="shared" si="2"/>
        <v>0</v>
      </c>
      <c r="S135" s="135">
        <v>0</v>
      </c>
      <c r="T135" s="136">
        <f t="shared" si="3"/>
        <v>0</v>
      </c>
      <c r="AR135" s="137" t="s">
        <v>120</v>
      </c>
      <c r="AT135" s="137" t="s">
        <v>116</v>
      </c>
      <c r="AU135" s="137" t="s">
        <v>77</v>
      </c>
      <c r="AY135" s="13" t="s">
        <v>114</v>
      </c>
      <c r="BE135" s="138">
        <f t="shared" si="4"/>
        <v>0</v>
      </c>
      <c r="BF135" s="138">
        <f t="shared" si="5"/>
        <v>0</v>
      </c>
      <c r="BG135" s="138">
        <f t="shared" si="6"/>
        <v>0</v>
      </c>
      <c r="BH135" s="138">
        <f t="shared" si="7"/>
        <v>0</v>
      </c>
      <c r="BI135" s="138">
        <f t="shared" si="8"/>
        <v>0</v>
      </c>
      <c r="BJ135" s="13" t="s">
        <v>75</v>
      </c>
      <c r="BK135" s="138">
        <f t="shared" si="9"/>
        <v>0</v>
      </c>
      <c r="BL135" s="13" t="s">
        <v>120</v>
      </c>
      <c r="BM135" s="137" t="s">
        <v>134</v>
      </c>
    </row>
    <row r="136" spans="2:65" s="1" customFormat="1" ht="24.15" hidden="1" customHeight="1">
      <c r="B136" s="125"/>
      <c r="C136" s="126" t="s">
        <v>134</v>
      </c>
      <c r="D136" s="126" t="s">
        <v>116</v>
      </c>
      <c r="E136" s="127" t="s">
        <v>135</v>
      </c>
      <c r="F136" s="128" t="s">
        <v>136</v>
      </c>
      <c r="G136" s="129" t="s">
        <v>133</v>
      </c>
      <c r="H136" s="130">
        <v>0</v>
      </c>
      <c r="I136" s="131">
        <v>167</v>
      </c>
      <c r="J136" s="131">
        <f t="shared" si="0"/>
        <v>0</v>
      </c>
      <c r="K136" s="132"/>
      <c r="L136" s="25"/>
      <c r="M136" s="133" t="s">
        <v>1</v>
      </c>
      <c r="N136" s="134" t="s">
        <v>33</v>
      </c>
      <c r="O136" s="135">
        <v>0</v>
      </c>
      <c r="P136" s="135">
        <f t="shared" si="1"/>
        <v>0</v>
      </c>
      <c r="Q136" s="135">
        <v>0</v>
      </c>
      <c r="R136" s="135">
        <f t="shared" si="2"/>
        <v>0</v>
      </c>
      <c r="S136" s="135">
        <v>0</v>
      </c>
      <c r="T136" s="136">
        <f t="shared" si="3"/>
        <v>0</v>
      </c>
      <c r="AR136" s="137" t="s">
        <v>120</v>
      </c>
      <c r="AT136" s="137" t="s">
        <v>116</v>
      </c>
      <c r="AU136" s="137" t="s">
        <v>77</v>
      </c>
      <c r="AY136" s="13" t="s">
        <v>114</v>
      </c>
      <c r="BE136" s="138">
        <f t="shared" si="4"/>
        <v>0</v>
      </c>
      <c r="BF136" s="138">
        <f t="shared" si="5"/>
        <v>0</v>
      </c>
      <c r="BG136" s="138">
        <f t="shared" si="6"/>
        <v>0</v>
      </c>
      <c r="BH136" s="138">
        <f t="shared" si="7"/>
        <v>0</v>
      </c>
      <c r="BI136" s="138">
        <f t="shared" si="8"/>
        <v>0</v>
      </c>
      <c r="BJ136" s="13" t="s">
        <v>75</v>
      </c>
      <c r="BK136" s="138">
        <f t="shared" si="9"/>
        <v>0</v>
      </c>
      <c r="BL136" s="13" t="s">
        <v>120</v>
      </c>
      <c r="BM136" s="137" t="s">
        <v>137</v>
      </c>
    </row>
    <row r="137" spans="2:65" s="1" customFormat="1" ht="16.5" hidden="1" customHeight="1">
      <c r="B137" s="125"/>
      <c r="C137" s="139" t="s">
        <v>138</v>
      </c>
      <c r="D137" s="139" t="s">
        <v>139</v>
      </c>
      <c r="E137" s="140" t="s">
        <v>140</v>
      </c>
      <c r="F137" s="141" t="s">
        <v>141</v>
      </c>
      <c r="G137" s="142" t="s">
        <v>142</v>
      </c>
      <c r="H137" s="143">
        <v>0</v>
      </c>
      <c r="I137" s="144">
        <v>585</v>
      </c>
      <c r="J137" s="144">
        <f t="shared" si="0"/>
        <v>0</v>
      </c>
      <c r="K137" s="145"/>
      <c r="L137" s="146"/>
      <c r="M137" s="147" t="s">
        <v>1</v>
      </c>
      <c r="N137" s="148" t="s">
        <v>33</v>
      </c>
      <c r="O137" s="135">
        <v>0</v>
      </c>
      <c r="P137" s="135">
        <f t="shared" si="1"/>
        <v>0</v>
      </c>
      <c r="Q137" s="135">
        <v>0</v>
      </c>
      <c r="R137" s="135">
        <f t="shared" si="2"/>
        <v>0</v>
      </c>
      <c r="S137" s="135">
        <v>0</v>
      </c>
      <c r="T137" s="136">
        <f t="shared" si="3"/>
        <v>0</v>
      </c>
      <c r="AR137" s="137" t="s">
        <v>137</v>
      </c>
      <c r="AT137" s="137" t="s">
        <v>139</v>
      </c>
      <c r="AU137" s="137" t="s">
        <v>77</v>
      </c>
      <c r="AY137" s="13" t="s">
        <v>114</v>
      </c>
      <c r="BE137" s="138">
        <f t="shared" si="4"/>
        <v>0</v>
      </c>
      <c r="BF137" s="138">
        <f t="shared" si="5"/>
        <v>0</v>
      </c>
      <c r="BG137" s="138">
        <f t="shared" si="6"/>
        <v>0</v>
      </c>
      <c r="BH137" s="138">
        <f t="shared" si="7"/>
        <v>0</v>
      </c>
      <c r="BI137" s="138">
        <f t="shared" si="8"/>
        <v>0</v>
      </c>
      <c r="BJ137" s="13" t="s">
        <v>75</v>
      </c>
      <c r="BK137" s="138">
        <f t="shared" si="9"/>
        <v>0</v>
      </c>
      <c r="BL137" s="13" t="s">
        <v>120</v>
      </c>
      <c r="BM137" s="137" t="s">
        <v>143</v>
      </c>
    </row>
    <row r="138" spans="2:65" s="1" customFormat="1" ht="33" customHeight="1">
      <c r="B138" s="125"/>
      <c r="C138" s="126" t="s">
        <v>137</v>
      </c>
      <c r="D138" s="126" t="s">
        <v>116</v>
      </c>
      <c r="E138" s="127" t="s">
        <v>144</v>
      </c>
      <c r="F138" s="128" t="s">
        <v>145</v>
      </c>
      <c r="G138" s="129" t="s">
        <v>133</v>
      </c>
      <c r="H138" s="130">
        <v>41</v>
      </c>
      <c r="I138" s="131">
        <v>1530</v>
      </c>
      <c r="J138" s="131">
        <f t="shared" si="0"/>
        <v>62730</v>
      </c>
      <c r="K138" s="132"/>
      <c r="L138" s="25"/>
      <c r="M138" s="133" t="s">
        <v>1</v>
      </c>
      <c r="N138" s="134" t="s">
        <v>33</v>
      </c>
      <c r="O138" s="135">
        <v>4.4930000000000003</v>
      </c>
      <c r="P138" s="135">
        <f t="shared" si="1"/>
        <v>184.21300000000002</v>
      </c>
      <c r="Q138" s="135">
        <v>0</v>
      </c>
      <c r="R138" s="135">
        <f t="shared" si="2"/>
        <v>0</v>
      </c>
      <c r="S138" s="135">
        <v>0</v>
      </c>
      <c r="T138" s="136">
        <f t="shared" si="3"/>
        <v>0</v>
      </c>
      <c r="AR138" s="137" t="s">
        <v>120</v>
      </c>
      <c r="AT138" s="137" t="s">
        <v>116</v>
      </c>
      <c r="AU138" s="137" t="s">
        <v>77</v>
      </c>
      <c r="AY138" s="13" t="s">
        <v>114</v>
      </c>
      <c r="BE138" s="138">
        <f t="shared" si="4"/>
        <v>62730</v>
      </c>
      <c r="BF138" s="138">
        <f t="shared" si="5"/>
        <v>0</v>
      </c>
      <c r="BG138" s="138">
        <f t="shared" si="6"/>
        <v>0</v>
      </c>
      <c r="BH138" s="138">
        <f t="shared" si="7"/>
        <v>0</v>
      </c>
      <c r="BI138" s="138">
        <f t="shared" si="8"/>
        <v>0</v>
      </c>
      <c r="BJ138" s="13" t="s">
        <v>75</v>
      </c>
      <c r="BK138" s="138">
        <f t="shared" si="9"/>
        <v>62730</v>
      </c>
      <c r="BL138" s="13" t="s">
        <v>120</v>
      </c>
      <c r="BM138" s="137" t="s">
        <v>146</v>
      </c>
    </row>
    <row r="139" spans="2:65" s="1" customFormat="1" ht="33" customHeight="1">
      <c r="B139" s="125"/>
      <c r="C139" s="126" t="s">
        <v>147</v>
      </c>
      <c r="D139" s="126" t="s">
        <v>116</v>
      </c>
      <c r="E139" s="127" t="s">
        <v>148</v>
      </c>
      <c r="F139" s="128" t="s">
        <v>149</v>
      </c>
      <c r="G139" s="129" t="s">
        <v>133</v>
      </c>
      <c r="H139" s="130">
        <v>-19.5</v>
      </c>
      <c r="I139" s="131">
        <v>1150</v>
      </c>
      <c r="J139" s="131">
        <f t="shared" ref="J139:J150" si="10">ROUND(I139*H139,2)</f>
        <v>-22425</v>
      </c>
      <c r="K139" s="132"/>
      <c r="L139" s="25"/>
      <c r="M139" s="133" t="s">
        <v>1</v>
      </c>
      <c r="N139" s="134" t="s">
        <v>33</v>
      </c>
      <c r="O139" s="135">
        <v>0</v>
      </c>
      <c r="P139" s="135">
        <f t="shared" ref="P139:P150" si="11">O139*H139</f>
        <v>0</v>
      </c>
      <c r="Q139" s="135">
        <v>0</v>
      </c>
      <c r="R139" s="135">
        <f t="shared" ref="R139:R150" si="12">Q139*H139</f>
        <v>0</v>
      </c>
      <c r="S139" s="135">
        <v>0</v>
      </c>
      <c r="T139" s="136">
        <f t="shared" ref="T139:T150" si="13">S139*H139</f>
        <v>0</v>
      </c>
      <c r="AR139" s="137" t="s">
        <v>120</v>
      </c>
      <c r="AT139" s="137" t="s">
        <v>116</v>
      </c>
      <c r="AU139" s="137" t="s">
        <v>77</v>
      </c>
      <c r="AY139" s="13" t="s">
        <v>114</v>
      </c>
      <c r="BE139" s="138">
        <f t="shared" ref="BE139:BE150" si="14">IF(N139="základní",J139,0)</f>
        <v>-22425</v>
      </c>
      <c r="BF139" s="138">
        <f t="shared" ref="BF139:BF150" si="15">IF(N139="snížená",J139,0)</f>
        <v>0</v>
      </c>
      <c r="BG139" s="138">
        <f t="shared" ref="BG139:BG150" si="16">IF(N139="zákl. přenesená",J139,0)</f>
        <v>0</v>
      </c>
      <c r="BH139" s="138">
        <f t="shared" ref="BH139:BH150" si="17">IF(N139="sníž. přenesená",J139,0)</f>
        <v>0</v>
      </c>
      <c r="BI139" s="138">
        <f t="shared" ref="BI139:BI150" si="18">IF(N139="nulová",J139,0)</f>
        <v>0</v>
      </c>
      <c r="BJ139" s="13" t="s">
        <v>75</v>
      </c>
      <c r="BK139" s="138">
        <f t="shared" ref="BK139:BK150" si="19">ROUND(I139*H139,2)</f>
        <v>-22425</v>
      </c>
      <c r="BL139" s="13" t="s">
        <v>120</v>
      </c>
      <c r="BM139" s="137" t="s">
        <v>8</v>
      </c>
    </row>
    <row r="140" spans="2:65" s="1" customFormat="1" ht="33" hidden="1" customHeight="1">
      <c r="B140" s="125"/>
      <c r="C140" s="126" t="s">
        <v>143</v>
      </c>
      <c r="D140" s="126" t="s">
        <v>116</v>
      </c>
      <c r="E140" s="127" t="s">
        <v>150</v>
      </c>
      <c r="F140" s="128" t="s">
        <v>151</v>
      </c>
      <c r="G140" s="129" t="s">
        <v>133</v>
      </c>
      <c r="H140" s="130">
        <v>0</v>
      </c>
      <c r="I140" s="131">
        <v>1170</v>
      </c>
      <c r="J140" s="131">
        <f t="shared" si="10"/>
        <v>0</v>
      </c>
      <c r="K140" s="132"/>
      <c r="L140" s="25"/>
      <c r="M140" s="133" t="s">
        <v>1</v>
      </c>
      <c r="N140" s="134" t="s">
        <v>33</v>
      </c>
      <c r="O140" s="135">
        <v>0</v>
      </c>
      <c r="P140" s="135">
        <f t="shared" si="11"/>
        <v>0</v>
      </c>
      <c r="Q140" s="135">
        <v>0</v>
      </c>
      <c r="R140" s="135">
        <f t="shared" si="12"/>
        <v>0</v>
      </c>
      <c r="S140" s="135">
        <v>0</v>
      </c>
      <c r="T140" s="136">
        <f t="shared" si="13"/>
        <v>0</v>
      </c>
      <c r="AR140" s="137" t="s">
        <v>120</v>
      </c>
      <c r="AT140" s="137" t="s">
        <v>116</v>
      </c>
      <c r="AU140" s="137" t="s">
        <v>77</v>
      </c>
      <c r="AY140" s="13" t="s">
        <v>114</v>
      </c>
      <c r="BE140" s="138">
        <f t="shared" si="14"/>
        <v>0</v>
      </c>
      <c r="BF140" s="138">
        <f t="shared" si="15"/>
        <v>0</v>
      </c>
      <c r="BG140" s="138">
        <f t="shared" si="16"/>
        <v>0</v>
      </c>
      <c r="BH140" s="138">
        <f t="shared" si="17"/>
        <v>0</v>
      </c>
      <c r="BI140" s="138">
        <f t="shared" si="18"/>
        <v>0</v>
      </c>
      <c r="BJ140" s="13" t="s">
        <v>75</v>
      </c>
      <c r="BK140" s="138">
        <f t="shared" si="19"/>
        <v>0</v>
      </c>
      <c r="BL140" s="13" t="s">
        <v>120</v>
      </c>
      <c r="BM140" s="137" t="s">
        <v>152</v>
      </c>
    </row>
    <row r="141" spans="2:65" s="1" customFormat="1" ht="24.15" customHeight="1">
      <c r="B141" s="125"/>
      <c r="C141" s="126" t="s">
        <v>153</v>
      </c>
      <c r="D141" s="126" t="s">
        <v>116</v>
      </c>
      <c r="E141" s="127" t="s">
        <v>154</v>
      </c>
      <c r="F141" s="128" t="s">
        <v>155</v>
      </c>
      <c r="G141" s="129" t="s">
        <v>119</v>
      </c>
      <c r="H141" s="130">
        <v>-37</v>
      </c>
      <c r="I141" s="131">
        <v>245</v>
      </c>
      <c r="J141" s="131">
        <f t="shared" si="10"/>
        <v>-9065</v>
      </c>
      <c r="K141" s="132"/>
      <c r="L141" s="25"/>
      <c r="M141" s="133" t="s">
        <v>1</v>
      </c>
      <c r="N141" s="134" t="s">
        <v>33</v>
      </c>
      <c r="O141" s="135">
        <v>0</v>
      </c>
      <c r="P141" s="135">
        <f t="shared" si="11"/>
        <v>0</v>
      </c>
      <c r="Q141" s="135">
        <v>0</v>
      </c>
      <c r="R141" s="135">
        <f t="shared" si="12"/>
        <v>0</v>
      </c>
      <c r="S141" s="135">
        <v>0</v>
      </c>
      <c r="T141" s="136">
        <f t="shared" si="13"/>
        <v>0</v>
      </c>
      <c r="AR141" s="137" t="s">
        <v>120</v>
      </c>
      <c r="AT141" s="137" t="s">
        <v>116</v>
      </c>
      <c r="AU141" s="137" t="s">
        <v>77</v>
      </c>
      <c r="AY141" s="13" t="s">
        <v>114</v>
      </c>
      <c r="BE141" s="138">
        <f t="shared" si="14"/>
        <v>-9065</v>
      </c>
      <c r="BF141" s="138">
        <f t="shared" si="15"/>
        <v>0</v>
      </c>
      <c r="BG141" s="138">
        <f t="shared" si="16"/>
        <v>0</v>
      </c>
      <c r="BH141" s="138">
        <f t="shared" si="17"/>
        <v>0</v>
      </c>
      <c r="BI141" s="138">
        <f t="shared" si="18"/>
        <v>0</v>
      </c>
      <c r="BJ141" s="13" t="s">
        <v>75</v>
      </c>
      <c r="BK141" s="138">
        <f t="shared" si="19"/>
        <v>-9065</v>
      </c>
      <c r="BL141" s="13" t="s">
        <v>120</v>
      </c>
      <c r="BM141" s="137" t="s">
        <v>156</v>
      </c>
    </row>
    <row r="142" spans="2:65" s="1" customFormat="1" ht="21.75" customHeight="1">
      <c r="B142" s="125"/>
      <c r="C142" s="126" t="s">
        <v>8</v>
      </c>
      <c r="D142" s="126" t="s">
        <v>116</v>
      </c>
      <c r="E142" s="127" t="s">
        <v>157</v>
      </c>
      <c r="F142" s="128" t="s">
        <v>158</v>
      </c>
      <c r="G142" s="129" t="s">
        <v>119</v>
      </c>
      <c r="H142" s="130">
        <v>-37</v>
      </c>
      <c r="I142" s="131">
        <v>125</v>
      </c>
      <c r="J142" s="131">
        <f t="shared" si="10"/>
        <v>-4625</v>
      </c>
      <c r="K142" s="132"/>
      <c r="L142" s="25"/>
      <c r="M142" s="133" t="s">
        <v>1</v>
      </c>
      <c r="N142" s="134" t="s">
        <v>33</v>
      </c>
      <c r="O142" s="135">
        <v>0</v>
      </c>
      <c r="P142" s="135">
        <f t="shared" si="11"/>
        <v>0</v>
      </c>
      <c r="Q142" s="135">
        <v>0</v>
      </c>
      <c r="R142" s="135">
        <f t="shared" si="12"/>
        <v>0</v>
      </c>
      <c r="S142" s="135">
        <v>0</v>
      </c>
      <c r="T142" s="136">
        <f t="shared" si="13"/>
        <v>0</v>
      </c>
      <c r="AR142" s="137" t="s">
        <v>120</v>
      </c>
      <c r="AT142" s="137" t="s">
        <v>116</v>
      </c>
      <c r="AU142" s="137" t="s">
        <v>77</v>
      </c>
      <c r="AY142" s="13" t="s">
        <v>114</v>
      </c>
      <c r="BE142" s="138">
        <f t="shared" si="14"/>
        <v>-4625</v>
      </c>
      <c r="BF142" s="138">
        <f t="shared" si="15"/>
        <v>0</v>
      </c>
      <c r="BG142" s="138">
        <f t="shared" si="16"/>
        <v>0</v>
      </c>
      <c r="BH142" s="138">
        <f t="shared" si="17"/>
        <v>0</v>
      </c>
      <c r="BI142" s="138">
        <f t="shared" si="18"/>
        <v>0</v>
      </c>
      <c r="BJ142" s="13" t="s">
        <v>75</v>
      </c>
      <c r="BK142" s="138">
        <f t="shared" si="19"/>
        <v>-4625</v>
      </c>
      <c r="BL142" s="13" t="s">
        <v>120</v>
      </c>
      <c r="BM142" s="137" t="s">
        <v>159</v>
      </c>
    </row>
    <row r="143" spans="2:65" s="1" customFormat="1" ht="37.799999999999997" hidden="1" customHeight="1">
      <c r="B143" s="125"/>
      <c r="C143" s="126" t="s">
        <v>160</v>
      </c>
      <c r="D143" s="126" t="s">
        <v>116</v>
      </c>
      <c r="E143" s="127" t="s">
        <v>161</v>
      </c>
      <c r="F143" s="128" t="s">
        <v>162</v>
      </c>
      <c r="G143" s="129" t="s">
        <v>133</v>
      </c>
      <c r="H143" s="130">
        <v>0</v>
      </c>
      <c r="I143" s="131">
        <v>230</v>
      </c>
      <c r="J143" s="131">
        <f t="shared" si="10"/>
        <v>0</v>
      </c>
      <c r="K143" s="132"/>
      <c r="L143" s="25"/>
      <c r="M143" s="133" t="s">
        <v>1</v>
      </c>
      <c r="N143" s="134" t="s">
        <v>33</v>
      </c>
      <c r="O143" s="135">
        <v>0</v>
      </c>
      <c r="P143" s="135">
        <f t="shared" si="11"/>
        <v>0</v>
      </c>
      <c r="Q143" s="135">
        <v>0</v>
      </c>
      <c r="R143" s="135">
        <f t="shared" si="12"/>
        <v>0</v>
      </c>
      <c r="S143" s="135">
        <v>0</v>
      </c>
      <c r="T143" s="136">
        <f t="shared" si="13"/>
        <v>0</v>
      </c>
      <c r="AR143" s="137" t="s">
        <v>120</v>
      </c>
      <c r="AT143" s="137" t="s">
        <v>116</v>
      </c>
      <c r="AU143" s="137" t="s">
        <v>77</v>
      </c>
      <c r="AY143" s="13" t="s">
        <v>114</v>
      </c>
      <c r="BE143" s="138">
        <f t="shared" si="14"/>
        <v>0</v>
      </c>
      <c r="BF143" s="138">
        <f t="shared" si="15"/>
        <v>0</v>
      </c>
      <c r="BG143" s="138">
        <f t="shared" si="16"/>
        <v>0</v>
      </c>
      <c r="BH143" s="138">
        <f t="shared" si="17"/>
        <v>0</v>
      </c>
      <c r="BI143" s="138">
        <f t="shared" si="18"/>
        <v>0</v>
      </c>
      <c r="BJ143" s="13" t="s">
        <v>75</v>
      </c>
      <c r="BK143" s="138">
        <f t="shared" si="19"/>
        <v>0</v>
      </c>
      <c r="BL143" s="13" t="s">
        <v>120</v>
      </c>
      <c r="BM143" s="137" t="s">
        <v>163</v>
      </c>
    </row>
    <row r="144" spans="2:65" s="1" customFormat="1" ht="16.5" hidden="1" customHeight="1">
      <c r="B144" s="125"/>
      <c r="C144" s="126" t="s">
        <v>152</v>
      </c>
      <c r="D144" s="126" t="s">
        <v>116</v>
      </c>
      <c r="E144" s="127" t="s">
        <v>164</v>
      </c>
      <c r="F144" s="128" t="s">
        <v>165</v>
      </c>
      <c r="G144" s="129" t="s">
        <v>133</v>
      </c>
      <c r="H144" s="130">
        <v>0</v>
      </c>
      <c r="I144" s="131">
        <v>160</v>
      </c>
      <c r="J144" s="131">
        <f t="shared" si="10"/>
        <v>0</v>
      </c>
      <c r="K144" s="132"/>
      <c r="L144" s="25"/>
      <c r="M144" s="133" t="s">
        <v>1</v>
      </c>
      <c r="N144" s="134" t="s">
        <v>33</v>
      </c>
      <c r="O144" s="135">
        <v>0</v>
      </c>
      <c r="P144" s="135">
        <f t="shared" si="11"/>
        <v>0</v>
      </c>
      <c r="Q144" s="135">
        <v>0</v>
      </c>
      <c r="R144" s="135">
        <f t="shared" si="12"/>
        <v>0</v>
      </c>
      <c r="S144" s="135">
        <v>0</v>
      </c>
      <c r="T144" s="136">
        <f t="shared" si="13"/>
        <v>0</v>
      </c>
      <c r="AR144" s="137" t="s">
        <v>120</v>
      </c>
      <c r="AT144" s="137" t="s">
        <v>116</v>
      </c>
      <c r="AU144" s="137" t="s">
        <v>77</v>
      </c>
      <c r="AY144" s="13" t="s">
        <v>114</v>
      </c>
      <c r="BE144" s="138">
        <f t="shared" si="14"/>
        <v>0</v>
      </c>
      <c r="BF144" s="138">
        <f t="shared" si="15"/>
        <v>0</v>
      </c>
      <c r="BG144" s="138">
        <f t="shared" si="16"/>
        <v>0</v>
      </c>
      <c r="BH144" s="138">
        <f t="shared" si="17"/>
        <v>0</v>
      </c>
      <c r="BI144" s="138">
        <f t="shared" si="18"/>
        <v>0</v>
      </c>
      <c r="BJ144" s="13" t="s">
        <v>75</v>
      </c>
      <c r="BK144" s="138">
        <f t="shared" si="19"/>
        <v>0</v>
      </c>
      <c r="BL144" s="13" t="s">
        <v>120</v>
      </c>
      <c r="BM144" s="137" t="s">
        <v>166</v>
      </c>
    </row>
    <row r="145" spans="2:65" s="1" customFormat="1" ht="33" hidden="1" customHeight="1">
      <c r="B145" s="125"/>
      <c r="C145" s="126" t="s">
        <v>167</v>
      </c>
      <c r="D145" s="126" t="s">
        <v>116</v>
      </c>
      <c r="E145" s="127" t="s">
        <v>168</v>
      </c>
      <c r="F145" s="128" t="s">
        <v>169</v>
      </c>
      <c r="G145" s="129" t="s">
        <v>142</v>
      </c>
      <c r="H145" s="130">
        <v>0</v>
      </c>
      <c r="I145" s="131">
        <v>550</v>
      </c>
      <c r="J145" s="131">
        <f t="shared" si="10"/>
        <v>0</v>
      </c>
      <c r="K145" s="132"/>
      <c r="L145" s="25"/>
      <c r="M145" s="133" t="s">
        <v>1</v>
      </c>
      <c r="N145" s="134" t="s">
        <v>33</v>
      </c>
      <c r="O145" s="135">
        <v>0</v>
      </c>
      <c r="P145" s="135">
        <f t="shared" si="11"/>
        <v>0</v>
      </c>
      <c r="Q145" s="135">
        <v>0</v>
      </c>
      <c r="R145" s="135">
        <f t="shared" si="12"/>
        <v>0</v>
      </c>
      <c r="S145" s="135">
        <v>0</v>
      </c>
      <c r="T145" s="136">
        <f t="shared" si="13"/>
        <v>0</v>
      </c>
      <c r="AR145" s="137" t="s">
        <v>120</v>
      </c>
      <c r="AT145" s="137" t="s">
        <v>116</v>
      </c>
      <c r="AU145" s="137" t="s">
        <v>77</v>
      </c>
      <c r="AY145" s="13" t="s">
        <v>114</v>
      </c>
      <c r="BE145" s="138">
        <f t="shared" si="14"/>
        <v>0</v>
      </c>
      <c r="BF145" s="138">
        <f t="shared" si="15"/>
        <v>0</v>
      </c>
      <c r="BG145" s="138">
        <f t="shared" si="16"/>
        <v>0</v>
      </c>
      <c r="BH145" s="138">
        <f t="shared" si="17"/>
        <v>0</v>
      </c>
      <c r="BI145" s="138">
        <f t="shared" si="18"/>
        <v>0</v>
      </c>
      <c r="BJ145" s="13" t="s">
        <v>75</v>
      </c>
      <c r="BK145" s="138">
        <f t="shared" si="19"/>
        <v>0</v>
      </c>
      <c r="BL145" s="13" t="s">
        <v>120</v>
      </c>
      <c r="BM145" s="137" t="s">
        <v>170</v>
      </c>
    </row>
    <row r="146" spans="2:65" s="1" customFormat="1" ht="16.5" hidden="1" customHeight="1">
      <c r="B146" s="125"/>
      <c r="C146" s="126" t="s">
        <v>156</v>
      </c>
      <c r="D146" s="126" t="s">
        <v>116</v>
      </c>
      <c r="E146" s="127" t="s">
        <v>171</v>
      </c>
      <c r="F146" s="128" t="s">
        <v>172</v>
      </c>
      <c r="G146" s="129" t="s">
        <v>133</v>
      </c>
      <c r="H146" s="130">
        <v>0</v>
      </c>
      <c r="I146" s="131">
        <v>22</v>
      </c>
      <c r="J146" s="131">
        <f t="shared" si="10"/>
        <v>0</v>
      </c>
      <c r="K146" s="132"/>
      <c r="L146" s="25"/>
      <c r="M146" s="133" t="s">
        <v>1</v>
      </c>
      <c r="N146" s="134" t="s">
        <v>33</v>
      </c>
      <c r="O146" s="135">
        <v>0</v>
      </c>
      <c r="P146" s="135">
        <f t="shared" si="11"/>
        <v>0</v>
      </c>
      <c r="Q146" s="135">
        <v>0</v>
      </c>
      <c r="R146" s="135">
        <f t="shared" si="12"/>
        <v>0</v>
      </c>
      <c r="S146" s="135">
        <v>0</v>
      </c>
      <c r="T146" s="136">
        <f t="shared" si="13"/>
        <v>0</v>
      </c>
      <c r="AR146" s="137" t="s">
        <v>120</v>
      </c>
      <c r="AT146" s="137" t="s">
        <v>116</v>
      </c>
      <c r="AU146" s="137" t="s">
        <v>77</v>
      </c>
      <c r="AY146" s="13" t="s">
        <v>114</v>
      </c>
      <c r="BE146" s="138">
        <f t="shared" si="14"/>
        <v>0</v>
      </c>
      <c r="BF146" s="138">
        <f t="shared" si="15"/>
        <v>0</v>
      </c>
      <c r="BG146" s="138">
        <f t="shared" si="16"/>
        <v>0</v>
      </c>
      <c r="BH146" s="138">
        <f t="shared" si="17"/>
        <v>0</v>
      </c>
      <c r="BI146" s="138">
        <f t="shared" si="18"/>
        <v>0</v>
      </c>
      <c r="BJ146" s="13" t="s">
        <v>75</v>
      </c>
      <c r="BK146" s="138">
        <f t="shared" si="19"/>
        <v>0</v>
      </c>
      <c r="BL146" s="13" t="s">
        <v>120</v>
      </c>
      <c r="BM146" s="137" t="s">
        <v>173</v>
      </c>
    </row>
    <row r="147" spans="2:65" s="1" customFormat="1" ht="24.15" customHeight="1">
      <c r="B147" s="125"/>
      <c r="C147" s="126" t="s">
        <v>174</v>
      </c>
      <c r="D147" s="126" t="s">
        <v>116</v>
      </c>
      <c r="E147" s="127" t="s">
        <v>175</v>
      </c>
      <c r="F147" s="128" t="s">
        <v>176</v>
      </c>
      <c r="G147" s="129" t="s">
        <v>133</v>
      </c>
      <c r="H147" s="130">
        <v>21.5</v>
      </c>
      <c r="I147" s="131">
        <v>150</v>
      </c>
      <c r="J147" s="131">
        <f t="shared" si="10"/>
        <v>3225</v>
      </c>
      <c r="K147" s="132"/>
      <c r="L147" s="25"/>
      <c r="M147" s="133" t="s">
        <v>1</v>
      </c>
      <c r="N147" s="134" t="s">
        <v>33</v>
      </c>
      <c r="O147" s="135">
        <v>0</v>
      </c>
      <c r="P147" s="135">
        <f t="shared" si="11"/>
        <v>0</v>
      </c>
      <c r="Q147" s="135">
        <v>0</v>
      </c>
      <c r="R147" s="135">
        <f t="shared" si="12"/>
        <v>0</v>
      </c>
      <c r="S147" s="135">
        <v>0</v>
      </c>
      <c r="T147" s="136">
        <f t="shared" si="13"/>
        <v>0</v>
      </c>
      <c r="AR147" s="137" t="s">
        <v>120</v>
      </c>
      <c r="AT147" s="137" t="s">
        <v>116</v>
      </c>
      <c r="AU147" s="137" t="s">
        <v>77</v>
      </c>
      <c r="AY147" s="13" t="s">
        <v>114</v>
      </c>
      <c r="BE147" s="138">
        <f t="shared" si="14"/>
        <v>3225</v>
      </c>
      <c r="BF147" s="138">
        <f t="shared" si="15"/>
        <v>0</v>
      </c>
      <c r="BG147" s="138">
        <f t="shared" si="16"/>
        <v>0</v>
      </c>
      <c r="BH147" s="138">
        <f t="shared" si="17"/>
        <v>0</v>
      </c>
      <c r="BI147" s="138">
        <f t="shared" si="18"/>
        <v>0</v>
      </c>
      <c r="BJ147" s="13" t="s">
        <v>75</v>
      </c>
      <c r="BK147" s="138">
        <f t="shared" si="19"/>
        <v>3225</v>
      </c>
      <c r="BL147" s="13" t="s">
        <v>120</v>
      </c>
      <c r="BM147" s="137" t="s">
        <v>177</v>
      </c>
    </row>
    <row r="148" spans="2:65" s="1" customFormat="1" ht="24.15" hidden="1" customHeight="1">
      <c r="B148" s="125"/>
      <c r="C148" s="126" t="s">
        <v>159</v>
      </c>
      <c r="D148" s="126" t="s">
        <v>116</v>
      </c>
      <c r="E148" s="127" t="s">
        <v>178</v>
      </c>
      <c r="F148" s="128" t="s">
        <v>179</v>
      </c>
      <c r="G148" s="129" t="s">
        <v>119</v>
      </c>
      <c r="H148" s="130">
        <v>0</v>
      </c>
      <c r="I148" s="131">
        <v>60</v>
      </c>
      <c r="J148" s="131">
        <f t="shared" si="10"/>
        <v>0</v>
      </c>
      <c r="K148" s="132"/>
      <c r="L148" s="25"/>
      <c r="M148" s="133" t="s">
        <v>1</v>
      </c>
      <c r="N148" s="134" t="s">
        <v>33</v>
      </c>
      <c r="O148" s="135">
        <v>0</v>
      </c>
      <c r="P148" s="135">
        <f t="shared" si="11"/>
        <v>0</v>
      </c>
      <c r="Q148" s="135">
        <v>0</v>
      </c>
      <c r="R148" s="135">
        <f t="shared" si="12"/>
        <v>0</v>
      </c>
      <c r="S148" s="135">
        <v>0</v>
      </c>
      <c r="T148" s="136">
        <f t="shared" si="13"/>
        <v>0</v>
      </c>
      <c r="AR148" s="137" t="s">
        <v>120</v>
      </c>
      <c r="AT148" s="137" t="s">
        <v>116</v>
      </c>
      <c r="AU148" s="137" t="s">
        <v>77</v>
      </c>
      <c r="AY148" s="13" t="s">
        <v>114</v>
      </c>
      <c r="BE148" s="138">
        <f t="shared" si="14"/>
        <v>0</v>
      </c>
      <c r="BF148" s="138">
        <f t="shared" si="15"/>
        <v>0</v>
      </c>
      <c r="BG148" s="138">
        <f t="shared" si="16"/>
        <v>0</v>
      </c>
      <c r="BH148" s="138">
        <f t="shared" si="17"/>
        <v>0</v>
      </c>
      <c r="BI148" s="138">
        <f t="shared" si="18"/>
        <v>0</v>
      </c>
      <c r="BJ148" s="13" t="s">
        <v>75</v>
      </c>
      <c r="BK148" s="138">
        <f t="shared" si="19"/>
        <v>0</v>
      </c>
      <c r="BL148" s="13" t="s">
        <v>120</v>
      </c>
      <c r="BM148" s="137" t="s">
        <v>180</v>
      </c>
    </row>
    <row r="149" spans="2:65" s="1" customFormat="1" ht="16.5" hidden="1" customHeight="1">
      <c r="B149" s="125"/>
      <c r="C149" s="126" t="s">
        <v>181</v>
      </c>
      <c r="D149" s="126" t="s">
        <v>116</v>
      </c>
      <c r="E149" s="127" t="s">
        <v>182</v>
      </c>
      <c r="F149" s="128" t="s">
        <v>183</v>
      </c>
      <c r="G149" s="129" t="s">
        <v>119</v>
      </c>
      <c r="H149" s="130">
        <v>0</v>
      </c>
      <c r="I149" s="131">
        <v>24</v>
      </c>
      <c r="J149" s="131">
        <f t="shared" si="10"/>
        <v>0</v>
      </c>
      <c r="K149" s="132"/>
      <c r="L149" s="25"/>
      <c r="M149" s="133" t="s">
        <v>1</v>
      </c>
      <c r="N149" s="134" t="s">
        <v>33</v>
      </c>
      <c r="O149" s="135">
        <v>0</v>
      </c>
      <c r="P149" s="135">
        <f t="shared" si="11"/>
        <v>0</v>
      </c>
      <c r="Q149" s="135">
        <v>0</v>
      </c>
      <c r="R149" s="135">
        <f t="shared" si="12"/>
        <v>0</v>
      </c>
      <c r="S149" s="135">
        <v>0</v>
      </c>
      <c r="T149" s="136">
        <f t="shared" si="13"/>
        <v>0</v>
      </c>
      <c r="AR149" s="137" t="s">
        <v>120</v>
      </c>
      <c r="AT149" s="137" t="s">
        <v>116</v>
      </c>
      <c r="AU149" s="137" t="s">
        <v>77</v>
      </c>
      <c r="AY149" s="13" t="s">
        <v>114</v>
      </c>
      <c r="BE149" s="138">
        <f t="shared" si="14"/>
        <v>0</v>
      </c>
      <c r="BF149" s="138">
        <f t="shared" si="15"/>
        <v>0</v>
      </c>
      <c r="BG149" s="138">
        <f t="shared" si="16"/>
        <v>0</v>
      </c>
      <c r="BH149" s="138">
        <f t="shared" si="17"/>
        <v>0</v>
      </c>
      <c r="BI149" s="138">
        <f t="shared" si="18"/>
        <v>0</v>
      </c>
      <c r="BJ149" s="13" t="s">
        <v>75</v>
      </c>
      <c r="BK149" s="138">
        <f t="shared" si="19"/>
        <v>0</v>
      </c>
      <c r="BL149" s="13" t="s">
        <v>120</v>
      </c>
      <c r="BM149" s="137" t="s">
        <v>184</v>
      </c>
    </row>
    <row r="150" spans="2:65" s="1" customFormat="1" ht="16.5" hidden="1" customHeight="1">
      <c r="B150" s="125"/>
      <c r="C150" s="139" t="s">
        <v>163</v>
      </c>
      <c r="D150" s="139" t="s">
        <v>139</v>
      </c>
      <c r="E150" s="140" t="s">
        <v>185</v>
      </c>
      <c r="F150" s="141" t="s">
        <v>186</v>
      </c>
      <c r="G150" s="142" t="s">
        <v>187</v>
      </c>
      <c r="H150" s="143">
        <v>0</v>
      </c>
      <c r="I150" s="144">
        <v>100</v>
      </c>
      <c r="J150" s="144">
        <f t="shared" si="10"/>
        <v>0</v>
      </c>
      <c r="K150" s="145"/>
      <c r="L150" s="146"/>
      <c r="M150" s="147" t="s">
        <v>1</v>
      </c>
      <c r="N150" s="148" t="s">
        <v>33</v>
      </c>
      <c r="O150" s="135">
        <v>0</v>
      </c>
      <c r="P150" s="135">
        <f t="shared" si="11"/>
        <v>0</v>
      </c>
      <c r="Q150" s="135">
        <v>0</v>
      </c>
      <c r="R150" s="135">
        <f t="shared" si="12"/>
        <v>0</v>
      </c>
      <c r="S150" s="135">
        <v>0</v>
      </c>
      <c r="T150" s="136">
        <f t="shared" si="13"/>
        <v>0</v>
      </c>
      <c r="AR150" s="137" t="s">
        <v>137</v>
      </c>
      <c r="AT150" s="137" t="s">
        <v>139</v>
      </c>
      <c r="AU150" s="137" t="s">
        <v>77</v>
      </c>
      <c r="AY150" s="13" t="s">
        <v>114</v>
      </c>
      <c r="BE150" s="138">
        <f t="shared" si="14"/>
        <v>0</v>
      </c>
      <c r="BF150" s="138">
        <f t="shared" si="15"/>
        <v>0</v>
      </c>
      <c r="BG150" s="138">
        <f t="shared" si="16"/>
        <v>0</v>
      </c>
      <c r="BH150" s="138">
        <f t="shared" si="17"/>
        <v>0</v>
      </c>
      <c r="BI150" s="138">
        <f t="shared" si="18"/>
        <v>0</v>
      </c>
      <c r="BJ150" s="13" t="s">
        <v>75</v>
      </c>
      <c r="BK150" s="138">
        <f t="shared" si="19"/>
        <v>0</v>
      </c>
      <c r="BL150" s="13" t="s">
        <v>120</v>
      </c>
      <c r="BM150" s="137" t="s">
        <v>188</v>
      </c>
    </row>
    <row r="151" spans="2:65" s="11" customFormat="1" ht="22.8" customHeight="1">
      <c r="B151" s="114"/>
      <c r="D151" s="115" t="s">
        <v>67</v>
      </c>
      <c r="E151" s="123" t="s">
        <v>77</v>
      </c>
      <c r="F151" s="123" t="s">
        <v>189</v>
      </c>
      <c r="J151" s="124">
        <f>BK151</f>
        <v>798</v>
      </c>
      <c r="L151" s="114"/>
      <c r="M151" s="118"/>
      <c r="P151" s="119">
        <f>SUM(P152:P152)</f>
        <v>0</v>
      </c>
      <c r="R151" s="119">
        <f>SUM(R152:R152)</f>
        <v>0</v>
      </c>
      <c r="T151" s="120">
        <f>SUM(T152:T152)</f>
        <v>0</v>
      </c>
      <c r="AR151" s="115" t="s">
        <v>75</v>
      </c>
      <c r="AT151" s="121" t="s">
        <v>67</v>
      </c>
      <c r="AU151" s="121" t="s">
        <v>75</v>
      </c>
      <c r="AY151" s="115" t="s">
        <v>114</v>
      </c>
      <c r="BK151" s="122">
        <f>SUM(BK152:BK152)</f>
        <v>798</v>
      </c>
    </row>
    <row r="152" spans="2:65" s="1" customFormat="1" ht="24.15" customHeight="1">
      <c r="B152" s="125"/>
      <c r="C152" s="126">
        <v>21</v>
      </c>
      <c r="D152" s="126" t="s">
        <v>116</v>
      </c>
      <c r="E152" s="127" t="s">
        <v>191</v>
      </c>
      <c r="F152" s="128" t="s">
        <v>192</v>
      </c>
      <c r="G152" s="129" t="s">
        <v>190</v>
      </c>
      <c r="H152" s="130">
        <v>7</v>
      </c>
      <c r="I152" s="131">
        <v>114</v>
      </c>
      <c r="J152" s="131">
        <f>ROUND(I152*H152,2)</f>
        <v>798</v>
      </c>
      <c r="K152" s="132"/>
      <c r="L152" s="25"/>
      <c r="M152" s="133" t="s">
        <v>1</v>
      </c>
      <c r="N152" s="134" t="s">
        <v>33</v>
      </c>
      <c r="O152" s="135">
        <v>0</v>
      </c>
      <c r="P152" s="135">
        <f>O152*H152</f>
        <v>0</v>
      </c>
      <c r="Q152" s="135">
        <v>0</v>
      </c>
      <c r="R152" s="135">
        <f>Q152*H152</f>
        <v>0</v>
      </c>
      <c r="S152" s="135">
        <v>0</v>
      </c>
      <c r="T152" s="136">
        <f>S152*H152</f>
        <v>0</v>
      </c>
      <c r="AR152" s="137" t="s">
        <v>120</v>
      </c>
      <c r="AT152" s="137" t="s">
        <v>116</v>
      </c>
      <c r="AU152" s="137" t="s">
        <v>77</v>
      </c>
      <c r="AY152" s="13" t="s">
        <v>114</v>
      </c>
      <c r="BE152" s="138">
        <f>IF(N152="základní",J152,0)</f>
        <v>798</v>
      </c>
      <c r="BF152" s="138">
        <f>IF(N152="snížená",J152,0)</f>
        <v>0</v>
      </c>
      <c r="BG152" s="138">
        <f>IF(N152="zákl. přenesená",J152,0)</f>
        <v>0</v>
      </c>
      <c r="BH152" s="138">
        <f>IF(N152="sníž. přenesená",J152,0)</f>
        <v>0</v>
      </c>
      <c r="BI152" s="138">
        <f>IF(N152="nulová",J152,0)</f>
        <v>0</v>
      </c>
      <c r="BJ152" s="13" t="s">
        <v>75</v>
      </c>
      <c r="BK152" s="138">
        <f>ROUND(I152*H152,2)</f>
        <v>798</v>
      </c>
      <c r="BL152" s="13" t="s">
        <v>120</v>
      </c>
      <c r="BM152" s="137" t="s">
        <v>193</v>
      </c>
    </row>
    <row r="153" spans="2:65" s="11" customFormat="1" ht="22.8" customHeight="1">
      <c r="B153" s="114"/>
      <c r="D153" s="115" t="s">
        <v>67</v>
      </c>
      <c r="E153" s="123" t="s">
        <v>199</v>
      </c>
      <c r="F153" s="123" t="s">
        <v>200</v>
      </c>
      <c r="J153" s="124">
        <f>BK153</f>
        <v>0</v>
      </c>
      <c r="L153" s="114"/>
      <c r="M153" s="118"/>
      <c r="P153" s="119">
        <f>P154</f>
        <v>0</v>
      </c>
      <c r="R153" s="119">
        <f>R154</f>
        <v>0</v>
      </c>
      <c r="T153" s="120">
        <f>T154</f>
        <v>0</v>
      </c>
      <c r="AR153" s="115" t="s">
        <v>75</v>
      </c>
      <c r="AT153" s="121" t="s">
        <v>67</v>
      </c>
      <c r="AU153" s="121" t="s">
        <v>75</v>
      </c>
      <c r="AY153" s="115" t="s">
        <v>114</v>
      </c>
      <c r="BK153" s="122">
        <f>BK154</f>
        <v>0</v>
      </c>
    </row>
    <row r="154" spans="2:65" s="1" customFormat="1" ht="21.75" hidden="1" customHeight="1">
      <c r="B154" s="125"/>
      <c r="C154" s="126">
        <v>22</v>
      </c>
      <c r="D154" s="126" t="s">
        <v>116</v>
      </c>
      <c r="E154" s="127" t="s">
        <v>202</v>
      </c>
      <c r="F154" s="128" t="s">
        <v>203</v>
      </c>
      <c r="G154" s="129" t="s">
        <v>133</v>
      </c>
      <c r="H154" s="130">
        <v>0</v>
      </c>
      <c r="I154" s="131">
        <v>1725</v>
      </c>
      <c r="J154" s="131">
        <f>ROUND(I154*H154,2)</f>
        <v>0</v>
      </c>
      <c r="K154" s="132"/>
      <c r="L154" s="25"/>
      <c r="M154" s="133" t="s">
        <v>1</v>
      </c>
      <c r="N154" s="134" t="s">
        <v>33</v>
      </c>
      <c r="O154" s="135">
        <v>0</v>
      </c>
      <c r="P154" s="135">
        <f>O154*H154</f>
        <v>0</v>
      </c>
      <c r="Q154" s="135">
        <v>0</v>
      </c>
      <c r="R154" s="135">
        <f>Q154*H154</f>
        <v>0</v>
      </c>
      <c r="S154" s="135">
        <v>0</v>
      </c>
      <c r="T154" s="136">
        <f>S154*H154</f>
        <v>0</v>
      </c>
      <c r="AR154" s="137" t="s">
        <v>120</v>
      </c>
      <c r="AT154" s="137" t="s">
        <v>116</v>
      </c>
      <c r="AU154" s="137" t="s">
        <v>77</v>
      </c>
      <c r="AY154" s="13" t="s">
        <v>114</v>
      </c>
      <c r="BE154" s="138">
        <f>IF(N154="základní",J154,0)</f>
        <v>0</v>
      </c>
      <c r="BF154" s="138">
        <f>IF(N154="snížená",J154,0)</f>
        <v>0</v>
      </c>
      <c r="BG154" s="138">
        <f>IF(N154="zákl. přenesená",J154,0)</f>
        <v>0</v>
      </c>
      <c r="BH154" s="138">
        <f>IF(N154="sníž. přenesená",J154,0)</f>
        <v>0</v>
      </c>
      <c r="BI154" s="138">
        <f>IF(N154="nulová",J154,0)</f>
        <v>0</v>
      </c>
      <c r="BJ154" s="13" t="s">
        <v>75</v>
      </c>
      <c r="BK154" s="138">
        <f>ROUND(I154*H154,2)</f>
        <v>0</v>
      </c>
      <c r="BL154" s="13" t="s">
        <v>120</v>
      </c>
      <c r="BM154" s="137" t="s">
        <v>204</v>
      </c>
    </row>
    <row r="155" spans="2:65" s="11" customFormat="1" ht="22.8" customHeight="1">
      <c r="B155" s="114"/>
      <c r="D155" s="115" t="s">
        <v>67</v>
      </c>
      <c r="E155" s="123" t="s">
        <v>130</v>
      </c>
      <c r="F155" s="123" t="s">
        <v>205</v>
      </c>
      <c r="J155" s="124">
        <f>BK155</f>
        <v>3865.6</v>
      </c>
      <c r="L155" s="114"/>
      <c r="M155" s="118"/>
      <c r="P155" s="119">
        <f>SUM(P156:P157)</f>
        <v>2.8160000000000003</v>
      </c>
      <c r="R155" s="119">
        <f>SUM(R156:R157)</f>
        <v>1.0331040000000002</v>
      </c>
      <c r="T155" s="120">
        <f>SUM(T156:T157)</f>
        <v>0</v>
      </c>
      <c r="AR155" s="115" t="s">
        <v>75</v>
      </c>
      <c r="AT155" s="121" t="s">
        <v>67</v>
      </c>
      <c r="AU155" s="121" t="s">
        <v>75</v>
      </c>
      <c r="AY155" s="115" t="s">
        <v>114</v>
      </c>
      <c r="BK155" s="122">
        <f>SUM(BK156:BK157)</f>
        <v>3865.6</v>
      </c>
    </row>
    <row r="156" spans="2:65" s="1" customFormat="1" ht="37.799999999999997" customHeight="1">
      <c r="B156" s="125"/>
      <c r="C156" s="126">
        <v>23</v>
      </c>
      <c r="D156" s="126" t="s">
        <v>116</v>
      </c>
      <c r="E156" s="127" t="s">
        <v>206</v>
      </c>
      <c r="F156" s="128" t="s">
        <v>207</v>
      </c>
      <c r="G156" s="129" t="s">
        <v>119</v>
      </c>
      <c r="H156" s="130">
        <v>1.6</v>
      </c>
      <c r="I156" s="131">
        <v>1680</v>
      </c>
      <c r="J156" s="131">
        <f>ROUND(I156*H156,2)</f>
        <v>2688</v>
      </c>
      <c r="K156" s="132"/>
      <c r="L156" s="25"/>
      <c r="M156" s="133" t="s">
        <v>1</v>
      </c>
      <c r="N156" s="134" t="s">
        <v>33</v>
      </c>
      <c r="O156" s="135">
        <v>1.5409999999999999</v>
      </c>
      <c r="P156" s="135">
        <f>O156*H156</f>
        <v>2.4656000000000002</v>
      </c>
      <c r="Q156" s="135">
        <v>0.39561000000000002</v>
      </c>
      <c r="R156" s="135">
        <f>Q156*H156</f>
        <v>0.63297600000000009</v>
      </c>
      <c r="S156" s="135">
        <v>0</v>
      </c>
      <c r="T156" s="136">
        <f>S156*H156</f>
        <v>0</v>
      </c>
      <c r="AR156" s="137" t="s">
        <v>120</v>
      </c>
      <c r="AT156" s="137" t="s">
        <v>116</v>
      </c>
      <c r="AU156" s="137" t="s">
        <v>77</v>
      </c>
      <c r="AY156" s="13" t="s">
        <v>114</v>
      </c>
      <c r="BE156" s="138">
        <f>IF(N156="základní",J156,0)</f>
        <v>2688</v>
      </c>
      <c r="BF156" s="138">
        <f>IF(N156="snížená",J156,0)</f>
        <v>0</v>
      </c>
      <c r="BG156" s="138">
        <f>IF(N156="zákl. přenesená",J156,0)</f>
        <v>0</v>
      </c>
      <c r="BH156" s="138">
        <f>IF(N156="sníž. přenesená",J156,0)</f>
        <v>0</v>
      </c>
      <c r="BI156" s="138">
        <f>IF(N156="nulová",J156,0)</f>
        <v>0</v>
      </c>
      <c r="BJ156" s="13" t="s">
        <v>75</v>
      </c>
      <c r="BK156" s="138">
        <f>ROUND(I156*H156,2)</f>
        <v>2688</v>
      </c>
      <c r="BL156" s="13" t="s">
        <v>120</v>
      </c>
      <c r="BM156" s="137" t="s">
        <v>208</v>
      </c>
    </row>
    <row r="157" spans="2:65" s="1" customFormat="1" ht="37.799999999999997" customHeight="1">
      <c r="B157" s="125"/>
      <c r="C157" s="126">
        <v>24</v>
      </c>
      <c r="D157" s="126" t="s">
        <v>116</v>
      </c>
      <c r="E157" s="127" t="s">
        <v>210</v>
      </c>
      <c r="F157" s="128" t="s">
        <v>211</v>
      </c>
      <c r="G157" s="129" t="s">
        <v>119</v>
      </c>
      <c r="H157" s="130">
        <v>1.6</v>
      </c>
      <c r="I157" s="131">
        <v>736</v>
      </c>
      <c r="J157" s="131">
        <f>ROUND(I157*H157,2)</f>
        <v>1177.5999999999999</v>
      </c>
      <c r="K157" s="132"/>
      <c r="L157" s="25"/>
      <c r="M157" s="133" t="s">
        <v>1</v>
      </c>
      <c r="N157" s="134" t="s">
        <v>33</v>
      </c>
      <c r="O157" s="135">
        <v>0.219</v>
      </c>
      <c r="P157" s="135">
        <f>O157*H157</f>
        <v>0.35040000000000004</v>
      </c>
      <c r="Q157" s="135">
        <v>0.25008000000000002</v>
      </c>
      <c r="R157" s="135">
        <f>Q157*H157</f>
        <v>0.40012800000000004</v>
      </c>
      <c r="S157" s="135">
        <v>0</v>
      </c>
      <c r="T157" s="136">
        <f>S157*H157</f>
        <v>0</v>
      </c>
      <c r="AR157" s="137" t="s">
        <v>120</v>
      </c>
      <c r="AT157" s="137" t="s">
        <v>116</v>
      </c>
      <c r="AU157" s="137" t="s">
        <v>77</v>
      </c>
      <c r="AY157" s="13" t="s">
        <v>114</v>
      </c>
      <c r="BE157" s="138">
        <f>IF(N157="základní",J157,0)</f>
        <v>1177.5999999999999</v>
      </c>
      <c r="BF157" s="138">
        <f>IF(N157="snížená",J157,0)</f>
        <v>0</v>
      </c>
      <c r="BG157" s="138">
        <f>IF(N157="zákl. přenesená",J157,0)</f>
        <v>0</v>
      </c>
      <c r="BH157" s="138">
        <f>IF(N157="sníž. přenesená",J157,0)</f>
        <v>0</v>
      </c>
      <c r="BI157" s="138">
        <f>IF(N157="nulová",J157,0)</f>
        <v>0</v>
      </c>
      <c r="BJ157" s="13" t="s">
        <v>75</v>
      </c>
      <c r="BK157" s="138">
        <f>ROUND(I157*H157,2)</f>
        <v>1177.5999999999999</v>
      </c>
      <c r="BL157" s="13" t="s">
        <v>120</v>
      </c>
      <c r="BM157" s="137" t="s">
        <v>212</v>
      </c>
    </row>
    <row r="158" spans="2:65" s="11" customFormat="1" ht="22.8" customHeight="1">
      <c r="B158" s="114"/>
      <c r="D158" s="115" t="s">
        <v>67</v>
      </c>
      <c r="E158" s="123" t="s">
        <v>213</v>
      </c>
      <c r="F158" s="123" t="s">
        <v>214</v>
      </c>
      <c r="J158" s="124">
        <f>BK158</f>
        <v>0</v>
      </c>
      <c r="L158" s="114"/>
      <c r="M158" s="118"/>
      <c r="P158" s="119">
        <f>P159</f>
        <v>0</v>
      </c>
      <c r="R158" s="119">
        <f>R159</f>
        <v>0</v>
      </c>
      <c r="T158" s="120">
        <f>T159</f>
        <v>0</v>
      </c>
      <c r="AR158" s="115" t="s">
        <v>75</v>
      </c>
      <c r="AT158" s="121" t="s">
        <v>67</v>
      </c>
      <c r="AU158" s="121" t="s">
        <v>75</v>
      </c>
      <c r="AY158" s="115" t="s">
        <v>114</v>
      </c>
      <c r="BK158" s="122">
        <f>BK159</f>
        <v>0</v>
      </c>
    </row>
    <row r="159" spans="2:65" s="1" customFormat="1" ht="24.15" hidden="1" customHeight="1">
      <c r="B159" s="125"/>
      <c r="C159" s="126">
        <v>25</v>
      </c>
      <c r="D159" s="126" t="s">
        <v>116</v>
      </c>
      <c r="E159" s="127" t="s">
        <v>215</v>
      </c>
      <c r="F159" s="128" t="s">
        <v>216</v>
      </c>
      <c r="G159" s="129" t="s">
        <v>119</v>
      </c>
      <c r="H159" s="130">
        <v>0</v>
      </c>
      <c r="I159" s="131">
        <v>350</v>
      </c>
      <c r="J159" s="131">
        <f>ROUND(I159*H159,2)</f>
        <v>0</v>
      </c>
      <c r="K159" s="132"/>
      <c r="L159" s="25"/>
      <c r="M159" s="133" t="s">
        <v>1</v>
      </c>
      <c r="N159" s="134" t="s">
        <v>33</v>
      </c>
      <c r="O159" s="135">
        <v>0</v>
      </c>
      <c r="P159" s="135">
        <f>O159*H159</f>
        <v>0</v>
      </c>
      <c r="Q159" s="135">
        <v>0</v>
      </c>
      <c r="R159" s="135">
        <f>Q159*H159</f>
        <v>0</v>
      </c>
      <c r="S159" s="135">
        <v>0</v>
      </c>
      <c r="T159" s="136">
        <f>S159*H159</f>
        <v>0</v>
      </c>
      <c r="AR159" s="137" t="s">
        <v>120</v>
      </c>
      <c r="AT159" s="137" t="s">
        <v>116</v>
      </c>
      <c r="AU159" s="137" t="s">
        <v>77</v>
      </c>
      <c r="AY159" s="13" t="s">
        <v>114</v>
      </c>
      <c r="BE159" s="138">
        <f>IF(N159="základní",J159,0)</f>
        <v>0</v>
      </c>
      <c r="BF159" s="138">
        <f>IF(N159="snížená",J159,0)</f>
        <v>0</v>
      </c>
      <c r="BG159" s="138">
        <f>IF(N159="zákl. přenesená",J159,0)</f>
        <v>0</v>
      </c>
      <c r="BH159" s="138">
        <f>IF(N159="sníž. přenesená",J159,0)</f>
        <v>0</v>
      </c>
      <c r="BI159" s="138">
        <f>IF(N159="nulová",J159,0)</f>
        <v>0</v>
      </c>
      <c r="BJ159" s="13" t="s">
        <v>75</v>
      </c>
      <c r="BK159" s="138">
        <f>ROUND(I159*H159,2)</f>
        <v>0</v>
      </c>
      <c r="BL159" s="13" t="s">
        <v>120</v>
      </c>
      <c r="BM159" s="137" t="s">
        <v>217</v>
      </c>
    </row>
    <row r="160" spans="2:65" s="11" customFormat="1" ht="22.8" customHeight="1">
      <c r="B160" s="114"/>
      <c r="D160" s="115" t="s">
        <v>67</v>
      </c>
      <c r="E160" s="123" t="s">
        <v>137</v>
      </c>
      <c r="F160" s="123" t="s">
        <v>218</v>
      </c>
      <c r="J160" s="124">
        <f>BK160</f>
        <v>-36125</v>
      </c>
      <c r="L160" s="114"/>
      <c r="M160" s="118"/>
      <c r="P160" s="119">
        <f>SUM(P161:P193)</f>
        <v>6.8639999999999999</v>
      </c>
      <c r="R160" s="119">
        <f>SUM(R161:R193)</f>
        <v>9.8199999999999996E-2</v>
      </c>
      <c r="T160" s="120">
        <f>SUM(T161:T193)</f>
        <v>0</v>
      </c>
      <c r="AR160" s="115" t="s">
        <v>75</v>
      </c>
      <c r="AT160" s="121" t="s">
        <v>67</v>
      </c>
      <c r="AU160" s="121" t="s">
        <v>75</v>
      </c>
      <c r="AY160" s="115" t="s">
        <v>114</v>
      </c>
      <c r="BK160" s="122">
        <f>SUM(BK161:BK193)</f>
        <v>-36125</v>
      </c>
    </row>
    <row r="161" spans="2:65" s="1" customFormat="1" ht="21.75" customHeight="1">
      <c r="B161" s="125"/>
      <c r="C161" s="126">
        <v>26</v>
      </c>
      <c r="D161" s="126" t="s">
        <v>116</v>
      </c>
      <c r="E161" s="127" t="s">
        <v>220</v>
      </c>
      <c r="F161" s="128" t="s">
        <v>221</v>
      </c>
      <c r="G161" s="129" t="s">
        <v>190</v>
      </c>
      <c r="H161" s="130">
        <v>-5</v>
      </c>
      <c r="I161" s="131">
        <v>125</v>
      </c>
      <c r="J161" s="131">
        <f t="shared" ref="J161:J168" si="20">ROUND(I161*H161,2)</f>
        <v>-625</v>
      </c>
      <c r="K161" s="132"/>
      <c r="L161" s="25"/>
      <c r="M161" s="133" t="s">
        <v>1</v>
      </c>
      <c r="N161" s="134" t="s">
        <v>33</v>
      </c>
      <c r="O161" s="135">
        <v>0</v>
      </c>
      <c r="P161" s="135">
        <f t="shared" ref="P161:P168" si="21">O161*H161</f>
        <v>0</v>
      </c>
      <c r="Q161" s="135">
        <v>0</v>
      </c>
      <c r="R161" s="135">
        <f t="shared" ref="R161:R168" si="22">Q161*H161</f>
        <v>0</v>
      </c>
      <c r="S161" s="135">
        <v>0</v>
      </c>
      <c r="T161" s="136">
        <f t="shared" ref="T161:T168" si="23">S161*H161</f>
        <v>0</v>
      </c>
      <c r="AR161" s="137" t="s">
        <v>120</v>
      </c>
      <c r="AT161" s="137" t="s">
        <v>116</v>
      </c>
      <c r="AU161" s="137" t="s">
        <v>77</v>
      </c>
      <c r="AY161" s="13" t="s">
        <v>114</v>
      </c>
      <c r="BE161" s="138">
        <f t="shared" ref="BE161:BE168" si="24">IF(N161="základní",J161,0)</f>
        <v>-625</v>
      </c>
      <c r="BF161" s="138">
        <f t="shared" ref="BF161:BF168" si="25">IF(N161="snížená",J161,0)</f>
        <v>0</v>
      </c>
      <c r="BG161" s="138">
        <f t="shared" ref="BG161:BG168" si="26">IF(N161="zákl. přenesená",J161,0)</f>
        <v>0</v>
      </c>
      <c r="BH161" s="138">
        <f t="shared" ref="BH161:BH168" si="27">IF(N161="sníž. přenesená",J161,0)</f>
        <v>0</v>
      </c>
      <c r="BI161" s="138">
        <f t="shared" ref="BI161:BI168" si="28">IF(N161="nulová",J161,0)</f>
        <v>0</v>
      </c>
      <c r="BJ161" s="13" t="s">
        <v>75</v>
      </c>
      <c r="BK161" s="138">
        <f t="shared" ref="BK161:BK168" si="29">ROUND(I161*H161,2)</f>
        <v>-625</v>
      </c>
      <c r="BL161" s="13" t="s">
        <v>120</v>
      </c>
      <c r="BM161" s="137" t="s">
        <v>222</v>
      </c>
    </row>
    <row r="162" spans="2:65" s="1" customFormat="1" ht="24.15" hidden="1" customHeight="1">
      <c r="B162" s="125"/>
      <c r="C162" s="126">
        <v>27</v>
      </c>
      <c r="D162" s="126" t="s">
        <v>116</v>
      </c>
      <c r="E162" s="127" t="s">
        <v>223</v>
      </c>
      <c r="F162" s="128" t="s">
        <v>224</v>
      </c>
      <c r="G162" s="129" t="s">
        <v>190</v>
      </c>
      <c r="H162" s="130">
        <v>0</v>
      </c>
      <c r="I162" s="131">
        <v>227</v>
      </c>
      <c r="J162" s="131">
        <f t="shared" si="20"/>
        <v>0</v>
      </c>
      <c r="K162" s="132"/>
      <c r="L162" s="25"/>
      <c r="M162" s="133" t="s">
        <v>1</v>
      </c>
      <c r="N162" s="134" t="s">
        <v>33</v>
      </c>
      <c r="O162" s="135">
        <v>0</v>
      </c>
      <c r="P162" s="135">
        <f t="shared" si="21"/>
        <v>0</v>
      </c>
      <c r="Q162" s="135">
        <v>0</v>
      </c>
      <c r="R162" s="135">
        <f t="shared" si="22"/>
        <v>0</v>
      </c>
      <c r="S162" s="135">
        <v>0</v>
      </c>
      <c r="T162" s="136">
        <f t="shared" si="23"/>
        <v>0</v>
      </c>
      <c r="AR162" s="137" t="s">
        <v>120</v>
      </c>
      <c r="AT162" s="137" t="s">
        <v>116</v>
      </c>
      <c r="AU162" s="137" t="s">
        <v>77</v>
      </c>
      <c r="AY162" s="13" t="s">
        <v>114</v>
      </c>
      <c r="BE162" s="138">
        <f t="shared" si="24"/>
        <v>0</v>
      </c>
      <c r="BF162" s="138">
        <f t="shared" si="25"/>
        <v>0</v>
      </c>
      <c r="BG162" s="138">
        <f t="shared" si="26"/>
        <v>0</v>
      </c>
      <c r="BH162" s="138">
        <f t="shared" si="27"/>
        <v>0</v>
      </c>
      <c r="BI162" s="138">
        <f t="shared" si="28"/>
        <v>0</v>
      </c>
      <c r="BJ162" s="13" t="s">
        <v>75</v>
      </c>
      <c r="BK162" s="138">
        <f t="shared" si="29"/>
        <v>0</v>
      </c>
      <c r="BL162" s="13" t="s">
        <v>120</v>
      </c>
      <c r="BM162" s="137" t="s">
        <v>225</v>
      </c>
    </row>
    <row r="163" spans="2:65" s="1" customFormat="1" ht="16.5" hidden="1" customHeight="1">
      <c r="B163" s="125"/>
      <c r="C163" s="126">
        <v>28</v>
      </c>
      <c r="D163" s="126" t="s">
        <v>116</v>
      </c>
      <c r="E163" s="127" t="s">
        <v>227</v>
      </c>
      <c r="F163" s="128" t="s">
        <v>228</v>
      </c>
      <c r="G163" s="129" t="s">
        <v>190</v>
      </c>
      <c r="H163" s="130">
        <v>0</v>
      </c>
      <c r="I163" s="131">
        <v>170</v>
      </c>
      <c r="J163" s="131">
        <f t="shared" si="20"/>
        <v>0</v>
      </c>
      <c r="K163" s="132"/>
      <c r="L163" s="25"/>
      <c r="M163" s="133" t="s">
        <v>1</v>
      </c>
      <c r="N163" s="134" t="s">
        <v>33</v>
      </c>
      <c r="O163" s="135">
        <v>0</v>
      </c>
      <c r="P163" s="135">
        <f t="shared" si="21"/>
        <v>0</v>
      </c>
      <c r="Q163" s="135">
        <v>0</v>
      </c>
      <c r="R163" s="135">
        <f t="shared" si="22"/>
        <v>0</v>
      </c>
      <c r="S163" s="135">
        <v>0</v>
      </c>
      <c r="T163" s="136">
        <f t="shared" si="23"/>
        <v>0</v>
      </c>
      <c r="AR163" s="137" t="s">
        <v>120</v>
      </c>
      <c r="AT163" s="137" t="s">
        <v>116</v>
      </c>
      <c r="AU163" s="137" t="s">
        <v>77</v>
      </c>
      <c r="AY163" s="13" t="s">
        <v>114</v>
      </c>
      <c r="BE163" s="138">
        <f t="shared" si="24"/>
        <v>0</v>
      </c>
      <c r="BF163" s="138">
        <f t="shared" si="25"/>
        <v>0</v>
      </c>
      <c r="BG163" s="138">
        <f t="shared" si="26"/>
        <v>0</v>
      </c>
      <c r="BH163" s="138">
        <f t="shared" si="27"/>
        <v>0</v>
      </c>
      <c r="BI163" s="138">
        <f t="shared" si="28"/>
        <v>0</v>
      </c>
      <c r="BJ163" s="13" t="s">
        <v>75</v>
      </c>
      <c r="BK163" s="138">
        <f t="shared" si="29"/>
        <v>0</v>
      </c>
      <c r="BL163" s="13" t="s">
        <v>120</v>
      </c>
      <c r="BM163" s="137" t="s">
        <v>229</v>
      </c>
    </row>
    <row r="164" spans="2:65" s="1" customFormat="1" ht="24.15" customHeight="1">
      <c r="B164" s="125"/>
      <c r="C164" s="139">
        <v>29</v>
      </c>
      <c r="D164" s="139" t="s">
        <v>139</v>
      </c>
      <c r="E164" s="140" t="s">
        <v>541</v>
      </c>
      <c r="F164" s="141" t="s">
        <v>542</v>
      </c>
      <c r="G164" s="142" t="s">
        <v>190</v>
      </c>
      <c r="H164" s="143">
        <v>36</v>
      </c>
      <c r="I164" s="144">
        <v>226</v>
      </c>
      <c r="J164" s="144">
        <f t="shared" ref="J164" si="30">ROUND(I164*H164,2)</f>
        <v>8136</v>
      </c>
      <c r="K164" s="145"/>
      <c r="L164" s="146"/>
      <c r="M164" s="147" t="s">
        <v>1</v>
      </c>
      <c r="N164" s="148" t="s">
        <v>33</v>
      </c>
      <c r="O164" s="135">
        <v>0</v>
      </c>
      <c r="P164" s="135">
        <f t="shared" ref="P164" si="31">O164*H164</f>
        <v>0</v>
      </c>
      <c r="Q164" s="135">
        <v>0</v>
      </c>
      <c r="R164" s="135">
        <f t="shared" ref="R164" si="32">Q164*H164</f>
        <v>0</v>
      </c>
      <c r="S164" s="135">
        <v>0</v>
      </c>
      <c r="T164" s="136">
        <f t="shared" ref="T164" si="33">S164*H164</f>
        <v>0</v>
      </c>
      <c r="AR164" s="137" t="s">
        <v>137</v>
      </c>
      <c r="AT164" s="137" t="s">
        <v>139</v>
      </c>
      <c r="AU164" s="137" t="s">
        <v>77</v>
      </c>
      <c r="AY164" s="13" t="s">
        <v>114</v>
      </c>
      <c r="BE164" s="138">
        <f t="shared" ref="BE164" si="34">IF(N164="základní",J164,0)</f>
        <v>8136</v>
      </c>
      <c r="BF164" s="138">
        <f t="shared" ref="BF164" si="35">IF(N164="snížená",J164,0)</f>
        <v>0</v>
      </c>
      <c r="BG164" s="138">
        <f t="shared" ref="BG164" si="36">IF(N164="zákl. přenesená",J164,0)</f>
        <v>0</v>
      </c>
      <c r="BH164" s="138">
        <f t="shared" ref="BH164" si="37">IF(N164="sníž. přenesená",J164,0)</f>
        <v>0</v>
      </c>
      <c r="BI164" s="138">
        <f t="shared" ref="BI164" si="38">IF(N164="nulová",J164,0)</f>
        <v>0</v>
      </c>
      <c r="BJ164" s="13" t="s">
        <v>75</v>
      </c>
      <c r="BK164" s="138">
        <f t="shared" ref="BK164" si="39">ROUND(I164*H164,2)</f>
        <v>8136</v>
      </c>
      <c r="BL164" s="13" t="s">
        <v>120</v>
      </c>
      <c r="BM164" s="137" t="s">
        <v>232</v>
      </c>
    </row>
    <row r="165" spans="2:65" s="1" customFormat="1" ht="24.15" customHeight="1">
      <c r="B165" s="125"/>
      <c r="C165" s="139">
        <v>30</v>
      </c>
      <c r="D165" s="139" t="s">
        <v>139</v>
      </c>
      <c r="E165" s="140" t="s">
        <v>230</v>
      </c>
      <c r="F165" s="141" t="s">
        <v>231</v>
      </c>
      <c r="G165" s="142" t="s">
        <v>190</v>
      </c>
      <c r="H165" s="143">
        <v>-36</v>
      </c>
      <c r="I165" s="144">
        <v>540</v>
      </c>
      <c r="J165" s="144">
        <f t="shared" si="20"/>
        <v>-19440</v>
      </c>
      <c r="K165" s="145"/>
      <c r="L165" s="146"/>
      <c r="M165" s="147" t="s">
        <v>1</v>
      </c>
      <c r="N165" s="148" t="s">
        <v>33</v>
      </c>
      <c r="O165" s="135">
        <v>0</v>
      </c>
      <c r="P165" s="135">
        <f t="shared" si="21"/>
        <v>0</v>
      </c>
      <c r="Q165" s="135">
        <v>0</v>
      </c>
      <c r="R165" s="135">
        <f t="shared" si="22"/>
        <v>0</v>
      </c>
      <c r="S165" s="135">
        <v>0</v>
      </c>
      <c r="T165" s="136">
        <f t="shared" si="23"/>
        <v>0</v>
      </c>
      <c r="AR165" s="137" t="s">
        <v>137</v>
      </c>
      <c r="AT165" s="137" t="s">
        <v>139</v>
      </c>
      <c r="AU165" s="137" t="s">
        <v>77</v>
      </c>
      <c r="AY165" s="13" t="s">
        <v>114</v>
      </c>
      <c r="BE165" s="138">
        <f t="shared" si="24"/>
        <v>-19440</v>
      </c>
      <c r="BF165" s="138">
        <f t="shared" si="25"/>
        <v>0</v>
      </c>
      <c r="BG165" s="138">
        <f t="shared" si="26"/>
        <v>0</v>
      </c>
      <c r="BH165" s="138">
        <f t="shared" si="27"/>
        <v>0</v>
      </c>
      <c r="BI165" s="138">
        <f t="shared" si="28"/>
        <v>0</v>
      </c>
      <c r="BJ165" s="13" t="s">
        <v>75</v>
      </c>
      <c r="BK165" s="138">
        <f t="shared" si="29"/>
        <v>-19440</v>
      </c>
      <c r="BL165" s="13" t="s">
        <v>120</v>
      </c>
      <c r="BM165" s="137" t="s">
        <v>232</v>
      </c>
    </row>
    <row r="166" spans="2:65" s="1" customFormat="1" ht="24.15" customHeight="1">
      <c r="B166" s="125"/>
      <c r="C166" s="126">
        <v>31</v>
      </c>
      <c r="D166" s="126" t="s">
        <v>116</v>
      </c>
      <c r="E166" s="127" t="s">
        <v>234</v>
      </c>
      <c r="F166" s="128" t="s">
        <v>235</v>
      </c>
      <c r="G166" s="129" t="s">
        <v>190</v>
      </c>
      <c r="H166" s="130">
        <v>4</v>
      </c>
      <c r="I166" s="131">
        <v>182</v>
      </c>
      <c r="J166" s="131">
        <f t="shared" si="20"/>
        <v>728</v>
      </c>
      <c r="K166" s="132"/>
      <c r="L166" s="25"/>
      <c r="M166" s="133" t="s">
        <v>1</v>
      </c>
      <c r="N166" s="134" t="s">
        <v>33</v>
      </c>
      <c r="O166" s="135">
        <v>0</v>
      </c>
      <c r="P166" s="135">
        <f t="shared" si="21"/>
        <v>0</v>
      </c>
      <c r="Q166" s="135">
        <v>0</v>
      </c>
      <c r="R166" s="135">
        <f t="shared" si="22"/>
        <v>0</v>
      </c>
      <c r="S166" s="135">
        <v>0</v>
      </c>
      <c r="T166" s="136">
        <f t="shared" si="23"/>
        <v>0</v>
      </c>
      <c r="AR166" s="137" t="s">
        <v>120</v>
      </c>
      <c r="AT166" s="137" t="s">
        <v>116</v>
      </c>
      <c r="AU166" s="137" t="s">
        <v>77</v>
      </c>
      <c r="AY166" s="13" t="s">
        <v>114</v>
      </c>
      <c r="BE166" s="138">
        <f t="shared" si="24"/>
        <v>728</v>
      </c>
      <c r="BF166" s="138">
        <f t="shared" si="25"/>
        <v>0</v>
      </c>
      <c r="BG166" s="138">
        <f t="shared" si="26"/>
        <v>0</v>
      </c>
      <c r="BH166" s="138">
        <f t="shared" si="27"/>
        <v>0</v>
      </c>
      <c r="BI166" s="138">
        <f t="shared" si="28"/>
        <v>0</v>
      </c>
      <c r="BJ166" s="13" t="s">
        <v>75</v>
      </c>
      <c r="BK166" s="138">
        <f t="shared" si="29"/>
        <v>728</v>
      </c>
      <c r="BL166" s="13" t="s">
        <v>120</v>
      </c>
      <c r="BM166" s="137" t="s">
        <v>236</v>
      </c>
    </row>
    <row r="167" spans="2:65" s="1" customFormat="1" ht="24.15" customHeight="1">
      <c r="B167" s="125"/>
      <c r="C167" s="139">
        <v>32</v>
      </c>
      <c r="D167" s="139" t="s">
        <v>139</v>
      </c>
      <c r="E167" s="140" t="s">
        <v>237</v>
      </c>
      <c r="F167" s="141" t="s">
        <v>238</v>
      </c>
      <c r="G167" s="142" t="s">
        <v>190</v>
      </c>
      <c r="H167" s="143">
        <v>4</v>
      </c>
      <c r="I167" s="144">
        <v>425</v>
      </c>
      <c r="J167" s="144">
        <f t="shared" si="20"/>
        <v>1700</v>
      </c>
      <c r="K167" s="145"/>
      <c r="L167" s="146"/>
      <c r="M167" s="147" t="s">
        <v>1</v>
      </c>
      <c r="N167" s="148" t="s">
        <v>33</v>
      </c>
      <c r="O167" s="135">
        <v>0</v>
      </c>
      <c r="P167" s="135">
        <f t="shared" si="21"/>
        <v>0</v>
      </c>
      <c r="Q167" s="135">
        <v>0</v>
      </c>
      <c r="R167" s="135">
        <f t="shared" si="22"/>
        <v>0</v>
      </c>
      <c r="S167" s="135">
        <v>0</v>
      </c>
      <c r="T167" s="136">
        <f t="shared" si="23"/>
        <v>0</v>
      </c>
      <c r="AR167" s="137" t="s">
        <v>137</v>
      </c>
      <c r="AT167" s="137" t="s">
        <v>139</v>
      </c>
      <c r="AU167" s="137" t="s">
        <v>77</v>
      </c>
      <c r="AY167" s="13" t="s">
        <v>114</v>
      </c>
      <c r="BE167" s="138">
        <f t="shared" si="24"/>
        <v>1700</v>
      </c>
      <c r="BF167" s="138">
        <f t="shared" si="25"/>
        <v>0</v>
      </c>
      <c r="BG167" s="138">
        <f t="shared" si="26"/>
        <v>0</v>
      </c>
      <c r="BH167" s="138">
        <f t="shared" si="27"/>
        <v>0</v>
      </c>
      <c r="BI167" s="138">
        <f t="shared" si="28"/>
        <v>0</v>
      </c>
      <c r="BJ167" s="13" t="s">
        <v>75</v>
      </c>
      <c r="BK167" s="138">
        <f t="shared" si="29"/>
        <v>1700</v>
      </c>
      <c r="BL167" s="13" t="s">
        <v>120</v>
      </c>
      <c r="BM167" s="137" t="s">
        <v>239</v>
      </c>
    </row>
    <row r="168" spans="2:65" s="1" customFormat="1" ht="24.15" customHeight="1">
      <c r="B168" s="125"/>
      <c r="C168" s="126">
        <v>33</v>
      </c>
      <c r="D168" s="126" t="s">
        <v>116</v>
      </c>
      <c r="E168" s="127" t="s">
        <v>241</v>
      </c>
      <c r="F168" s="128" t="s">
        <v>242</v>
      </c>
      <c r="G168" s="129" t="s">
        <v>190</v>
      </c>
      <c r="H168" s="130">
        <v>22</v>
      </c>
      <c r="I168" s="131">
        <v>192</v>
      </c>
      <c r="J168" s="131">
        <f t="shared" si="20"/>
        <v>4224</v>
      </c>
      <c r="K168" s="132"/>
      <c r="L168" s="25"/>
      <c r="M168" s="133" t="s">
        <v>1</v>
      </c>
      <c r="N168" s="134" t="s">
        <v>33</v>
      </c>
      <c r="O168" s="135">
        <v>0.312</v>
      </c>
      <c r="P168" s="135">
        <f t="shared" si="21"/>
        <v>6.8639999999999999</v>
      </c>
      <c r="Q168" s="135">
        <v>1.0000000000000001E-5</v>
      </c>
      <c r="R168" s="135">
        <f t="shared" si="22"/>
        <v>2.2000000000000001E-4</v>
      </c>
      <c r="S168" s="135">
        <v>0</v>
      </c>
      <c r="T168" s="136">
        <f t="shared" si="23"/>
        <v>0</v>
      </c>
      <c r="AR168" s="137" t="s">
        <v>120</v>
      </c>
      <c r="AT168" s="137" t="s">
        <v>116</v>
      </c>
      <c r="AU168" s="137" t="s">
        <v>77</v>
      </c>
      <c r="AY168" s="13" t="s">
        <v>114</v>
      </c>
      <c r="BE168" s="138">
        <f t="shared" si="24"/>
        <v>4224</v>
      </c>
      <c r="BF168" s="138">
        <f t="shared" si="25"/>
        <v>0</v>
      </c>
      <c r="BG168" s="138">
        <f t="shared" si="26"/>
        <v>0</v>
      </c>
      <c r="BH168" s="138">
        <f t="shared" si="27"/>
        <v>0</v>
      </c>
      <c r="BI168" s="138">
        <f t="shared" si="28"/>
        <v>0</v>
      </c>
      <c r="BJ168" s="13" t="s">
        <v>75</v>
      </c>
      <c r="BK168" s="138">
        <f t="shared" si="29"/>
        <v>4224</v>
      </c>
      <c r="BL168" s="13" t="s">
        <v>120</v>
      </c>
      <c r="BM168" s="137" t="s">
        <v>243</v>
      </c>
    </row>
    <row r="169" spans="2:65" s="1" customFormat="1" ht="24.15" customHeight="1">
      <c r="B169" s="125"/>
      <c r="C169" s="139">
        <v>34</v>
      </c>
      <c r="D169" s="139" t="s">
        <v>139</v>
      </c>
      <c r="E169" s="140" t="s">
        <v>244</v>
      </c>
      <c r="F169" s="141" t="s">
        <v>245</v>
      </c>
      <c r="G169" s="142" t="s">
        <v>190</v>
      </c>
      <c r="H169" s="143">
        <v>23</v>
      </c>
      <c r="I169" s="144">
        <v>684</v>
      </c>
      <c r="J169" s="144">
        <f t="shared" ref="J169:J193" si="40">ROUND(I169*H169,2)</f>
        <v>15732</v>
      </c>
      <c r="K169" s="145"/>
      <c r="L169" s="146"/>
      <c r="M169" s="147" t="s">
        <v>1</v>
      </c>
      <c r="N169" s="148" t="s">
        <v>33</v>
      </c>
      <c r="O169" s="135">
        <v>0</v>
      </c>
      <c r="P169" s="135">
        <f t="shared" ref="P169:P193" si="41">O169*H169</f>
        <v>0</v>
      </c>
      <c r="Q169" s="135">
        <v>4.2599999999999999E-3</v>
      </c>
      <c r="R169" s="135">
        <f t="shared" ref="R169:R193" si="42">Q169*H169</f>
        <v>9.7979999999999998E-2</v>
      </c>
      <c r="S169" s="135">
        <v>0</v>
      </c>
      <c r="T169" s="136">
        <f t="shared" ref="T169:T193" si="43">S169*H169</f>
        <v>0</v>
      </c>
      <c r="AR169" s="137" t="s">
        <v>137</v>
      </c>
      <c r="AT169" s="137" t="s">
        <v>139</v>
      </c>
      <c r="AU169" s="137" t="s">
        <v>77</v>
      </c>
      <c r="AY169" s="13" t="s">
        <v>114</v>
      </c>
      <c r="BE169" s="138">
        <f t="shared" ref="BE169:BE193" si="44">IF(N169="základní",J169,0)</f>
        <v>15732</v>
      </c>
      <c r="BF169" s="138">
        <f t="shared" ref="BF169:BF193" si="45">IF(N169="snížená",J169,0)</f>
        <v>0</v>
      </c>
      <c r="BG169" s="138">
        <f t="shared" ref="BG169:BG193" si="46">IF(N169="zákl. přenesená",J169,0)</f>
        <v>0</v>
      </c>
      <c r="BH169" s="138">
        <f t="shared" ref="BH169:BH193" si="47">IF(N169="sníž. přenesená",J169,0)</f>
        <v>0</v>
      </c>
      <c r="BI169" s="138">
        <f t="shared" ref="BI169:BI193" si="48">IF(N169="nulová",J169,0)</f>
        <v>0</v>
      </c>
      <c r="BJ169" s="13" t="s">
        <v>75</v>
      </c>
      <c r="BK169" s="138">
        <f t="shared" ref="BK169:BK193" si="49">ROUND(I169*H169,2)</f>
        <v>15732</v>
      </c>
      <c r="BL169" s="13" t="s">
        <v>120</v>
      </c>
      <c r="BM169" s="137" t="s">
        <v>246</v>
      </c>
    </row>
    <row r="170" spans="2:65" s="1" customFormat="1" ht="24.15" customHeight="1">
      <c r="B170" s="125"/>
      <c r="C170" s="126">
        <v>35</v>
      </c>
      <c r="D170" s="126" t="s">
        <v>116</v>
      </c>
      <c r="E170" s="127" t="s">
        <v>248</v>
      </c>
      <c r="F170" s="128" t="s">
        <v>249</v>
      </c>
      <c r="G170" s="129" t="s">
        <v>190</v>
      </c>
      <c r="H170" s="130">
        <v>-22</v>
      </c>
      <c r="I170" s="131">
        <v>205</v>
      </c>
      <c r="J170" s="131">
        <f t="shared" si="40"/>
        <v>-4510</v>
      </c>
      <c r="K170" s="132"/>
      <c r="L170" s="25"/>
      <c r="M170" s="133" t="s">
        <v>1</v>
      </c>
      <c r="N170" s="134" t="s">
        <v>33</v>
      </c>
      <c r="O170" s="135">
        <v>0</v>
      </c>
      <c r="P170" s="135">
        <f t="shared" si="41"/>
        <v>0</v>
      </c>
      <c r="Q170" s="135">
        <v>0</v>
      </c>
      <c r="R170" s="135">
        <f t="shared" si="42"/>
        <v>0</v>
      </c>
      <c r="S170" s="135">
        <v>0</v>
      </c>
      <c r="T170" s="136">
        <f t="shared" si="43"/>
        <v>0</v>
      </c>
      <c r="AR170" s="137" t="s">
        <v>120</v>
      </c>
      <c r="AT170" s="137" t="s">
        <v>116</v>
      </c>
      <c r="AU170" s="137" t="s">
        <v>77</v>
      </c>
      <c r="AY170" s="13" t="s">
        <v>114</v>
      </c>
      <c r="BE170" s="138">
        <f t="shared" si="44"/>
        <v>-4510</v>
      </c>
      <c r="BF170" s="138">
        <f t="shared" si="45"/>
        <v>0</v>
      </c>
      <c r="BG170" s="138">
        <f t="shared" si="46"/>
        <v>0</v>
      </c>
      <c r="BH170" s="138">
        <f t="shared" si="47"/>
        <v>0</v>
      </c>
      <c r="BI170" s="138">
        <f t="shared" si="48"/>
        <v>0</v>
      </c>
      <c r="BJ170" s="13" t="s">
        <v>75</v>
      </c>
      <c r="BK170" s="138">
        <f t="shared" si="49"/>
        <v>-4510</v>
      </c>
      <c r="BL170" s="13" t="s">
        <v>120</v>
      </c>
      <c r="BM170" s="137" t="s">
        <v>250</v>
      </c>
    </row>
    <row r="171" spans="2:65" s="1" customFormat="1" ht="24.15" customHeight="1">
      <c r="B171" s="125"/>
      <c r="C171" s="139">
        <v>36</v>
      </c>
      <c r="D171" s="139" t="s">
        <v>139</v>
      </c>
      <c r="E171" s="140" t="s">
        <v>251</v>
      </c>
      <c r="F171" s="141" t="s">
        <v>252</v>
      </c>
      <c r="G171" s="142" t="s">
        <v>190</v>
      </c>
      <c r="H171" s="143">
        <v>-23</v>
      </c>
      <c r="I171" s="144">
        <v>1685</v>
      </c>
      <c r="J171" s="144">
        <f t="shared" si="40"/>
        <v>-38755</v>
      </c>
      <c r="K171" s="145"/>
      <c r="L171" s="146"/>
      <c r="M171" s="147" t="s">
        <v>1</v>
      </c>
      <c r="N171" s="148" t="s">
        <v>33</v>
      </c>
      <c r="O171" s="135">
        <v>0</v>
      </c>
      <c r="P171" s="135">
        <f t="shared" si="41"/>
        <v>0</v>
      </c>
      <c r="Q171" s="135">
        <v>0</v>
      </c>
      <c r="R171" s="135">
        <f t="shared" si="42"/>
        <v>0</v>
      </c>
      <c r="S171" s="135">
        <v>0</v>
      </c>
      <c r="T171" s="136">
        <f t="shared" si="43"/>
        <v>0</v>
      </c>
      <c r="AR171" s="137" t="s">
        <v>137</v>
      </c>
      <c r="AT171" s="137" t="s">
        <v>139</v>
      </c>
      <c r="AU171" s="137" t="s">
        <v>77</v>
      </c>
      <c r="AY171" s="13" t="s">
        <v>114</v>
      </c>
      <c r="BE171" s="138">
        <f t="shared" si="44"/>
        <v>-38755</v>
      </c>
      <c r="BF171" s="138">
        <f t="shared" si="45"/>
        <v>0</v>
      </c>
      <c r="BG171" s="138">
        <f t="shared" si="46"/>
        <v>0</v>
      </c>
      <c r="BH171" s="138">
        <f t="shared" si="47"/>
        <v>0</v>
      </c>
      <c r="BI171" s="138">
        <f t="shared" si="48"/>
        <v>0</v>
      </c>
      <c r="BJ171" s="13" t="s">
        <v>75</v>
      </c>
      <c r="BK171" s="138">
        <f t="shared" si="49"/>
        <v>-38755</v>
      </c>
      <c r="BL171" s="13" t="s">
        <v>120</v>
      </c>
      <c r="BM171" s="137" t="s">
        <v>253</v>
      </c>
    </row>
    <row r="172" spans="2:65" s="1" customFormat="1" ht="33" hidden="1" customHeight="1">
      <c r="B172" s="125"/>
      <c r="C172" s="126">
        <v>37</v>
      </c>
      <c r="D172" s="126" t="s">
        <v>116</v>
      </c>
      <c r="E172" s="127" t="s">
        <v>255</v>
      </c>
      <c r="F172" s="128" t="s">
        <v>256</v>
      </c>
      <c r="G172" s="129" t="s">
        <v>197</v>
      </c>
      <c r="H172" s="130">
        <v>0</v>
      </c>
      <c r="I172" s="131">
        <v>265</v>
      </c>
      <c r="J172" s="131">
        <f t="shared" si="40"/>
        <v>0</v>
      </c>
      <c r="K172" s="132"/>
      <c r="L172" s="25"/>
      <c r="M172" s="133" t="s">
        <v>1</v>
      </c>
      <c r="N172" s="134" t="s">
        <v>33</v>
      </c>
      <c r="O172" s="135">
        <v>0</v>
      </c>
      <c r="P172" s="135">
        <f t="shared" si="41"/>
        <v>0</v>
      </c>
      <c r="Q172" s="135">
        <v>0</v>
      </c>
      <c r="R172" s="135">
        <f t="shared" si="42"/>
        <v>0</v>
      </c>
      <c r="S172" s="135">
        <v>0</v>
      </c>
      <c r="T172" s="136">
        <f t="shared" si="43"/>
        <v>0</v>
      </c>
      <c r="AR172" s="137" t="s">
        <v>120</v>
      </c>
      <c r="AT172" s="137" t="s">
        <v>116</v>
      </c>
      <c r="AU172" s="137" t="s">
        <v>77</v>
      </c>
      <c r="AY172" s="13" t="s">
        <v>114</v>
      </c>
      <c r="BE172" s="138">
        <f t="shared" si="44"/>
        <v>0</v>
      </c>
      <c r="BF172" s="138">
        <f t="shared" si="45"/>
        <v>0</v>
      </c>
      <c r="BG172" s="138">
        <f t="shared" si="46"/>
        <v>0</v>
      </c>
      <c r="BH172" s="138">
        <f t="shared" si="47"/>
        <v>0</v>
      </c>
      <c r="BI172" s="138">
        <f t="shared" si="48"/>
        <v>0</v>
      </c>
      <c r="BJ172" s="13" t="s">
        <v>75</v>
      </c>
      <c r="BK172" s="138">
        <f t="shared" si="49"/>
        <v>0</v>
      </c>
      <c r="BL172" s="13" t="s">
        <v>120</v>
      </c>
      <c r="BM172" s="137" t="s">
        <v>257</v>
      </c>
    </row>
    <row r="173" spans="2:65" s="1" customFormat="1" ht="16.5" hidden="1" customHeight="1">
      <c r="B173" s="125"/>
      <c r="C173" s="139">
        <v>38</v>
      </c>
      <c r="D173" s="139" t="s">
        <v>139</v>
      </c>
      <c r="E173" s="140" t="s">
        <v>258</v>
      </c>
      <c r="F173" s="141" t="s">
        <v>259</v>
      </c>
      <c r="G173" s="142" t="s">
        <v>197</v>
      </c>
      <c r="H173" s="143">
        <v>0</v>
      </c>
      <c r="I173" s="144">
        <v>350</v>
      </c>
      <c r="J173" s="144">
        <f t="shared" si="40"/>
        <v>0</v>
      </c>
      <c r="K173" s="145"/>
      <c r="L173" s="146"/>
      <c r="M173" s="147" t="s">
        <v>1</v>
      </c>
      <c r="N173" s="148" t="s">
        <v>33</v>
      </c>
      <c r="O173" s="135">
        <v>0</v>
      </c>
      <c r="P173" s="135">
        <f t="shared" si="41"/>
        <v>0</v>
      </c>
      <c r="Q173" s="135">
        <v>0</v>
      </c>
      <c r="R173" s="135">
        <f t="shared" si="42"/>
        <v>0</v>
      </c>
      <c r="S173" s="135">
        <v>0</v>
      </c>
      <c r="T173" s="136">
        <f t="shared" si="43"/>
        <v>0</v>
      </c>
      <c r="AR173" s="137" t="s">
        <v>137</v>
      </c>
      <c r="AT173" s="137" t="s">
        <v>139</v>
      </c>
      <c r="AU173" s="137" t="s">
        <v>77</v>
      </c>
      <c r="AY173" s="13" t="s">
        <v>114</v>
      </c>
      <c r="BE173" s="138">
        <f t="shared" si="44"/>
        <v>0</v>
      </c>
      <c r="BF173" s="138">
        <f t="shared" si="45"/>
        <v>0</v>
      </c>
      <c r="BG173" s="138">
        <f t="shared" si="46"/>
        <v>0</v>
      </c>
      <c r="BH173" s="138">
        <f t="shared" si="47"/>
        <v>0</v>
      </c>
      <c r="BI173" s="138">
        <f t="shared" si="48"/>
        <v>0</v>
      </c>
      <c r="BJ173" s="13" t="s">
        <v>75</v>
      </c>
      <c r="BK173" s="138">
        <f t="shared" si="49"/>
        <v>0</v>
      </c>
      <c r="BL173" s="13" t="s">
        <v>120</v>
      </c>
      <c r="BM173" s="137" t="s">
        <v>260</v>
      </c>
    </row>
    <row r="174" spans="2:65" s="1" customFormat="1" ht="33" customHeight="1">
      <c r="B174" s="125"/>
      <c r="C174" s="126">
        <v>39</v>
      </c>
      <c r="D174" s="126" t="s">
        <v>116</v>
      </c>
      <c r="E174" s="127" t="s">
        <v>261</v>
      </c>
      <c r="F174" s="128" t="s">
        <v>262</v>
      </c>
      <c r="G174" s="129" t="s">
        <v>197</v>
      </c>
      <c r="H174" s="130">
        <v>-3</v>
      </c>
      <c r="I174" s="131">
        <v>735</v>
      </c>
      <c r="J174" s="131">
        <f t="shared" si="40"/>
        <v>-2205</v>
      </c>
      <c r="K174" s="132"/>
      <c r="L174" s="25"/>
      <c r="M174" s="133" t="s">
        <v>1</v>
      </c>
      <c r="N174" s="134" t="s">
        <v>33</v>
      </c>
      <c r="O174" s="135">
        <v>0</v>
      </c>
      <c r="P174" s="135">
        <f t="shared" si="41"/>
        <v>0</v>
      </c>
      <c r="Q174" s="135">
        <v>0</v>
      </c>
      <c r="R174" s="135">
        <f t="shared" si="42"/>
        <v>0</v>
      </c>
      <c r="S174" s="135">
        <v>0</v>
      </c>
      <c r="T174" s="136">
        <f t="shared" si="43"/>
        <v>0</v>
      </c>
      <c r="AR174" s="137" t="s">
        <v>120</v>
      </c>
      <c r="AT174" s="137" t="s">
        <v>116</v>
      </c>
      <c r="AU174" s="137" t="s">
        <v>77</v>
      </c>
      <c r="AY174" s="13" t="s">
        <v>114</v>
      </c>
      <c r="BE174" s="138">
        <f t="shared" si="44"/>
        <v>-2205</v>
      </c>
      <c r="BF174" s="138">
        <f t="shared" si="45"/>
        <v>0</v>
      </c>
      <c r="BG174" s="138">
        <f t="shared" si="46"/>
        <v>0</v>
      </c>
      <c r="BH174" s="138">
        <f t="shared" si="47"/>
        <v>0</v>
      </c>
      <c r="BI174" s="138">
        <f t="shared" si="48"/>
        <v>0</v>
      </c>
      <c r="BJ174" s="13" t="s">
        <v>75</v>
      </c>
      <c r="BK174" s="138">
        <f t="shared" si="49"/>
        <v>-2205</v>
      </c>
      <c r="BL174" s="13" t="s">
        <v>120</v>
      </c>
      <c r="BM174" s="137" t="s">
        <v>263</v>
      </c>
    </row>
    <row r="175" spans="2:65" s="1" customFormat="1" ht="21.75" customHeight="1">
      <c r="B175" s="125"/>
      <c r="C175" s="139">
        <v>40</v>
      </c>
      <c r="D175" s="139" t="s">
        <v>139</v>
      </c>
      <c r="E175" s="140" t="s">
        <v>264</v>
      </c>
      <c r="F175" s="141" t="s">
        <v>265</v>
      </c>
      <c r="G175" s="142" t="s">
        <v>197</v>
      </c>
      <c r="H175" s="143">
        <v>-3</v>
      </c>
      <c r="I175" s="144">
        <v>3560</v>
      </c>
      <c r="J175" s="144">
        <f t="shared" si="40"/>
        <v>-10680</v>
      </c>
      <c r="K175" s="145"/>
      <c r="L175" s="146"/>
      <c r="M175" s="147" t="s">
        <v>1</v>
      </c>
      <c r="N175" s="148" t="s">
        <v>33</v>
      </c>
      <c r="O175" s="135">
        <v>0</v>
      </c>
      <c r="P175" s="135">
        <f t="shared" si="41"/>
        <v>0</v>
      </c>
      <c r="Q175" s="135">
        <v>0</v>
      </c>
      <c r="R175" s="135">
        <f t="shared" si="42"/>
        <v>0</v>
      </c>
      <c r="S175" s="135">
        <v>0</v>
      </c>
      <c r="T175" s="136">
        <f t="shared" si="43"/>
        <v>0</v>
      </c>
      <c r="AR175" s="137" t="s">
        <v>137</v>
      </c>
      <c r="AT175" s="137" t="s">
        <v>139</v>
      </c>
      <c r="AU175" s="137" t="s">
        <v>77</v>
      </c>
      <c r="AY175" s="13" t="s">
        <v>114</v>
      </c>
      <c r="BE175" s="138">
        <f t="shared" si="44"/>
        <v>-10680</v>
      </c>
      <c r="BF175" s="138">
        <f t="shared" si="45"/>
        <v>0</v>
      </c>
      <c r="BG175" s="138">
        <f t="shared" si="46"/>
        <v>0</v>
      </c>
      <c r="BH175" s="138">
        <f t="shared" si="47"/>
        <v>0</v>
      </c>
      <c r="BI175" s="138">
        <f t="shared" si="48"/>
        <v>0</v>
      </c>
      <c r="BJ175" s="13" t="s">
        <v>75</v>
      </c>
      <c r="BK175" s="138">
        <f t="shared" si="49"/>
        <v>-10680</v>
      </c>
      <c r="BL175" s="13" t="s">
        <v>120</v>
      </c>
      <c r="BM175" s="137" t="s">
        <v>266</v>
      </c>
    </row>
    <row r="176" spans="2:65" s="1" customFormat="1" ht="33" customHeight="1">
      <c r="B176" s="125"/>
      <c r="C176" s="126">
        <v>41</v>
      </c>
      <c r="D176" s="126" t="s">
        <v>116</v>
      </c>
      <c r="E176" s="127" t="s">
        <v>268</v>
      </c>
      <c r="F176" s="128" t="s">
        <v>269</v>
      </c>
      <c r="G176" s="129" t="s">
        <v>197</v>
      </c>
      <c r="H176" s="130">
        <v>-2</v>
      </c>
      <c r="I176" s="131">
        <v>475</v>
      </c>
      <c r="J176" s="131">
        <f t="shared" si="40"/>
        <v>-950</v>
      </c>
      <c r="K176" s="132"/>
      <c r="L176" s="25"/>
      <c r="M176" s="133" t="s">
        <v>1</v>
      </c>
      <c r="N176" s="134" t="s">
        <v>33</v>
      </c>
      <c r="O176" s="135">
        <v>0</v>
      </c>
      <c r="P176" s="135">
        <f t="shared" si="41"/>
        <v>0</v>
      </c>
      <c r="Q176" s="135">
        <v>0</v>
      </c>
      <c r="R176" s="135">
        <f t="shared" si="42"/>
        <v>0</v>
      </c>
      <c r="S176" s="135">
        <v>0</v>
      </c>
      <c r="T176" s="136">
        <f t="shared" si="43"/>
        <v>0</v>
      </c>
      <c r="AR176" s="137" t="s">
        <v>120</v>
      </c>
      <c r="AT176" s="137" t="s">
        <v>116</v>
      </c>
      <c r="AU176" s="137" t="s">
        <v>77</v>
      </c>
      <c r="AY176" s="13" t="s">
        <v>114</v>
      </c>
      <c r="BE176" s="138">
        <f t="shared" si="44"/>
        <v>-950</v>
      </c>
      <c r="BF176" s="138">
        <f t="shared" si="45"/>
        <v>0</v>
      </c>
      <c r="BG176" s="138">
        <f t="shared" si="46"/>
        <v>0</v>
      </c>
      <c r="BH176" s="138">
        <f t="shared" si="47"/>
        <v>0</v>
      </c>
      <c r="BI176" s="138">
        <f t="shared" si="48"/>
        <v>0</v>
      </c>
      <c r="BJ176" s="13" t="s">
        <v>75</v>
      </c>
      <c r="BK176" s="138">
        <f t="shared" si="49"/>
        <v>-950</v>
      </c>
      <c r="BL176" s="13" t="s">
        <v>120</v>
      </c>
      <c r="BM176" s="137" t="s">
        <v>270</v>
      </c>
    </row>
    <row r="177" spans="2:65" s="1" customFormat="1" ht="16.5" customHeight="1">
      <c r="B177" s="125"/>
      <c r="C177" s="139">
        <v>42</v>
      </c>
      <c r="D177" s="139" t="s">
        <v>139</v>
      </c>
      <c r="E177" s="140" t="s">
        <v>271</v>
      </c>
      <c r="F177" s="141" t="s">
        <v>272</v>
      </c>
      <c r="G177" s="142" t="s">
        <v>197</v>
      </c>
      <c r="H177" s="143">
        <v>-2</v>
      </c>
      <c r="I177" s="144">
        <v>1510</v>
      </c>
      <c r="J177" s="144">
        <f t="shared" si="40"/>
        <v>-3020</v>
      </c>
      <c r="K177" s="145"/>
      <c r="L177" s="146"/>
      <c r="M177" s="147" t="s">
        <v>1</v>
      </c>
      <c r="N177" s="148" t="s">
        <v>33</v>
      </c>
      <c r="O177" s="135">
        <v>0</v>
      </c>
      <c r="P177" s="135">
        <f t="shared" si="41"/>
        <v>0</v>
      </c>
      <c r="Q177" s="135">
        <v>0</v>
      </c>
      <c r="R177" s="135">
        <f t="shared" si="42"/>
        <v>0</v>
      </c>
      <c r="S177" s="135">
        <v>0</v>
      </c>
      <c r="T177" s="136">
        <f t="shared" si="43"/>
        <v>0</v>
      </c>
      <c r="AR177" s="137" t="s">
        <v>137</v>
      </c>
      <c r="AT177" s="137" t="s">
        <v>139</v>
      </c>
      <c r="AU177" s="137" t="s">
        <v>77</v>
      </c>
      <c r="AY177" s="13" t="s">
        <v>114</v>
      </c>
      <c r="BE177" s="138">
        <f t="shared" si="44"/>
        <v>-3020</v>
      </c>
      <c r="BF177" s="138">
        <f t="shared" si="45"/>
        <v>0</v>
      </c>
      <c r="BG177" s="138">
        <f t="shared" si="46"/>
        <v>0</v>
      </c>
      <c r="BH177" s="138">
        <f t="shared" si="47"/>
        <v>0</v>
      </c>
      <c r="BI177" s="138">
        <f t="shared" si="48"/>
        <v>0</v>
      </c>
      <c r="BJ177" s="13" t="s">
        <v>75</v>
      </c>
      <c r="BK177" s="138">
        <f t="shared" si="49"/>
        <v>-3020</v>
      </c>
      <c r="BL177" s="13" t="s">
        <v>120</v>
      </c>
      <c r="BM177" s="137" t="s">
        <v>273</v>
      </c>
    </row>
    <row r="178" spans="2:65" s="1" customFormat="1" ht="24.15" hidden="1" customHeight="1">
      <c r="B178" s="125"/>
      <c r="C178" s="126">
        <v>43</v>
      </c>
      <c r="D178" s="126" t="s">
        <v>116</v>
      </c>
      <c r="E178" s="127" t="s">
        <v>274</v>
      </c>
      <c r="F178" s="128" t="s">
        <v>275</v>
      </c>
      <c r="G178" s="129" t="s">
        <v>133</v>
      </c>
      <c r="H178" s="130">
        <v>0</v>
      </c>
      <c r="I178" s="131">
        <v>4650</v>
      </c>
      <c r="J178" s="131">
        <f t="shared" si="40"/>
        <v>0</v>
      </c>
      <c r="K178" s="132"/>
      <c r="L178" s="25"/>
      <c r="M178" s="133" t="s">
        <v>1</v>
      </c>
      <c r="N178" s="134" t="s">
        <v>33</v>
      </c>
      <c r="O178" s="135">
        <v>0</v>
      </c>
      <c r="P178" s="135">
        <f t="shared" si="41"/>
        <v>0</v>
      </c>
      <c r="Q178" s="135">
        <v>0</v>
      </c>
      <c r="R178" s="135">
        <f t="shared" si="42"/>
        <v>0</v>
      </c>
      <c r="S178" s="135">
        <v>0</v>
      </c>
      <c r="T178" s="136">
        <f t="shared" si="43"/>
        <v>0</v>
      </c>
      <c r="AR178" s="137" t="s">
        <v>120</v>
      </c>
      <c r="AT178" s="137" t="s">
        <v>116</v>
      </c>
      <c r="AU178" s="137" t="s">
        <v>77</v>
      </c>
      <c r="AY178" s="13" t="s">
        <v>114</v>
      </c>
      <c r="BE178" s="138">
        <f t="shared" si="44"/>
        <v>0</v>
      </c>
      <c r="BF178" s="138">
        <f t="shared" si="45"/>
        <v>0</v>
      </c>
      <c r="BG178" s="138">
        <f t="shared" si="46"/>
        <v>0</v>
      </c>
      <c r="BH178" s="138">
        <f t="shared" si="47"/>
        <v>0</v>
      </c>
      <c r="BI178" s="138">
        <f t="shared" si="48"/>
        <v>0</v>
      </c>
      <c r="BJ178" s="13" t="s">
        <v>75</v>
      </c>
      <c r="BK178" s="138">
        <f t="shared" si="49"/>
        <v>0</v>
      </c>
      <c r="BL178" s="13" t="s">
        <v>120</v>
      </c>
      <c r="BM178" s="137" t="s">
        <v>276</v>
      </c>
    </row>
    <row r="179" spans="2:65" s="1" customFormat="1" ht="24.15" customHeight="1">
      <c r="B179" s="125"/>
      <c r="C179" s="126">
        <v>44</v>
      </c>
      <c r="D179" s="126" t="s">
        <v>116</v>
      </c>
      <c r="E179" s="127" t="s">
        <v>277</v>
      </c>
      <c r="F179" s="128" t="s">
        <v>278</v>
      </c>
      <c r="G179" s="129" t="s">
        <v>197</v>
      </c>
      <c r="H179" s="130">
        <v>2</v>
      </c>
      <c r="I179" s="131">
        <v>6770</v>
      </c>
      <c r="J179" s="131">
        <f t="shared" si="40"/>
        <v>13540</v>
      </c>
      <c r="K179" s="132"/>
      <c r="L179" s="25"/>
      <c r="M179" s="133" t="s">
        <v>1</v>
      </c>
      <c r="N179" s="134" t="s">
        <v>33</v>
      </c>
      <c r="O179" s="135">
        <v>0</v>
      </c>
      <c r="P179" s="135">
        <f t="shared" si="41"/>
        <v>0</v>
      </c>
      <c r="Q179" s="135">
        <v>0</v>
      </c>
      <c r="R179" s="135">
        <f t="shared" si="42"/>
        <v>0</v>
      </c>
      <c r="S179" s="135">
        <v>0</v>
      </c>
      <c r="T179" s="136">
        <f t="shared" si="43"/>
        <v>0</v>
      </c>
      <c r="AR179" s="137" t="s">
        <v>120</v>
      </c>
      <c r="AT179" s="137" t="s">
        <v>116</v>
      </c>
      <c r="AU179" s="137" t="s">
        <v>77</v>
      </c>
      <c r="AY179" s="13" t="s">
        <v>114</v>
      </c>
      <c r="BE179" s="138">
        <f t="shared" si="44"/>
        <v>13540</v>
      </c>
      <c r="BF179" s="138">
        <f t="shared" si="45"/>
        <v>0</v>
      </c>
      <c r="BG179" s="138">
        <f t="shared" si="46"/>
        <v>0</v>
      </c>
      <c r="BH179" s="138">
        <f t="shared" si="47"/>
        <v>0</v>
      </c>
      <c r="BI179" s="138">
        <f t="shared" si="48"/>
        <v>0</v>
      </c>
      <c r="BJ179" s="13" t="s">
        <v>75</v>
      </c>
      <c r="BK179" s="138">
        <f t="shared" si="49"/>
        <v>13540</v>
      </c>
      <c r="BL179" s="13" t="s">
        <v>120</v>
      </c>
      <c r="BM179" s="137" t="s">
        <v>279</v>
      </c>
    </row>
    <row r="180" spans="2:65" s="1" customFormat="1" ht="24.15" hidden="1" customHeight="1">
      <c r="B180" s="125"/>
      <c r="C180" s="126">
        <v>45</v>
      </c>
      <c r="D180" s="126" t="s">
        <v>116</v>
      </c>
      <c r="E180" s="127" t="s">
        <v>281</v>
      </c>
      <c r="F180" s="128" t="s">
        <v>282</v>
      </c>
      <c r="G180" s="129" t="s">
        <v>197</v>
      </c>
      <c r="H180" s="130">
        <v>0</v>
      </c>
      <c r="I180" s="131">
        <v>8240</v>
      </c>
      <c r="J180" s="131">
        <f t="shared" si="40"/>
        <v>0</v>
      </c>
      <c r="K180" s="132"/>
      <c r="L180" s="25"/>
      <c r="M180" s="133" t="s">
        <v>1</v>
      </c>
      <c r="N180" s="134" t="s">
        <v>33</v>
      </c>
      <c r="O180" s="135">
        <v>0</v>
      </c>
      <c r="P180" s="135">
        <f t="shared" si="41"/>
        <v>0</v>
      </c>
      <c r="Q180" s="135">
        <v>0</v>
      </c>
      <c r="R180" s="135">
        <f t="shared" si="42"/>
        <v>0</v>
      </c>
      <c r="S180" s="135">
        <v>0</v>
      </c>
      <c r="T180" s="136">
        <f t="shared" si="43"/>
        <v>0</v>
      </c>
      <c r="AR180" s="137" t="s">
        <v>120</v>
      </c>
      <c r="AT180" s="137" t="s">
        <v>116</v>
      </c>
      <c r="AU180" s="137" t="s">
        <v>77</v>
      </c>
      <c r="AY180" s="13" t="s">
        <v>114</v>
      </c>
      <c r="BE180" s="138">
        <f t="shared" si="44"/>
        <v>0</v>
      </c>
      <c r="BF180" s="138">
        <f t="shared" si="45"/>
        <v>0</v>
      </c>
      <c r="BG180" s="138">
        <f t="shared" si="46"/>
        <v>0</v>
      </c>
      <c r="BH180" s="138">
        <f t="shared" si="47"/>
        <v>0</v>
      </c>
      <c r="BI180" s="138">
        <f t="shared" si="48"/>
        <v>0</v>
      </c>
      <c r="BJ180" s="13" t="s">
        <v>75</v>
      </c>
      <c r="BK180" s="138">
        <f t="shared" si="49"/>
        <v>0</v>
      </c>
      <c r="BL180" s="13" t="s">
        <v>120</v>
      </c>
      <c r="BM180" s="137" t="s">
        <v>283</v>
      </c>
    </row>
    <row r="181" spans="2:65" s="1" customFormat="1" ht="33" hidden="1" customHeight="1">
      <c r="B181" s="125"/>
      <c r="C181" s="126">
        <v>46</v>
      </c>
      <c r="D181" s="126" t="s">
        <v>116</v>
      </c>
      <c r="E181" s="127" t="s">
        <v>284</v>
      </c>
      <c r="F181" s="128" t="s">
        <v>285</v>
      </c>
      <c r="G181" s="129" t="s">
        <v>197</v>
      </c>
      <c r="H181" s="130">
        <v>0</v>
      </c>
      <c r="I181" s="131">
        <v>4830</v>
      </c>
      <c r="J181" s="131">
        <f t="shared" si="40"/>
        <v>0</v>
      </c>
      <c r="K181" s="132"/>
      <c r="L181" s="25"/>
      <c r="M181" s="133" t="s">
        <v>1</v>
      </c>
      <c r="N181" s="134" t="s">
        <v>33</v>
      </c>
      <c r="O181" s="135">
        <v>0</v>
      </c>
      <c r="P181" s="135">
        <f t="shared" si="41"/>
        <v>0</v>
      </c>
      <c r="Q181" s="135">
        <v>0</v>
      </c>
      <c r="R181" s="135">
        <f t="shared" si="42"/>
        <v>0</v>
      </c>
      <c r="S181" s="135">
        <v>0</v>
      </c>
      <c r="T181" s="136">
        <f t="shared" si="43"/>
        <v>0</v>
      </c>
      <c r="AR181" s="137" t="s">
        <v>120</v>
      </c>
      <c r="AT181" s="137" t="s">
        <v>116</v>
      </c>
      <c r="AU181" s="137" t="s">
        <v>77</v>
      </c>
      <c r="AY181" s="13" t="s">
        <v>114</v>
      </c>
      <c r="BE181" s="138">
        <f t="shared" si="44"/>
        <v>0</v>
      </c>
      <c r="BF181" s="138">
        <f t="shared" si="45"/>
        <v>0</v>
      </c>
      <c r="BG181" s="138">
        <f t="shared" si="46"/>
        <v>0</v>
      </c>
      <c r="BH181" s="138">
        <f t="shared" si="47"/>
        <v>0</v>
      </c>
      <c r="BI181" s="138">
        <f t="shared" si="48"/>
        <v>0</v>
      </c>
      <c r="BJ181" s="13" t="s">
        <v>75</v>
      </c>
      <c r="BK181" s="138">
        <f t="shared" si="49"/>
        <v>0</v>
      </c>
      <c r="BL181" s="13" t="s">
        <v>120</v>
      </c>
      <c r="BM181" s="137" t="s">
        <v>286</v>
      </c>
    </row>
    <row r="182" spans="2:65" s="1" customFormat="1" ht="24.15" hidden="1" customHeight="1">
      <c r="B182" s="125"/>
      <c r="C182" s="126">
        <v>47</v>
      </c>
      <c r="D182" s="126" t="s">
        <v>116</v>
      </c>
      <c r="E182" s="127" t="s">
        <v>288</v>
      </c>
      <c r="F182" s="128" t="s">
        <v>289</v>
      </c>
      <c r="G182" s="129" t="s">
        <v>197</v>
      </c>
      <c r="H182" s="130">
        <v>0</v>
      </c>
      <c r="I182" s="131">
        <v>135</v>
      </c>
      <c r="J182" s="131">
        <f t="shared" si="40"/>
        <v>0</v>
      </c>
      <c r="K182" s="132"/>
      <c r="L182" s="25"/>
      <c r="M182" s="133" t="s">
        <v>1</v>
      </c>
      <c r="N182" s="134" t="s">
        <v>33</v>
      </c>
      <c r="O182" s="135">
        <v>0</v>
      </c>
      <c r="P182" s="135">
        <f t="shared" si="41"/>
        <v>0</v>
      </c>
      <c r="Q182" s="135">
        <v>0</v>
      </c>
      <c r="R182" s="135">
        <f t="shared" si="42"/>
        <v>0</v>
      </c>
      <c r="S182" s="135">
        <v>0</v>
      </c>
      <c r="T182" s="136">
        <f t="shared" si="43"/>
        <v>0</v>
      </c>
      <c r="AR182" s="137" t="s">
        <v>120</v>
      </c>
      <c r="AT182" s="137" t="s">
        <v>116</v>
      </c>
      <c r="AU182" s="137" t="s">
        <v>77</v>
      </c>
      <c r="AY182" s="13" t="s">
        <v>114</v>
      </c>
      <c r="BE182" s="138">
        <f t="shared" si="44"/>
        <v>0</v>
      </c>
      <c r="BF182" s="138">
        <f t="shared" si="45"/>
        <v>0</v>
      </c>
      <c r="BG182" s="138">
        <f t="shared" si="46"/>
        <v>0</v>
      </c>
      <c r="BH182" s="138">
        <f t="shared" si="47"/>
        <v>0</v>
      </c>
      <c r="BI182" s="138">
        <f t="shared" si="48"/>
        <v>0</v>
      </c>
      <c r="BJ182" s="13" t="s">
        <v>75</v>
      </c>
      <c r="BK182" s="138">
        <f t="shared" si="49"/>
        <v>0</v>
      </c>
      <c r="BL182" s="13" t="s">
        <v>120</v>
      </c>
      <c r="BM182" s="137" t="s">
        <v>290</v>
      </c>
    </row>
    <row r="183" spans="2:65" s="1" customFormat="1" ht="33" hidden="1" customHeight="1">
      <c r="B183" s="125"/>
      <c r="C183" s="126">
        <v>48</v>
      </c>
      <c r="D183" s="126" t="s">
        <v>116</v>
      </c>
      <c r="E183" s="127" t="s">
        <v>291</v>
      </c>
      <c r="F183" s="128" t="s">
        <v>292</v>
      </c>
      <c r="G183" s="129" t="s">
        <v>197</v>
      </c>
      <c r="H183" s="130">
        <v>0</v>
      </c>
      <c r="I183" s="131">
        <v>8210</v>
      </c>
      <c r="J183" s="131">
        <f t="shared" si="40"/>
        <v>0</v>
      </c>
      <c r="K183" s="132"/>
      <c r="L183" s="25"/>
      <c r="M183" s="133" t="s">
        <v>1</v>
      </c>
      <c r="N183" s="134" t="s">
        <v>33</v>
      </c>
      <c r="O183" s="135">
        <v>0</v>
      </c>
      <c r="P183" s="135">
        <f t="shared" si="41"/>
        <v>0</v>
      </c>
      <c r="Q183" s="135">
        <v>0</v>
      </c>
      <c r="R183" s="135">
        <f t="shared" si="42"/>
        <v>0</v>
      </c>
      <c r="S183" s="135">
        <v>0</v>
      </c>
      <c r="T183" s="136">
        <f t="shared" si="43"/>
        <v>0</v>
      </c>
      <c r="AR183" s="137" t="s">
        <v>120</v>
      </c>
      <c r="AT183" s="137" t="s">
        <v>116</v>
      </c>
      <c r="AU183" s="137" t="s">
        <v>77</v>
      </c>
      <c r="AY183" s="13" t="s">
        <v>114</v>
      </c>
      <c r="BE183" s="138">
        <f t="shared" si="44"/>
        <v>0</v>
      </c>
      <c r="BF183" s="138">
        <f t="shared" si="45"/>
        <v>0</v>
      </c>
      <c r="BG183" s="138">
        <f t="shared" si="46"/>
        <v>0</v>
      </c>
      <c r="BH183" s="138">
        <f t="shared" si="47"/>
        <v>0</v>
      </c>
      <c r="BI183" s="138">
        <f t="shared" si="48"/>
        <v>0</v>
      </c>
      <c r="BJ183" s="13" t="s">
        <v>75</v>
      </c>
      <c r="BK183" s="138">
        <f t="shared" si="49"/>
        <v>0</v>
      </c>
      <c r="BL183" s="13" t="s">
        <v>120</v>
      </c>
      <c r="BM183" s="137" t="s">
        <v>293</v>
      </c>
    </row>
    <row r="184" spans="2:65" s="1" customFormat="1" ht="16.5" hidden="1" customHeight="1">
      <c r="B184" s="125"/>
      <c r="C184" s="126">
        <v>49</v>
      </c>
      <c r="D184" s="126" t="s">
        <v>116</v>
      </c>
      <c r="E184" s="127" t="s">
        <v>195</v>
      </c>
      <c r="F184" s="128" t="s">
        <v>196</v>
      </c>
      <c r="G184" s="129" t="s">
        <v>197</v>
      </c>
      <c r="H184" s="130">
        <v>0</v>
      </c>
      <c r="I184" s="131">
        <v>5500</v>
      </c>
      <c r="J184" s="131">
        <f>ROUND(I184*H184,2)</f>
        <v>0</v>
      </c>
      <c r="K184" s="132"/>
      <c r="L184" s="25"/>
      <c r="M184" s="133" t="s">
        <v>1</v>
      </c>
      <c r="N184" s="134" t="s">
        <v>33</v>
      </c>
      <c r="O184" s="135">
        <v>0</v>
      </c>
      <c r="P184" s="135">
        <f>O184*H184</f>
        <v>0</v>
      </c>
      <c r="Q184" s="135">
        <v>0</v>
      </c>
      <c r="R184" s="135">
        <f>Q184*H184</f>
        <v>0</v>
      </c>
      <c r="S184" s="135">
        <v>0</v>
      </c>
      <c r="T184" s="136">
        <f>S184*H184</f>
        <v>0</v>
      </c>
      <c r="AR184" s="137" t="s">
        <v>120</v>
      </c>
      <c r="AT184" s="137" t="s">
        <v>116</v>
      </c>
      <c r="AU184" s="137" t="s">
        <v>77</v>
      </c>
      <c r="AY184" s="13" t="s">
        <v>114</v>
      </c>
      <c r="BE184" s="138">
        <f>IF(N184="základní",J184,0)</f>
        <v>0</v>
      </c>
      <c r="BF184" s="138">
        <f>IF(N184="snížená",J184,0)</f>
        <v>0</v>
      </c>
      <c r="BG184" s="138">
        <f>IF(N184="zákl. přenesená",J184,0)</f>
        <v>0</v>
      </c>
      <c r="BH184" s="138">
        <f>IF(N184="sníž. přenesená",J184,0)</f>
        <v>0</v>
      </c>
      <c r="BI184" s="138">
        <f>IF(N184="nulová",J184,0)</f>
        <v>0</v>
      </c>
      <c r="BJ184" s="13" t="s">
        <v>75</v>
      </c>
      <c r="BK184" s="138">
        <f>ROUND(I184*H184,2)</f>
        <v>0</v>
      </c>
      <c r="BL184" s="13" t="s">
        <v>120</v>
      </c>
      <c r="BM184" s="137" t="s">
        <v>198</v>
      </c>
    </row>
    <row r="185" spans="2:65" s="1" customFormat="1" ht="24.15" hidden="1" customHeight="1">
      <c r="B185" s="125"/>
      <c r="C185" s="126">
        <v>50</v>
      </c>
      <c r="D185" s="126" t="s">
        <v>116</v>
      </c>
      <c r="E185" s="127" t="s">
        <v>295</v>
      </c>
      <c r="F185" s="128" t="s">
        <v>296</v>
      </c>
      <c r="G185" s="129" t="s">
        <v>197</v>
      </c>
      <c r="H185" s="130">
        <v>0</v>
      </c>
      <c r="I185" s="131">
        <v>1205</v>
      </c>
      <c r="J185" s="131">
        <f t="shared" si="40"/>
        <v>0</v>
      </c>
      <c r="K185" s="132"/>
      <c r="L185" s="25"/>
      <c r="M185" s="133" t="s">
        <v>1</v>
      </c>
      <c r="N185" s="134" t="s">
        <v>33</v>
      </c>
      <c r="O185" s="135">
        <v>0</v>
      </c>
      <c r="P185" s="135">
        <f t="shared" si="41"/>
        <v>0</v>
      </c>
      <c r="Q185" s="135">
        <v>0</v>
      </c>
      <c r="R185" s="135">
        <f t="shared" si="42"/>
        <v>0</v>
      </c>
      <c r="S185" s="135">
        <v>0</v>
      </c>
      <c r="T185" s="136">
        <f t="shared" si="43"/>
        <v>0</v>
      </c>
      <c r="AR185" s="137" t="s">
        <v>120</v>
      </c>
      <c r="AT185" s="137" t="s">
        <v>116</v>
      </c>
      <c r="AU185" s="137" t="s">
        <v>77</v>
      </c>
      <c r="AY185" s="13" t="s">
        <v>114</v>
      </c>
      <c r="BE185" s="138">
        <f t="shared" si="44"/>
        <v>0</v>
      </c>
      <c r="BF185" s="138">
        <f t="shared" si="45"/>
        <v>0</v>
      </c>
      <c r="BG185" s="138">
        <f t="shared" si="46"/>
        <v>0</v>
      </c>
      <c r="BH185" s="138">
        <f t="shared" si="47"/>
        <v>0</v>
      </c>
      <c r="BI185" s="138">
        <f t="shared" si="48"/>
        <v>0</v>
      </c>
      <c r="BJ185" s="13" t="s">
        <v>75</v>
      </c>
      <c r="BK185" s="138">
        <f t="shared" si="49"/>
        <v>0</v>
      </c>
      <c r="BL185" s="13" t="s">
        <v>120</v>
      </c>
      <c r="BM185" s="137" t="s">
        <v>297</v>
      </c>
    </row>
    <row r="186" spans="2:65" s="1" customFormat="1" ht="24.15" hidden="1" customHeight="1">
      <c r="B186" s="125"/>
      <c r="C186" s="139">
        <v>51</v>
      </c>
      <c r="D186" s="139" t="s">
        <v>139</v>
      </c>
      <c r="E186" s="140" t="s">
        <v>298</v>
      </c>
      <c r="F186" s="141" t="s">
        <v>299</v>
      </c>
      <c r="G186" s="142" t="s">
        <v>197</v>
      </c>
      <c r="H186" s="143">
        <v>0</v>
      </c>
      <c r="I186" s="144">
        <v>660</v>
      </c>
      <c r="J186" s="144">
        <f t="shared" si="40"/>
        <v>0</v>
      </c>
      <c r="K186" s="145"/>
      <c r="L186" s="146"/>
      <c r="M186" s="147" t="s">
        <v>1</v>
      </c>
      <c r="N186" s="148" t="s">
        <v>33</v>
      </c>
      <c r="O186" s="135">
        <v>0</v>
      </c>
      <c r="P186" s="135">
        <f t="shared" si="41"/>
        <v>0</v>
      </c>
      <c r="Q186" s="135">
        <v>0</v>
      </c>
      <c r="R186" s="135">
        <f t="shared" si="42"/>
        <v>0</v>
      </c>
      <c r="S186" s="135">
        <v>0</v>
      </c>
      <c r="T186" s="136">
        <f t="shared" si="43"/>
        <v>0</v>
      </c>
      <c r="AR186" s="137" t="s">
        <v>137</v>
      </c>
      <c r="AT186" s="137" t="s">
        <v>139</v>
      </c>
      <c r="AU186" s="137" t="s">
        <v>77</v>
      </c>
      <c r="AY186" s="13" t="s">
        <v>114</v>
      </c>
      <c r="BE186" s="138">
        <f t="shared" si="44"/>
        <v>0</v>
      </c>
      <c r="BF186" s="138">
        <f t="shared" si="45"/>
        <v>0</v>
      </c>
      <c r="BG186" s="138">
        <f t="shared" si="46"/>
        <v>0</v>
      </c>
      <c r="BH186" s="138">
        <f t="shared" si="47"/>
        <v>0</v>
      </c>
      <c r="BI186" s="138">
        <f t="shared" si="48"/>
        <v>0</v>
      </c>
      <c r="BJ186" s="13" t="s">
        <v>75</v>
      </c>
      <c r="BK186" s="138">
        <f t="shared" si="49"/>
        <v>0</v>
      </c>
      <c r="BL186" s="13" t="s">
        <v>120</v>
      </c>
      <c r="BM186" s="137" t="s">
        <v>300</v>
      </c>
    </row>
    <row r="187" spans="2:65" s="1" customFormat="1" ht="24.15" hidden="1" customHeight="1">
      <c r="B187" s="125"/>
      <c r="C187" s="126">
        <v>52</v>
      </c>
      <c r="D187" s="126" t="s">
        <v>116</v>
      </c>
      <c r="E187" s="127" t="s">
        <v>302</v>
      </c>
      <c r="F187" s="128" t="s">
        <v>303</v>
      </c>
      <c r="G187" s="129" t="s">
        <v>197</v>
      </c>
      <c r="H187" s="130">
        <v>0</v>
      </c>
      <c r="I187" s="131">
        <v>715</v>
      </c>
      <c r="J187" s="131">
        <f t="shared" si="40"/>
        <v>0</v>
      </c>
      <c r="K187" s="132"/>
      <c r="L187" s="25"/>
      <c r="M187" s="133" t="s">
        <v>1</v>
      </c>
      <c r="N187" s="134" t="s">
        <v>33</v>
      </c>
      <c r="O187" s="135">
        <v>0</v>
      </c>
      <c r="P187" s="135">
        <f t="shared" si="41"/>
        <v>0</v>
      </c>
      <c r="Q187" s="135">
        <v>0</v>
      </c>
      <c r="R187" s="135">
        <f t="shared" si="42"/>
        <v>0</v>
      </c>
      <c r="S187" s="135">
        <v>0</v>
      </c>
      <c r="T187" s="136">
        <f t="shared" si="43"/>
        <v>0</v>
      </c>
      <c r="AR187" s="137" t="s">
        <v>120</v>
      </c>
      <c r="AT187" s="137" t="s">
        <v>116</v>
      </c>
      <c r="AU187" s="137" t="s">
        <v>77</v>
      </c>
      <c r="AY187" s="13" t="s">
        <v>114</v>
      </c>
      <c r="BE187" s="138">
        <f t="shared" si="44"/>
        <v>0</v>
      </c>
      <c r="BF187" s="138">
        <f t="shared" si="45"/>
        <v>0</v>
      </c>
      <c r="BG187" s="138">
        <f t="shared" si="46"/>
        <v>0</v>
      </c>
      <c r="BH187" s="138">
        <f t="shared" si="47"/>
        <v>0</v>
      </c>
      <c r="BI187" s="138">
        <f t="shared" si="48"/>
        <v>0</v>
      </c>
      <c r="BJ187" s="13" t="s">
        <v>75</v>
      </c>
      <c r="BK187" s="138">
        <f t="shared" si="49"/>
        <v>0</v>
      </c>
      <c r="BL187" s="13" t="s">
        <v>120</v>
      </c>
      <c r="BM187" s="137" t="s">
        <v>304</v>
      </c>
    </row>
    <row r="188" spans="2:65" s="1" customFormat="1" ht="21.75" hidden="1" customHeight="1">
      <c r="B188" s="125"/>
      <c r="C188" s="139">
        <v>53</v>
      </c>
      <c r="D188" s="139" t="s">
        <v>139</v>
      </c>
      <c r="E188" s="140" t="s">
        <v>305</v>
      </c>
      <c r="F188" s="141" t="s">
        <v>306</v>
      </c>
      <c r="G188" s="142" t="s">
        <v>197</v>
      </c>
      <c r="H188" s="143">
        <v>0</v>
      </c>
      <c r="I188" s="144">
        <v>495</v>
      </c>
      <c r="J188" s="144">
        <f t="shared" si="40"/>
        <v>0</v>
      </c>
      <c r="K188" s="145"/>
      <c r="L188" s="146"/>
      <c r="M188" s="147" t="s">
        <v>1</v>
      </c>
      <c r="N188" s="148" t="s">
        <v>33</v>
      </c>
      <c r="O188" s="135">
        <v>0</v>
      </c>
      <c r="P188" s="135">
        <f t="shared" si="41"/>
        <v>0</v>
      </c>
      <c r="Q188" s="135">
        <v>0</v>
      </c>
      <c r="R188" s="135">
        <f t="shared" si="42"/>
        <v>0</v>
      </c>
      <c r="S188" s="135">
        <v>0</v>
      </c>
      <c r="T188" s="136">
        <f t="shared" si="43"/>
        <v>0</v>
      </c>
      <c r="AR188" s="137" t="s">
        <v>137</v>
      </c>
      <c r="AT188" s="137" t="s">
        <v>139</v>
      </c>
      <c r="AU188" s="137" t="s">
        <v>77</v>
      </c>
      <c r="AY188" s="13" t="s">
        <v>114</v>
      </c>
      <c r="BE188" s="138">
        <f t="shared" si="44"/>
        <v>0</v>
      </c>
      <c r="BF188" s="138">
        <f t="shared" si="45"/>
        <v>0</v>
      </c>
      <c r="BG188" s="138">
        <f t="shared" si="46"/>
        <v>0</v>
      </c>
      <c r="BH188" s="138">
        <f t="shared" si="47"/>
        <v>0</v>
      </c>
      <c r="BI188" s="138">
        <f t="shared" si="48"/>
        <v>0</v>
      </c>
      <c r="BJ188" s="13" t="s">
        <v>75</v>
      </c>
      <c r="BK188" s="138">
        <f t="shared" si="49"/>
        <v>0</v>
      </c>
      <c r="BL188" s="13" t="s">
        <v>120</v>
      </c>
      <c r="BM188" s="137" t="s">
        <v>307</v>
      </c>
    </row>
    <row r="189" spans="2:65" s="1" customFormat="1" ht="24.15" hidden="1" customHeight="1">
      <c r="B189" s="125"/>
      <c r="C189" s="126">
        <v>54</v>
      </c>
      <c r="D189" s="126" t="s">
        <v>116</v>
      </c>
      <c r="E189" s="127" t="s">
        <v>309</v>
      </c>
      <c r="F189" s="128" t="s">
        <v>310</v>
      </c>
      <c r="G189" s="129" t="s">
        <v>197</v>
      </c>
      <c r="H189" s="130">
        <v>0</v>
      </c>
      <c r="I189" s="131">
        <v>715</v>
      </c>
      <c r="J189" s="131">
        <f t="shared" si="40"/>
        <v>0</v>
      </c>
      <c r="K189" s="132"/>
      <c r="L189" s="25"/>
      <c r="M189" s="133" t="s">
        <v>1</v>
      </c>
      <c r="N189" s="134" t="s">
        <v>33</v>
      </c>
      <c r="O189" s="135">
        <v>0</v>
      </c>
      <c r="P189" s="135">
        <f t="shared" si="41"/>
        <v>0</v>
      </c>
      <c r="Q189" s="135">
        <v>0</v>
      </c>
      <c r="R189" s="135">
        <f t="shared" si="42"/>
        <v>0</v>
      </c>
      <c r="S189" s="135">
        <v>0</v>
      </c>
      <c r="T189" s="136">
        <f t="shared" si="43"/>
        <v>0</v>
      </c>
      <c r="AR189" s="137" t="s">
        <v>120</v>
      </c>
      <c r="AT189" s="137" t="s">
        <v>116</v>
      </c>
      <c r="AU189" s="137" t="s">
        <v>77</v>
      </c>
      <c r="AY189" s="13" t="s">
        <v>114</v>
      </c>
      <c r="BE189" s="138">
        <f t="shared" si="44"/>
        <v>0</v>
      </c>
      <c r="BF189" s="138">
        <f t="shared" si="45"/>
        <v>0</v>
      </c>
      <c r="BG189" s="138">
        <f t="shared" si="46"/>
        <v>0</v>
      </c>
      <c r="BH189" s="138">
        <f t="shared" si="47"/>
        <v>0</v>
      </c>
      <c r="BI189" s="138">
        <f t="shared" si="48"/>
        <v>0</v>
      </c>
      <c r="BJ189" s="13" t="s">
        <v>75</v>
      </c>
      <c r="BK189" s="138">
        <f t="shared" si="49"/>
        <v>0</v>
      </c>
      <c r="BL189" s="13" t="s">
        <v>120</v>
      </c>
      <c r="BM189" s="137" t="s">
        <v>311</v>
      </c>
    </row>
    <row r="190" spans="2:65" s="1" customFormat="1" ht="24.15" hidden="1" customHeight="1">
      <c r="B190" s="125"/>
      <c r="C190" s="139">
        <v>55</v>
      </c>
      <c r="D190" s="139" t="s">
        <v>139</v>
      </c>
      <c r="E190" s="140" t="s">
        <v>312</v>
      </c>
      <c r="F190" s="141" t="s">
        <v>313</v>
      </c>
      <c r="G190" s="142" t="s">
        <v>197</v>
      </c>
      <c r="H190" s="143">
        <v>0</v>
      </c>
      <c r="I190" s="144">
        <v>495</v>
      </c>
      <c r="J190" s="144">
        <f t="shared" si="40"/>
        <v>0</v>
      </c>
      <c r="K190" s="145"/>
      <c r="L190" s="146"/>
      <c r="M190" s="147" t="s">
        <v>1</v>
      </c>
      <c r="N190" s="148" t="s">
        <v>33</v>
      </c>
      <c r="O190" s="135">
        <v>0</v>
      </c>
      <c r="P190" s="135">
        <f t="shared" si="41"/>
        <v>0</v>
      </c>
      <c r="Q190" s="135">
        <v>0</v>
      </c>
      <c r="R190" s="135">
        <f t="shared" si="42"/>
        <v>0</v>
      </c>
      <c r="S190" s="135">
        <v>0</v>
      </c>
      <c r="T190" s="136">
        <f t="shared" si="43"/>
        <v>0</v>
      </c>
      <c r="AR190" s="137" t="s">
        <v>137</v>
      </c>
      <c r="AT190" s="137" t="s">
        <v>139</v>
      </c>
      <c r="AU190" s="137" t="s">
        <v>77</v>
      </c>
      <c r="AY190" s="13" t="s">
        <v>114</v>
      </c>
      <c r="BE190" s="138">
        <f t="shared" si="44"/>
        <v>0</v>
      </c>
      <c r="BF190" s="138">
        <f t="shared" si="45"/>
        <v>0</v>
      </c>
      <c r="BG190" s="138">
        <f t="shared" si="46"/>
        <v>0</v>
      </c>
      <c r="BH190" s="138">
        <f t="shared" si="47"/>
        <v>0</v>
      </c>
      <c r="BI190" s="138">
        <f t="shared" si="48"/>
        <v>0</v>
      </c>
      <c r="BJ190" s="13" t="s">
        <v>75</v>
      </c>
      <c r="BK190" s="138">
        <f t="shared" si="49"/>
        <v>0</v>
      </c>
      <c r="BL190" s="13" t="s">
        <v>120</v>
      </c>
      <c r="BM190" s="137" t="s">
        <v>314</v>
      </c>
    </row>
    <row r="191" spans="2:65" s="1" customFormat="1" ht="24.15" hidden="1" customHeight="1">
      <c r="B191" s="125"/>
      <c r="C191" s="126">
        <v>56</v>
      </c>
      <c r="D191" s="126" t="s">
        <v>116</v>
      </c>
      <c r="E191" s="127" t="s">
        <v>316</v>
      </c>
      <c r="F191" s="128" t="s">
        <v>317</v>
      </c>
      <c r="G191" s="129" t="s">
        <v>197</v>
      </c>
      <c r="H191" s="130">
        <v>0</v>
      </c>
      <c r="I191" s="131">
        <v>1295</v>
      </c>
      <c r="J191" s="131">
        <f t="shared" si="40"/>
        <v>0</v>
      </c>
      <c r="K191" s="132"/>
      <c r="L191" s="25"/>
      <c r="M191" s="133" t="s">
        <v>1</v>
      </c>
      <c r="N191" s="134" t="s">
        <v>33</v>
      </c>
      <c r="O191" s="135">
        <v>0</v>
      </c>
      <c r="P191" s="135">
        <f t="shared" si="41"/>
        <v>0</v>
      </c>
      <c r="Q191" s="135">
        <v>0</v>
      </c>
      <c r="R191" s="135">
        <f t="shared" si="42"/>
        <v>0</v>
      </c>
      <c r="S191" s="135">
        <v>0</v>
      </c>
      <c r="T191" s="136">
        <f t="shared" si="43"/>
        <v>0</v>
      </c>
      <c r="AR191" s="137" t="s">
        <v>120</v>
      </c>
      <c r="AT191" s="137" t="s">
        <v>116</v>
      </c>
      <c r="AU191" s="137" t="s">
        <v>77</v>
      </c>
      <c r="AY191" s="13" t="s">
        <v>114</v>
      </c>
      <c r="BE191" s="138">
        <f t="shared" si="44"/>
        <v>0</v>
      </c>
      <c r="BF191" s="138">
        <f t="shared" si="45"/>
        <v>0</v>
      </c>
      <c r="BG191" s="138">
        <f t="shared" si="46"/>
        <v>0</v>
      </c>
      <c r="BH191" s="138">
        <f t="shared" si="47"/>
        <v>0</v>
      </c>
      <c r="BI191" s="138">
        <f t="shared" si="48"/>
        <v>0</v>
      </c>
      <c r="BJ191" s="13" t="s">
        <v>75</v>
      </c>
      <c r="BK191" s="138">
        <f t="shared" si="49"/>
        <v>0</v>
      </c>
      <c r="BL191" s="13" t="s">
        <v>120</v>
      </c>
      <c r="BM191" s="137" t="s">
        <v>318</v>
      </c>
    </row>
    <row r="192" spans="2:65" s="1" customFormat="1" ht="24.15" hidden="1" customHeight="1">
      <c r="B192" s="125"/>
      <c r="C192" s="139">
        <v>57</v>
      </c>
      <c r="D192" s="139" t="s">
        <v>139</v>
      </c>
      <c r="E192" s="140" t="s">
        <v>319</v>
      </c>
      <c r="F192" s="141" t="s">
        <v>320</v>
      </c>
      <c r="G192" s="142" t="s">
        <v>197</v>
      </c>
      <c r="H192" s="143">
        <v>0</v>
      </c>
      <c r="I192" s="144">
        <v>2610</v>
      </c>
      <c r="J192" s="144">
        <f t="shared" si="40"/>
        <v>0</v>
      </c>
      <c r="K192" s="145"/>
      <c r="L192" s="146"/>
      <c r="M192" s="147" t="s">
        <v>1</v>
      </c>
      <c r="N192" s="148" t="s">
        <v>33</v>
      </c>
      <c r="O192" s="135">
        <v>0</v>
      </c>
      <c r="P192" s="135">
        <f t="shared" si="41"/>
        <v>0</v>
      </c>
      <c r="Q192" s="135">
        <v>0</v>
      </c>
      <c r="R192" s="135">
        <f t="shared" si="42"/>
        <v>0</v>
      </c>
      <c r="S192" s="135">
        <v>0</v>
      </c>
      <c r="T192" s="136">
        <f t="shared" si="43"/>
        <v>0</v>
      </c>
      <c r="AR192" s="137" t="s">
        <v>137</v>
      </c>
      <c r="AT192" s="137" t="s">
        <v>139</v>
      </c>
      <c r="AU192" s="137" t="s">
        <v>77</v>
      </c>
      <c r="AY192" s="13" t="s">
        <v>114</v>
      </c>
      <c r="BE192" s="138">
        <f t="shared" si="44"/>
        <v>0</v>
      </c>
      <c r="BF192" s="138">
        <f t="shared" si="45"/>
        <v>0</v>
      </c>
      <c r="BG192" s="138">
        <f t="shared" si="46"/>
        <v>0</v>
      </c>
      <c r="BH192" s="138">
        <f t="shared" si="47"/>
        <v>0</v>
      </c>
      <c r="BI192" s="138">
        <f t="shared" si="48"/>
        <v>0</v>
      </c>
      <c r="BJ192" s="13" t="s">
        <v>75</v>
      </c>
      <c r="BK192" s="138">
        <f t="shared" si="49"/>
        <v>0</v>
      </c>
      <c r="BL192" s="13" t="s">
        <v>120</v>
      </c>
      <c r="BM192" s="137" t="s">
        <v>321</v>
      </c>
    </row>
    <row r="193" spans="2:65" s="1" customFormat="1" ht="24.15" hidden="1" customHeight="1">
      <c r="B193" s="125"/>
      <c r="C193" s="126">
        <v>58</v>
      </c>
      <c r="D193" s="126" t="s">
        <v>116</v>
      </c>
      <c r="E193" s="127" t="s">
        <v>323</v>
      </c>
      <c r="F193" s="128" t="s">
        <v>324</v>
      </c>
      <c r="G193" s="129" t="s">
        <v>197</v>
      </c>
      <c r="H193" s="130">
        <v>0</v>
      </c>
      <c r="I193" s="131">
        <v>665</v>
      </c>
      <c r="J193" s="131">
        <f t="shared" si="40"/>
        <v>0</v>
      </c>
      <c r="K193" s="132"/>
      <c r="L193" s="25"/>
      <c r="M193" s="133" t="s">
        <v>1</v>
      </c>
      <c r="N193" s="134" t="s">
        <v>33</v>
      </c>
      <c r="O193" s="135">
        <v>0</v>
      </c>
      <c r="P193" s="135">
        <f t="shared" si="41"/>
        <v>0</v>
      </c>
      <c r="Q193" s="135">
        <v>0</v>
      </c>
      <c r="R193" s="135">
        <f t="shared" si="42"/>
        <v>0</v>
      </c>
      <c r="S193" s="135">
        <v>0</v>
      </c>
      <c r="T193" s="136">
        <f t="shared" si="43"/>
        <v>0</v>
      </c>
      <c r="AR193" s="137" t="s">
        <v>120</v>
      </c>
      <c r="AT193" s="137" t="s">
        <v>116</v>
      </c>
      <c r="AU193" s="137" t="s">
        <v>77</v>
      </c>
      <c r="AY193" s="13" t="s">
        <v>114</v>
      </c>
      <c r="BE193" s="138">
        <f t="shared" si="44"/>
        <v>0</v>
      </c>
      <c r="BF193" s="138">
        <f t="shared" si="45"/>
        <v>0</v>
      </c>
      <c r="BG193" s="138">
        <f t="shared" si="46"/>
        <v>0</v>
      </c>
      <c r="BH193" s="138">
        <f t="shared" si="47"/>
        <v>0</v>
      </c>
      <c r="BI193" s="138">
        <f t="shared" si="48"/>
        <v>0</v>
      </c>
      <c r="BJ193" s="13" t="s">
        <v>75</v>
      </c>
      <c r="BK193" s="138">
        <f t="shared" si="49"/>
        <v>0</v>
      </c>
      <c r="BL193" s="13" t="s">
        <v>120</v>
      </c>
      <c r="BM193" s="137" t="s">
        <v>325</v>
      </c>
    </row>
    <row r="194" spans="2:65" s="11" customFormat="1" ht="22.8" customHeight="1">
      <c r="B194" s="114"/>
      <c r="D194" s="115" t="s">
        <v>67</v>
      </c>
      <c r="E194" s="123" t="s">
        <v>147</v>
      </c>
      <c r="F194" s="123" t="s">
        <v>326</v>
      </c>
      <c r="J194" s="124">
        <f>BK194</f>
        <v>28593</v>
      </c>
      <c r="L194" s="114"/>
      <c r="M194" s="118"/>
      <c r="P194" s="119">
        <f>SUM(P195:P197)</f>
        <v>4.8574999999999999</v>
      </c>
      <c r="R194" s="119">
        <f>SUM(R195:R197)</f>
        <v>1.9588949999999998</v>
      </c>
      <c r="T194" s="120">
        <f>SUM(T195:T197)</f>
        <v>0</v>
      </c>
      <c r="AR194" s="115" t="s">
        <v>75</v>
      </c>
      <c r="AT194" s="121" t="s">
        <v>67</v>
      </c>
      <c r="AU194" s="121" t="s">
        <v>75</v>
      </c>
      <c r="AY194" s="115" t="s">
        <v>114</v>
      </c>
      <c r="BK194" s="122">
        <f>SUM(BK195:BK197)</f>
        <v>28593</v>
      </c>
    </row>
    <row r="195" spans="2:65" s="1" customFormat="1" ht="24.15" customHeight="1">
      <c r="B195" s="125"/>
      <c r="C195" s="126">
        <v>59</v>
      </c>
      <c r="D195" s="126" t="s">
        <v>116</v>
      </c>
      <c r="E195" s="127" t="s">
        <v>327</v>
      </c>
      <c r="F195" s="128" t="s">
        <v>328</v>
      </c>
      <c r="G195" s="129" t="s">
        <v>190</v>
      </c>
      <c r="H195" s="130">
        <v>11</v>
      </c>
      <c r="I195" s="131">
        <v>198</v>
      </c>
      <c r="J195" s="131">
        <f>ROUND(I195*H195,2)</f>
        <v>2178</v>
      </c>
      <c r="K195" s="132"/>
      <c r="L195" s="25"/>
      <c r="M195" s="133" t="s">
        <v>1</v>
      </c>
      <c r="N195" s="134" t="s">
        <v>33</v>
      </c>
      <c r="O195" s="135">
        <v>0.307</v>
      </c>
      <c r="P195" s="135">
        <f>O195*H195</f>
        <v>3.3769999999999998</v>
      </c>
      <c r="Q195" s="135">
        <v>0</v>
      </c>
      <c r="R195" s="135">
        <f>Q195*H195</f>
        <v>0</v>
      </c>
      <c r="S195" s="135">
        <v>0</v>
      </c>
      <c r="T195" s="136">
        <f>S195*H195</f>
        <v>0</v>
      </c>
      <c r="AR195" s="137" t="s">
        <v>120</v>
      </c>
      <c r="AT195" s="137" t="s">
        <v>116</v>
      </c>
      <c r="AU195" s="137" t="s">
        <v>77</v>
      </c>
      <c r="AY195" s="13" t="s">
        <v>114</v>
      </c>
      <c r="BE195" s="138">
        <f>IF(N195="základní",J195,0)</f>
        <v>2178</v>
      </c>
      <c r="BF195" s="138">
        <f>IF(N195="snížená",J195,0)</f>
        <v>0</v>
      </c>
      <c r="BG195" s="138">
        <f>IF(N195="zákl. přenesená",J195,0)</f>
        <v>0</v>
      </c>
      <c r="BH195" s="138">
        <f>IF(N195="sníž. přenesená",J195,0)</f>
        <v>0</v>
      </c>
      <c r="BI195" s="138">
        <f>IF(N195="nulová",J195,0)</f>
        <v>0</v>
      </c>
      <c r="BJ195" s="13" t="s">
        <v>75</v>
      </c>
      <c r="BK195" s="138">
        <f>ROUND(I195*H195,2)</f>
        <v>2178</v>
      </c>
      <c r="BL195" s="13" t="s">
        <v>120</v>
      </c>
      <c r="BM195" s="137" t="s">
        <v>329</v>
      </c>
    </row>
    <row r="196" spans="2:65" s="1" customFormat="1" ht="24.15" customHeight="1">
      <c r="B196" s="125"/>
      <c r="C196" s="126">
        <v>60</v>
      </c>
      <c r="D196" s="126" t="s">
        <v>116</v>
      </c>
      <c r="E196" s="127" t="s">
        <v>331</v>
      </c>
      <c r="F196" s="128" t="s">
        <v>529</v>
      </c>
      <c r="G196" s="129" t="s">
        <v>190</v>
      </c>
      <c r="H196" s="130">
        <v>4.5</v>
      </c>
      <c r="I196" s="131">
        <v>5870</v>
      </c>
      <c r="J196" s="131">
        <f>ROUND(I196*H196,2)</f>
        <v>26415</v>
      </c>
      <c r="K196" s="132"/>
      <c r="L196" s="25"/>
      <c r="M196" s="133" t="s">
        <v>1</v>
      </c>
      <c r="N196" s="134" t="s">
        <v>33</v>
      </c>
      <c r="O196" s="135">
        <v>0.32900000000000001</v>
      </c>
      <c r="P196" s="135">
        <f>O196*H196</f>
        <v>1.4805000000000001</v>
      </c>
      <c r="Q196" s="135">
        <v>0.43530999999999997</v>
      </c>
      <c r="R196" s="135">
        <f>Q196*H196</f>
        <v>1.9588949999999998</v>
      </c>
      <c r="S196" s="135">
        <v>0</v>
      </c>
      <c r="T196" s="136">
        <f>S196*H196</f>
        <v>0</v>
      </c>
      <c r="AR196" s="137" t="s">
        <v>120</v>
      </c>
      <c r="AT196" s="137" t="s">
        <v>116</v>
      </c>
      <c r="AU196" s="137" t="s">
        <v>77</v>
      </c>
      <c r="AY196" s="13" t="s">
        <v>114</v>
      </c>
      <c r="BE196" s="138">
        <f>IF(N196="základní",J196,0)</f>
        <v>26415</v>
      </c>
      <c r="BF196" s="138">
        <f>IF(N196="snížená",J196,0)</f>
        <v>0</v>
      </c>
      <c r="BG196" s="138">
        <f>IF(N196="zákl. přenesená",J196,0)</f>
        <v>0</v>
      </c>
      <c r="BH196" s="138">
        <f>IF(N196="sníž. přenesená",J196,0)</f>
        <v>0</v>
      </c>
      <c r="BI196" s="138">
        <f>IF(N196="nulová",J196,0)</f>
        <v>0</v>
      </c>
      <c r="BJ196" s="13" t="s">
        <v>75</v>
      </c>
      <c r="BK196" s="138">
        <f>ROUND(I196*H196,2)</f>
        <v>26415</v>
      </c>
      <c r="BL196" s="13" t="s">
        <v>120</v>
      </c>
      <c r="BM196" s="137" t="s">
        <v>332</v>
      </c>
    </row>
    <row r="197" spans="2:65" s="1" customFormat="1" ht="21.75" hidden="1" customHeight="1">
      <c r="B197" s="125"/>
      <c r="C197" s="126">
        <v>61</v>
      </c>
      <c r="D197" s="126" t="s">
        <v>116</v>
      </c>
      <c r="E197" s="127" t="s">
        <v>333</v>
      </c>
      <c r="F197" s="128" t="s">
        <v>334</v>
      </c>
      <c r="G197" s="129" t="s">
        <v>119</v>
      </c>
      <c r="H197" s="130">
        <v>0</v>
      </c>
      <c r="I197" s="131">
        <v>122</v>
      </c>
      <c r="J197" s="131">
        <f>ROUND(I197*H197,2)</f>
        <v>0</v>
      </c>
      <c r="K197" s="132"/>
      <c r="L197" s="25"/>
      <c r="M197" s="133" t="s">
        <v>1</v>
      </c>
      <c r="N197" s="134" t="s">
        <v>33</v>
      </c>
      <c r="O197" s="135">
        <v>0</v>
      </c>
      <c r="P197" s="135">
        <f>O197*H197</f>
        <v>0</v>
      </c>
      <c r="Q197" s="135">
        <v>0</v>
      </c>
      <c r="R197" s="135">
        <f>Q197*H197</f>
        <v>0</v>
      </c>
      <c r="S197" s="135">
        <v>0</v>
      </c>
      <c r="T197" s="136">
        <f>S197*H197</f>
        <v>0</v>
      </c>
      <c r="AR197" s="137" t="s">
        <v>120</v>
      </c>
      <c r="AT197" s="137" t="s">
        <v>116</v>
      </c>
      <c r="AU197" s="137" t="s">
        <v>77</v>
      </c>
      <c r="AY197" s="13" t="s">
        <v>114</v>
      </c>
      <c r="BE197" s="138">
        <f>IF(N197="základní",J197,0)</f>
        <v>0</v>
      </c>
      <c r="BF197" s="138">
        <f>IF(N197="snížená",J197,0)</f>
        <v>0</v>
      </c>
      <c r="BG197" s="138">
        <f>IF(N197="zákl. přenesená",J197,0)</f>
        <v>0</v>
      </c>
      <c r="BH197" s="138">
        <f>IF(N197="sníž. přenesená",J197,0)</f>
        <v>0</v>
      </c>
      <c r="BI197" s="138">
        <f>IF(N197="nulová",J197,0)</f>
        <v>0</v>
      </c>
      <c r="BJ197" s="13" t="s">
        <v>75</v>
      </c>
      <c r="BK197" s="138">
        <f>ROUND(I197*H197,2)</f>
        <v>0</v>
      </c>
      <c r="BL197" s="13" t="s">
        <v>120</v>
      </c>
      <c r="BM197" s="137" t="s">
        <v>335</v>
      </c>
    </row>
    <row r="198" spans="2:65" s="11" customFormat="1" ht="22.8" customHeight="1">
      <c r="B198" s="114"/>
      <c r="D198" s="115" t="s">
        <v>67</v>
      </c>
      <c r="E198" s="123" t="s">
        <v>336</v>
      </c>
      <c r="F198" s="123" t="s">
        <v>337</v>
      </c>
      <c r="J198" s="124">
        <f>BK198</f>
        <v>0</v>
      </c>
      <c r="L198" s="114"/>
      <c r="M198" s="118"/>
      <c r="P198" s="119">
        <f>SUM(P199:P202)</f>
        <v>0</v>
      </c>
      <c r="R198" s="119">
        <f>SUM(R199:R202)</f>
        <v>0</v>
      </c>
      <c r="T198" s="120">
        <f>SUM(T199:T202)</f>
        <v>0</v>
      </c>
      <c r="AR198" s="115" t="s">
        <v>75</v>
      </c>
      <c r="AT198" s="121" t="s">
        <v>67</v>
      </c>
      <c r="AU198" s="121" t="s">
        <v>75</v>
      </c>
      <c r="AY198" s="115" t="s">
        <v>114</v>
      </c>
      <c r="BK198" s="122">
        <f>SUM(BK199:BK202)</f>
        <v>0</v>
      </c>
    </row>
    <row r="199" spans="2:65" s="1" customFormat="1" ht="16.5" hidden="1" customHeight="1">
      <c r="B199" s="125"/>
      <c r="C199" s="126">
        <v>62</v>
      </c>
      <c r="D199" s="126" t="s">
        <v>116</v>
      </c>
      <c r="E199" s="127" t="s">
        <v>338</v>
      </c>
      <c r="F199" s="128" t="s">
        <v>339</v>
      </c>
      <c r="G199" s="129" t="s">
        <v>142</v>
      </c>
      <c r="H199" s="130">
        <v>0</v>
      </c>
      <c r="I199" s="131">
        <v>56</v>
      </c>
      <c r="J199" s="131">
        <f>ROUND(I199*H199,2)</f>
        <v>0</v>
      </c>
      <c r="K199" s="132"/>
      <c r="L199" s="25"/>
      <c r="M199" s="133" t="s">
        <v>1</v>
      </c>
      <c r="N199" s="134" t="s">
        <v>33</v>
      </c>
      <c r="O199" s="135">
        <v>0</v>
      </c>
      <c r="P199" s="135">
        <f>O199*H199</f>
        <v>0</v>
      </c>
      <c r="Q199" s="135">
        <v>0</v>
      </c>
      <c r="R199" s="135">
        <f>Q199*H199</f>
        <v>0</v>
      </c>
      <c r="S199" s="135">
        <v>0</v>
      </c>
      <c r="T199" s="136">
        <f>S199*H199</f>
        <v>0</v>
      </c>
      <c r="AR199" s="137" t="s">
        <v>120</v>
      </c>
      <c r="AT199" s="137" t="s">
        <v>116</v>
      </c>
      <c r="AU199" s="137" t="s">
        <v>77</v>
      </c>
      <c r="AY199" s="13" t="s">
        <v>114</v>
      </c>
      <c r="BE199" s="138">
        <f>IF(N199="základní",J199,0)</f>
        <v>0</v>
      </c>
      <c r="BF199" s="138">
        <f>IF(N199="snížená",J199,0)</f>
        <v>0</v>
      </c>
      <c r="BG199" s="138">
        <f>IF(N199="zákl. přenesená",J199,0)</f>
        <v>0</v>
      </c>
      <c r="BH199" s="138">
        <f>IF(N199="sníž. přenesená",J199,0)</f>
        <v>0</v>
      </c>
      <c r="BI199" s="138">
        <f>IF(N199="nulová",J199,0)</f>
        <v>0</v>
      </c>
      <c r="BJ199" s="13" t="s">
        <v>75</v>
      </c>
      <c r="BK199" s="138">
        <f>ROUND(I199*H199,2)</f>
        <v>0</v>
      </c>
      <c r="BL199" s="13" t="s">
        <v>120</v>
      </c>
      <c r="BM199" s="137" t="s">
        <v>340</v>
      </c>
    </row>
    <row r="200" spans="2:65" s="1" customFormat="1" ht="24.15" hidden="1" customHeight="1">
      <c r="B200" s="125"/>
      <c r="C200" s="126">
        <v>63</v>
      </c>
      <c r="D200" s="126" t="s">
        <v>116</v>
      </c>
      <c r="E200" s="127" t="s">
        <v>341</v>
      </c>
      <c r="F200" s="128" t="s">
        <v>342</v>
      </c>
      <c r="G200" s="129" t="s">
        <v>142</v>
      </c>
      <c r="H200" s="130">
        <v>0</v>
      </c>
      <c r="I200" s="131">
        <v>15</v>
      </c>
      <c r="J200" s="131">
        <f>ROUND(I200*H200,2)</f>
        <v>0</v>
      </c>
      <c r="K200" s="132"/>
      <c r="L200" s="25"/>
      <c r="M200" s="133" t="s">
        <v>1</v>
      </c>
      <c r="N200" s="134" t="s">
        <v>33</v>
      </c>
      <c r="O200" s="135">
        <v>0</v>
      </c>
      <c r="P200" s="135">
        <f>O200*H200</f>
        <v>0</v>
      </c>
      <c r="Q200" s="135">
        <v>0</v>
      </c>
      <c r="R200" s="135">
        <f>Q200*H200</f>
        <v>0</v>
      </c>
      <c r="S200" s="135">
        <v>0</v>
      </c>
      <c r="T200" s="136">
        <f>S200*H200</f>
        <v>0</v>
      </c>
      <c r="AR200" s="137" t="s">
        <v>120</v>
      </c>
      <c r="AT200" s="137" t="s">
        <v>116</v>
      </c>
      <c r="AU200" s="137" t="s">
        <v>77</v>
      </c>
      <c r="AY200" s="13" t="s">
        <v>114</v>
      </c>
      <c r="BE200" s="138">
        <f>IF(N200="základní",J200,0)</f>
        <v>0</v>
      </c>
      <c r="BF200" s="138">
        <f>IF(N200="snížená",J200,0)</f>
        <v>0</v>
      </c>
      <c r="BG200" s="138">
        <f>IF(N200="zákl. přenesená",J200,0)</f>
        <v>0</v>
      </c>
      <c r="BH200" s="138">
        <f>IF(N200="sníž. přenesená",J200,0)</f>
        <v>0</v>
      </c>
      <c r="BI200" s="138">
        <f>IF(N200="nulová",J200,0)</f>
        <v>0</v>
      </c>
      <c r="BJ200" s="13" t="s">
        <v>75</v>
      </c>
      <c r="BK200" s="138">
        <f>ROUND(I200*H200,2)</f>
        <v>0</v>
      </c>
      <c r="BL200" s="13" t="s">
        <v>120</v>
      </c>
      <c r="BM200" s="137" t="s">
        <v>343</v>
      </c>
    </row>
    <row r="201" spans="2:65" s="1" customFormat="1" ht="24.15" hidden="1" customHeight="1">
      <c r="B201" s="125"/>
      <c r="C201" s="126">
        <v>64</v>
      </c>
      <c r="D201" s="126" t="s">
        <v>116</v>
      </c>
      <c r="E201" s="127" t="s">
        <v>344</v>
      </c>
      <c r="F201" s="128" t="s">
        <v>345</v>
      </c>
      <c r="G201" s="129" t="s">
        <v>142</v>
      </c>
      <c r="H201" s="130">
        <v>0</v>
      </c>
      <c r="I201" s="131">
        <v>570</v>
      </c>
      <c r="J201" s="131">
        <f>ROUND(I201*H201,2)</f>
        <v>0</v>
      </c>
      <c r="K201" s="132"/>
      <c r="L201" s="25"/>
      <c r="M201" s="133" t="s">
        <v>1</v>
      </c>
      <c r="N201" s="134" t="s">
        <v>33</v>
      </c>
      <c r="O201" s="135">
        <v>0</v>
      </c>
      <c r="P201" s="135">
        <f>O201*H201</f>
        <v>0</v>
      </c>
      <c r="Q201" s="135">
        <v>0</v>
      </c>
      <c r="R201" s="135">
        <f>Q201*H201</f>
        <v>0</v>
      </c>
      <c r="S201" s="135">
        <v>0</v>
      </c>
      <c r="T201" s="136">
        <f>S201*H201</f>
        <v>0</v>
      </c>
      <c r="AR201" s="137" t="s">
        <v>120</v>
      </c>
      <c r="AT201" s="137" t="s">
        <v>116</v>
      </c>
      <c r="AU201" s="137" t="s">
        <v>77</v>
      </c>
      <c r="AY201" s="13" t="s">
        <v>114</v>
      </c>
      <c r="BE201" s="138">
        <f>IF(N201="základní",J201,0)</f>
        <v>0</v>
      </c>
      <c r="BF201" s="138">
        <f>IF(N201="snížená",J201,0)</f>
        <v>0</v>
      </c>
      <c r="BG201" s="138">
        <f>IF(N201="zákl. přenesená",J201,0)</f>
        <v>0</v>
      </c>
      <c r="BH201" s="138">
        <f>IF(N201="sníž. přenesená",J201,0)</f>
        <v>0</v>
      </c>
      <c r="BI201" s="138">
        <f>IF(N201="nulová",J201,0)</f>
        <v>0</v>
      </c>
      <c r="BJ201" s="13" t="s">
        <v>75</v>
      </c>
      <c r="BK201" s="138">
        <f>ROUND(I201*H201,2)</f>
        <v>0</v>
      </c>
      <c r="BL201" s="13" t="s">
        <v>120</v>
      </c>
      <c r="BM201" s="137" t="s">
        <v>346</v>
      </c>
    </row>
    <row r="202" spans="2:65" s="1" customFormat="1" ht="16.5" hidden="1" customHeight="1">
      <c r="B202" s="125"/>
      <c r="C202" s="126">
        <v>65</v>
      </c>
      <c r="D202" s="126" t="s">
        <v>116</v>
      </c>
      <c r="E202" s="127" t="s">
        <v>347</v>
      </c>
      <c r="F202" s="128" t="s">
        <v>348</v>
      </c>
      <c r="G202" s="129" t="s">
        <v>142</v>
      </c>
      <c r="H202" s="130">
        <v>0</v>
      </c>
      <c r="I202" s="131">
        <v>1350</v>
      </c>
      <c r="J202" s="131">
        <f>ROUND(I202*H202,2)</f>
        <v>0</v>
      </c>
      <c r="K202" s="132"/>
      <c r="L202" s="25"/>
      <c r="M202" s="133" t="s">
        <v>1</v>
      </c>
      <c r="N202" s="134" t="s">
        <v>33</v>
      </c>
      <c r="O202" s="135">
        <v>0</v>
      </c>
      <c r="P202" s="135">
        <f>O202*H202</f>
        <v>0</v>
      </c>
      <c r="Q202" s="135">
        <v>0</v>
      </c>
      <c r="R202" s="135">
        <f>Q202*H202</f>
        <v>0</v>
      </c>
      <c r="S202" s="135">
        <v>0</v>
      </c>
      <c r="T202" s="136">
        <f>S202*H202</f>
        <v>0</v>
      </c>
      <c r="AR202" s="137" t="s">
        <v>120</v>
      </c>
      <c r="AT202" s="137" t="s">
        <v>116</v>
      </c>
      <c r="AU202" s="137" t="s">
        <v>77</v>
      </c>
      <c r="AY202" s="13" t="s">
        <v>114</v>
      </c>
      <c r="BE202" s="138">
        <f>IF(N202="základní",J202,0)</f>
        <v>0</v>
      </c>
      <c r="BF202" s="138">
        <f>IF(N202="snížená",J202,0)</f>
        <v>0</v>
      </c>
      <c r="BG202" s="138">
        <f>IF(N202="zákl. přenesená",J202,0)</f>
        <v>0</v>
      </c>
      <c r="BH202" s="138">
        <f>IF(N202="sníž. přenesená",J202,0)</f>
        <v>0</v>
      </c>
      <c r="BI202" s="138">
        <f>IF(N202="nulová",J202,0)</f>
        <v>0</v>
      </c>
      <c r="BJ202" s="13" t="s">
        <v>75</v>
      </c>
      <c r="BK202" s="138">
        <f>ROUND(I202*H202,2)</f>
        <v>0</v>
      </c>
      <c r="BL202" s="13" t="s">
        <v>120</v>
      </c>
      <c r="BM202" s="137" t="s">
        <v>349</v>
      </c>
    </row>
    <row r="203" spans="2:65" s="11" customFormat="1" ht="22.8" customHeight="1">
      <c r="B203" s="114"/>
      <c r="D203" s="115" t="s">
        <v>67</v>
      </c>
      <c r="E203" s="123" t="s">
        <v>350</v>
      </c>
      <c r="F203" s="123" t="s">
        <v>351</v>
      </c>
      <c r="J203" s="124">
        <f>BK203</f>
        <v>0</v>
      </c>
      <c r="L203" s="114"/>
      <c r="M203" s="118"/>
      <c r="P203" s="119">
        <f>P204</f>
        <v>0</v>
      </c>
      <c r="R203" s="119">
        <f>R204</f>
        <v>0</v>
      </c>
      <c r="T203" s="120">
        <f>T204</f>
        <v>0</v>
      </c>
      <c r="AR203" s="115" t="s">
        <v>75</v>
      </c>
      <c r="AT203" s="121" t="s">
        <v>67</v>
      </c>
      <c r="AU203" s="121" t="s">
        <v>75</v>
      </c>
      <c r="AY203" s="115" t="s">
        <v>114</v>
      </c>
      <c r="BK203" s="122">
        <f>BK204</f>
        <v>0</v>
      </c>
    </row>
    <row r="204" spans="2:65" s="1" customFormat="1" ht="24.15" hidden="1" customHeight="1">
      <c r="B204" s="125"/>
      <c r="C204" s="126">
        <v>66</v>
      </c>
      <c r="D204" s="126" t="s">
        <v>116</v>
      </c>
      <c r="E204" s="127" t="s">
        <v>352</v>
      </c>
      <c r="F204" s="128" t="s">
        <v>353</v>
      </c>
      <c r="G204" s="129" t="s">
        <v>142</v>
      </c>
      <c r="H204" s="130">
        <v>0</v>
      </c>
      <c r="I204" s="131">
        <v>1108</v>
      </c>
      <c r="J204" s="131">
        <f>ROUND(I204*H204,2)</f>
        <v>0</v>
      </c>
      <c r="K204" s="132"/>
      <c r="L204" s="25"/>
      <c r="M204" s="133" t="s">
        <v>1</v>
      </c>
      <c r="N204" s="134" t="s">
        <v>33</v>
      </c>
      <c r="O204" s="135">
        <v>0</v>
      </c>
      <c r="P204" s="135">
        <f>O204*H204</f>
        <v>0</v>
      </c>
      <c r="Q204" s="135">
        <v>0</v>
      </c>
      <c r="R204" s="135">
        <f>Q204*H204</f>
        <v>0</v>
      </c>
      <c r="S204" s="135">
        <v>0</v>
      </c>
      <c r="T204" s="136">
        <f>S204*H204</f>
        <v>0</v>
      </c>
      <c r="AR204" s="137" t="s">
        <v>120</v>
      </c>
      <c r="AT204" s="137" t="s">
        <v>116</v>
      </c>
      <c r="AU204" s="137" t="s">
        <v>77</v>
      </c>
      <c r="AY204" s="13" t="s">
        <v>114</v>
      </c>
      <c r="BE204" s="138">
        <f>IF(N204="základní",J204,0)</f>
        <v>0</v>
      </c>
      <c r="BF204" s="138">
        <f>IF(N204="snížená",J204,0)</f>
        <v>0</v>
      </c>
      <c r="BG204" s="138">
        <f>IF(N204="zákl. přenesená",J204,0)</f>
        <v>0</v>
      </c>
      <c r="BH204" s="138">
        <f>IF(N204="sníž. přenesená",J204,0)</f>
        <v>0</v>
      </c>
      <c r="BI204" s="138">
        <f>IF(N204="nulová",J204,0)</f>
        <v>0</v>
      </c>
      <c r="BJ204" s="13" t="s">
        <v>75</v>
      </c>
      <c r="BK204" s="138">
        <f>ROUND(I204*H204,2)</f>
        <v>0</v>
      </c>
      <c r="BL204" s="13" t="s">
        <v>120</v>
      </c>
      <c r="BM204" s="137" t="s">
        <v>354</v>
      </c>
    </row>
    <row r="205" spans="2:65" s="11" customFormat="1" ht="25.95" customHeight="1">
      <c r="B205" s="114"/>
      <c r="D205" s="115" t="s">
        <v>67</v>
      </c>
      <c r="E205" s="116" t="s">
        <v>355</v>
      </c>
      <c r="F205" s="116" t="s">
        <v>356</v>
      </c>
      <c r="J205" s="117">
        <f>BK205</f>
        <v>-210</v>
      </c>
      <c r="L205" s="114"/>
      <c r="M205" s="118"/>
      <c r="P205" s="119">
        <f>P206</f>
        <v>0</v>
      </c>
      <c r="R205" s="119">
        <f>R206</f>
        <v>0</v>
      </c>
      <c r="T205" s="120">
        <f>T206</f>
        <v>0</v>
      </c>
      <c r="AR205" s="115" t="s">
        <v>77</v>
      </c>
      <c r="AT205" s="121" t="s">
        <v>67</v>
      </c>
      <c r="AU205" s="121" t="s">
        <v>68</v>
      </c>
      <c r="AY205" s="115" t="s">
        <v>114</v>
      </c>
      <c r="BK205" s="122">
        <f>BK206</f>
        <v>-210</v>
      </c>
    </row>
    <row r="206" spans="2:65" s="11" customFormat="1" ht="22.8" customHeight="1">
      <c r="B206" s="114"/>
      <c r="D206" s="115" t="s">
        <v>67</v>
      </c>
      <c r="E206" s="123" t="s">
        <v>357</v>
      </c>
      <c r="F206" s="123" t="s">
        <v>358</v>
      </c>
      <c r="J206" s="124">
        <f>BK206</f>
        <v>-210</v>
      </c>
      <c r="L206" s="114"/>
      <c r="M206" s="118"/>
      <c r="P206" s="119">
        <f>SUM(P207:P208)</f>
        <v>0</v>
      </c>
      <c r="R206" s="119">
        <f>SUM(R207:R208)</f>
        <v>0</v>
      </c>
      <c r="T206" s="120">
        <f>SUM(T207:T208)</f>
        <v>0</v>
      </c>
      <c r="AR206" s="115" t="s">
        <v>77</v>
      </c>
      <c r="AT206" s="121" t="s">
        <v>67</v>
      </c>
      <c r="AU206" s="121" t="s">
        <v>75</v>
      </c>
      <c r="AY206" s="115" t="s">
        <v>114</v>
      </c>
      <c r="BK206" s="122">
        <f>SUM(BK207:BK208)</f>
        <v>-210</v>
      </c>
    </row>
    <row r="207" spans="2:65" s="1" customFormat="1" ht="16.5" hidden="1" customHeight="1">
      <c r="B207" s="125"/>
      <c r="C207" s="126">
        <v>67</v>
      </c>
      <c r="D207" s="126" t="s">
        <v>116</v>
      </c>
      <c r="E207" s="127" t="s">
        <v>359</v>
      </c>
      <c r="F207" s="128" t="s">
        <v>360</v>
      </c>
      <c r="G207" s="129" t="s">
        <v>197</v>
      </c>
      <c r="H207" s="130">
        <v>0</v>
      </c>
      <c r="I207" s="131">
        <v>880</v>
      </c>
      <c r="J207" s="131">
        <f>ROUND(I207*H207,2)</f>
        <v>0</v>
      </c>
      <c r="K207" s="132"/>
      <c r="L207" s="25"/>
      <c r="M207" s="133" t="s">
        <v>1</v>
      </c>
      <c r="N207" s="134" t="s">
        <v>33</v>
      </c>
      <c r="O207" s="135">
        <v>0</v>
      </c>
      <c r="P207" s="135">
        <f>O207*H207</f>
        <v>0</v>
      </c>
      <c r="Q207" s="135">
        <v>0</v>
      </c>
      <c r="R207" s="135">
        <f>Q207*H207</f>
        <v>0</v>
      </c>
      <c r="S207" s="135">
        <v>0</v>
      </c>
      <c r="T207" s="136">
        <f>S207*H207</f>
        <v>0</v>
      </c>
      <c r="AR207" s="137" t="s">
        <v>156</v>
      </c>
      <c r="AT207" s="137" t="s">
        <v>116</v>
      </c>
      <c r="AU207" s="137" t="s">
        <v>77</v>
      </c>
      <c r="AY207" s="13" t="s">
        <v>114</v>
      </c>
      <c r="BE207" s="138">
        <f>IF(N207="základní",J207,0)</f>
        <v>0</v>
      </c>
      <c r="BF207" s="138">
        <f>IF(N207="snížená",J207,0)</f>
        <v>0</v>
      </c>
      <c r="BG207" s="138">
        <f>IF(N207="zákl. přenesená",J207,0)</f>
        <v>0</v>
      </c>
      <c r="BH207" s="138">
        <f>IF(N207="sníž. přenesená",J207,0)</f>
        <v>0</v>
      </c>
      <c r="BI207" s="138">
        <f>IF(N207="nulová",J207,0)</f>
        <v>0</v>
      </c>
      <c r="BJ207" s="13" t="s">
        <v>75</v>
      </c>
      <c r="BK207" s="138">
        <f>ROUND(I207*H207,2)</f>
        <v>0</v>
      </c>
      <c r="BL207" s="13" t="s">
        <v>156</v>
      </c>
      <c r="BM207" s="137" t="s">
        <v>361</v>
      </c>
    </row>
    <row r="208" spans="2:65" s="1" customFormat="1" ht="16.5" customHeight="1">
      <c r="B208" s="125"/>
      <c r="C208" s="126">
        <v>68</v>
      </c>
      <c r="D208" s="126" t="s">
        <v>116</v>
      </c>
      <c r="E208" s="127" t="s">
        <v>362</v>
      </c>
      <c r="F208" s="128" t="s">
        <v>363</v>
      </c>
      <c r="G208" s="129" t="s">
        <v>197</v>
      </c>
      <c r="H208" s="130">
        <v>-1</v>
      </c>
      <c r="I208" s="131">
        <v>210</v>
      </c>
      <c r="J208" s="131">
        <f>ROUND(I208*H208,2)</f>
        <v>-210</v>
      </c>
      <c r="K208" s="132"/>
      <c r="L208" s="25"/>
      <c r="M208" s="149" t="s">
        <v>1</v>
      </c>
      <c r="N208" s="150" t="s">
        <v>33</v>
      </c>
      <c r="O208" s="151">
        <v>0</v>
      </c>
      <c r="P208" s="151">
        <f>O208*H208</f>
        <v>0</v>
      </c>
      <c r="Q208" s="151">
        <v>0</v>
      </c>
      <c r="R208" s="151">
        <f>Q208*H208</f>
        <v>0</v>
      </c>
      <c r="S208" s="151">
        <v>0</v>
      </c>
      <c r="T208" s="152">
        <f>S208*H208</f>
        <v>0</v>
      </c>
      <c r="AR208" s="137" t="s">
        <v>156</v>
      </c>
      <c r="AT208" s="137" t="s">
        <v>116</v>
      </c>
      <c r="AU208" s="137" t="s">
        <v>77</v>
      </c>
      <c r="AY208" s="13" t="s">
        <v>114</v>
      </c>
      <c r="BE208" s="138">
        <f>IF(N208="základní",J208,0)</f>
        <v>-210</v>
      </c>
      <c r="BF208" s="138">
        <f>IF(N208="snížená",J208,0)</f>
        <v>0</v>
      </c>
      <c r="BG208" s="138">
        <f>IF(N208="zákl. přenesená",J208,0)</f>
        <v>0</v>
      </c>
      <c r="BH208" s="138">
        <f>IF(N208="sníž. přenesená",J208,0)</f>
        <v>0</v>
      </c>
      <c r="BI208" s="138">
        <f>IF(N208="nulová",J208,0)</f>
        <v>0</v>
      </c>
      <c r="BJ208" s="13" t="s">
        <v>75</v>
      </c>
      <c r="BK208" s="138">
        <f>ROUND(I208*H208,2)</f>
        <v>-210</v>
      </c>
      <c r="BL208" s="13" t="s">
        <v>156</v>
      </c>
      <c r="BM208" s="137" t="s">
        <v>364</v>
      </c>
    </row>
    <row r="209" spans="2:12" s="1" customFormat="1" ht="6.9" customHeight="1">
      <c r="B209" s="37"/>
      <c r="C209" s="38"/>
      <c r="D209" s="38"/>
      <c r="E209" s="38"/>
      <c r="F209" s="38"/>
      <c r="G209" s="38"/>
      <c r="H209" s="38"/>
      <c r="I209" s="38"/>
      <c r="J209" s="38"/>
      <c r="K209" s="38"/>
      <c r="L209" s="25"/>
    </row>
  </sheetData>
  <autoFilter ref="C127:K208" xr:uid="{00000000-0009-0000-0000-000001000000}"/>
  <mergeCells count="9">
    <mergeCell ref="E87:H87"/>
    <mergeCell ref="E118:H118"/>
    <mergeCell ref="E120:H120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BM217"/>
  <sheetViews>
    <sheetView showGridLines="0" workbookViewId="0"/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76" t="s">
        <v>5</v>
      </c>
      <c r="M2" s="156"/>
      <c r="N2" s="156"/>
      <c r="O2" s="156"/>
      <c r="P2" s="156"/>
      <c r="Q2" s="156"/>
      <c r="R2" s="156"/>
      <c r="S2" s="156"/>
      <c r="T2" s="156"/>
      <c r="U2" s="156"/>
      <c r="V2" s="156"/>
      <c r="AT2" s="13" t="s">
        <v>79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77</v>
      </c>
    </row>
    <row r="4" spans="2:46" ht="24.9" customHeight="1">
      <c r="B4" s="16"/>
      <c r="D4" s="17" t="s">
        <v>80</v>
      </c>
      <c r="L4" s="16"/>
      <c r="M4" s="81" t="s">
        <v>10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2" t="s">
        <v>13</v>
      </c>
      <c r="L6" s="16"/>
    </row>
    <row r="7" spans="2:46" ht="16.5" customHeight="1">
      <c r="B7" s="16"/>
      <c r="E7" s="190" t="str">
        <f>'Rekapitulace stavby'!K6</f>
        <v>MŠ Na Kopci Karviná - Oprava části kanalizace - VCP+MNP</v>
      </c>
      <c r="F7" s="191"/>
      <c r="G7" s="191"/>
      <c r="H7" s="191"/>
      <c r="L7" s="16"/>
    </row>
    <row r="8" spans="2:46" s="1" customFormat="1" ht="12" customHeight="1">
      <c r="B8" s="25"/>
      <c r="D8" s="22" t="s">
        <v>81</v>
      </c>
      <c r="L8" s="25"/>
    </row>
    <row r="9" spans="2:46" s="1" customFormat="1" ht="16.5" customHeight="1">
      <c r="B9" s="25"/>
      <c r="E9" s="187" t="s">
        <v>540</v>
      </c>
      <c r="F9" s="189"/>
      <c r="G9" s="189"/>
      <c r="H9" s="189"/>
      <c r="L9" s="25"/>
    </row>
    <row r="10" spans="2:46" s="1" customFormat="1">
      <c r="B10" s="25"/>
      <c r="L10" s="25"/>
    </row>
    <row r="11" spans="2:46" s="1" customFormat="1" ht="12" customHeight="1">
      <c r="B11" s="25"/>
      <c r="D11" s="22" t="s">
        <v>14</v>
      </c>
      <c r="F11" s="20" t="s">
        <v>1</v>
      </c>
      <c r="I11" s="22" t="s">
        <v>15</v>
      </c>
      <c r="J11" s="20" t="s">
        <v>1</v>
      </c>
      <c r="L11" s="25"/>
    </row>
    <row r="12" spans="2:46" s="1" customFormat="1" ht="12" customHeight="1">
      <c r="B12" s="25"/>
      <c r="D12" s="22" t="s">
        <v>16</v>
      </c>
      <c r="F12" s="20" t="s">
        <v>21</v>
      </c>
      <c r="I12" s="22" t="s">
        <v>18</v>
      </c>
      <c r="J12" s="45">
        <f>'Rekapitulace stavby'!AN8</f>
        <v>45884</v>
      </c>
      <c r="L12" s="25"/>
    </row>
    <row r="13" spans="2:46" s="1" customFormat="1" ht="10.8" customHeight="1">
      <c r="B13" s="25"/>
      <c r="L13" s="25"/>
    </row>
    <row r="14" spans="2:46" s="1" customFormat="1" ht="12" customHeight="1">
      <c r="B14" s="25"/>
      <c r="D14" s="22" t="s">
        <v>19</v>
      </c>
      <c r="I14" s="22" t="s">
        <v>20</v>
      </c>
      <c r="J14" s="20">
        <f>IF('Rekapitulace stavby'!AN10="","",'Rekapitulace stavby'!AN10)</f>
        <v>62331353</v>
      </c>
      <c r="L14" s="25"/>
    </row>
    <row r="15" spans="2:46" s="1" customFormat="1" ht="18" customHeight="1">
      <c r="B15" s="25"/>
      <c r="E15" t="s">
        <v>532</v>
      </c>
      <c r="I15" s="22" t="s">
        <v>22</v>
      </c>
      <c r="J15" s="20" t="str">
        <f>IF('Rekapitulace stavby'!AN11="","",'Rekapitulace stavby'!AN11)</f>
        <v/>
      </c>
      <c r="L15" s="25"/>
    </row>
    <row r="16" spans="2:46" s="1" customFormat="1" ht="6.9" customHeight="1">
      <c r="B16" s="25"/>
      <c r="L16" s="25"/>
    </row>
    <row r="17" spans="2:12" s="1" customFormat="1" ht="12" customHeight="1">
      <c r="B17" s="25"/>
      <c r="D17" s="22" t="s">
        <v>23</v>
      </c>
      <c r="I17" s="22" t="s">
        <v>20</v>
      </c>
      <c r="J17" s="20" t="str">
        <f>'Rekapitulace stavby'!AN13</f>
        <v>05178169</v>
      </c>
      <c r="L17" s="25"/>
    </row>
    <row r="18" spans="2:12" s="1" customFormat="1" ht="18" customHeight="1">
      <c r="B18" s="25"/>
      <c r="E18" s="155" t="s">
        <v>533</v>
      </c>
      <c r="F18" s="155"/>
      <c r="G18" s="155"/>
      <c r="H18" s="155"/>
      <c r="I18" s="22" t="s">
        <v>22</v>
      </c>
      <c r="J18" s="20" t="str">
        <f>'Rekapitulace stavby'!AN14</f>
        <v>CZ05178169</v>
      </c>
      <c r="L18" s="25"/>
    </row>
    <row r="19" spans="2:12" s="1" customFormat="1" ht="6.9" customHeight="1">
      <c r="B19" s="25"/>
      <c r="L19" s="25"/>
    </row>
    <row r="20" spans="2:12" s="1" customFormat="1" ht="12" customHeight="1">
      <c r="B20" s="25"/>
      <c r="D20" s="22" t="s">
        <v>24</v>
      </c>
      <c r="I20" s="22" t="s">
        <v>20</v>
      </c>
      <c r="J20" s="20" t="str">
        <f>IF('Rekapitulace stavby'!AN16="","",'Rekapitulace stavby'!AN16)</f>
        <v/>
      </c>
      <c r="L20" s="25"/>
    </row>
    <row r="21" spans="2:12" s="1" customFormat="1" ht="18" customHeight="1">
      <c r="B21" s="25"/>
      <c r="E21" s="20" t="str">
        <f>IF('Rekapitulace stavby'!E17="","",'Rekapitulace stavby'!E17)</f>
        <v xml:space="preserve"> </v>
      </c>
      <c r="I21" s="22" t="s">
        <v>22</v>
      </c>
      <c r="J21" s="20" t="str">
        <f>IF('Rekapitulace stavby'!AN17="","",'Rekapitulace stavby'!AN17)</f>
        <v/>
      </c>
      <c r="L21" s="25"/>
    </row>
    <row r="22" spans="2:12" s="1" customFormat="1" ht="6.9" customHeight="1">
      <c r="B22" s="25"/>
      <c r="L22" s="25"/>
    </row>
    <row r="23" spans="2:12" s="1" customFormat="1" ht="12" customHeight="1">
      <c r="B23" s="25"/>
      <c r="D23" s="22" t="s">
        <v>26</v>
      </c>
      <c r="I23" s="22" t="s">
        <v>20</v>
      </c>
      <c r="J23" s="20" t="str">
        <f>IF('Rekapitulace stavby'!AN19="","",'Rekapitulace stavby'!AN19)</f>
        <v/>
      </c>
      <c r="L23" s="25"/>
    </row>
    <row r="24" spans="2:12" s="1" customFormat="1" ht="18" customHeight="1">
      <c r="B24" s="25"/>
      <c r="E24" s="20" t="str">
        <f>IF('Rekapitulace stavby'!E20="","",'Rekapitulace stavby'!E20)</f>
        <v xml:space="preserve"> </v>
      </c>
      <c r="I24" s="22" t="s">
        <v>22</v>
      </c>
      <c r="J24" s="20" t="str">
        <f>IF('Rekapitulace stavby'!AN20="","",'Rekapitulace stavby'!AN20)</f>
        <v/>
      </c>
      <c r="L24" s="25"/>
    </row>
    <row r="25" spans="2:12" s="1" customFormat="1" ht="6.9" customHeight="1">
      <c r="B25" s="25"/>
      <c r="L25" s="25"/>
    </row>
    <row r="26" spans="2:12" s="1" customFormat="1" ht="12" customHeight="1">
      <c r="B26" s="25"/>
      <c r="D26" s="22" t="s">
        <v>27</v>
      </c>
      <c r="L26" s="25"/>
    </row>
    <row r="27" spans="2:12" s="7" customFormat="1" ht="16.5" customHeight="1">
      <c r="B27" s="82"/>
      <c r="E27" s="158" t="s">
        <v>1</v>
      </c>
      <c r="F27" s="158"/>
      <c r="G27" s="158"/>
      <c r="H27" s="158"/>
      <c r="L27" s="82"/>
    </row>
    <row r="28" spans="2:12" s="1" customFormat="1" ht="6.9" customHeight="1">
      <c r="B28" s="25"/>
      <c r="L28" s="25"/>
    </row>
    <row r="29" spans="2:12" s="1" customFormat="1" ht="6.9" customHeight="1">
      <c r="B29" s="25"/>
      <c r="D29" s="46"/>
      <c r="E29" s="46"/>
      <c r="F29" s="46"/>
      <c r="G29" s="46"/>
      <c r="H29" s="46"/>
      <c r="I29" s="46"/>
      <c r="J29" s="46"/>
      <c r="K29" s="46"/>
      <c r="L29" s="25"/>
    </row>
    <row r="30" spans="2:12" s="1" customFormat="1" ht="25.35" customHeight="1">
      <c r="B30" s="25"/>
      <c r="D30" s="83" t="s">
        <v>28</v>
      </c>
      <c r="J30" s="59">
        <f>ROUND(J134, 2)</f>
        <v>-32043.68</v>
      </c>
      <c r="L30" s="25"/>
    </row>
    <row r="31" spans="2:12" s="1" customFormat="1" ht="6.9" customHeight="1">
      <c r="B31" s="25"/>
      <c r="D31" s="46"/>
      <c r="E31" s="46"/>
      <c r="F31" s="46"/>
      <c r="G31" s="46"/>
      <c r="H31" s="46"/>
      <c r="I31" s="46"/>
      <c r="J31" s="46"/>
      <c r="K31" s="46"/>
      <c r="L31" s="25"/>
    </row>
    <row r="32" spans="2:12" s="1" customFormat="1" ht="14.4" customHeight="1">
      <c r="B32" s="25"/>
      <c r="F32" s="28" t="s">
        <v>30</v>
      </c>
      <c r="I32" s="28" t="s">
        <v>29</v>
      </c>
      <c r="J32" s="28" t="s">
        <v>31</v>
      </c>
      <c r="L32" s="25"/>
    </row>
    <row r="33" spans="2:12" s="1" customFormat="1" ht="14.4" customHeight="1">
      <c r="B33" s="25"/>
      <c r="D33" s="48" t="s">
        <v>32</v>
      </c>
      <c r="E33" s="22" t="s">
        <v>33</v>
      </c>
      <c r="F33" s="84">
        <f>ROUND((SUM(BE134:BE216)),  2)</f>
        <v>-32043.68</v>
      </c>
      <c r="I33" s="85">
        <v>0.21</v>
      </c>
      <c r="J33" s="84">
        <f>ROUND(((SUM(BE134:BE216))*I33),  2)</f>
        <v>-6729.17</v>
      </c>
      <c r="L33" s="25"/>
    </row>
    <row r="34" spans="2:12" s="1" customFormat="1" ht="14.4" customHeight="1">
      <c r="B34" s="25"/>
      <c r="E34" s="22" t="s">
        <v>34</v>
      </c>
      <c r="F34" s="84">
        <f>ROUND((SUM(BF134:BF216)),  2)</f>
        <v>0</v>
      </c>
      <c r="I34" s="85">
        <v>0.12</v>
      </c>
      <c r="J34" s="84">
        <f>ROUND(((SUM(BF134:BF216))*I34),  2)</f>
        <v>0</v>
      </c>
      <c r="L34" s="25"/>
    </row>
    <row r="35" spans="2:12" s="1" customFormat="1" ht="14.4" hidden="1" customHeight="1">
      <c r="B35" s="25"/>
      <c r="E35" s="22" t="s">
        <v>35</v>
      </c>
      <c r="F35" s="84">
        <f>ROUND((SUM(BG134:BG216)),  2)</f>
        <v>0</v>
      </c>
      <c r="I35" s="85">
        <v>0.21</v>
      </c>
      <c r="J35" s="84">
        <f>0</f>
        <v>0</v>
      </c>
      <c r="L35" s="25"/>
    </row>
    <row r="36" spans="2:12" s="1" customFormat="1" ht="14.4" hidden="1" customHeight="1">
      <c r="B36" s="25"/>
      <c r="E36" s="22" t="s">
        <v>36</v>
      </c>
      <c r="F36" s="84">
        <f>ROUND((SUM(BH134:BH216)),  2)</f>
        <v>0</v>
      </c>
      <c r="I36" s="85">
        <v>0.12</v>
      </c>
      <c r="J36" s="84">
        <f>0</f>
        <v>0</v>
      </c>
      <c r="L36" s="25"/>
    </row>
    <row r="37" spans="2:12" s="1" customFormat="1" ht="14.4" hidden="1" customHeight="1">
      <c r="B37" s="25"/>
      <c r="E37" s="22" t="s">
        <v>37</v>
      </c>
      <c r="F37" s="84">
        <f>ROUND((SUM(BI134:BI216)),  2)</f>
        <v>0</v>
      </c>
      <c r="I37" s="85">
        <v>0</v>
      </c>
      <c r="J37" s="84">
        <f>0</f>
        <v>0</v>
      </c>
      <c r="L37" s="25"/>
    </row>
    <row r="38" spans="2:12" s="1" customFormat="1" ht="6.9" customHeight="1">
      <c r="B38" s="25"/>
      <c r="L38" s="25"/>
    </row>
    <row r="39" spans="2:12" s="1" customFormat="1" ht="25.35" customHeight="1">
      <c r="B39" s="25"/>
      <c r="C39" s="86"/>
      <c r="D39" s="87" t="s">
        <v>38</v>
      </c>
      <c r="E39" s="50"/>
      <c r="F39" s="50"/>
      <c r="G39" s="88" t="s">
        <v>39</v>
      </c>
      <c r="H39" s="89" t="s">
        <v>40</v>
      </c>
      <c r="I39" s="50"/>
      <c r="J39" s="90">
        <f>SUM(J30:J37)</f>
        <v>-38772.85</v>
      </c>
      <c r="K39" s="91"/>
      <c r="L39" s="25"/>
    </row>
    <row r="40" spans="2:12" s="1" customFormat="1" ht="14.4" customHeight="1">
      <c r="B40" s="25"/>
      <c r="L40" s="25"/>
    </row>
    <row r="41" spans="2:12" ht="14.4" customHeight="1">
      <c r="B41" s="16"/>
      <c r="L41" s="16"/>
    </row>
    <row r="42" spans="2:12" ht="14.4" customHeight="1">
      <c r="B42" s="16"/>
      <c r="L42" s="16"/>
    </row>
    <row r="43" spans="2:12" ht="14.4" customHeight="1">
      <c r="B43" s="16"/>
      <c r="L43" s="16"/>
    </row>
    <row r="44" spans="2:12" ht="14.4" customHeight="1">
      <c r="B44" s="16"/>
      <c r="L44" s="16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5"/>
      <c r="D50" s="34" t="s">
        <v>41</v>
      </c>
      <c r="E50" s="35"/>
      <c r="F50" s="35"/>
      <c r="G50" s="34" t="s">
        <v>42</v>
      </c>
      <c r="H50" s="35"/>
      <c r="I50" s="35"/>
      <c r="J50" s="35"/>
      <c r="K50" s="35"/>
      <c r="L50" s="25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5"/>
      <c r="D61" s="36" t="s">
        <v>43</v>
      </c>
      <c r="E61" s="27"/>
      <c r="F61" s="92" t="s">
        <v>44</v>
      </c>
      <c r="G61" s="36" t="s">
        <v>43</v>
      </c>
      <c r="H61" s="27"/>
      <c r="I61" s="27"/>
      <c r="J61" s="93" t="s">
        <v>44</v>
      </c>
      <c r="K61" s="27"/>
      <c r="L61" s="25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5"/>
      <c r="D65" s="34" t="s">
        <v>45</v>
      </c>
      <c r="E65" s="35"/>
      <c r="F65" s="35"/>
      <c r="G65" s="34" t="s">
        <v>46</v>
      </c>
      <c r="H65" s="35"/>
      <c r="I65" s="35"/>
      <c r="J65" s="35"/>
      <c r="K65" s="35"/>
      <c r="L65" s="25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5"/>
      <c r="D76" s="36" t="s">
        <v>43</v>
      </c>
      <c r="E76" s="27"/>
      <c r="F76" s="92" t="s">
        <v>44</v>
      </c>
      <c r="G76" s="36" t="s">
        <v>43</v>
      </c>
      <c r="H76" s="27"/>
      <c r="I76" s="27"/>
      <c r="J76" s="93" t="s">
        <v>44</v>
      </c>
      <c r="K76" s="27"/>
      <c r="L76" s="25"/>
    </row>
    <row r="77" spans="2:12" s="1" customFormat="1" ht="14.4" customHeight="1"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25"/>
    </row>
    <row r="81" spans="2:47" s="1" customFormat="1" ht="6.9" customHeight="1">
      <c r="B81" s="39"/>
      <c r="C81" s="40"/>
      <c r="D81" s="40"/>
      <c r="E81" s="40"/>
      <c r="F81" s="40"/>
      <c r="G81" s="40"/>
      <c r="H81" s="40"/>
      <c r="I81" s="40"/>
      <c r="J81" s="40"/>
      <c r="K81" s="40"/>
      <c r="L81" s="25"/>
    </row>
    <row r="82" spans="2:47" s="1" customFormat="1" ht="24.9" customHeight="1">
      <c r="B82" s="25"/>
      <c r="C82" s="17" t="s">
        <v>82</v>
      </c>
      <c r="L82" s="25"/>
    </row>
    <row r="83" spans="2:47" s="1" customFormat="1" ht="6.9" customHeight="1">
      <c r="B83" s="25"/>
      <c r="L83" s="25"/>
    </row>
    <row r="84" spans="2:47" s="1" customFormat="1" ht="12" customHeight="1">
      <c r="B84" s="25"/>
      <c r="C84" s="22" t="s">
        <v>13</v>
      </c>
      <c r="L84" s="25"/>
    </row>
    <row r="85" spans="2:47" s="1" customFormat="1" ht="16.5" customHeight="1">
      <c r="B85" s="25"/>
      <c r="E85" s="190" t="str">
        <f>E7</f>
        <v>MŠ Na Kopci Karviná - Oprava části kanalizace - VCP+MNP</v>
      </c>
      <c r="F85" s="191"/>
      <c r="G85" s="191"/>
      <c r="H85" s="191"/>
      <c r="L85" s="25"/>
    </row>
    <row r="86" spans="2:47" s="1" customFormat="1" ht="12" customHeight="1">
      <c r="B86" s="25"/>
      <c r="C86" s="22" t="s">
        <v>81</v>
      </c>
      <c r="L86" s="25"/>
    </row>
    <row r="87" spans="2:47" s="1" customFormat="1" ht="16.5" customHeight="1">
      <c r="B87" s="25"/>
      <c r="E87" s="187" t="str">
        <f>E9</f>
        <v>02 - Oprava části vnitřní kanalizace - VCP+MNP</v>
      </c>
      <c r="F87" s="189"/>
      <c r="G87" s="189"/>
      <c r="H87" s="189"/>
      <c r="L87" s="25"/>
    </row>
    <row r="88" spans="2:47" s="1" customFormat="1" ht="6.9" customHeight="1">
      <c r="B88" s="25"/>
      <c r="L88" s="25"/>
    </row>
    <row r="89" spans="2:47" s="1" customFormat="1" ht="12" customHeight="1">
      <c r="B89" s="25"/>
      <c r="C89" s="22" t="s">
        <v>16</v>
      </c>
      <c r="F89" s="20" t="str">
        <f>F12</f>
        <v xml:space="preserve"> </v>
      </c>
      <c r="I89" s="22" t="s">
        <v>18</v>
      </c>
      <c r="J89" s="45">
        <f>IF(J12="","",J12)</f>
        <v>45884</v>
      </c>
      <c r="L89" s="25"/>
    </row>
    <row r="90" spans="2:47" s="1" customFormat="1" ht="6.9" customHeight="1">
      <c r="B90" s="25"/>
      <c r="L90" s="25"/>
    </row>
    <row r="91" spans="2:47" s="1" customFormat="1" ht="15.15" customHeight="1">
      <c r="B91" s="25"/>
      <c r="C91" s="22" t="s">
        <v>19</v>
      </c>
      <c r="F91" s="20" t="str">
        <f>E15</f>
        <v>ZŠ a MŠ Borovského, Karviná, p.o.</v>
      </c>
      <c r="I91" s="22" t="s">
        <v>24</v>
      </c>
      <c r="J91" s="23" t="str">
        <f>E21</f>
        <v xml:space="preserve"> </v>
      </c>
      <c r="L91" s="25"/>
    </row>
    <row r="92" spans="2:47" s="1" customFormat="1" ht="15.15" customHeight="1">
      <c r="B92" s="25"/>
      <c r="C92" s="22" t="s">
        <v>23</v>
      </c>
      <c r="F92" s="20" t="str">
        <f>IF(E18="","",E18)</f>
        <v>Monitoring a čištění potrubí s.r.o.</v>
      </c>
      <c r="I92" s="22" t="s">
        <v>26</v>
      </c>
      <c r="J92" s="23" t="str">
        <f>E24</f>
        <v xml:space="preserve"> </v>
      </c>
      <c r="L92" s="25"/>
    </row>
    <row r="93" spans="2:47" s="1" customFormat="1" ht="10.35" customHeight="1">
      <c r="B93" s="25"/>
      <c r="L93" s="25"/>
    </row>
    <row r="94" spans="2:47" s="1" customFormat="1" ht="29.25" customHeight="1">
      <c r="B94" s="25"/>
      <c r="C94" s="94" t="s">
        <v>83</v>
      </c>
      <c r="D94" s="86"/>
      <c r="E94" s="86"/>
      <c r="F94" s="86"/>
      <c r="G94" s="86"/>
      <c r="H94" s="86"/>
      <c r="I94" s="86"/>
      <c r="J94" s="95" t="s">
        <v>84</v>
      </c>
      <c r="K94" s="86"/>
      <c r="L94" s="25"/>
    </row>
    <row r="95" spans="2:47" s="1" customFormat="1" ht="10.35" customHeight="1">
      <c r="B95" s="25"/>
      <c r="L95" s="25"/>
    </row>
    <row r="96" spans="2:47" s="1" customFormat="1" ht="22.8" customHeight="1">
      <c r="B96" s="25"/>
      <c r="C96" s="96" t="s">
        <v>85</v>
      </c>
      <c r="J96" s="59">
        <f>J134</f>
        <v>-32043.679999999993</v>
      </c>
      <c r="L96" s="25"/>
      <c r="AU96" s="13" t="s">
        <v>86</v>
      </c>
    </row>
    <row r="97" spans="2:12" s="8" customFormat="1" ht="24.9" customHeight="1">
      <c r="B97" s="97"/>
      <c r="D97" s="98" t="s">
        <v>87</v>
      </c>
      <c r="E97" s="99"/>
      <c r="F97" s="99"/>
      <c r="G97" s="99"/>
      <c r="H97" s="99"/>
      <c r="I97" s="99"/>
      <c r="J97" s="100">
        <f>J135</f>
        <v>-65748.819999999992</v>
      </c>
      <c r="L97" s="97"/>
    </row>
    <row r="98" spans="2:12" s="9" customFormat="1" ht="19.95" customHeight="1">
      <c r="B98" s="101"/>
      <c r="D98" s="102" t="s">
        <v>88</v>
      </c>
      <c r="E98" s="103"/>
      <c r="F98" s="103"/>
      <c r="G98" s="103"/>
      <c r="H98" s="103"/>
      <c r="I98" s="103"/>
      <c r="J98" s="104">
        <f>J136</f>
        <v>-65411.5</v>
      </c>
      <c r="L98" s="101"/>
    </row>
    <row r="99" spans="2:12" s="9" customFormat="1" ht="19.95" customHeight="1">
      <c r="B99" s="101"/>
      <c r="D99" s="102" t="s">
        <v>365</v>
      </c>
      <c r="E99" s="103"/>
      <c r="F99" s="103"/>
      <c r="G99" s="103"/>
      <c r="H99" s="103"/>
      <c r="I99" s="103"/>
      <c r="J99" s="104">
        <f>J144</f>
        <v>-5413.2</v>
      </c>
      <c r="L99" s="101"/>
    </row>
    <row r="100" spans="2:12" s="9" customFormat="1" ht="19.95" customHeight="1">
      <c r="B100" s="101"/>
      <c r="D100" s="102" t="s">
        <v>366</v>
      </c>
      <c r="E100" s="103"/>
      <c r="F100" s="103"/>
      <c r="G100" s="103"/>
      <c r="H100" s="103"/>
      <c r="I100" s="103"/>
      <c r="J100" s="104">
        <f>J148</f>
        <v>7687.8</v>
      </c>
      <c r="L100" s="101"/>
    </row>
    <row r="101" spans="2:12" s="9" customFormat="1" ht="19.95" customHeight="1">
      <c r="B101" s="101"/>
      <c r="D101" s="102" t="s">
        <v>93</v>
      </c>
      <c r="E101" s="103"/>
      <c r="F101" s="103"/>
      <c r="G101" s="103"/>
      <c r="H101" s="103"/>
      <c r="I101" s="103"/>
      <c r="J101" s="104">
        <f>J154</f>
        <v>0</v>
      </c>
      <c r="L101" s="101"/>
    </row>
    <row r="102" spans="2:12" s="9" customFormat="1" ht="19.95" customHeight="1">
      <c r="B102" s="101"/>
      <c r="D102" s="102" t="s">
        <v>367</v>
      </c>
      <c r="E102" s="103"/>
      <c r="F102" s="103"/>
      <c r="G102" s="103"/>
      <c r="H102" s="103"/>
      <c r="I102" s="103"/>
      <c r="J102" s="104">
        <f>J156</f>
        <v>0</v>
      </c>
      <c r="L102" s="101"/>
    </row>
    <row r="103" spans="2:12" s="9" customFormat="1" ht="19.95" customHeight="1">
      <c r="B103" s="101"/>
      <c r="D103" s="102" t="s">
        <v>368</v>
      </c>
      <c r="E103" s="103"/>
      <c r="F103" s="103"/>
      <c r="G103" s="103"/>
      <c r="H103" s="103"/>
      <c r="I103" s="103"/>
      <c r="J103" s="104">
        <f>J159</f>
        <v>3505.2799999999997</v>
      </c>
      <c r="L103" s="101"/>
    </row>
    <row r="104" spans="2:12" s="9" customFormat="1" ht="19.95" customHeight="1">
      <c r="B104" s="101"/>
      <c r="D104" s="102" t="s">
        <v>369</v>
      </c>
      <c r="E104" s="103"/>
      <c r="F104" s="103"/>
      <c r="G104" s="103"/>
      <c r="H104" s="103"/>
      <c r="I104" s="103"/>
      <c r="J104" s="104">
        <f>J164</f>
        <v>-6117.2</v>
      </c>
      <c r="L104" s="101"/>
    </row>
    <row r="105" spans="2:12" s="9" customFormat="1" ht="19.95" customHeight="1">
      <c r="B105" s="101"/>
      <c r="D105" s="102" t="s">
        <v>95</v>
      </c>
      <c r="E105" s="103"/>
      <c r="F105" s="103"/>
      <c r="G105" s="103"/>
      <c r="H105" s="103"/>
      <c r="I105" s="103"/>
      <c r="J105" s="104">
        <f>J169</f>
        <v>0</v>
      </c>
      <c r="L105" s="101"/>
    </row>
    <row r="106" spans="2:12" s="9" customFormat="1" ht="19.95" customHeight="1">
      <c r="B106" s="101"/>
      <c r="D106" s="102" t="s">
        <v>96</v>
      </c>
      <c r="E106" s="103"/>
      <c r="F106" s="103"/>
      <c r="G106" s="103"/>
      <c r="H106" s="103"/>
      <c r="I106" s="103"/>
      <c r="J106" s="104">
        <f>J174</f>
        <v>0</v>
      </c>
      <c r="L106" s="101"/>
    </row>
    <row r="107" spans="2:12" s="8" customFormat="1" ht="24.9" customHeight="1">
      <c r="B107" s="97"/>
      <c r="D107" s="98" t="s">
        <v>97</v>
      </c>
      <c r="E107" s="99"/>
      <c r="F107" s="99"/>
      <c r="G107" s="99"/>
      <c r="H107" s="99"/>
      <c r="I107" s="99"/>
      <c r="J107" s="100">
        <f>J176</f>
        <v>33705.14</v>
      </c>
      <c r="L107" s="97"/>
    </row>
    <row r="108" spans="2:12" s="9" customFormat="1" ht="19.95" customHeight="1">
      <c r="B108" s="101"/>
      <c r="D108" s="102" t="s">
        <v>370</v>
      </c>
      <c r="E108" s="103"/>
      <c r="F108" s="103"/>
      <c r="G108" s="103"/>
      <c r="H108" s="103"/>
      <c r="I108" s="103"/>
      <c r="J108" s="104">
        <f>J177</f>
        <v>-10708.5</v>
      </c>
      <c r="L108" s="101"/>
    </row>
    <row r="109" spans="2:12" s="9" customFormat="1" ht="19.95" customHeight="1">
      <c r="B109" s="101"/>
      <c r="D109" s="102" t="s">
        <v>98</v>
      </c>
      <c r="E109" s="103"/>
      <c r="F109" s="103"/>
      <c r="G109" s="103"/>
      <c r="H109" s="103"/>
      <c r="I109" s="103"/>
      <c r="J109" s="104">
        <f>J181</f>
        <v>3343</v>
      </c>
      <c r="L109" s="101"/>
    </row>
    <row r="110" spans="2:12" s="9" customFormat="1" ht="19.95" customHeight="1">
      <c r="B110" s="101"/>
      <c r="D110" s="102" t="s">
        <v>371</v>
      </c>
      <c r="E110" s="103"/>
      <c r="F110" s="103"/>
      <c r="G110" s="103"/>
      <c r="H110" s="103"/>
      <c r="I110" s="103"/>
      <c r="J110" s="104">
        <f>J193</f>
        <v>9134.27</v>
      </c>
      <c r="L110" s="101"/>
    </row>
    <row r="111" spans="2:12" s="9" customFormat="1" ht="19.95" customHeight="1">
      <c r="B111" s="101"/>
      <c r="D111" s="102" t="s">
        <v>372</v>
      </c>
      <c r="E111" s="103"/>
      <c r="F111" s="103"/>
      <c r="G111" s="103"/>
      <c r="H111" s="103"/>
      <c r="I111" s="103"/>
      <c r="J111" s="104">
        <f>J198</f>
        <v>0</v>
      </c>
      <c r="L111" s="101"/>
    </row>
    <row r="112" spans="2:12" s="9" customFormat="1" ht="19.95" customHeight="1">
      <c r="B112" s="101"/>
      <c r="D112" s="102" t="s">
        <v>373</v>
      </c>
      <c r="E112" s="103"/>
      <c r="F112" s="103"/>
      <c r="G112" s="103"/>
      <c r="H112" s="103"/>
      <c r="I112" s="103"/>
      <c r="J112" s="104">
        <f>J204</f>
        <v>3956.37</v>
      </c>
      <c r="L112" s="101"/>
    </row>
    <row r="113" spans="2:12" s="9" customFormat="1" ht="19.95" customHeight="1">
      <c r="B113" s="101"/>
      <c r="D113" s="102" t="s">
        <v>374</v>
      </c>
      <c r="E113" s="103"/>
      <c r="F113" s="103"/>
      <c r="G113" s="103"/>
      <c r="H113" s="103"/>
      <c r="I113" s="103"/>
      <c r="J113" s="104">
        <f>J208</f>
        <v>27877.5</v>
      </c>
      <c r="L113" s="101"/>
    </row>
    <row r="114" spans="2:12" s="9" customFormat="1" ht="19.95" customHeight="1">
      <c r="B114" s="101"/>
      <c r="D114" s="102" t="s">
        <v>375</v>
      </c>
      <c r="E114" s="103"/>
      <c r="F114" s="103"/>
      <c r="G114" s="103"/>
      <c r="H114" s="103"/>
      <c r="I114" s="103"/>
      <c r="J114" s="104">
        <f>J214</f>
        <v>102.5</v>
      </c>
      <c r="L114" s="101"/>
    </row>
    <row r="115" spans="2:12" s="1" customFormat="1" ht="21.75" customHeight="1">
      <c r="B115" s="25"/>
      <c r="L115" s="25"/>
    </row>
    <row r="116" spans="2:12" s="1" customFormat="1" ht="6.9" customHeight="1">
      <c r="B116" s="37"/>
      <c r="C116" s="38"/>
      <c r="D116" s="38"/>
      <c r="E116" s="38"/>
      <c r="F116" s="38"/>
      <c r="G116" s="38"/>
      <c r="H116" s="38"/>
      <c r="I116" s="38"/>
      <c r="J116" s="38"/>
      <c r="K116" s="38"/>
      <c r="L116" s="25"/>
    </row>
    <row r="120" spans="2:12" s="1" customFormat="1" ht="6.9" customHeight="1"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25"/>
    </row>
    <row r="121" spans="2:12" s="1" customFormat="1" ht="24.9" customHeight="1">
      <c r="B121" s="25"/>
      <c r="C121" s="17" t="s">
        <v>99</v>
      </c>
      <c r="L121" s="25"/>
    </row>
    <row r="122" spans="2:12" s="1" customFormat="1" ht="6.9" customHeight="1">
      <c r="B122" s="25"/>
      <c r="L122" s="25"/>
    </row>
    <row r="123" spans="2:12" s="1" customFormat="1" ht="12" customHeight="1">
      <c r="B123" s="25"/>
      <c r="C123" s="22" t="s">
        <v>13</v>
      </c>
      <c r="L123" s="25"/>
    </row>
    <row r="124" spans="2:12" s="1" customFormat="1" ht="16.5" customHeight="1">
      <c r="B124" s="25"/>
      <c r="E124" s="190" t="str">
        <f>E7</f>
        <v>MŠ Na Kopci Karviná - Oprava části kanalizace - VCP+MNP</v>
      </c>
      <c r="F124" s="191"/>
      <c r="G124" s="191"/>
      <c r="H124" s="191"/>
      <c r="L124" s="25"/>
    </row>
    <row r="125" spans="2:12" s="1" customFormat="1" ht="12" customHeight="1">
      <c r="B125" s="25"/>
      <c r="C125" s="22" t="s">
        <v>81</v>
      </c>
      <c r="L125" s="25"/>
    </row>
    <row r="126" spans="2:12" s="1" customFormat="1" ht="16.5" customHeight="1">
      <c r="B126" s="25"/>
      <c r="E126" s="187" t="str">
        <f>E9</f>
        <v>02 - Oprava části vnitřní kanalizace - VCP+MNP</v>
      </c>
      <c r="F126" s="189"/>
      <c r="G126" s="189"/>
      <c r="H126" s="189"/>
      <c r="L126" s="25"/>
    </row>
    <row r="127" spans="2:12" s="1" customFormat="1" ht="6.9" customHeight="1">
      <c r="B127" s="25"/>
      <c r="L127" s="25"/>
    </row>
    <row r="128" spans="2:12" s="1" customFormat="1" ht="12" customHeight="1">
      <c r="B128" s="25"/>
      <c r="C128" s="22" t="s">
        <v>16</v>
      </c>
      <c r="F128" s="20" t="str">
        <f>F12</f>
        <v xml:space="preserve"> </v>
      </c>
      <c r="I128" s="22" t="s">
        <v>18</v>
      </c>
      <c r="J128" s="45">
        <f>IF(J12="","",J12)</f>
        <v>45884</v>
      </c>
      <c r="L128" s="25"/>
    </row>
    <row r="129" spans="2:65" s="1" customFormat="1" ht="6.9" customHeight="1">
      <c r="B129" s="25"/>
      <c r="L129" s="25"/>
    </row>
    <row r="130" spans="2:65" s="1" customFormat="1" ht="15.15" customHeight="1">
      <c r="B130" s="25"/>
      <c r="C130" s="22" t="s">
        <v>19</v>
      </c>
      <c r="F130" s="20" t="str">
        <f>E15</f>
        <v>ZŠ a MŠ Borovského, Karviná, p.o.</v>
      </c>
      <c r="I130" s="22" t="s">
        <v>24</v>
      </c>
      <c r="J130" s="23" t="str">
        <f>E21</f>
        <v xml:space="preserve"> </v>
      </c>
      <c r="L130" s="25"/>
    </row>
    <row r="131" spans="2:65" s="1" customFormat="1" ht="15.15" customHeight="1">
      <c r="B131" s="25"/>
      <c r="C131" s="22" t="s">
        <v>23</v>
      </c>
      <c r="F131" s="20" t="str">
        <f>IF(E18="","",E18)</f>
        <v>Monitoring a čištění potrubí s.r.o.</v>
      </c>
      <c r="I131" s="22" t="s">
        <v>26</v>
      </c>
      <c r="J131" s="23" t="str">
        <f>E24</f>
        <v xml:space="preserve"> </v>
      </c>
      <c r="L131" s="25"/>
    </row>
    <row r="132" spans="2:65" s="1" customFormat="1" ht="10.35" customHeight="1">
      <c r="B132" s="25"/>
      <c r="L132" s="25"/>
    </row>
    <row r="133" spans="2:65" s="10" customFormat="1" ht="29.25" customHeight="1">
      <c r="B133" s="105"/>
      <c r="C133" s="106" t="s">
        <v>100</v>
      </c>
      <c r="D133" s="107" t="s">
        <v>53</v>
      </c>
      <c r="E133" s="107" t="s">
        <v>49</v>
      </c>
      <c r="F133" s="107" t="s">
        <v>50</v>
      </c>
      <c r="G133" s="107" t="s">
        <v>101</v>
      </c>
      <c r="H133" s="107" t="s">
        <v>102</v>
      </c>
      <c r="I133" s="107" t="s">
        <v>103</v>
      </c>
      <c r="J133" s="108" t="s">
        <v>84</v>
      </c>
      <c r="K133" s="109" t="s">
        <v>104</v>
      </c>
      <c r="L133" s="105"/>
      <c r="M133" s="52" t="s">
        <v>1</v>
      </c>
      <c r="N133" s="53" t="s">
        <v>32</v>
      </c>
      <c r="O133" s="53" t="s">
        <v>105</v>
      </c>
      <c r="P133" s="53" t="s">
        <v>106</v>
      </c>
      <c r="Q133" s="53" t="s">
        <v>107</v>
      </c>
      <c r="R133" s="53" t="s">
        <v>108</v>
      </c>
      <c r="S133" s="53" t="s">
        <v>109</v>
      </c>
      <c r="T133" s="54" t="s">
        <v>110</v>
      </c>
    </row>
    <row r="134" spans="2:65" s="1" customFormat="1" ht="22.8" customHeight="1">
      <c r="B134" s="25"/>
      <c r="C134" s="57" t="s">
        <v>111</v>
      </c>
      <c r="J134" s="110">
        <f>J135+J176</f>
        <v>-32043.679999999993</v>
      </c>
      <c r="L134" s="25"/>
      <c r="M134" s="55"/>
      <c r="N134" s="46"/>
      <c r="O134" s="46"/>
      <c r="P134" s="111" t="e">
        <f>P135+P176</f>
        <v>#REF!</v>
      </c>
      <c r="Q134" s="46"/>
      <c r="R134" s="111" t="e">
        <f>R135+R176</f>
        <v>#REF!</v>
      </c>
      <c r="S134" s="46"/>
      <c r="T134" s="112" t="e">
        <f>T135+T176</f>
        <v>#REF!</v>
      </c>
      <c r="AT134" s="13" t="s">
        <v>67</v>
      </c>
      <c r="AU134" s="13" t="s">
        <v>86</v>
      </c>
      <c r="BK134" s="113" t="e">
        <f>BK135+BK176</f>
        <v>#REF!</v>
      </c>
    </row>
    <row r="135" spans="2:65" s="11" customFormat="1" ht="25.95" customHeight="1">
      <c r="B135" s="114"/>
      <c r="D135" s="115" t="s">
        <v>67</v>
      </c>
      <c r="E135" s="116" t="s">
        <v>112</v>
      </c>
      <c r="F135" s="116" t="s">
        <v>113</v>
      </c>
      <c r="J135" s="117">
        <f>BK135</f>
        <v>-65748.819999999992</v>
      </c>
      <c r="L135" s="114"/>
      <c r="M135" s="118"/>
      <c r="P135" s="119">
        <f>P136+P144+P148+P154+P156+P159+P164+P169+P174</f>
        <v>3.4004500000000002</v>
      </c>
      <c r="R135" s="119">
        <f>R136+R144+R148+R154+R156+R159+R164+R169+R174</f>
        <v>2.9780000000000001E-2</v>
      </c>
      <c r="T135" s="120">
        <f>T136+T144+T148+T154+T156+T159+T164+T169+T174</f>
        <v>0.24596000000000001</v>
      </c>
      <c r="AR135" s="115" t="s">
        <v>75</v>
      </c>
      <c r="AT135" s="121" t="s">
        <v>67</v>
      </c>
      <c r="AU135" s="121" t="s">
        <v>68</v>
      </c>
      <c r="AY135" s="115" t="s">
        <v>114</v>
      </c>
      <c r="BK135" s="122">
        <f>BK136+BK144+BK148+BK154+BK156+BK159+BK164+BK169+BK174</f>
        <v>-65748.819999999992</v>
      </c>
    </row>
    <row r="136" spans="2:65" s="11" customFormat="1" ht="22.8" customHeight="1">
      <c r="B136" s="114"/>
      <c r="D136" s="115" t="s">
        <v>67</v>
      </c>
      <c r="E136" s="123" t="s">
        <v>75</v>
      </c>
      <c r="F136" s="123" t="s">
        <v>115</v>
      </c>
      <c r="J136" s="124">
        <f>BK136</f>
        <v>-65411.5</v>
      </c>
      <c r="L136" s="114"/>
      <c r="M136" s="118"/>
      <c r="P136" s="119">
        <f>SUM(P137:P143)</f>
        <v>0</v>
      </c>
      <c r="R136" s="119">
        <f>SUM(R137:R143)</f>
        <v>0</v>
      </c>
      <c r="T136" s="120">
        <f>SUM(T137:T143)</f>
        <v>0</v>
      </c>
      <c r="AR136" s="115" t="s">
        <v>75</v>
      </c>
      <c r="AT136" s="121" t="s">
        <v>67</v>
      </c>
      <c r="AU136" s="121" t="s">
        <v>75</v>
      </c>
      <c r="AY136" s="115" t="s">
        <v>114</v>
      </c>
      <c r="BK136" s="122">
        <f>SUM(BK137:BK143)</f>
        <v>-65411.5</v>
      </c>
    </row>
    <row r="137" spans="2:65" s="1" customFormat="1" ht="24.15" customHeight="1">
      <c r="B137" s="125"/>
      <c r="C137" s="126" t="s">
        <v>75</v>
      </c>
      <c r="D137" s="126" t="s">
        <v>116</v>
      </c>
      <c r="E137" s="127" t="s">
        <v>376</v>
      </c>
      <c r="F137" s="128" t="s">
        <v>377</v>
      </c>
      <c r="G137" s="129" t="s">
        <v>133</v>
      </c>
      <c r="H137" s="130">
        <v>-16.5</v>
      </c>
      <c r="I137" s="131">
        <v>2350</v>
      </c>
      <c r="J137" s="131">
        <f t="shared" ref="J137:J143" si="0">ROUND(I137*H137,2)</f>
        <v>-38775</v>
      </c>
      <c r="K137" s="132"/>
      <c r="L137" s="25"/>
      <c r="M137" s="133" t="s">
        <v>1</v>
      </c>
      <c r="N137" s="134" t="s">
        <v>33</v>
      </c>
      <c r="O137" s="135">
        <v>0</v>
      </c>
      <c r="P137" s="135">
        <f t="shared" ref="P137:P143" si="1">O137*H137</f>
        <v>0</v>
      </c>
      <c r="Q137" s="135">
        <v>0</v>
      </c>
      <c r="R137" s="135">
        <f t="shared" ref="R137:R143" si="2">Q137*H137</f>
        <v>0</v>
      </c>
      <c r="S137" s="135">
        <v>0</v>
      </c>
      <c r="T137" s="136">
        <f t="shared" ref="T137:T143" si="3">S137*H137</f>
        <v>0</v>
      </c>
      <c r="AR137" s="137" t="s">
        <v>120</v>
      </c>
      <c r="AT137" s="137" t="s">
        <v>116</v>
      </c>
      <c r="AU137" s="137" t="s">
        <v>77</v>
      </c>
      <c r="AY137" s="13" t="s">
        <v>114</v>
      </c>
      <c r="BE137" s="138">
        <f t="shared" ref="BE137:BE143" si="4">IF(N137="základní",J137,0)</f>
        <v>-38775</v>
      </c>
      <c r="BF137" s="138">
        <f t="shared" ref="BF137:BF143" si="5">IF(N137="snížená",J137,0)</f>
        <v>0</v>
      </c>
      <c r="BG137" s="138">
        <f t="shared" ref="BG137:BG143" si="6">IF(N137="zákl. přenesená",J137,0)</f>
        <v>0</v>
      </c>
      <c r="BH137" s="138">
        <f t="shared" ref="BH137:BH143" si="7">IF(N137="sníž. přenesená",J137,0)</f>
        <v>0</v>
      </c>
      <c r="BI137" s="138">
        <f t="shared" ref="BI137:BI143" si="8">IF(N137="nulová",J137,0)</f>
        <v>0</v>
      </c>
      <c r="BJ137" s="13" t="s">
        <v>75</v>
      </c>
      <c r="BK137" s="138">
        <f t="shared" ref="BK137:BK143" si="9">ROUND(I137*H137,2)</f>
        <v>-38775</v>
      </c>
      <c r="BL137" s="13" t="s">
        <v>120</v>
      </c>
      <c r="BM137" s="137" t="s">
        <v>77</v>
      </c>
    </row>
    <row r="138" spans="2:65" s="1" customFormat="1" ht="16.5" customHeight="1">
      <c r="B138" s="125"/>
      <c r="C138" s="126" t="s">
        <v>77</v>
      </c>
      <c r="D138" s="126" t="s">
        <v>116</v>
      </c>
      <c r="E138" s="127" t="s">
        <v>378</v>
      </c>
      <c r="F138" s="128" t="s">
        <v>379</v>
      </c>
      <c r="G138" s="129" t="s">
        <v>133</v>
      </c>
      <c r="H138" s="130">
        <v>-16.5</v>
      </c>
      <c r="I138" s="131">
        <v>735</v>
      </c>
      <c r="J138" s="131">
        <f t="shared" si="0"/>
        <v>-12127.5</v>
      </c>
      <c r="K138" s="132"/>
      <c r="L138" s="25"/>
      <c r="M138" s="133" t="s">
        <v>1</v>
      </c>
      <c r="N138" s="134" t="s">
        <v>33</v>
      </c>
      <c r="O138" s="135">
        <v>0</v>
      </c>
      <c r="P138" s="135">
        <f t="shared" si="1"/>
        <v>0</v>
      </c>
      <c r="Q138" s="135">
        <v>0</v>
      </c>
      <c r="R138" s="135">
        <f t="shared" si="2"/>
        <v>0</v>
      </c>
      <c r="S138" s="135">
        <v>0</v>
      </c>
      <c r="T138" s="136">
        <f t="shared" si="3"/>
        <v>0</v>
      </c>
      <c r="AR138" s="137" t="s">
        <v>120</v>
      </c>
      <c r="AT138" s="137" t="s">
        <v>116</v>
      </c>
      <c r="AU138" s="137" t="s">
        <v>77</v>
      </c>
      <c r="AY138" s="13" t="s">
        <v>114</v>
      </c>
      <c r="BE138" s="138">
        <f t="shared" si="4"/>
        <v>-12127.5</v>
      </c>
      <c r="BF138" s="138">
        <f t="shared" si="5"/>
        <v>0</v>
      </c>
      <c r="BG138" s="138">
        <f t="shared" si="6"/>
        <v>0</v>
      </c>
      <c r="BH138" s="138">
        <f t="shared" si="7"/>
        <v>0</v>
      </c>
      <c r="BI138" s="138">
        <f t="shared" si="8"/>
        <v>0</v>
      </c>
      <c r="BJ138" s="13" t="s">
        <v>75</v>
      </c>
      <c r="BK138" s="138">
        <f t="shared" si="9"/>
        <v>-12127.5</v>
      </c>
      <c r="BL138" s="13" t="s">
        <v>120</v>
      </c>
      <c r="BM138" s="137" t="s">
        <v>120</v>
      </c>
    </row>
    <row r="139" spans="2:65" s="1" customFormat="1" ht="37.799999999999997" customHeight="1">
      <c r="B139" s="125"/>
      <c r="C139" s="126" t="s">
        <v>124</v>
      </c>
      <c r="D139" s="126" t="s">
        <v>116</v>
      </c>
      <c r="E139" s="127" t="s">
        <v>161</v>
      </c>
      <c r="F139" s="128" t="s">
        <v>162</v>
      </c>
      <c r="G139" s="129" t="s">
        <v>133</v>
      </c>
      <c r="H139" s="130">
        <v>-2</v>
      </c>
      <c r="I139" s="131">
        <v>230</v>
      </c>
      <c r="J139" s="131">
        <f t="shared" si="0"/>
        <v>-460</v>
      </c>
      <c r="K139" s="132"/>
      <c r="L139" s="25"/>
      <c r="M139" s="133" t="s">
        <v>1</v>
      </c>
      <c r="N139" s="134" t="s">
        <v>33</v>
      </c>
      <c r="O139" s="135">
        <v>0</v>
      </c>
      <c r="P139" s="135">
        <f t="shared" si="1"/>
        <v>0</v>
      </c>
      <c r="Q139" s="135">
        <v>0</v>
      </c>
      <c r="R139" s="135">
        <f t="shared" si="2"/>
        <v>0</v>
      </c>
      <c r="S139" s="135">
        <v>0</v>
      </c>
      <c r="T139" s="136">
        <f t="shared" si="3"/>
        <v>0</v>
      </c>
      <c r="AR139" s="137" t="s">
        <v>120</v>
      </c>
      <c r="AT139" s="137" t="s">
        <v>116</v>
      </c>
      <c r="AU139" s="137" t="s">
        <v>77</v>
      </c>
      <c r="AY139" s="13" t="s">
        <v>114</v>
      </c>
      <c r="BE139" s="138">
        <f t="shared" si="4"/>
        <v>-460</v>
      </c>
      <c r="BF139" s="138">
        <f t="shared" si="5"/>
        <v>0</v>
      </c>
      <c r="BG139" s="138">
        <f t="shared" si="6"/>
        <v>0</v>
      </c>
      <c r="BH139" s="138">
        <f t="shared" si="7"/>
        <v>0</v>
      </c>
      <c r="BI139" s="138">
        <f t="shared" si="8"/>
        <v>0</v>
      </c>
      <c r="BJ139" s="13" t="s">
        <v>75</v>
      </c>
      <c r="BK139" s="138">
        <f t="shared" si="9"/>
        <v>-460</v>
      </c>
      <c r="BL139" s="13" t="s">
        <v>120</v>
      </c>
      <c r="BM139" s="137" t="s">
        <v>134</v>
      </c>
    </row>
    <row r="140" spans="2:65" s="1" customFormat="1" ht="24.15" customHeight="1">
      <c r="B140" s="125"/>
      <c r="C140" s="126" t="s">
        <v>120</v>
      </c>
      <c r="D140" s="126" t="s">
        <v>116</v>
      </c>
      <c r="E140" s="127" t="s">
        <v>380</v>
      </c>
      <c r="F140" s="128" t="s">
        <v>381</v>
      </c>
      <c r="G140" s="129" t="s">
        <v>133</v>
      </c>
      <c r="H140" s="130">
        <v>-8.5</v>
      </c>
      <c r="I140" s="131">
        <v>375</v>
      </c>
      <c r="J140" s="131">
        <f t="shared" si="0"/>
        <v>-3187.5</v>
      </c>
      <c r="K140" s="132"/>
      <c r="L140" s="25"/>
      <c r="M140" s="133" t="s">
        <v>1</v>
      </c>
      <c r="N140" s="134" t="s">
        <v>33</v>
      </c>
      <c r="O140" s="135">
        <v>0</v>
      </c>
      <c r="P140" s="135">
        <f t="shared" si="1"/>
        <v>0</v>
      </c>
      <c r="Q140" s="135">
        <v>0</v>
      </c>
      <c r="R140" s="135">
        <f t="shared" si="2"/>
        <v>0</v>
      </c>
      <c r="S140" s="135">
        <v>0</v>
      </c>
      <c r="T140" s="136">
        <f t="shared" si="3"/>
        <v>0</v>
      </c>
      <c r="AR140" s="137" t="s">
        <v>120</v>
      </c>
      <c r="AT140" s="137" t="s">
        <v>116</v>
      </c>
      <c r="AU140" s="137" t="s">
        <v>77</v>
      </c>
      <c r="AY140" s="13" t="s">
        <v>114</v>
      </c>
      <c r="BE140" s="138">
        <f t="shared" si="4"/>
        <v>-3187.5</v>
      </c>
      <c r="BF140" s="138">
        <f t="shared" si="5"/>
        <v>0</v>
      </c>
      <c r="BG140" s="138">
        <f t="shared" si="6"/>
        <v>0</v>
      </c>
      <c r="BH140" s="138">
        <f t="shared" si="7"/>
        <v>0</v>
      </c>
      <c r="BI140" s="138">
        <f t="shared" si="8"/>
        <v>0</v>
      </c>
      <c r="BJ140" s="13" t="s">
        <v>75</v>
      </c>
      <c r="BK140" s="138">
        <f t="shared" si="9"/>
        <v>-3187.5</v>
      </c>
      <c r="BL140" s="13" t="s">
        <v>120</v>
      </c>
      <c r="BM140" s="137" t="s">
        <v>137</v>
      </c>
    </row>
    <row r="141" spans="2:65" s="1" customFormat="1" ht="24.15" customHeight="1">
      <c r="B141" s="125"/>
      <c r="C141" s="126" t="s">
        <v>130</v>
      </c>
      <c r="D141" s="126" t="s">
        <v>116</v>
      </c>
      <c r="E141" s="127" t="s">
        <v>168</v>
      </c>
      <c r="F141" s="128" t="s">
        <v>382</v>
      </c>
      <c r="G141" s="129" t="s">
        <v>142</v>
      </c>
      <c r="H141" s="130">
        <v>-7.32</v>
      </c>
      <c r="I141" s="131">
        <v>550</v>
      </c>
      <c r="J141" s="131">
        <f t="shared" si="0"/>
        <v>-4026</v>
      </c>
      <c r="K141" s="132"/>
      <c r="L141" s="25"/>
      <c r="M141" s="133" t="s">
        <v>1</v>
      </c>
      <c r="N141" s="134" t="s">
        <v>33</v>
      </c>
      <c r="O141" s="135">
        <v>0</v>
      </c>
      <c r="P141" s="135">
        <f t="shared" si="1"/>
        <v>0</v>
      </c>
      <c r="Q141" s="135">
        <v>0</v>
      </c>
      <c r="R141" s="135">
        <f t="shared" si="2"/>
        <v>0</v>
      </c>
      <c r="S141" s="135">
        <v>0</v>
      </c>
      <c r="T141" s="136">
        <f t="shared" si="3"/>
        <v>0</v>
      </c>
      <c r="AR141" s="137" t="s">
        <v>120</v>
      </c>
      <c r="AT141" s="137" t="s">
        <v>116</v>
      </c>
      <c r="AU141" s="137" t="s">
        <v>77</v>
      </c>
      <c r="AY141" s="13" t="s">
        <v>114</v>
      </c>
      <c r="BE141" s="138">
        <f t="shared" si="4"/>
        <v>-4026</v>
      </c>
      <c r="BF141" s="138">
        <f t="shared" si="5"/>
        <v>0</v>
      </c>
      <c r="BG141" s="138">
        <f t="shared" si="6"/>
        <v>0</v>
      </c>
      <c r="BH141" s="138">
        <f t="shared" si="7"/>
        <v>0</v>
      </c>
      <c r="BI141" s="138">
        <f t="shared" si="8"/>
        <v>0</v>
      </c>
      <c r="BJ141" s="13" t="s">
        <v>75</v>
      </c>
      <c r="BK141" s="138">
        <f t="shared" si="9"/>
        <v>-4026</v>
      </c>
      <c r="BL141" s="13" t="s">
        <v>120</v>
      </c>
      <c r="BM141" s="137" t="s">
        <v>143</v>
      </c>
    </row>
    <row r="142" spans="2:65" s="1" customFormat="1" ht="16.5" hidden="1" customHeight="1">
      <c r="B142" s="125"/>
      <c r="C142" s="126" t="s">
        <v>134</v>
      </c>
      <c r="D142" s="126" t="s">
        <v>116</v>
      </c>
      <c r="E142" s="127" t="s">
        <v>171</v>
      </c>
      <c r="F142" s="128" t="s">
        <v>172</v>
      </c>
      <c r="G142" s="129" t="s">
        <v>133</v>
      </c>
      <c r="H142" s="130">
        <v>0</v>
      </c>
      <c r="I142" s="131">
        <v>22</v>
      </c>
      <c r="J142" s="131">
        <f t="shared" si="0"/>
        <v>0</v>
      </c>
      <c r="K142" s="132"/>
      <c r="L142" s="25"/>
      <c r="M142" s="133" t="s">
        <v>1</v>
      </c>
      <c r="N142" s="134" t="s">
        <v>33</v>
      </c>
      <c r="O142" s="135">
        <v>0</v>
      </c>
      <c r="P142" s="135">
        <f t="shared" si="1"/>
        <v>0</v>
      </c>
      <c r="Q142" s="135">
        <v>0</v>
      </c>
      <c r="R142" s="135">
        <f t="shared" si="2"/>
        <v>0</v>
      </c>
      <c r="S142" s="135">
        <v>0</v>
      </c>
      <c r="T142" s="136">
        <f t="shared" si="3"/>
        <v>0</v>
      </c>
      <c r="AR142" s="137" t="s">
        <v>120</v>
      </c>
      <c r="AT142" s="137" t="s">
        <v>116</v>
      </c>
      <c r="AU142" s="137" t="s">
        <v>77</v>
      </c>
      <c r="AY142" s="13" t="s">
        <v>114</v>
      </c>
      <c r="BE142" s="138">
        <f t="shared" si="4"/>
        <v>0</v>
      </c>
      <c r="BF142" s="138">
        <f t="shared" si="5"/>
        <v>0</v>
      </c>
      <c r="BG142" s="138">
        <f t="shared" si="6"/>
        <v>0</v>
      </c>
      <c r="BH142" s="138">
        <f t="shared" si="7"/>
        <v>0</v>
      </c>
      <c r="BI142" s="138">
        <f t="shared" si="8"/>
        <v>0</v>
      </c>
      <c r="BJ142" s="13" t="s">
        <v>75</v>
      </c>
      <c r="BK142" s="138">
        <f t="shared" si="9"/>
        <v>0</v>
      </c>
      <c r="BL142" s="13" t="s">
        <v>120</v>
      </c>
      <c r="BM142" s="137" t="s">
        <v>8</v>
      </c>
    </row>
    <row r="143" spans="2:65" s="1" customFormat="1" ht="16.5" customHeight="1">
      <c r="B143" s="125"/>
      <c r="C143" s="126" t="s">
        <v>138</v>
      </c>
      <c r="D143" s="126" t="s">
        <v>116</v>
      </c>
      <c r="E143" s="127" t="s">
        <v>383</v>
      </c>
      <c r="F143" s="128" t="s">
        <v>384</v>
      </c>
      <c r="G143" s="129" t="s">
        <v>133</v>
      </c>
      <c r="H143" s="130">
        <v>-15.5</v>
      </c>
      <c r="I143" s="131">
        <v>441</v>
      </c>
      <c r="J143" s="131">
        <f t="shared" si="0"/>
        <v>-6835.5</v>
      </c>
      <c r="K143" s="132"/>
      <c r="L143" s="25"/>
      <c r="M143" s="133" t="s">
        <v>1</v>
      </c>
      <c r="N143" s="134" t="s">
        <v>33</v>
      </c>
      <c r="O143" s="135">
        <v>0</v>
      </c>
      <c r="P143" s="135">
        <f t="shared" si="1"/>
        <v>0</v>
      </c>
      <c r="Q143" s="135">
        <v>0</v>
      </c>
      <c r="R143" s="135">
        <f t="shared" si="2"/>
        <v>0</v>
      </c>
      <c r="S143" s="135">
        <v>0</v>
      </c>
      <c r="T143" s="136">
        <f t="shared" si="3"/>
        <v>0</v>
      </c>
      <c r="AR143" s="137" t="s">
        <v>120</v>
      </c>
      <c r="AT143" s="137" t="s">
        <v>116</v>
      </c>
      <c r="AU143" s="137" t="s">
        <v>77</v>
      </c>
      <c r="AY143" s="13" t="s">
        <v>114</v>
      </c>
      <c r="BE143" s="138">
        <f t="shared" si="4"/>
        <v>-6835.5</v>
      </c>
      <c r="BF143" s="138">
        <f t="shared" si="5"/>
        <v>0</v>
      </c>
      <c r="BG143" s="138">
        <f t="shared" si="6"/>
        <v>0</v>
      </c>
      <c r="BH143" s="138">
        <f t="shared" si="7"/>
        <v>0</v>
      </c>
      <c r="BI143" s="138">
        <f t="shared" si="8"/>
        <v>0</v>
      </c>
      <c r="BJ143" s="13" t="s">
        <v>75</v>
      </c>
      <c r="BK143" s="138">
        <f t="shared" si="9"/>
        <v>-6835.5</v>
      </c>
      <c r="BL143" s="13" t="s">
        <v>120</v>
      </c>
      <c r="BM143" s="137" t="s">
        <v>152</v>
      </c>
    </row>
    <row r="144" spans="2:65" s="11" customFormat="1" ht="22.8" customHeight="1">
      <c r="B144" s="114"/>
      <c r="D144" s="115" t="s">
        <v>67</v>
      </c>
      <c r="E144" s="123" t="s">
        <v>330</v>
      </c>
      <c r="F144" s="123" t="s">
        <v>385</v>
      </c>
      <c r="J144" s="124">
        <f>BK144</f>
        <v>-5413.2</v>
      </c>
      <c r="L144" s="114"/>
      <c r="M144" s="118"/>
      <c r="P144" s="119">
        <f>SUM(P145:P147)</f>
        <v>1.03965</v>
      </c>
      <c r="R144" s="119">
        <f>SUM(R145:R147)</f>
        <v>2.9780000000000001E-2</v>
      </c>
      <c r="T144" s="120">
        <f>SUM(T145:T147)</f>
        <v>0</v>
      </c>
      <c r="AR144" s="115" t="s">
        <v>75</v>
      </c>
      <c r="AT144" s="121" t="s">
        <v>67</v>
      </c>
      <c r="AU144" s="121" t="s">
        <v>75</v>
      </c>
      <c r="AY144" s="115" t="s">
        <v>114</v>
      </c>
      <c r="BK144" s="122">
        <f>SUM(BK145:BK147)</f>
        <v>-5413.2</v>
      </c>
    </row>
    <row r="145" spans="2:65" s="1" customFormat="1" ht="21.75" customHeight="1">
      <c r="B145" s="125"/>
      <c r="C145" s="126" t="s">
        <v>137</v>
      </c>
      <c r="D145" s="126" t="s">
        <v>116</v>
      </c>
      <c r="E145" s="127" t="s">
        <v>386</v>
      </c>
      <c r="F145" s="128" t="s">
        <v>387</v>
      </c>
      <c r="G145" s="129" t="s">
        <v>119</v>
      </c>
      <c r="H145" s="130">
        <v>1</v>
      </c>
      <c r="I145" s="131">
        <v>192</v>
      </c>
      <c r="J145" s="131">
        <f>ROUND(I145*H145,2)</f>
        <v>192</v>
      </c>
      <c r="K145" s="132"/>
      <c r="L145" s="25"/>
      <c r="M145" s="133" t="s">
        <v>1</v>
      </c>
      <c r="N145" s="134" t="s">
        <v>33</v>
      </c>
      <c r="O145" s="135">
        <v>0.27200000000000002</v>
      </c>
      <c r="P145" s="135">
        <f>O145*H145</f>
        <v>0.27200000000000002</v>
      </c>
      <c r="Q145" s="135">
        <v>3.0000000000000001E-3</v>
      </c>
      <c r="R145" s="135">
        <f>Q145*H145</f>
        <v>3.0000000000000001E-3</v>
      </c>
      <c r="S145" s="135">
        <v>0</v>
      </c>
      <c r="T145" s="136">
        <f>S145*H145</f>
        <v>0</v>
      </c>
      <c r="AR145" s="137" t="s">
        <v>120</v>
      </c>
      <c r="AT145" s="137" t="s">
        <v>116</v>
      </c>
      <c r="AU145" s="137" t="s">
        <v>77</v>
      </c>
      <c r="AY145" s="13" t="s">
        <v>114</v>
      </c>
      <c r="BE145" s="138">
        <f>IF(N145="základní",J145,0)</f>
        <v>192</v>
      </c>
      <c r="BF145" s="138">
        <f>IF(N145="snížená",J145,0)</f>
        <v>0</v>
      </c>
      <c r="BG145" s="138">
        <f>IF(N145="zákl. přenesená",J145,0)</f>
        <v>0</v>
      </c>
      <c r="BH145" s="138">
        <f>IF(N145="sníž. přenesená",J145,0)</f>
        <v>0</v>
      </c>
      <c r="BI145" s="138">
        <f>IF(N145="nulová",J145,0)</f>
        <v>0</v>
      </c>
      <c r="BJ145" s="13" t="s">
        <v>75</v>
      </c>
      <c r="BK145" s="138">
        <f>ROUND(I145*H145,2)</f>
        <v>192</v>
      </c>
      <c r="BL145" s="13" t="s">
        <v>120</v>
      </c>
      <c r="BM145" s="137" t="s">
        <v>388</v>
      </c>
    </row>
    <row r="146" spans="2:65" s="1" customFormat="1" ht="24.15" customHeight="1">
      <c r="B146" s="125"/>
      <c r="C146" s="126" t="s">
        <v>147</v>
      </c>
      <c r="D146" s="126" t="s">
        <v>116</v>
      </c>
      <c r="E146" s="127" t="s">
        <v>389</v>
      </c>
      <c r="F146" s="128" t="s">
        <v>390</v>
      </c>
      <c r="G146" s="129" t="s">
        <v>119</v>
      </c>
      <c r="H146" s="130">
        <v>0.65</v>
      </c>
      <c r="I146" s="131">
        <v>972</v>
      </c>
      <c r="J146" s="131">
        <f>ROUND(I146*H146,2)</f>
        <v>631.79999999999995</v>
      </c>
      <c r="K146" s="132"/>
      <c r="L146" s="25"/>
      <c r="M146" s="133" t="s">
        <v>1</v>
      </c>
      <c r="N146" s="134" t="s">
        <v>33</v>
      </c>
      <c r="O146" s="135">
        <v>1.181</v>
      </c>
      <c r="P146" s="135">
        <f>O146*H146</f>
        <v>0.76765000000000005</v>
      </c>
      <c r="Q146" s="135">
        <v>4.1200000000000001E-2</v>
      </c>
      <c r="R146" s="135">
        <f>Q146*H146</f>
        <v>2.6780000000000002E-2</v>
      </c>
      <c r="S146" s="135">
        <v>0</v>
      </c>
      <c r="T146" s="136">
        <f>S146*H146</f>
        <v>0</v>
      </c>
      <c r="AR146" s="137" t="s">
        <v>120</v>
      </c>
      <c r="AT146" s="137" t="s">
        <v>116</v>
      </c>
      <c r="AU146" s="137" t="s">
        <v>77</v>
      </c>
      <c r="AY146" s="13" t="s">
        <v>114</v>
      </c>
      <c r="BE146" s="138">
        <f>IF(N146="základní",J146,0)</f>
        <v>631.79999999999995</v>
      </c>
      <c r="BF146" s="138">
        <f>IF(N146="snížená",J146,0)</f>
        <v>0</v>
      </c>
      <c r="BG146" s="138">
        <f>IF(N146="zákl. přenesená",J146,0)</f>
        <v>0</v>
      </c>
      <c r="BH146" s="138">
        <f>IF(N146="sníž. přenesená",J146,0)</f>
        <v>0</v>
      </c>
      <c r="BI146" s="138">
        <f>IF(N146="nulová",J146,0)</f>
        <v>0</v>
      </c>
      <c r="BJ146" s="13" t="s">
        <v>75</v>
      </c>
      <c r="BK146" s="138">
        <f>ROUND(I146*H146,2)</f>
        <v>631.79999999999995</v>
      </c>
      <c r="BL146" s="13" t="s">
        <v>120</v>
      </c>
      <c r="BM146" s="137" t="s">
        <v>391</v>
      </c>
    </row>
    <row r="147" spans="2:65" s="1" customFormat="1" ht="24.15" customHeight="1">
      <c r="B147" s="125"/>
      <c r="C147" s="126" t="s">
        <v>143</v>
      </c>
      <c r="D147" s="126" t="s">
        <v>116</v>
      </c>
      <c r="E147" s="127" t="s">
        <v>392</v>
      </c>
      <c r="F147" s="128" t="s">
        <v>393</v>
      </c>
      <c r="G147" s="129" t="s">
        <v>119</v>
      </c>
      <c r="H147" s="130">
        <v>-16.5</v>
      </c>
      <c r="I147" s="131">
        <v>378</v>
      </c>
      <c r="J147" s="131">
        <f>ROUND(I147*H147,2)</f>
        <v>-6237</v>
      </c>
      <c r="K147" s="132"/>
      <c r="L147" s="25"/>
      <c r="M147" s="133" t="s">
        <v>1</v>
      </c>
      <c r="N147" s="134" t="s">
        <v>33</v>
      </c>
      <c r="O147" s="135">
        <v>0</v>
      </c>
      <c r="P147" s="135">
        <f>O147*H147</f>
        <v>0</v>
      </c>
      <c r="Q147" s="135">
        <v>0</v>
      </c>
      <c r="R147" s="135">
        <f>Q147*H147</f>
        <v>0</v>
      </c>
      <c r="S147" s="135">
        <v>0</v>
      </c>
      <c r="T147" s="136">
        <f>S147*H147</f>
        <v>0</v>
      </c>
      <c r="AR147" s="137" t="s">
        <v>120</v>
      </c>
      <c r="AT147" s="137" t="s">
        <v>116</v>
      </c>
      <c r="AU147" s="137" t="s">
        <v>77</v>
      </c>
      <c r="AY147" s="13" t="s">
        <v>114</v>
      </c>
      <c r="BE147" s="138">
        <f>IF(N147="základní",J147,0)</f>
        <v>-6237</v>
      </c>
      <c r="BF147" s="138">
        <f>IF(N147="snížená",J147,0)</f>
        <v>0</v>
      </c>
      <c r="BG147" s="138">
        <f>IF(N147="zákl. přenesená",J147,0)</f>
        <v>0</v>
      </c>
      <c r="BH147" s="138">
        <f>IF(N147="sníž. přenesená",J147,0)</f>
        <v>0</v>
      </c>
      <c r="BI147" s="138">
        <f>IF(N147="nulová",J147,0)</f>
        <v>0</v>
      </c>
      <c r="BJ147" s="13" t="s">
        <v>75</v>
      </c>
      <c r="BK147" s="138">
        <f>ROUND(I147*H147,2)</f>
        <v>-6237</v>
      </c>
      <c r="BL147" s="13" t="s">
        <v>120</v>
      </c>
      <c r="BM147" s="137" t="s">
        <v>156</v>
      </c>
    </row>
    <row r="148" spans="2:65" s="11" customFormat="1" ht="22.8" customHeight="1">
      <c r="B148" s="114"/>
      <c r="D148" s="115" t="s">
        <v>67</v>
      </c>
      <c r="E148" s="123" t="s">
        <v>213</v>
      </c>
      <c r="F148" s="123" t="s">
        <v>394</v>
      </c>
      <c r="J148" s="124">
        <f>BK148</f>
        <v>7687.8</v>
      </c>
      <c r="L148" s="114"/>
      <c r="M148" s="118"/>
      <c r="P148" s="119">
        <f>SUM(P149:P153)</f>
        <v>0</v>
      </c>
      <c r="R148" s="119">
        <f>SUM(R149:R153)</f>
        <v>0</v>
      </c>
      <c r="T148" s="120">
        <f>SUM(T149:T153)</f>
        <v>0</v>
      </c>
      <c r="AR148" s="115" t="s">
        <v>75</v>
      </c>
      <c r="AT148" s="121" t="s">
        <v>67</v>
      </c>
      <c r="AU148" s="121" t="s">
        <v>75</v>
      </c>
      <c r="AY148" s="115" t="s">
        <v>114</v>
      </c>
      <c r="BK148" s="122">
        <f>SUM(BK149:BK153)</f>
        <v>7687.8</v>
      </c>
    </row>
    <row r="149" spans="2:65" s="1" customFormat="1" ht="24.15" customHeight="1">
      <c r="B149" s="125"/>
      <c r="C149" s="126" t="s">
        <v>153</v>
      </c>
      <c r="D149" s="126" t="s">
        <v>116</v>
      </c>
      <c r="E149" s="127" t="s">
        <v>395</v>
      </c>
      <c r="F149" s="128" t="s">
        <v>396</v>
      </c>
      <c r="G149" s="129" t="s">
        <v>133</v>
      </c>
      <c r="H149" s="130">
        <v>0.48</v>
      </c>
      <c r="I149" s="131">
        <v>6225</v>
      </c>
      <c r="J149" s="131">
        <f>ROUND(I149*H149,2)</f>
        <v>2988</v>
      </c>
      <c r="K149" s="132"/>
      <c r="L149" s="25"/>
      <c r="M149" s="133" t="s">
        <v>1</v>
      </c>
      <c r="N149" s="134" t="s">
        <v>33</v>
      </c>
      <c r="O149" s="135">
        <v>0</v>
      </c>
      <c r="P149" s="135">
        <f>O149*H149</f>
        <v>0</v>
      </c>
      <c r="Q149" s="135">
        <v>0</v>
      </c>
      <c r="R149" s="135">
        <f>Q149*H149</f>
        <v>0</v>
      </c>
      <c r="S149" s="135">
        <v>0</v>
      </c>
      <c r="T149" s="136">
        <f>S149*H149</f>
        <v>0</v>
      </c>
      <c r="AR149" s="137" t="s">
        <v>120</v>
      </c>
      <c r="AT149" s="137" t="s">
        <v>116</v>
      </c>
      <c r="AU149" s="137" t="s">
        <v>77</v>
      </c>
      <c r="AY149" s="13" t="s">
        <v>114</v>
      </c>
      <c r="BE149" s="138">
        <f>IF(N149="základní",J149,0)</f>
        <v>2988</v>
      </c>
      <c r="BF149" s="138">
        <f>IF(N149="snížená",J149,0)</f>
        <v>0</v>
      </c>
      <c r="BG149" s="138">
        <f>IF(N149="zákl. přenesená",J149,0)</f>
        <v>0</v>
      </c>
      <c r="BH149" s="138">
        <f>IF(N149="sníž. přenesená",J149,0)</f>
        <v>0</v>
      </c>
      <c r="BI149" s="138">
        <f>IF(N149="nulová",J149,0)</f>
        <v>0</v>
      </c>
      <c r="BJ149" s="13" t="s">
        <v>75</v>
      </c>
      <c r="BK149" s="138">
        <f>ROUND(I149*H149,2)</f>
        <v>2988</v>
      </c>
      <c r="BL149" s="13" t="s">
        <v>120</v>
      </c>
      <c r="BM149" s="137" t="s">
        <v>159</v>
      </c>
    </row>
    <row r="150" spans="2:65" s="1" customFormat="1" ht="24.15" customHeight="1">
      <c r="B150" s="125"/>
      <c r="C150" s="126" t="s">
        <v>8</v>
      </c>
      <c r="D150" s="126" t="s">
        <v>116</v>
      </c>
      <c r="E150" s="127" t="s">
        <v>397</v>
      </c>
      <c r="F150" s="128" t="s">
        <v>398</v>
      </c>
      <c r="G150" s="129" t="s">
        <v>142</v>
      </c>
      <c r="H150" s="130">
        <v>6.4000000000000001E-2</v>
      </c>
      <c r="I150" s="131">
        <v>36650</v>
      </c>
      <c r="J150" s="131">
        <f>ROUND(I150*H150,2)</f>
        <v>2345.6</v>
      </c>
      <c r="K150" s="132"/>
      <c r="L150" s="25"/>
      <c r="M150" s="133" t="s">
        <v>1</v>
      </c>
      <c r="N150" s="134" t="s">
        <v>33</v>
      </c>
      <c r="O150" s="135">
        <v>0</v>
      </c>
      <c r="P150" s="135">
        <f>O150*H150</f>
        <v>0</v>
      </c>
      <c r="Q150" s="135">
        <v>0</v>
      </c>
      <c r="R150" s="135">
        <f>Q150*H150</f>
        <v>0</v>
      </c>
      <c r="S150" s="135">
        <v>0</v>
      </c>
      <c r="T150" s="136">
        <f>S150*H150</f>
        <v>0</v>
      </c>
      <c r="AR150" s="137" t="s">
        <v>120</v>
      </c>
      <c r="AT150" s="137" t="s">
        <v>116</v>
      </c>
      <c r="AU150" s="137" t="s">
        <v>77</v>
      </c>
      <c r="AY150" s="13" t="s">
        <v>114</v>
      </c>
      <c r="BE150" s="138">
        <f>IF(N150="základní",J150,0)</f>
        <v>2345.6</v>
      </c>
      <c r="BF150" s="138">
        <f>IF(N150="snížená",J150,0)</f>
        <v>0</v>
      </c>
      <c r="BG150" s="138">
        <f>IF(N150="zákl. přenesená",J150,0)</f>
        <v>0</v>
      </c>
      <c r="BH150" s="138">
        <f>IF(N150="sníž. přenesená",J150,0)</f>
        <v>0</v>
      </c>
      <c r="BI150" s="138">
        <f>IF(N150="nulová",J150,0)</f>
        <v>0</v>
      </c>
      <c r="BJ150" s="13" t="s">
        <v>75</v>
      </c>
      <c r="BK150" s="138">
        <f>ROUND(I150*H150,2)</f>
        <v>2345.6</v>
      </c>
      <c r="BL150" s="13" t="s">
        <v>120</v>
      </c>
      <c r="BM150" s="137" t="s">
        <v>163</v>
      </c>
    </row>
    <row r="151" spans="2:65" s="1" customFormat="1" ht="24.15" customHeight="1">
      <c r="B151" s="125"/>
      <c r="C151" s="126" t="s">
        <v>160</v>
      </c>
      <c r="D151" s="126" t="s">
        <v>116</v>
      </c>
      <c r="E151" s="127" t="s">
        <v>399</v>
      </c>
      <c r="F151" s="128" t="s">
        <v>400</v>
      </c>
      <c r="G151" s="129" t="s">
        <v>119</v>
      </c>
      <c r="H151" s="130">
        <v>5</v>
      </c>
      <c r="I151" s="131">
        <v>215</v>
      </c>
      <c r="J151" s="131">
        <f>ROUND(I151*H151,2)</f>
        <v>1075</v>
      </c>
      <c r="K151" s="132"/>
      <c r="L151" s="25"/>
      <c r="M151" s="133" t="s">
        <v>1</v>
      </c>
      <c r="N151" s="134" t="s">
        <v>33</v>
      </c>
      <c r="O151" s="135">
        <v>0</v>
      </c>
      <c r="P151" s="135">
        <f>O151*H151</f>
        <v>0</v>
      </c>
      <c r="Q151" s="135">
        <v>0</v>
      </c>
      <c r="R151" s="135">
        <f>Q151*H151</f>
        <v>0</v>
      </c>
      <c r="S151" s="135">
        <v>0</v>
      </c>
      <c r="T151" s="136">
        <f>S151*H151</f>
        <v>0</v>
      </c>
      <c r="AR151" s="137" t="s">
        <v>120</v>
      </c>
      <c r="AT151" s="137" t="s">
        <v>116</v>
      </c>
      <c r="AU151" s="137" t="s">
        <v>77</v>
      </c>
      <c r="AY151" s="13" t="s">
        <v>114</v>
      </c>
      <c r="BE151" s="138">
        <f>IF(N151="základní",J151,0)</f>
        <v>1075</v>
      </c>
      <c r="BF151" s="138">
        <f>IF(N151="snížená",J151,0)</f>
        <v>0</v>
      </c>
      <c r="BG151" s="138">
        <f>IF(N151="zákl. přenesená",J151,0)</f>
        <v>0</v>
      </c>
      <c r="BH151" s="138">
        <f>IF(N151="sníž. přenesená",J151,0)</f>
        <v>0</v>
      </c>
      <c r="BI151" s="138">
        <f>IF(N151="nulová",J151,0)</f>
        <v>0</v>
      </c>
      <c r="BJ151" s="13" t="s">
        <v>75</v>
      </c>
      <c r="BK151" s="138">
        <f>ROUND(I151*H151,2)</f>
        <v>1075</v>
      </c>
      <c r="BL151" s="13" t="s">
        <v>120</v>
      </c>
      <c r="BM151" s="137" t="s">
        <v>166</v>
      </c>
    </row>
    <row r="152" spans="2:65" s="1" customFormat="1" ht="16.5" customHeight="1">
      <c r="B152" s="125"/>
      <c r="C152" s="126" t="s">
        <v>152</v>
      </c>
      <c r="D152" s="126" t="s">
        <v>116</v>
      </c>
      <c r="E152" s="127" t="s">
        <v>401</v>
      </c>
      <c r="F152" s="128" t="s">
        <v>402</v>
      </c>
      <c r="G152" s="129" t="s">
        <v>133</v>
      </c>
      <c r="H152" s="130">
        <v>0.48</v>
      </c>
      <c r="I152" s="131">
        <v>2665</v>
      </c>
      <c r="J152" s="131">
        <f>ROUND(I152*H152,2)</f>
        <v>1279.2</v>
      </c>
      <c r="K152" s="132"/>
      <c r="L152" s="25"/>
      <c r="M152" s="133" t="s">
        <v>1</v>
      </c>
      <c r="N152" s="134" t="s">
        <v>33</v>
      </c>
      <c r="O152" s="135">
        <v>0</v>
      </c>
      <c r="P152" s="135">
        <f>O152*H152</f>
        <v>0</v>
      </c>
      <c r="Q152" s="135">
        <v>0</v>
      </c>
      <c r="R152" s="135">
        <f>Q152*H152</f>
        <v>0</v>
      </c>
      <c r="S152" s="135">
        <v>0</v>
      </c>
      <c r="T152" s="136">
        <f>S152*H152</f>
        <v>0</v>
      </c>
      <c r="AR152" s="137" t="s">
        <v>120</v>
      </c>
      <c r="AT152" s="137" t="s">
        <v>116</v>
      </c>
      <c r="AU152" s="137" t="s">
        <v>77</v>
      </c>
      <c r="AY152" s="13" t="s">
        <v>114</v>
      </c>
      <c r="BE152" s="138">
        <f>IF(N152="základní",J152,0)</f>
        <v>1279.2</v>
      </c>
      <c r="BF152" s="138">
        <f>IF(N152="snížená",J152,0)</f>
        <v>0</v>
      </c>
      <c r="BG152" s="138">
        <f>IF(N152="zákl. přenesená",J152,0)</f>
        <v>0</v>
      </c>
      <c r="BH152" s="138">
        <f>IF(N152="sníž. přenesená",J152,0)</f>
        <v>0</v>
      </c>
      <c r="BI152" s="138">
        <f>IF(N152="nulová",J152,0)</f>
        <v>0</v>
      </c>
      <c r="BJ152" s="13" t="s">
        <v>75</v>
      </c>
      <c r="BK152" s="138">
        <f>ROUND(I152*H152,2)</f>
        <v>1279.2</v>
      </c>
      <c r="BL152" s="13" t="s">
        <v>120</v>
      </c>
      <c r="BM152" s="137" t="s">
        <v>170</v>
      </c>
    </row>
    <row r="153" spans="2:65" s="1" customFormat="1" ht="24.15" hidden="1" customHeight="1">
      <c r="B153" s="125"/>
      <c r="C153" s="126" t="s">
        <v>167</v>
      </c>
      <c r="D153" s="126" t="s">
        <v>116</v>
      </c>
      <c r="E153" s="127" t="s">
        <v>403</v>
      </c>
      <c r="F153" s="128" t="s">
        <v>404</v>
      </c>
      <c r="G153" s="129" t="s">
        <v>133</v>
      </c>
      <c r="H153" s="130">
        <v>0</v>
      </c>
      <c r="I153" s="131">
        <v>2205</v>
      </c>
      <c r="J153" s="131">
        <f>ROUND(I153*H153,2)</f>
        <v>0</v>
      </c>
      <c r="K153" s="132"/>
      <c r="L153" s="25"/>
      <c r="M153" s="133" t="s">
        <v>1</v>
      </c>
      <c r="N153" s="134" t="s">
        <v>33</v>
      </c>
      <c r="O153" s="135">
        <v>0</v>
      </c>
      <c r="P153" s="135">
        <f>O153*H153</f>
        <v>0</v>
      </c>
      <c r="Q153" s="135">
        <v>0</v>
      </c>
      <c r="R153" s="135">
        <f>Q153*H153</f>
        <v>0</v>
      </c>
      <c r="S153" s="135">
        <v>0</v>
      </c>
      <c r="T153" s="136">
        <f>S153*H153</f>
        <v>0</v>
      </c>
      <c r="AR153" s="137" t="s">
        <v>120</v>
      </c>
      <c r="AT153" s="137" t="s">
        <v>116</v>
      </c>
      <c r="AU153" s="137" t="s">
        <v>77</v>
      </c>
      <c r="AY153" s="13" t="s">
        <v>114</v>
      </c>
      <c r="BE153" s="138">
        <f>IF(N153="základní",J153,0)</f>
        <v>0</v>
      </c>
      <c r="BF153" s="138">
        <f>IF(N153="snížená",J153,0)</f>
        <v>0</v>
      </c>
      <c r="BG153" s="138">
        <f>IF(N153="zákl. přenesená",J153,0)</f>
        <v>0</v>
      </c>
      <c r="BH153" s="138">
        <f>IF(N153="sníž. přenesená",J153,0)</f>
        <v>0</v>
      </c>
      <c r="BI153" s="138">
        <f>IF(N153="nulová",J153,0)</f>
        <v>0</v>
      </c>
      <c r="BJ153" s="13" t="s">
        <v>75</v>
      </c>
      <c r="BK153" s="138">
        <f>ROUND(I153*H153,2)</f>
        <v>0</v>
      </c>
      <c r="BL153" s="13" t="s">
        <v>120</v>
      </c>
      <c r="BM153" s="137" t="s">
        <v>173</v>
      </c>
    </row>
    <row r="154" spans="2:65" s="11" customFormat="1" ht="22.8" customHeight="1">
      <c r="B154" s="114"/>
      <c r="D154" s="115" t="s">
        <v>67</v>
      </c>
      <c r="E154" s="123" t="s">
        <v>137</v>
      </c>
      <c r="F154" s="123" t="s">
        <v>218</v>
      </c>
      <c r="J154" s="124">
        <f>BK154</f>
        <v>0</v>
      </c>
      <c r="L154" s="114"/>
      <c r="M154" s="118"/>
      <c r="P154" s="119">
        <f>P155</f>
        <v>0</v>
      </c>
      <c r="R154" s="119">
        <f>R155</f>
        <v>0</v>
      </c>
      <c r="T154" s="120">
        <f>T155</f>
        <v>0</v>
      </c>
      <c r="AR154" s="115" t="s">
        <v>75</v>
      </c>
      <c r="AT154" s="121" t="s">
        <v>67</v>
      </c>
      <c r="AU154" s="121" t="s">
        <v>75</v>
      </c>
      <c r="AY154" s="115" t="s">
        <v>114</v>
      </c>
      <c r="BK154" s="122">
        <f>BK155</f>
        <v>0</v>
      </c>
    </row>
    <row r="155" spans="2:65" s="1" customFormat="1" ht="16.5" hidden="1" customHeight="1">
      <c r="B155" s="125"/>
      <c r="C155" s="126" t="s">
        <v>156</v>
      </c>
      <c r="D155" s="126" t="s">
        <v>116</v>
      </c>
      <c r="E155" s="127" t="s">
        <v>405</v>
      </c>
      <c r="F155" s="128" t="s">
        <v>406</v>
      </c>
      <c r="G155" s="129" t="s">
        <v>407</v>
      </c>
      <c r="H155" s="130">
        <v>0</v>
      </c>
      <c r="I155" s="131">
        <v>5600</v>
      </c>
      <c r="J155" s="131">
        <f>ROUND(I155*H155,2)</f>
        <v>0</v>
      </c>
      <c r="K155" s="132"/>
      <c r="L155" s="25"/>
      <c r="M155" s="133" t="s">
        <v>1</v>
      </c>
      <c r="N155" s="134" t="s">
        <v>33</v>
      </c>
      <c r="O155" s="135">
        <v>0</v>
      </c>
      <c r="P155" s="135">
        <f>O155*H155</f>
        <v>0</v>
      </c>
      <c r="Q155" s="135">
        <v>0</v>
      </c>
      <c r="R155" s="135">
        <f>Q155*H155</f>
        <v>0</v>
      </c>
      <c r="S155" s="135">
        <v>0</v>
      </c>
      <c r="T155" s="136">
        <f>S155*H155</f>
        <v>0</v>
      </c>
      <c r="AR155" s="137" t="s">
        <v>120</v>
      </c>
      <c r="AT155" s="137" t="s">
        <v>116</v>
      </c>
      <c r="AU155" s="137" t="s">
        <v>77</v>
      </c>
      <c r="AY155" s="13" t="s">
        <v>114</v>
      </c>
      <c r="BE155" s="138">
        <f>IF(N155="základní",J155,0)</f>
        <v>0</v>
      </c>
      <c r="BF155" s="138">
        <f>IF(N155="snížená",J155,0)</f>
        <v>0</v>
      </c>
      <c r="BG155" s="138">
        <f>IF(N155="zákl. přenesená",J155,0)</f>
        <v>0</v>
      </c>
      <c r="BH155" s="138">
        <f>IF(N155="sníž. přenesená",J155,0)</f>
        <v>0</v>
      </c>
      <c r="BI155" s="138">
        <f>IF(N155="nulová",J155,0)</f>
        <v>0</v>
      </c>
      <c r="BJ155" s="13" t="s">
        <v>75</v>
      </c>
      <c r="BK155" s="138">
        <f>ROUND(I155*H155,2)</f>
        <v>0</v>
      </c>
      <c r="BL155" s="13" t="s">
        <v>120</v>
      </c>
      <c r="BM155" s="137" t="s">
        <v>177</v>
      </c>
    </row>
    <row r="156" spans="2:65" s="11" customFormat="1" ht="22.8" customHeight="1">
      <c r="B156" s="114"/>
      <c r="D156" s="115" t="s">
        <v>67</v>
      </c>
      <c r="E156" s="123" t="s">
        <v>408</v>
      </c>
      <c r="F156" s="123" t="s">
        <v>409</v>
      </c>
      <c r="J156" s="124">
        <f>BK156</f>
        <v>0</v>
      </c>
      <c r="L156" s="114"/>
      <c r="M156" s="118"/>
      <c r="P156" s="119">
        <f>SUM(P157:P158)</f>
        <v>0</v>
      </c>
      <c r="R156" s="119">
        <f>SUM(R157:R158)</f>
        <v>0</v>
      </c>
      <c r="T156" s="120">
        <f>SUM(T157:T158)</f>
        <v>0</v>
      </c>
      <c r="AR156" s="115" t="s">
        <v>75</v>
      </c>
      <c r="AT156" s="121" t="s">
        <v>67</v>
      </c>
      <c r="AU156" s="121" t="s">
        <v>75</v>
      </c>
      <c r="AY156" s="115" t="s">
        <v>114</v>
      </c>
      <c r="BK156" s="122">
        <f>SUM(BK157:BK158)</f>
        <v>0</v>
      </c>
    </row>
    <row r="157" spans="2:65" s="1" customFormat="1" ht="16.5" hidden="1" customHeight="1">
      <c r="B157" s="125"/>
      <c r="C157" s="126" t="s">
        <v>174</v>
      </c>
      <c r="D157" s="126" t="s">
        <v>116</v>
      </c>
      <c r="E157" s="127" t="s">
        <v>410</v>
      </c>
      <c r="F157" s="128" t="s">
        <v>411</v>
      </c>
      <c r="G157" s="129" t="s">
        <v>412</v>
      </c>
      <c r="H157" s="130">
        <v>0</v>
      </c>
      <c r="I157" s="131">
        <v>400</v>
      </c>
      <c r="J157" s="131">
        <f>ROUND(I157*H157,2)</f>
        <v>0</v>
      </c>
      <c r="K157" s="132"/>
      <c r="L157" s="25"/>
      <c r="M157" s="133" t="s">
        <v>1</v>
      </c>
      <c r="N157" s="134" t="s">
        <v>33</v>
      </c>
      <c r="O157" s="135">
        <v>0</v>
      </c>
      <c r="P157" s="135">
        <f>O157*H157</f>
        <v>0</v>
      </c>
      <c r="Q157" s="135">
        <v>0</v>
      </c>
      <c r="R157" s="135">
        <f>Q157*H157</f>
        <v>0</v>
      </c>
      <c r="S157" s="135">
        <v>0</v>
      </c>
      <c r="T157" s="136">
        <f>S157*H157</f>
        <v>0</v>
      </c>
      <c r="AR157" s="137" t="s">
        <v>120</v>
      </c>
      <c r="AT157" s="137" t="s">
        <v>116</v>
      </c>
      <c r="AU157" s="137" t="s">
        <v>77</v>
      </c>
      <c r="AY157" s="13" t="s">
        <v>114</v>
      </c>
      <c r="BE157" s="138">
        <f>IF(N157="základní",J157,0)</f>
        <v>0</v>
      </c>
      <c r="BF157" s="138">
        <f>IF(N157="snížená",J157,0)</f>
        <v>0</v>
      </c>
      <c r="BG157" s="138">
        <f>IF(N157="zákl. přenesená",J157,0)</f>
        <v>0</v>
      </c>
      <c r="BH157" s="138">
        <f>IF(N157="sníž. přenesená",J157,0)</f>
        <v>0</v>
      </c>
      <c r="BI157" s="138">
        <f>IF(N157="nulová",J157,0)</f>
        <v>0</v>
      </c>
      <c r="BJ157" s="13" t="s">
        <v>75</v>
      </c>
      <c r="BK157" s="138">
        <f>ROUND(I157*H157,2)</f>
        <v>0</v>
      </c>
      <c r="BL157" s="13" t="s">
        <v>120</v>
      </c>
      <c r="BM157" s="137" t="s">
        <v>180</v>
      </c>
    </row>
    <row r="158" spans="2:65" s="1" customFormat="1" ht="24.15" hidden="1" customHeight="1">
      <c r="B158" s="125"/>
      <c r="C158" s="126" t="s">
        <v>159</v>
      </c>
      <c r="D158" s="126" t="s">
        <v>116</v>
      </c>
      <c r="E158" s="127" t="s">
        <v>413</v>
      </c>
      <c r="F158" s="128" t="s">
        <v>414</v>
      </c>
      <c r="G158" s="129" t="s">
        <v>119</v>
      </c>
      <c r="H158" s="130">
        <v>0</v>
      </c>
      <c r="I158" s="131">
        <v>142</v>
      </c>
      <c r="J158" s="131">
        <f>ROUND(I158*H158,2)</f>
        <v>0</v>
      </c>
      <c r="K158" s="132"/>
      <c r="L158" s="25"/>
      <c r="M158" s="133" t="s">
        <v>1</v>
      </c>
      <c r="N158" s="134" t="s">
        <v>33</v>
      </c>
      <c r="O158" s="135">
        <v>0</v>
      </c>
      <c r="P158" s="135">
        <f>O158*H158</f>
        <v>0</v>
      </c>
      <c r="Q158" s="135">
        <v>0</v>
      </c>
      <c r="R158" s="135">
        <f>Q158*H158</f>
        <v>0</v>
      </c>
      <c r="S158" s="135">
        <v>0</v>
      </c>
      <c r="T158" s="136">
        <f>S158*H158</f>
        <v>0</v>
      </c>
      <c r="AR158" s="137" t="s">
        <v>120</v>
      </c>
      <c r="AT158" s="137" t="s">
        <v>116</v>
      </c>
      <c r="AU158" s="137" t="s">
        <v>77</v>
      </c>
      <c r="AY158" s="13" t="s">
        <v>114</v>
      </c>
      <c r="BE158" s="138">
        <f>IF(N158="základní",J158,0)</f>
        <v>0</v>
      </c>
      <c r="BF158" s="138">
        <f>IF(N158="snížená",J158,0)</f>
        <v>0</v>
      </c>
      <c r="BG158" s="138">
        <f>IF(N158="zákl. přenesená",J158,0)</f>
        <v>0</v>
      </c>
      <c r="BH158" s="138">
        <f>IF(N158="sníž. přenesená",J158,0)</f>
        <v>0</v>
      </c>
      <c r="BI158" s="138">
        <f>IF(N158="nulová",J158,0)</f>
        <v>0</v>
      </c>
      <c r="BJ158" s="13" t="s">
        <v>75</v>
      </c>
      <c r="BK158" s="138">
        <f>ROUND(I158*H158,2)</f>
        <v>0</v>
      </c>
      <c r="BL158" s="13" t="s">
        <v>120</v>
      </c>
      <c r="BM158" s="137" t="s">
        <v>184</v>
      </c>
    </row>
    <row r="159" spans="2:65" s="11" customFormat="1" ht="22.8" customHeight="1">
      <c r="B159" s="114"/>
      <c r="D159" s="115" t="s">
        <v>67</v>
      </c>
      <c r="E159" s="123" t="s">
        <v>318</v>
      </c>
      <c r="F159" s="123" t="s">
        <v>415</v>
      </c>
      <c r="J159" s="124">
        <f>BK159</f>
        <v>3505.2799999999997</v>
      </c>
      <c r="L159" s="114"/>
      <c r="M159" s="118"/>
      <c r="P159" s="119">
        <f>SUM(P160:P163)</f>
        <v>0.24959999999999999</v>
      </c>
      <c r="R159" s="119">
        <f>SUM(R160:R163)</f>
        <v>0</v>
      </c>
      <c r="T159" s="120">
        <f>SUM(T160:T163)</f>
        <v>3.5360000000000003E-2</v>
      </c>
      <c r="AR159" s="115" t="s">
        <v>75</v>
      </c>
      <c r="AT159" s="121" t="s">
        <v>67</v>
      </c>
      <c r="AU159" s="121" t="s">
        <v>75</v>
      </c>
      <c r="AY159" s="115" t="s">
        <v>114</v>
      </c>
      <c r="BK159" s="122">
        <f>SUM(BK160:BK163)</f>
        <v>3505.2799999999997</v>
      </c>
    </row>
    <row r="160" spans="2:65" s="1" customFormat="1" ht="16.5" customHeight="1">
      <c r="B160" s="125"/>
      <c r="C160" s="126" t="s">
        <v>181</v>
      </c>
      <c r="D160" s="126" t="s">
        <v>116</v>
      </c>
      <c r="E160" s="127" t="s">
        <v>416</v>
      </c>
      <c r="F160" s="128" t="s">
        <v>417</v>
      </c>
      <c r="G160" s="129" t="s">
        <v>133</v>
      </c>
      <c r="H160" s="130">
        <v>0.48</v>
      </c>
      <c r="I160" s="131">
        <v>5390</v>
      </c>
      <c r="J160" s="131">
        <f>ROUND(I160*H160,2)</f>
        <v>2587.1999999999998</v>
      </c>
      <c r="K160" s="132"/>
      <c r="L160" s="25"/>
      <c r="M160" s="133" t="s">
        <v>1</v>
      </c>
      <c r="N160" s="134" t="s">
        <v>33</v>
      </c>
      <c r="O160" s="135">
        <v>0</v>
      </c>
      <c r="P160" s="135">
        <f>O160*H160</f>
        <v>0</v>
      </c>
      <c r="Q160" s="135">
        <v>0</v>
      </c>
      <c r="R160" s="135">
        <f>Q160*H160</f>
        <v>0</v>
      </c>
      <c r="S160" s="135">
        <v>0</v>
      </c>
      <c r="T160" s="136">
        <f>S160*H160</f>
        <v>0</v>
      </c>
      <c r="AR160" s="137" t="s">
        <v>120</v>
      </c>
      <c r="AT160" s="137" t="s">
        <v>116</v>
      </c>
      <c r="AU160" s="137" t="s">
        <v>77</v>
      </c>
      <c r="AY160" s="13" t="s">
        <v>114</v>
      </c>
      <c r="BE160" s="138">
        <f>IF(N160="základní",J160,0)</f>
        <v>2587.1999999999998</v>
      </c>
      <c r="BF160" s="138">
        <f>IF(N160="snížená",J160,0)</f>
        <v>0</v>
      </c>
      <c r="BG160" s="138">
        <f>IF(N160="zákl. přenesená",J160,0)</f>
        <v>0</v>
      </c>
      <c r="BH160" s="138">
        <f>IF(N160="sníž. přenesená",J160,0)</f>
        <v>0</v>
      </c>
      <c r="BI160" s="138">
        <f>IF(N160="nulová",J160,0)</f>
        <v>0</v>
      </c>
      <c r="BJ160" s="13" t="s">
        <v>75</v>
      </c>
      <c r="BK160" s="138">
        <f>ROUND(I160*H160,2)</f>
        <v>2587.1999999999998</v>
      </c>
      <c r="BL160" s="13" t="s">
        <v>120</v>
      </c>
      <c r="BM160" s="137" t="s">
        <v>188</v>
      </c>
    </row>
    <row r="161" spans="2:65" s="1" customFormat="1" ht="33" customHeight="1">
      <c r="B161" s="125"/>
      <c r="C161" s="126" t="s">
        <v>163</v>
      </c>
      <c r="D161" s="126" t="s">
        <v>116</v>
      </c>
      <c r="E161" s="127" t="s">
        <v>418</v>
      </c>
      <c r="F161" s="128" t="s">
        <v>419</v>
      </c>
      <c r="G161" s="129" t="s">
        <v>133</v>
      </c>
      <c r="H161" s="130">
        <v>0.48</v>
      </c>
      <c r="I161" s="131">
        <v>1670</v>
      </c>
      <c r="J161" s="131">
        <f>ROUND(I161*H161,2)</f>
        <v>801.6</v>
      </c>
      <c r="K161" s="132"/>
      <c r="L161" s="25"/>
      <c r="M161" s="133" t="s">
        <v>1</v>
      </c>
      <c r="N161" s="134" t="s">
        <v>33</v>
      </c>
      <c r="O161" s="135">
        <v>0</v>
      </c>
      <c r="P161" s="135">
        <f>O161*H161</f>
        <v>0</v>
      </c>
      <c r="Q161" s="135">
        <v>0</v>
      </c>
      <c r="R161" s="135">
        <f>Q161*H161</f>
        <v>0</v>
      </c>
      <c r="S161" s="135">
        <v>0</v>
      </c>
      <c r="T161" s="136">
        <f>S161*H161</f>
        <v>0</v>
      </c>
      <c r="AR161" s="137" t="s">
        <v>120</v>
      </c>
      <c r="AT161" s="137" t="s">
        <v>116</v>
      </c>
      <c r="AU161" s="137" t="s">
        <v>77</v>
      </c>
      <c r="AY161" s="13" t="s">
        <v>114</v>
      </c>
      <c r="BE161" s="138">
        <f>IF(N161="základní",J161,0)</f>
        <v>801.6</v>
      </c>
      <c r="BF161" s="138">
        <f>IF(N161="snížená",J161,0)</f>
        <v>0</v>
      </c>
      <c r="BG161" s="138">
        <f>IF(N161="zákl. přenesená",J161,0)</f>
        <v>0</v>
      </c>
      <c r="BH161" s="138">
        <f>IF(N161="sníž. přenesená",J161,0)</f>
        <v>0</v>
      </c>
      <c r="BI161" s="138">
        <f>IF(N161="nulová",J161,0)</f>
        <v>0</v>
      </c>
      <c r="BJ161" s="13" t="s">
        <v>75</v>
      </c>
      <c r="BK161" s="138">
        <f>ROUND(I161*H161,2)</f>
        <v>801.6</v>
      </c>
      <c r="BL161" s="13" t="s">
        <v>120</v>
      </c>
      <c r="BM161" s="137" t="s">
        <v>193</v>
      </c>
    </row>
    <row r="162" spans="2:65" s="1" customFormat="1" ht="21.75" hidden="1" customHeight="1">
      <c r="B162" s="125"/>
      <c r="C162" s="126" t="s">
        <v>7</v>
      </c>
      <c r="D162" s="126" t="s">
        <v>116</v>
      </c>
      <c r="E162" s="127" t="s">
        <v>420</v>
      </c>
      <c r="F162" s="128" t="s">
        <v>421</v>
      </c>
      <c r="G162" s="129" t="s">
        <v>119</v>
      </c>
      <c r="H162" s="130">
        <v>0</v>
      </c>
      <c r="I162" s="131">
        <v>85</v>
      </c>
      <c r="J162" s="131">
        <f>ROUND(I162*H162,2)</f>
        <v>0</v>
      </c>
      <c r="K162" s="132"/>
      <c r="L162" s="25"/>
      <c r="M162" s="133" t="s">
        <v>1</v>
      </c>
      <c r="N162" s="134" t="s">
        <v>33</v>
      </c>
      <c r="O162" s="135">
        <v>0</v>
      </c>
      <c r="P162" s="135">
        <f>O162*H162</f>
        <v>0</v>
      </c>
      <c r="Q162" s="135">
        <v>0</v>
      </c>
      <c r="R162" s="135">
        <f>Q162*H162</f>
        <v>0</v>
      </c>
      <c r="S162" s="135">
        <v>0</v>
      </c>
      <c r="T162" s="136">
        <f>S162*H162</f>
        <v>0</v>
      </c>
      <c r="AR162" s="137" t="s">
        <v>120</v>
      </c>
      <c r="AT162" s="137" t="s">
        <v>116</v>
      </c>
      <c r="AU162" s="137" t="s">
        <v>77</v>
      </c>
      <c r="AY162" s="13" t="s">
        <v>114</v>
      </c>
      <c r="BE162" s="138">
        <f>IF(N162="základní",J162,0)</f>
        <v>0</v>
      </c>
      <c r="BF162" s="138">
        <f>IF(N162="snížená",J162,0)</f>
        <v>0</v>
      </c>
      <c r="BG162" s="138">
        <f>IF(N162="zákl. přenesená",J162,0)</f>
        <v>0</v>
      </c>
      <c r="BH162" s="138">
        <f>IF(N162="sníž. přenesená",J162,0)</f>
        <v>0</v>
      </c>
      <c r="BI162" s="138">
        <f>IF(N162="nulová",J162,0)</f>
        <v>0</v>
      </c>
      <c r="BJ162" s="13" t="s">
        <v>75</v>
      </c>
      <c r="BK162" s="138">
        <f>ROUND(I162*H162,2)</f>
        <v>0</v>
      </c>
      <c r="BL162" s="13" t="s">
        <v>120</v>
      </c>
      <c r="BM162" s="137" t="s">
        <v>204</v>
      </c>
    </row>
    <row r="163" spans="2:65" s="1" customFormat="1" ht="24.15" customHeight="1">
      <c r="B163" s="125"/>
      <c r="C163" s="126" t="s">
        <v>166</v>
      </c>
      <c r="D163" s="126" t="s">
        <v>116</v>
      </c>
      <c r="E163" s="127" t="s">
        <v>422</v>
      </c>
      <c r="F163" s="128" t="s">
        <v>423</v>
      </c>
      <c r="G163" s="129" t="s">
        <v>119</v>
      </c>
      <c r="H163" s="130">
        <v>0.52</v>
      </c>
      <c r="I163" s="131">
        <v>224</v>
      </c>
      <c r="J163" s="131">
        <f>ROUND(I163*H163,2)</f>
        <v>116.48</v>
      </c>
      <c r="K163" s="132"/>
      <c r="L163" s="25"/>
      <c r="M163" s="133" t="s">
        <v>1</v>
      </c>
      <c r="N163" s="134" t="s">
        <v>33</v>
      </c>
      <c r="O163" s="135">
        <v>0.48</v>
      </c>
      <c r="P163" s="135">
        <f>O163*H163</f>
        <v>0.24959999999999999</v>
      </c>
      <c r="Q163" s="135">
        <v>0</v>
      </c>
      <c r="R163" s="135">
        <f>Q163*H163</f>
        <v>0</v>
      </c>
      <c r="S163" s="135">
        <v>6.8000000000000005E-2</v>
      </c>
      <c r="T163" s="136">
        <f>S163*H163</f>
        <v>3.5360000000000003E-2</v>
      </c>
      <c r="AR163" s="137" t="s">
        <v>120</v>
      </c>
      <c r="AT163" s="137" t="s">
        <v>116</v>
      </c>
      <c r="AU163" s="137" t="s">
        <v>77</v>
      </c>
      <c r="AY163" s="13" t="s">
        <v>114</v>
      </c>
      <c r="BE163" s="138">
        <f>IF(N163="základní",J163,0)</f>
        <v>116.48</v>
      </c>
      <c r="BF163" s="138">
        <f>IF(N163="snížená",J163,0)</f>
        <v>0</v>
      </c>
      <c r="BG163" s="138">
        <f>IF(N163="zákl. přenesená",J163,0)</f>
        <v>0</v>
      </c>
      <c r="BH163" s="138">
        <f>IF(N163="sníž. přenesená",J163,0)</f>
        <v>0</v>
      </c>
      <c r="BI163" s="138">
        <f>IF(N163="nulová",J163,0)</f>
        <v>0</v>
      </c>
      <c r="BJ163" s="13" t="s">
        <v>75</v>
      </c>
      <c r="BK163" s="138">
        <f>ROUND(I163*H163,2)</f>
        <v>116.48</v>
      </c>
      <c r="BL163" s="13" t="s">
        <v>120</v>
      </c>
      <c r="BM163" s="137" t="s">
        <v>424</v>
      </c>
    </row>
    <row r="164" spans="2:65" s="11" customFormat="1" ht="22.8" customHeight="1">
      <c r="B164" s="114"/>
      <c r="D164" s="115" t="s">
        <v>67</v>
      </c>
      <c r="E164" s="123" t="s">
        <v>425</v>
      </c>
      <c r="F164" s="123" t="s">
        <v>426</v>
      </c>
      <c r="J164" s="124">
        <f>BK164</f>
        <v>-6117.2</v>
      </c>
      <c r="L164" s="114"/>
      <c r="M164" s="118"/>
      <c r="P164" s="119">
        <f>SUM(P165:P168)</f>
        <v>2.1112000000000002</v>
      </c>
      <c r="R164" s="119">
        <f>SUM(R165:R168)</f>
        <v>0</v>
      </c>
      <c r="T164" s="120">
        <f>SUM(T165:T168)</f>
        <v>0.21060000000000001</v>
      </c>
      <c r="AR164" s="115" t="s">
        <v>75</v>
      </c>
      <c r="AT164" s="121" t="s">
        <v>67</v>
      </c>
      <c r="AU164" s="121" t="s">
        <v>75</v>
      </c>
      <c r="AY164" s="115" t="s">
        <v>114</v>
      </c>
      <c r="BK164" s="122">
        <f>SUM(BK165:BK168)</f>
        <v>-6117.2</v>
      </c>
    </row>
    <row r="165" spans="2:65" s="1" customFormat="1" ht="24.15" customHeight="1">
      <c r="B165" s="125"/>
      <c r="C165" s="126" t="s">
        <v>194</v>
      </c>
      <c r="D165" s="126" t="s">
        <v>116</v>
      </c>
      <c r="E165" s="127" t="s">
        <v>427</v>
      </c>
      <c r="F165" s="128" t="s">
        <v>428</v>
      </c>
      <c r="G165" s="129" t="s">
        <v>190</v>
      </c>
      <c r="H165" s="130">
        <v>2.6</v>
      </c>
      <c r="I165" s="131">
        <v>378</v>
      </c>
      <c r="J165" s="131">
        <f>ROUND(I165*H165,2)</f>
        <v>982.8</v>
      </c>
      <c r="K165" s="132"/>
      <c r="L165" s="25"/>
      <c r="M165" s="133" t="s">
        <v>1</v>
      </c>
      <c r="N165" s="134" t="s">
        <v>33</v>
      </c>
      <c r="O165" s="135">
        <v>0.81200000000000006</v>
      </c>
      <c r="P165" s="135">
        <f>O165*H165</f>
        <v>2.1112000000000002</v>
      </c>
      <c r="Q165" s="135">
        <v>0</v>
      </c>
      <c r="R165" s="135">
        <f>Q165*H165</f>
        <v>0</v>
      </c>
      <c r="S165" s="135">
        <v>8.1000000000000003E-2</v>
      </c>
      <c r="T165" s="136">
        <f>S165*H165</f>
        <v>0.21060000000000001</v>
      </c>
      <c r="AR165" s="137" t="s">
        <v>120</v>
      </c>
      <c r="AT165" s="137" t="s">
        <v>116</v>
      </c>
      <c r="AU165" s="137" t="s">
        <v>77</v>
      </c>
      <c r="AY165" s="13" t="s">
        <v>114</v>
      </c>
      <c r="BE165" s="138">
        <f>IF(N165="základní",J165,0)</f>
        <v>982.8</v>
      </c>
      <c r="BF165" s="138">
        <f>IF(N165="snížená",J165,0)</f>
        <v>0</v>
      </c>
      <c r="BG165" s="138">
        <f>IF(N165="zákl. přenesená",J165,0)</f>
        <v>0</v>
      </c>
      <c r="BH165" s="138">
        <f>IF(N165="sníž. přenesená",J165,0)</f>
        <v>0</v>
      </c>
      <c r="BI165" s="138">
        <f>IF(N165="nulová",J165,0)</f>
        <v>0</v>
      </c>
      <c r="BJ165" s="13" t="s">
        <v>75</v>
      </c>
      <c r="BK165" s="138">
        <f>ROUND(I165*H165,2)</f>
        <v>982.8</v>
      </c>
      <c r="BL165" s="13" t="s">
        <v>120</v>
      </c>
      <c r="BM165" s="137" t="s">
        <v>429</v>
      </c>
    </row>
    <row r="166" spans="2:65" s="1" customFormat="1" ht="24.15" customHeight="1">
      <c r="B166" s="125"/>
      <c r="C166" s="126" t="s">
        <v>170</v>
      </c>
      <c r="D166" s="126" t="s">
        <v>116</v>
      </c>
      <c r="E166" s="127" t="s">
        <v>430</v>
      </c>
      <c r="F166" s="128" t="s">
        <v>431</v>
      </c>
      <c r="G166" s="129" t="s">
        <v>190</v>
      </c>
      <c r="H166" s="130">
        <v>-1</v>
      </c>
      <c r="I166" s="131">
        <v>3890</v>
      </c>
      <c r="J166" s="131">
        <f>ROUND(I166*H166,2)</f>
        <v>-3890</v>
      </c>
      <c r="K166" s="132"/>
      <c r="L166" s="25"/>
      <c r="M166" s="133" t="s">
        <v>1</v>
      </c>
      <c r="N166" s="134" t="s">
        <v>33</v>
      </c>
      <c r="O166" s="135">
        <v>0</v>
      </c>
      <c r="P166" s="135">
        <f>O166*H166</f>
        <v>0</v>
      </c>
      <c r="Q166" s="135">
        <v>0</v>
      </c>
      <c r="R166" s="135">
        <f>Q166*H166</f>
        <v>0</v>
      </c>
      <c r="S166" s="135">
        <v>0</v>
      </c>
      <c r="T166" s="136">
        <f>S166*H166</f>
        <v>0</v>
      </c>
      <c r="AR166" s="137" t="s">
        <v>120</v>
      </c>
      <c r="AT166" s="137" t="s">
        <v>116</v>
      </c>
      <c r="AU166" s="137" t="s">
        <v>77</v>
      </c>
      <c r="AY166" s="13" t="s">
        <v>114</v>
      </c>
      <c r="BE166" s="138">
        <f>IF(N166="základní",J166,0)</f>
        <v>-3890</v>
      </c>
      <c r="BF166" s="138">
        <f>IF(N166="snížená",J166,0)</f>
        <v>0</v>
      </c>
      <c r="BG166" s="138">
        <f>IF(N166="zákl. přenesená",J166,0)</f>
        <v>0</v>
      </c>
      <c r="BH166" s="138">
        <f>IF(N166="sníž. přenesená",J166,0)</f>
        <v>0</v>
      </c>
      <c r="BI166" s="138">
        <f>IF(N166="nulová",J166,0)</f>
        <v>0</v>
      </c>
      <c r="BJ166" s="13" t="s">
        <v>75</v>
      </c>
      <c r="BK166" s="138">
        <f>ROUND(I166*H166,2)</f>
        <v>-3890</v>
      </c>
      <c r="BL166" s="13" t="s">
        <v>120</v>
      </c>
      <c r="BM166" s="137" t="s">
        <v>217</v>
      </c>
    </row>
    <row r="167" spans="2:65" s="1" customFormat="1" ht="24.15" customHeight="1">
      <c r="B167" s="125"/>
      <c r="C167" s="126" t="s">
        <v>201</v>
      </c>
      <c r="D167" s="126" t="s">
        <v>116</v>
      </c>
      <c r="E167" s="127" t="s">
        <v>432</v>
      </c>
      <c r="F167" s="128" t="s">
        <v>433</v>
      </c>
      <c r="G167" s="129" t="s">
        <v>190</v>
      </c>
      <c r="H167" s="130">
        <v>-0.6</v>
      </c>
      <c r="I167" s="131">
        <v>5350</v>
      </c>
      <c r="J167" s="131">
        <f>ROUND(I167*H167,2)</f>
        <v>-3210</v>
      </c>
      <c r="K167" s="132"/>
      <c r="L167" s="25"/>
      <c r="M167" s="133" t="s">
        <v>1</v>
      </c>
      <c r="N167" s="134" t="s">
        <v>33</v>
      </c>
      <c r="O167" s="135">
        <v>0</v>
      </c>
      <c r="P167" s="135">
        <f>O167*H167</f>
        <v>0</v>
      </c>
      <c r="Q167" s="135">
        <v>0</v>
      </c>
      <c r="R167" s="135">
        <f>Q167*H167</f>
        <v>0</v>
      </c>
      <c r="S167" s="135">
        <v>0</v>
      </c>
      <c r="T167" s="136">
        <f>S167*H167</f>
        <v>0</v>
      </c>
      <c r="AR167" s="137" t="s">
        <v>120</v>
      </c>
      <c r="AT167" s="137" t="s">
        <v>116</v>
      </c>
      <c r="AU167" s="137" t="s">
        <v>77</v>
      </c>
      <c r="AY167" s="13" t="s">
        <v>114</v>
      </c>
      <c r="BE167" s="138">
        <f>IF(N167="základní",J167,0)</f>
        <v>-3210</v>
      </c>
      <c r="BF167" s="138">
        <f>IF(N167="snížená",J167,0)</f>
        <v>0</v>
      </c>
      <c r="BG167" s="138">
        <f>IF(N167="zákl. přenesená",J167,0)</f>
        <v>0</v>
      </c>
      <c r="BH167" s="138">
        <f>IF(N167="sníž. přenesená",J167,0)</f>
        <v>0</v>
      </c>
      <c r="BI167" s="138">
        <f>IF(N167="nulová",J167,0)</f>
        <v>0</v>
      </c>
      <c r="BJ167" s="13" t="s">
        <v>75</v>
      </c>
      <c r="BK167" s="138">
        <f>ROUND(I167*H167,2)</f>
        <v>-3210</v>
      </c>
      <c r="BL167" s="13" t="s">
        <v>120</v>
      </c>
      <c r="BM167" s="137" t="s">
        <v>222</v>
      </c>
    </row>
    <row r="168" spans="2:65" s="1" customFormat="1" ht="24.15" hidden="1" customHeight="1">
      <c r="B168" s="125"/>
      <c r="C168" s="126" t="s">
        <v>173</v>
      </c>
      <c r="D168" s="126" t="s">
        <v>116</v>
      </c>
      <c r="E168" s="127" t="s">
        <v>434</v>
      </c>
      <c r="F168" s="128" t="s">
        <v>435</v>
      </c>
      <c r="G168" s="129" t="s">
        <v>190</v>
      </c>
      <c r="H168" s="130">
        <v>0</v>
      </c>
      <c r="I168" s="131">
        <v>566</v>
      </c>
      <c r="J168" s="131">
        <f>ROUND(I168*H168,2)</f>
        <v>0</v>
      </c>
      <c r="K168" s="132"/>
      <c r="L168" s="25"/>
      <c r="M168" s="133" t="s">
        <v>1</v>
      </c>
      <c r="N168" s="134" t="s">
        <v>33</v>
      </c>
      <c r="O168" s="135">
        <v>0</v>
      </c>
      <c r="P168" s="135">
        <f>O168*H168</f>
        <v>0</v>
      </c>
      <c r="Q168" s="135">
        <v>0</v>
      </c>
      <c r="R168" s="135">
        <f>Q168*H168</f>
        <v>0</v>
      </c>
      <c r="S168" s="135">
        <v>0</v>
      </c>
      <c r="T168" s="136">
        <f>S168*H168</f>
        <v>0</v>
      </c>
      <c r="AR168" s="137" t="s">
        <v>120</v>
      </c>
      <c r="AT168" s="137" t="s">
        <v>116</v>
      </c>
      <c r="AU168" s="137" t="s">
        <v>77</v>
      </c>
      <c r="AY168" s="13" t="s">
        <v>114</v>
      </c>
      <c r="BE168" s="138">
        <f>IF(N168="základní",J168,0)</f>
        <v>0</v>
      </c>
      <c r="BF168" s="138">
        <f>IF(N168="snížená",J168,0)</f>
        <v>0</v>
      </c>
      <c r="BG168" s="138">
        <f>IF(N168="zákl. přenesená",J168,0)</f>
        <v>0</v>
      </c>
      <c r="BH168" s="138">
        <f>IF(N168="sníž. přenesená",J168,0)</f>
        <v>0</v>
      </c>
      <c r="BI168" s="138">
        <f>IF(N168="nulová",J168,0)</f>
        <v>0</v>
      </c>
      <c r="BJ168" s="13" t="s">
        <v>75</v>
      </c>
      <c r="BK168" s="138">
        <f>ROUND(I168*H168,2)</f>
        <v>0</v>
      </c>
      <c r="BL168" s="13" t="s">
        <v>120</v>
      </c>
      <c r="BM168" s="137" t="s">
        <v>225</v>
      </c>
    </row>
    <row r="169" spans="2:65" s="11" customFormat="1" ht="22.8" customHeight="1">
      <c r="B169" s="114"/>
      <c r="D169" s="115" t="s">
        <v>67</v>
      </c>
      <c r="E169" s="123" t="s">
        <v>336</v>
      </c>
      <c r="F169" s="123" t="s">
        <v>337</v>
      </c>
      <c r="J169" s="124">
        <f>BK169</f>
        <v>0</v>
      </c>
      <c r="L169" s="114"/>
      <c r="M169" s="118"/>
      <c r="P169" s="119">
        <f>SUM(P170:P173)</f>
        <v>0</v>
      </c>
      <c r="R169" s="119">
        <f>SUM(R170:R173)</f>
        <v>0</v>
      </c>
      <c r="T169" s="120">
        <f>SUM(T170:T173)</f>
        <v>0</v>
      </c>
      <c r="AR169" s="115" t="s">
        <v>75</v>
      </c>
      <c r="AT169" s="121" t="s">
        <v>67</v>
      </c>
      <c r="AU169" s="121" t="s">
        <v>75</v>
      </c>
      <c r="AY169" s="115" t="s">
        <v>114</v>
      </c>
      <c r="BK169" s="122">
        <f>SUM(BK170:BK173)</f>
        <v>0</v>
      </c>
    </row>
    <row r="170" spans="2:65" s="1" customFormat="1" ht="24.15" hidden="1" customHeight="1">
      <c r="B170" s="125"/>
      <c r="C170" s="126" t="s">
        <v>209</v>
      </c>
      <c r="D170" s="126" t="s">
        <v>116</v>
      </c>
      <c r="E170" s="127" t="s">
        <v>436</v>
      </c>
      <c r="F170" s="128" t="s">
        <v>437</v>
      </c>
      <c r="G170" s="129" t="s">
        <v>142</v>
      </c>
      <c r="H170" s="130">
        <v>0</v>
      </c>
      <c r="I170" s="131">
        <v>978</v>
      </c>
      <c r="J170" s="131">
        <f>ROUND(I170*H170,2)</f>
        <v>0</v>
      </c>
      <c r="K170" s="132"/>
      <c r="L170" s="25"/>
      <c r="M170" s="133" t="s">
        <v>1</v>
      </c>
      <c r="N170" s="134" t="s">
        <v>33</v>
      </c>
      <c r="O170" s="135">
        <v>0</v>
      </c>
      <c r="P170" s="135">
        <f>O170*H170</f>
        <v>0</v>
      </c>
      <c r="Q170" s="135">
        <v>0</v>
      </c>
      <c r="R170" s="135">
        <f>Q170*H170</f>
        <v>0</v>
      </c>
      <c r="S170" s="135">
        <v>0</v>
      </c>
      <c r="T170" s="136">
        <f>S170*H170</f>
        <v>0</v>
      </c>
      <c r="AR170" s="137" t="s">
        <v>120</v>
      </c>
      <c r="AT170" s="137" t="s">
        <v>116</v>
      </c>
      <c r="AU170" s="137" t="s">
        <v>77</v>
      </c>
      <c r="AY170" s="13" t="s">
        <v>114</v>
      </c>
      <c r="BE170" s="138">
        <f>IF(N170="základní",J170,0)</f>
        <v>0</v>
      </c>
      <c r="BF170" s="138">
        <f>IF(N170="snížená",J170,0)</f>
        <v>0</v>
      </c>
      <c r="BG170" s="138">
        <f>IF(N170="zákl. přenesená",J170,0)</f>
        <v>0</v>
      </c>
      <c r="BH170" s="138">
        <f>IF(N170="sníž. přenesená",J170,0)</f>
        <v>0</v>
      </c>
      <c r="BI170" s="138">
        <f>IF(N170="nulová",J170,0)</f>
        <v>0</v>
      </c>
      <c r="BJ170" s="13" t="s">
        <v>75</v>
      </c>
      <c r="BK170" s="138">
        <f>ROUND(I170*H170,2)</f>
        <v>0</v>
      </c>
      <c r="BL170" s="13" t="s">
        <v>120</v>
      </c>
      <c r="BM170" s="137" t="s">
        <v>229</v>
      </c>
    </row>
    <row r="171" spans="2:65" s="1" customFormat="1" ht="24.15" hidden="1" customHeight="1">
      <c r="B171" s="125"/>
      <c r="C171" s="126" t="s">
        <v>177</v>
      </c>
      <c r="D171" s="126" t="s">
        <v>116</v>
      </c>
      <c r="E171" s="127" t="s">
        <v>438</v>
      </c>
      <c r="F171" s="128" t="s">
        <v>439</v>
      </c>
      <c r="G171" s="129" t="s">
        <v>142</v>
      </c>
      <c r="H171" s="130">
        <v>0</v>
      </c>
      <c r="I171" s="131">
        <v>290</v>
      </c>
      <c r="J171" s="131">
        <f>ROUND(I171*H171,2)</f>
        <v>0</v>
      </c>
      <c r="K171" s="132"/>
      <c r="L171" s="25"/>
      <c r="M171" s="133" t="s">
        <v>1</v>
      </c>
      <c r="N171" s="134" t="s">
        <v>33</v>
      </c>
      <c r="O171" s="135">
        <v>0</v>
      </c>
      <c r="P171" s="135">
        <f>O171*H171</f>
        <v>0</v>
      </c>
      <c r="Q171" s="135">
        <v>0</v>
      </c>
      <c r="R171" s="135">
        <f>Q171*H171</f>
        <v>0</v>
      </c>
      <c r="S171" s="135">
        <v>0</v>
      </c>
      <c r="T171" s="136">
        <f>S171*H171</f>
        <v>0</v>
      </c>
      <c r="AR171" s="137" t="s">
        <v>120</v>
      </c>
      <c r="AT171" s="137" t="s">
        <v>116</v>
      </c>
      <c r="AU171" s="137" t="s">
        <v>77</v>
      </c>
      <c r="AY171" s="13" t="s">
        <v>114</v>
      </c>
      <c r="BE171" s="138">
        <f>IF(N171="základní",J171,0)</f>
        <v>0</v>
      </c>
      <c r="BF171" s="138">
        <f>IF(N171="snížená",J171,0)</f>
        <v>0</v>
      </c>
      <c r="BG171" s="138">
        <f>IF(N171="zákl. přenesená",J171,0)</f>
        <v>0</v>
      </c>
      <c r="BH171" s="138">
        <f>IF(N171="sníž. přenesená",J171,0)</f>
        <v>0</v>
      </c>
      <c r="BI171" s="138">
        <f>IF(N171="nulová",J171,0)</f>
        <v>0</v>
      </c>
      <c r="BJ171" s="13" t="s">
        <v>75</v>
      </c>
      <c r="BK171" s="138">
        <f>ROUND(I171*H171,2)</f>
        <v>0</v>
      </c>
      <c r="BL171" s="13" t="s">
        <v>120</v>
      </c>
      <c r="BM171" s="137" t="s">
        <v>232</v>
      </c>
    </row>
    <row r="172" spans="2:65" s="1" customFormat="1" ht="24.15" hidden="1" customHeight="1">
      <c r="B172" s="125"/>
      <c r="C172" s="126" t="s">
        <v>219</v>
      </c>
      <c r="D172" s="126" t="s">
        <v>116</v>
      </c>
      <c r="E172" s="127" t="s">
        <v>440</v>
      </c>
      <c r="F172" s="128" t="s">
        <v>441</v>
      </c>
      <c r="G172" s="129" t="s">
        <v>142</v>
      </c>
      <c r="H172" s="130">
        <v>0</v>
      </c>
      <c r="I172" s="131">
        <v>12.5</v>
      </c>
      <c r="J172" s="131">
        <f>ROUND(I172*H172,2)</f>
        <v>0</v>
      </c>
      <c r="K172" s="132"/>
      <c r="L172" s="25"/>
      <c r="M172" s="133" t="s">
        <v>1</v>
      </c>
      <c r="N172" s="134" t="s">
        <v>33</v>
      </c>
      <c r="O172" s="135">
        <v>0</v>
      </c>
      <c r="P172" s="135">
        <f>O172*H172</f>
        <v>0</v>
      </c>
      <c r="Q172" s="135">
        <v>0</v>
      </c>
      <c r="R172" s="135">
        <f>Q172*H172</f>
        <v>0</v>
      </c>
      <c r="S172" s="135">
        <v>0</v>
      </c>
      <c r="T172" s="136">
        <f>S172*H172</f>
        <v>0</v>
      </c>
      <c r="AR172" s="137" t="s">
        <v>120</v>
      </c>
      <c r="AT172" s="137" t="s">
        <v>116</v>
      </c>
      <c r="AU172" s="137" t="s">
        <v>77</v>
      </c>
      <c r="AY172" s="13" t="s">
        <v>114</v>
      </c>
      <c r="BE172" s="138">
        <f>IF(N172="základní",J172,0)</f>
        <v>0</v>
      </c>
      <c r="BF172" s="138">
        <f>IF(N172="snížená",J172,0)</f>
        <v>0</v>
      </c>
      <c r="BG172" s="138">
        <f>IF(N172="zákl. přenesená",J172,0)</f>
        <v>0</v>
      </c>
      <c r="BH172" s="138">
        <f>IF(N172="sníž. přenesená",J172,0)</f>
        <v>0</v>
      </c>
      <c r="BI172" s="138">
        <f>IF(N172="nulová",J172,0)</f>
        <v>0</v>
      </c>
      <c r="BJ172" s="13" t="s">
        <v>75</v>
      </c>
      <c r="BK172" s="138">
        <f>ROUND(I172*H172,2)</f>
        <v>0</v>
      </c>
      <c r="BL172" s="13" t="s">
        <v>120</v>
      </c>
      <c r="BM172" s="137" t="s">
        <v>236</v>
      </c>
    </row>
    <row r="173" spans="2:65" s="1" customFormat="1" ht="24.15" hidden="1" customHeight="1">
      <c r="B173" s="125"/>
      <c r="C173" s="126" t="s">
        <v>180</v>
      </c>
      <c r="D173" s="126" t="s">
        <v>116</v>
      </c>
      <c r="E173" s="127" t="s">
        <v>442</v>
      </c>
      <c r="F173" s="128" t="s">
        <v>443</v>
      </c>
      <c r="G173" s="129" t="s">
        <v>142</v>
      </c>
      <c r="H173" s="130">
        <v>0</v>
      </c>
      <c r="I173" s="131">
        <v>1350</v>
      </c>
      <c r="J173" s="131">
        <f>ROUND(I173*H173,2)</f>
        <v>0</v>
      </c>
      <c r="K173" s="132"/>
      <c r="L173" s="25"/>
      <c r="M173" s="133" t="s">
        <v>1</v>
      </c>
      <c r="N173" s="134" t="s">
        <v>33</v>
      </c>
      <c r="O173" s="135">
        <v>0</v>
      </c>
      <c r="P173" s="135">
        <f>O173*H173</f>
        <v>0</v>
      </c>
      <c r="Q173" s="135">
        <v>0</v>
      </c>
      <c r="R173" s="135">
        <f>Q173*H173</f>
        <v>0</v>
      </c>
      <c r="S173" s="135">
        <v>0</v>
      </c>
      <c r="T173" s="136">
        <f>S173*H173</f>
        <v>0</v>
      </c>
      <c r="AR173" s="137" t="s">
        <v>120</v>
      </c>
      <c r="AT173" s="137" t="s">
        <v>116</v>
      </c>
      <c r="AU173" s="137" t="s">
        <v>77</v>
      </c>
      <c r="AY173" s="13" t="s">
        <v>114</v>
      </c>
      <c r="BE173" s="138">
        <f>IF(N173="základní",J173,0)</f>
        <v>0</v>
      </c>
      <c r="BF173" s="138">
        <f>IF(N173="snížená",J173,0)</f>
        <v>0</v>
      </c>
      <c r="BG173" s="138">
        <f>IF(N173="zákl. přenesená",J173,0)</f>
        <v>0</v>
      </c>
      <c r="BH173" s="138">
        <f>IF(N173="sníž. přenesená",J173,0)</f>
        <v>0</v>
      </c>
      <c r="BI173" s="138">
        <f>IF(N173="nulová",J173,0)</f>
        <v>0</v>
      </c>
      <c r="BJ173" s="13" t="s">
        <v>75</v>
      </c>
      <c r="BK173" s="138">
        <f>ROUND(I173*H173,2)</f>
        <v>0</v>
      </c>
      <c r="BL173" s="13" t="s">
        <v>120</v>
      </c>
      <c r="BM173" s="137" t="s">
        <v>239</v>
      </c>
    </row>
    <row r="174" spans="2:65" s="11" customFormat="1" ht="22.8" customHeight="1">
      <c r="B174" s="114"/>
      <c r="D174" s="115" t="s">
        <v>67</v>
      </c>
      <c r="E174" s="123" t="s">
        <v>350</v>
      </c>
      <c r="F174" s="123" t="s">
        <v>351</v>
      </c>
      <c r="J174" s="124">
        <f>BK174</f>
        <v>0</v>
      </c>
      <c r="L174" s="114"/>
      <c r="M174" s="118"/>
      <c r="P174" s="119">
        <f>P175</f>
        <v>0</v>
      </c>
      <c r="R174" s="119">
        <f>R175</f>
        <v>0</v>
      </c>
      <c r="T174" s="120">
        <f>T175</f>
        <v>0</v>
      </c>
      <c r="AR174" s="115" t="s">
        <v>75</v>
      </c>
      <c r="AT174" s="121" t="s">
        <v>67</v>
      </c>
      <c r="AU174" s="121" t="s">
        <v>75</v>
      </c>
      <c r="AY174" s="115" t="s">
        <v>114</v>
      </c>
      <c r="BK174" s="122">
        <f>BK175</f>
        <v>0</v>
      </c>
    </row>
    <row r="175" spans="2:65" s="1" customFormat="1" ht="21.75" hidden="1" customHeight="1">
      <c r="B175" s="125"/>
      <c r="C175" s="126" t="s">
        <v>226</v>
      </c>
      <c r="D175" s="126" t="s">
        <v>116</v>
      </c>
      <c r="E175" s="127" t="s">
        <v>444</v>
      </c>
      <c r="F175" s="128" t="s">
        <v>445</v>
      </c>
      <c r="G175" s="129" t="s">
        <v>142</v>
      </c>
      <c r="H175" s="130">
        <v>0</v>
      </c>
      <c r="I175" s="131">
        <v>1755</v>
      </c>
      <c r="J175" s="131">
        <f>ROUND(I175*H175,2)</f>
        <v>0</v>
      </c>
      <c r="K175" s="132"/>
      <c r="L175" s="25"/>
      <c r="M175" s="133" t="s">
        <v>1</v>
      </c>
      <c r="N175" s="134" t="s">
        <v>33</v>
      </c>
      <c r="O175" s="135">
        <v>0</v>
      </c>
      <c r="P175" s="135">
        <f>O175*H175</f>
        <v>0</v>
      </c>
      <c r="Q175" s="135">
        <v>0</v>
      </c>
      <c r="R175" s="135">
        <f>Q175*H175</f>
        <v>0</v>
      </c>
      <c r="S175" s="135">
        <v>0</v>
      </c>
      <c r="T175" s="136">
        <f>S175*H175</f>
        <v>0</v>
      </c>
      <c r="AR175" s="137" t="s">
        <v>120</v>
      </c>
      <c r="AT175" s="137" t="s">
        <v>116</v>
      </c>
      <c r="AU175" s="137" t="s">
        <v>77</v>
      </c>
      <c r="AY175" s="13" t="s">
        <v>114</v>
      </c>
      <c r="BE175" s="138">
        <f>IF(N175="základní",J175,0)</f>
        <v>0</v>
      </c>
      <c r="BF175" s="138">
        <f>IF(N175="snížená",J175,0)</f>
        <v>0</v>
      </c>
      <c r="BG175" s="138">
        <f>IF(N175="zákl. přenesená",J175,0)</f>
        <v>0</v>
      </c>
      <c r="BH175" s="138">
        <f>IF(N175="sníž. přenesená",J175,0)</f>
        <v>0</v>
      </c>
      <c r="BI175" s="138">
        <f>IF(N175="nulová",J175,0)</f>
        <v>0</v>
      </c>
      <c r="BJ175" s="13" t="s">
        <v>75</v>
      </c>
      <c r="BK175" s="138">
        <f>ROUND(I175*H175,2)</f>
        <v>0</v>
      </c>
      <c r="BL175" s="13" t="s">
        <v>120</v>
      </c>
      <c r="BM175" s="137" t="s">
        <v>250</v>
      </c>
    </row>
    <row r="176" spans="2:65" s="11" customFormat="1" ht="25.95" customHeight="1">
      <c r="B176" s="114"/>
      <c r="D176" s="115" t="s">
        <v>67</v>
      </c>
      <c r="E176" s="116" t="s">
        <v>355</v>
      </c>
      <c r="F176" s="116" t="s">
        <v>356</v>
      </c>
      <c r="J176" s="117">
        <f>J177+J181+J193+J198+J204+J208+J214</f>
        <v>33705.14</v>
      </c>
      <c r="L176" s="114"/>
      <c r="M176" s="118"/>
      <c r="P176" s="119" t="e">
        <f>P177+P181+#REF!+P193+P198+P204+P208+P214</f>
        <v>#REF!</v>
      </c>
      <c r="R176" s="119" t="e">
        <f>R177+R181+#REF!+R193+R198+R204+R208+R214</f>
        <v>#REF!</v>
      </c>
      <c r="T176" s="120" t="e">
        <f>T177+T181+#REF!+T193+T198+T204+T208+T214</f>
        <v>#REF!</v>
      </c>
      <c r="AR176" s="115" t="s">
        <v>77</v>
      </c>
      <c r="AT176" s="121" t="s">
        <v>67</v>
      </c>
      <c r="AU176" s="121" t="s">
        <v>68</v>
      </c>
      <c r="AY176" s="115" t="s">
        <v>114</v>
      </c>
      <c r="BK176" s="122" t="e">
        <f>BK177+BK181+#REF!+BK193+BK198+BK204+BK208+BK214</f>
        <v>#REF!</v>
      </c>
    </row>
    <row r="177" spans="2:65" s="11" customFormat="1" ht="22.8" customHeight="1">
      <c r="B177" s="114"/>
      <c r="D177" s="115" t="s">
        <v>67</v>
      </c>
      <c r="E177" s="123" t="s">
        <v>446</v>
      </c>
      <c r="F177" s="123" t="s">
        <v>447</v>
      </c>
      <c r="J177" s="124">
        <f>BK177</f>
        <v>-10708.5</v>
      </c>
      <c r="L177" s="114"/>
      <c r="M177" s="118"/>
      <c r="P177" s="119">
        <f>SUM(P178:P180)</f>
        <v>0</v>
      </c>
      <c r="R177" s="119">
        <f>SUM(R178:R180)</f>
        <v>0</v>
      </c>
      <c r="T177" s="120">
        <f>SUM(T178:T180)</f>
        <v>0</v>
      </c>
      <c r="AR177" s="115" t="s">
        <v>77</v>
      </c>
      <c r="AT177" s="121" t="s">
        <v>67</v>
      </c>
      <c r="AU177" s="121" t="s">
        <v>75</v>
      </c>
      <c r="AY177" s="115" t="s">
        <v>114</v>
      </c>
      <c r="BK177" s="122">
        <f>SUM(BK178:BK180)</f>
        <v>-10708.5</v>
      </c>
    </row>
    <row r="178" spans="2:65" s="1" customFormat="1" ht="37.799999999999997" customHeight="1">
      <c r="B178" s="125"/>
      <c r="C178" s="126" t="s">
        <v>184</v>
      </c>
      <c r="D178" s="126" t="s">
        <v>116</v>
      </c>
      <c r="E178" s="127" t="s">
        <v>448</v>
      </c>
      <c r="F178" s="128" t="s">
        <v>449</v>
      </c>
      <c r="G178" s="129" t="s">
        <v>119</v>
      </c>
      <c r="H178" s="130">
        <v>-16.5</v>
      </c>
      <c r="I178" s="131">
        <v>398</v>
      </c>
      <c r="J178" s="131">
        <f>ROUND(I178*H178,2)</f>
        <v>-6567</v>
      </c>
      <c r="K178" s="132"/>
      <c r="L178" s="25"/>
      <c r="M178" s="133" t="s">
        <v>1</v>
      </c>
      <c r="N178" s="134" t="s">
        <v>33</v>
      </c>
      <c r="O178" s="135">
        <v>0</v>
      </c>
      <c r="P178" s="135">
        <f>O178*H178</f>
        <v>0</v>
      </c>
      <c r="Q178" s="135">
        <v>0</v>
      </c>
      <c r="R178" s="135">
        <f>Q178*H178</f>
        <v>0</v>
      </c>
      <c r="S178" s="135">
        <v>0</v>
      </c>
      <c r="T178" s="136">
        <f>S178*H178</f>
        <v>0</v>
      </c>
      <c r="AR178" s="137" t="s">
        <v>156</v>
      </c>
      <c r="AT178" s="137" t="s">
        <v>116</v>
      </c>
      <c r="AU178" s="137" t="s">
        <v>77</v>
      </c>
      <c r="AY178" s="13" t="s">
        <v>114</v>
      </c>
      <c r="BE178" s="138">
        <f>IF(N178="základní",J178,0)</f>
        <v>-6567</v>
      </c>
      <c r="BF178" s="138">
        <f>IF(N178="snížená",J178,0)</f>
        <v>0</v>
      </c>
      <c r="BG178" s="138">
        <f>IF(N178="zákl. přenesená",J178,0)</f>
        <v>0</v>
      </c>
      <c r="BH178" s="138">
        <f>IF(N178="sníž. přenesená",J178,0)</f>
        <v>0</v>
      </c>
      <c r="BI178" s="138">
        <f>IF(N178="nulová",J178,0)</f>
        <v>0</v>
      </c>
      <c r="BJ178" s="13" t="s">
        <v>75</v>
      </c>
      <c r="BK178" s="138">
        <f>ROUND(I178*H178,2)</f>
        <v>-6567</v>
      </c>
      <c r="BL178" s="13" t="s">
        <v>156</v>
      </c>
      <c r="BM178" s="137" t="s">
        <v>253</v>
      </c>
    </row>
    <row r="179" spans="2:65" s="1" customFormat="1" ht="24.15" customHeight="1">
      <c r="B179" s="125"/>
      <c r="C179" s="126" t="s">
        <v>233</v>
      </c>
      <c r="D179" s="126" t="s">
        <v>116</v>
      </c>
      <c r="E179" s="127" t="s">
        <v>450</v>
      </c>
      <c r="F179" s="128" t="s">
        <v>451</v>
      </c>
      <c r="G179" s="129" t="s">
        <v>119</v>
      </c>
      <c r="H179" s="130">
        <v>-16.5</v>
      </c>
      <c r="I179" s="131">
        <v>238</v>
      </c>
      <c r="J179" s="131">
        <f>ROUND(I179*H179,2)</f>
        <v>-3927</v>
      </c>
      <c r="K179" s="132"/>
      <c r="L179" s="25"/>
      <c r="M179" s="133" t="s">
        <v>1</v>
      </c>
      <c r="N179" s="134" t="s">
        <v>33</v>
      </c>
      <c r="O179" s="135">
        <v>0</v>
      </c>
      <c r="P179" s="135">
        <f>O179*H179</f>
        <v>0</v>
      </c>
      <c r="Q179" s="135">
        <v>0</v>
      </c>
      <c r="R179" s="135">
        <f>Q179*H179</f>
        <v>0</v>
      </c>
      <c r="S179" s="135">
        <v>0</v>
      </c>
      <c r="T179" s="136">
        <f>S179*H179</f>
        <v>0</v>
      </c>
      <c r="AR179" s="137" t="s">
        <v>156</v>
      </c>
      <c r="AT179" s="137" t="s">
        <v>116</v>
      </c>
      <c r="AU179" s="137" t="s">
        <v>77</v>
      </c>
      <c r="AY179" s="13" t="s">
        <v>114</v>
      </c>
      <c r="BE179" s="138">
        <f>IF(N179="základní",J179,0)</f>
        <v>-3927</v>
      </c>
      <c r="BF179" s="138">
        <f>IF(N179="snížená",J179,0)</f>
        <v>0</v>
      </c>
      <c r="BG179" s="138">
        <f>IF(N179="zákl. přenesená",J179,0)</f>
        <v>0</v>
      </c>
      <c r="BH179" s="138">
        <f>IF(N179="sníž. přenesená",J179,0)</f>
        <v>0</v>
      </c>
      <c r="BI179" s="138">
        <f>IF(N179="nulová",J179,0)</f>
        <v>0</v>
      </c>
      <c r="BJ179" s="13" t="s">
        <v>75</v>
      </c>
      <c r="BK179" s="138">
        <f>ROUND(I179*H179,2)</f>
        <v>-3927</v>
      </c>
      <c r="BL179" s="13" t="s">
        <v>156</v>
      </c>
      <c r="BM179" s="137" t="s">
        <v>257</v>
      </c>
    </row>
    <row r="180" spans="2:65" s="1" customFormat="1" ht="24.15" customHeight="1">
      <c r="B180" s="125"/>
      <c r="C180" s="126" t="s">
        <v>188</v>
      </c>
      <c r="D180" s="126" t="s">
        <v>116</v>
      </c>
      <c r="E180" s="127" t="s">
        <v>452</v>
      </c>
      <c r="F180" s="128" t="s">
        <v>453</v>
      </c>
      <c r="G180" s="129" t="s">
        <v>454</v>
      </c>
      <c r="H180" s="130">
        <v>-107.25</v>
      </c>
      <c r="I180" s="131">
        <v>2</v>
      </c>
      <c r="J180" s="131">
        <f>ROUND(I180*H180,2)</f>
        <v>-214.5</v>
      </c>
      <c r="K180" s="132"/>
      <c r="L180" s="25"/>
      <c r="M180" s="133" t="s">
        <v>1</v>
      </c>
      <c r="N180" s="134" t="s">
        <v>33</v>
      </c>
      <c r="O180" s="135">
        <v>0</v>
      </c>
      <c r="P180" s="135">
        <f>O180*H180</f>
        <v>0</v>
      </c>
      <c r="Q180" s="135">
        <v>0</v>
      </c>
      <c r="R180" s="135">
        <f>Q180*H180</f>
        <v>0</v>
      </c>
      <c r="S180" s="135">
        <v>0</v>
      </c>
      <c r="T180" s="136">
        <f>S180*H180</f>
        <v>0</v>
      </c>
      <c r="AR180" s="137" t="s">
        <v>156</v>
      </c>
      <c r="AT180" s="137" t="s">
        <v>116</v>
      </c>
      <c r="AU180" s="137" t="s">
        <v>77</v>
      </c>
      <c r="AY180" s="13" t="s">
        <v>114</v>
      </c>
      <c r="BE180" s="138">
        <f>IF(N180="základní",J180,0)</f>
        <v>-214.5</v>
      </c>
      <c r="BF180" s="138">
        <f>IF(N180="snížená",J180,0)</f>
        <v>0</v>
      </c>
      <c r="BG180" s="138">
        <f>IF(N180="zákl. přenesená",J180,0)</f>
        <v>0</v>
      </c>
      <c r="BH180" s="138">
        <f>IF(N180="sníž. přenesená",J180,0)</f>
        <v>0</v>
      </c>
      <c r="BI180" s="138">
        <f>IF(N180="nulová",J180,0)</f>
        <v>0</v>
      </c>
      <c r="BJ180" s="13" t="s">
        <v>75</v>
      </c>
      <c r="BK180" s="138">
        <f>ROUND(I180*H180,2)</f>
        <v>-214.5</v>
      </c>
      <c r="BL180" s="13" t="s">
        <v>156</v>
      </c>
      <c r="BM180" s="137" t="s">
        <v>260</v>
      </c>
    </row>
    <row r="181" spans="2:65" s="11" customFormat="1" ht="22.8" customHeight="1">
      <c r="B181" s="114"/>
      <c r="D181" s="115" t="s">
        <v>67</v>
      </c>
      <c r="E181" s="123" t="s">
        <v>357</v>
      </c>
      <c r="F181" s="123" t="s">
        <v>358</v>
      </c>
      <c r="J181" s="124">
        <f>BK181</f>
        <v>3343</v>
      </c>
      <c r="L181" s="114"/>
      <c r="M181" s="118"/>
      <c r="P181" s="119">
        <f>SUM(P182:P192)</f>
        <v>6.3609999999999998</v>
      </c>
      <c r="R181" s="119">
        <f>SUM(R182:R192)</f>
        <v>5.0200000000000002E-3</v>
      </c>
      <c r="T181" s="120">
        <f>SUM(T182:T192)</f>
        <v>7.6300000000000005E-3</v>
      </c>
      <c r="AR181" s="115" t="s">
        <v>77</v>
      </c>
      <c r="AT181" s="121" t="s">
        <v>67</v>
      </c>
      <c r="AU181" s="121" t="s">
        <v>75</v>
      </c>
      <c r="AY181" s="115" t="s">
        <v>114</v>
      </c>
      <c r="BK181" s="122">
        <f>SUM(BK182:BK192)</f>
        <v>3343</v>
      </c>
    </row>
    <row r="182" spans="2:65" s="1" customFormat="1" ht="21.75" hidden="1" customHeight="1">
      <c r="B182" s="125"/>
      <c r="C182" s="126" t="s">
        <v>240</v>
      </c>
      <c r="D182" s="126" t="s">
        <v>116</v>
      </c>
      <c r="E182" s="127" t="s">
        <v>455</v>
      </c>
      <c r="F182" s="128" t="s">
        <v>456</v>
      </c>
      <c r="G182" s="129" t="s">
        <v>412</v>
      </c>
      <c r="H182" s="130">
        <v>0</v>
      </c>
      <c r="I182" s="131">
        <v>395</v>
      </c>
      <c r="J182" s="131">
        <f t="shared" ref="J182:J192" si="10">ROUND(I182*H182,2)</f>
        <v>0</v>
      </c>
      <c r="K182" s="132"/>
      <c r="L182" s="25"/>
      <c r="M182" s="133" t="s">
        <v>1</v>
      </c>
      <c r="N182" s="134" t="s">
        <v>33</v>
      </c>
      <c r="O182" s="135">
        <v>0</v>
      </c>
      <c r="P182" s="135">
        <f t="shared" ref="P182:P192" si="11">O182*H182</f>
        <v>0</v>
      </c>
      <c r="Q182" s="135">
        <v>0</v>
      </c>
      <c r="R182" s="135">
        <f t="shared" ref="R182:R192" si="12">Q182*H182</f>
        <v>0</v>
      </c>
      <c r="S182" s="135">
        <v>0</v>
      </c>
      <c r="T182" s="136">
        <f t="shared" ref="T182:T192" si="13">S182*H182</f>
        <v>0</v>
      </c>
      <c r="AR182" s="137" t="s">
        <v>156</v>
      </c>
      <c r="AT182" s="137" t="s">
        <v>116</v>
      </c>
      <c r="AU182" s="137" t="s">
        <v>77</v>
      </c>
      <c r="AY182" s="13" t="s">
        <v>114</v>
      </c>
      <c r="BE182" s="138">
        <f t="shared" ref="BE182:BE192" si="14">IF(N182="základní",J182,0)</f>
        <v>0</v>
      </c>
      <c r="BF182" s="138">
        <f t="shared" ref="BF182:BF192" si="15">IF(N182="snížená",J182,0)</f>
        <v>0</v>
      </c>
      <c r="BG182" s="138">
        <f t="shared" ref="BG182:BG192" si="16">IF(N182="zákl. přenesená",J182,0)</f>
        <v>0</v>
      </c>
      <c r="BH182" s="138">
        <f t="shared" ref="BH182:BH192" si="17">IF(N182="sníž. přenesená",J182,0)</f>
        <v>0</v>
      </c>
      <c r="BI182" s="138">
        <f t="shared" ref="BI182:BI192" si="18">IF(N182="nulová",J182,0)</f>
        <v>0</v>
      </c>
      <c r="BJ182" s="13" t="s">
        <v>75</v>
      </c>
      <c r="BK182" s="138">
        <f t="shared" ref="BK182:BK192" si="19">ROUND(I182*H182,2)</f>
        <v>0</v>
      </c>
      <c r="BL182" s="13" t="s">
        <v>156</v>
      </c>
      <c r="BM182" s="137" t="s">
        <v>263</v>
      </c>
    </row>
    <row r="183" spans="2:65" s="1" customFormat="1" ht="24.15" hidden="1" customHeight="1">
      <c r="B183" s="125"/>
      <c r="C183" s="139" t="s">
        <v>193</v>
      </c>
      <c r="D183" s="139" t="s">
        <v>139</v>
      </c>
      <c r="E183" s="140" t="s">
        <v>457</v>
      </c>
      <c r="F183" s="141" t="s">
        <v>458</v>
      </c>
      <c r="G183" s="142" t="s">
        <v>459</v>
      </c>
      <c r="H183" s="143">
        <v>0</v>
      </c>
      <c r="I183" s="144">
        <v>3340</v>
      </c>
      <c r="J183" s="144">
        <f t="shared" si="10"/>
        <v>0</v>
      </c>
      <c r="K183" s="145"/>
      <c r="L183" s="146"/>
      <c r="M183" s="147" t="s">
        <v>1</v>
      </c>
      <c r="N183" s="148" t="s">
        <v>33</v>
      </c>
      <c r="O183" s="135">
        <v>0</v>
      </c>
      <c r="P183" s="135">
        <f t="shared" si="11"/>
        <v>0</v>
      </c>
      <c r="Q183" s="135">
        <v>0</v>
      </c>
      <c r="R183" s="135">
        <f t="shared" si="12"/>
        <v>0</v>
      </c>
      <c r="S183" s="135">
        <v>0</v>
      </c>
      <c r="T183" s="136">
        <f t="shared" si="13"/>
        <v>0</v>
      </c>
      <c r="AR183" s="137" t="s">
        <v>184</v>
      </c>
      <c r="AT183" s="137" t="s">
        <v>139</v>
      </c>
      <c r="AU183" s="137" t="s">
        <v>77</v>
      </c>
      <c r="AY183" s="13" t="s">
        <v>114</v>
      </c>
      <c r="BE183" s="138">
        <f t="shared" si="14"/>
        <v>0</v>
      </c>
      <c r="BF183" s="138">
        <f t="shared" si="15"/>
        <v>0</v>
      </c>
      <c r="BG183" s="138">
        <f t="shared" si="16"/>
        <v>0</v>
      </c>
      <c r="BH183" s="138">
        <f t="shared" si="17"/>
        <v>0</v>
      </c>
      <c r="BI183" s="138">
        <f t="shared" si="18"/>
        <v>0</v>
      </c>
      <c r="BJ183" s="13" t="s">
        <v>75</v>
      </c>
      <c r="BK183" s="138">
        <f t="shared" si="19"/>
        <v>0</v>
      </c>
      <c r="BL183" s="13" t="s">
        <v>156</v>
      </c>
      <c r="BM183" s="137" t="s">
        <v>266</v>
      </c>
    </row>
    <row r="184" spans="2:65" s="1" customFormat="1" ht="21.75" customHeight="1">
      <c r="B184" s="125"/>
      <c r="C184" s="126" t="s">
        <v>247</v>
      </c>
      <c r="D184" s="126" t="s">
        <v>116</v>
      </c>
      <c r="E184" s="127" t="s">
        <v>460</v>
      </c>
      <c r="F184" s="128" t="s">
        <v>461</v>
      </c>
      <c r="G184" s="129" t="s">
        <v>190</v>
      </c>
      <c r="H184" s="130">
        <v>12.5</v>
      </c>
      <c r="I184" s="131">
        <v>130</v>
      </c>
      <c r="J184" s="131">
        <f t="shared" si="10"/>
        <v>1625</v>
      </c>
      <c r="K184" s="132"/>
      <c r="L184" s="25"/>
      <c r="M184" s="133" t="s">
        <v>1</v>
      </c>
      <c r="N184" s="134" t="s">
        <v>33</v>
      </c>
      <c r="O184" s="135">
        <v>0</v>
      </c>
      <c r="P184" s="135">
        <f t="shared" si="11"/>
        <v>0</v>
      </c>
      <c r="Q184" s="135">
        <v>0</v>
      </c>
      <c r="R184" s="135">
        <f t="shared" si="12"/>
        <v>0</v>
      </c>
      <c r="S184" s="135">
        <v>0</v>
      </c>
      <c r="T184" s="136">
        <f t="shared" si="13"/>
        <v>0</v>
      </c>
      <c r="AR184" s="137" t="s">
        <v>156</v>
      </c>
      <c r="AT184" s="137" t="s">
        <v>116</v>
      </c>
      <c r="AU184" s="137" t="s">
        <v>77</v>
      </c>
      <c r="AY184" s="13" t="s">
        <v>114</v>
      </c>
      <c r="BE184" s="138">
        <f t="shared" si="14"/>
        <v>1625</v>
      </c>
      <c r="BF184" s="138">
        <f t="shared" si="15"/>
        <v>0</v>
      </c>
      <c r="BG184" s="138">
        <f t="shared" si="16"/>
        <v>0</v>
      </c>
      <c r="BH184" s="138">
        <f t="shared" si="17"/>
        <v>0</v>
      </c>
      <c r="BI184" s="138">
        <f t="shared" si="18"/>
        <v>0</v>
      </c>
      <c r="BJ184" s="13" t="s">
        <v>75</v>
      </c>
      <c r="BK184" s="138">
        <f t="shared" si="19"/>
        <v>1625</v>
      </c>
      <c r="BL184" s="13" t="s">
        <v>156</v>
      </c>
      <c r="BM184" s="137" t="s">
        <v>270</v>
      </c>
    </row>
    <row r="185" spans="2:65" s="1" customFormat="1" ht="16.5" customHeight="1">
      <c r="B185" s="125"/>
      <c r="C185" s="126" t="s">
        <v>204</v>
      </c>
      <c r="D185" s="126" t="s">
        <v>116</v>
      </c>
      <c r="E185" s="127" t="s">
        <v>462</v>
      </c>
      <c r="F185" s="128" t="s">
        <v>463</v>
      </c>
      <c r="G185" s="129" t="s">
        <v>197</v>
      </c>
      <c r="H185" s="130">
        <v>-2</v>
      </c>
      <c r="I185" s="131">
        <v>745</v>
      </c>
      <c r="J185" s="131">
        <f t="shared" si="10"/>
        <v>-1490</v>
      </c>
      <c r="K185" s="132"/>
      <c r="L185" s="25"/>
      <c r="M185" s="133" t="s">
        <v>1</v>
      </c>
      <c r="N185" s="134" t="s">
        <v>33</v>
      </c>
      <c r="O185" s="135">
        <v>0</v>
      </c>
      <c r="P185" s="135">
        <f t="shared" si="11"/>
        <v>0</v>
      </c>
      <c r="Q185" s="135">
        <v>0</v>
      </c>
      <c r="R185" s="135">
        <f t="shared" si="12"/>
        <v>0</v>
      </c>
      <c r="S185" s="135">
        <v>0</v>
      </c>
      <c r="T185" s="136">
        <f t="shared" si="13"/>
        <v>0</v>
      </c>
      <c r="AR185" s="137" t="s">
        <v>156</v>
      </c>
      <c r="AT185" s="137" t="s">
        <v>116</v>
      </c>
      <c r="AU185" s="137" t="s">
        <v>77</v>
      </c>
      <c r="AY185" s="13" t="s">
        <v>114</v>
      </c>
      <c r="BE185" s="138">
        <f t="shared" si="14"/>
        <v>-1490</v>
      </c>
      <c r="BF185" s="138">
        <f t="shared" si="15"/>
        <v>0</v>
      </c>
      <c r="BG185" s="138">
        <f t="shared" si="16"/>
        <v>0</v>
      </c>
      <c r="BH185" s="138">
        <f t="shared" si="17"/>
        <v>0</v>
      </c>
      <c r="BI185" s="138">
        <f t="shared" si="18"/>
        <v>0</v>
      </c>
      <c r="BJ185" s="13" t="s">
        <v>75</v>
      </c>
      <c r="BK185" s="138">
        <f t="shared" si="19"/>
        <v>-1490</v>
      </c>
      <c r="BL185" s="13" t="s">
        <v>156</v>
      </c>
      <c r="BM185" s="137" t="s">
        <v>273</v>
      </c>
    </row>
    <row r="186" spans="2:65" s="1" customFormat="1" ht="16.5" customHeight="1">
      <c r="B186" s="125"/>
      <c r="C186" s="126" t="s">
        <v>254</v>
      </c>
      <c r="D186" s="126" t="s">
        <v>116</v>
      </c>
      <c r="E186" s="127" t="s">
        <v>464</v>
      </c>
      <c r="F186" s="128" t="s">
        <v>465</v>
      </c>
      <c r="G186" s="129" t="s">
        <v>197</v>
      </c>
      <c r="H186" s="130">
        <v>1</v>
      </c>
      <c r="I186" s="131">
        <v>1480</v>
      </c>
      <c r="J186" s="131">
        <f t="shared" si="10"/>
        <v>1480</v>
      </c>
      <c r="K186" s="132"/>
      <c r="L186" s="25"/>
      <c r="M186" s="133" t="s">
        <v>1</v>
      </c>
      <c r="N186" s="134" t="s">
        <v>33</v>
      </c>
      <c r="O186" s="135">
        <v>0</v>
      </c>
      <c r="P186" s="135">
        <f t="shared" si="11"/>
        <v>0</v>
      </c>
      <c r="Q186" s="135">
        <v>0</v>
      </c>
      <c r="R186" s="135">
        <f t="shared" si="12"/>
        <v>0</v>
      </c>
      <c r="S186" s="135">
        <v>0</v>
      </c>
      <c r="T186" s="136">
        <f t="shared" si="13"/>
        <v>0</v>
      </c>
      <c r="AR186" s="137" t="s">
        <v>156</v>
      </c>
      <c r="AT186" s="137" t="s">
        <v>116</v>
      </c>
      <c r="AU186" s="137" t="s">
        <v>77</v>
      </c>
      <c r="AY186" s="13" t="s">
        <v>114</v>
      </c>
      <c r="BE186" s="138">
        <f t="shared" si="14"/>
        <v>1480</v>
      </c>
      <c r="BF186" s="138">
        <f t="shared" si="15"/>
        <v>0</v>
      </c>
      <c r="BG186" s="138">
        <f t="shared" si="16"/>
        <v>0</v>
      </c>
      <c r="BH186" s="138">
        <f t="shared" si="17"/>
        <v>0</v>
      </c>
      <c r="BI186" s="138">
        <f t="shared" si="18"/>
        <v>0</v>
      </c>
      <c r="BJ186" s="13" t="s">
        <v>75</v>
      </c>
      <c r="BK186" s="138">
        <f t="shared" si="19"/>
        <v>1480</v>
      </c>
      <c r="BL186" s="13" t="s">
        <v>156</v>
      </c>
      <c r="BM186" s="137" t="s">
        <v>276</v>
      </c>
    </row>
    <row r="187" spans="2:65" s="1" customFormat="1" ht="24.15" customHeight="1">
      <c r="B187" s="125"/>
      <c r="C187" s="126">
        <v>40</v>
      </c>
      <c r="D187" s="126" t="s">
        <v>116</v>
      </c>
      <c r="E187" s="127" t="s">
        <v>524</v>
      </c>
      <c r="F187" s="128" t="s">
        <v>525</v>
      </c>
      <c r="G187" s="129" t="s">
        <v>197</v>
      </c>
      <c r="H187" s="130">
        <v>3</v>
      </c>
      <c r="I187" s="131">
        <v>496</v>
      </c>
      <c r="J187" s="131">
        <f>ROUND(I187*H187,2)</f>
        <v>1488</v>
      </c>
      <c r="K187" s="132"/>
      <c r="L187" s="25"/>
      <c r="M187" s="133" t="s">
        <v>1</v>
      </c>
      <c r="N187" s="134" t="s">
        <v>33</v>
      </c>
      <c r="O187" s="135">
        <v>0.56899999999999995</v>
      </c>
      <c r="P187" s="135">
        <f>O187*H187</f>
        <v>1.7069999999999999</v>
      </c>
      <c r="Q187" s="135">
        <v>7.9000000000000001E-4</v>
      </c>
      <c r="R187" s="135">
        <f>Q187*H187</f>
        <v>2.3700000000000001E-3</v>
      </c>
      <c r="S187" s="135">
        <v>0</v>
      </c>
      <c r="T187" s="136">
        <f>S187*H187</f>
        <v>0</v>
      </c>
      <c r="AR187" s="137" t="s">
        <v>156</v>
      </c>
      <c r="AT187" s="137" t="s">
        <v>116</v>
      </c>
      <c r="AU187" s="137" t="s">
        <v>77</v>
      </c>
      <c r="AY187" s="13" t="s">
        <v>114</v>
      </c>
      <c r="BE187" s="138">
        <f>IF(N187="základní",J187,0)</f>
        <v>1488</v>
      </c>
      <c r="BF187" s="138">
        <f>IF(N187="snížená",J187,0)</f>
        <v>0</v>
      </c>
      <c r="BG187" s="138">
        <f>IF(N187="zákl. přenesená",J187,0)</f>
        <v>0</v>
      </c>
      <c r="BH187" s="138">
        <f>IF(N187="sníž. přenesená",J187,0)</f>
        <v>0</v>
      </c>
      <c r="BI187" s="138">
        <f>IF(N187="nulová",J187,0)</f>
        <v>0</v>
      </c>
      <c r="BJ187" s="13" t="s">
        <v>75</v>
      </c>
      <c r="BK187" s="138">
        <f>ROUND(I187*H187,2)</f>
        <v>1488</v>
      </c>
      <c r="BL187" s="13" t="s">
        <v>156</v>
      </c>
      <c r="BM187" s="137" t="s">
        <v>473</v>
      </c>
    </row>
    <row r="188" spans="2:65" s="1" customFormat="1" ht="21.75" customHeight="1">
      <c r="B188" s="125"/>
      <c r="C188" s="126">
        <v>41</v>
      </c>
      <c r="D188" s="126" t="s">
        <v>116</v>
      </c>
      <c r="E188" s="127" t="s">
        <v>466</v>
      </c>
      <c r="F188" s="128" t="s">
        <v>467</v>
      </c>
      <c r="G188" s="129" t="s">
        <v>190</v>
      </c>
      <c r="H188" s="130">
        <v>-7</v>
      </c>
      <c r="I188" s="131">
        <v>575</v>
      </c>
      <c r="J188" s="131">
        <f t="shared" si="10"/>
        <v>-4025</v>
      </c>
      <c r="K188" s="132"/>
      <c r="L188" s="25"/>
      <c r="M188" s="133" t="s">
        <v>1</v>
      </c>
      <c r="N188" s="134" t="s">
        <v>33</v>
      </c>
      <c r="O188" s="135">
        <v>0</v>
      </c>
      <c r="P188" s="135">
        <f t="shared" si="11"/>
        <v>0</v>
      </c>
      <c r="Q188" s="135">
        <v>0</v>
      </c>
      <c r="R188" s="135">
        <f t="shared" si="12"/>
        <v>0</v>
      </c>
      <c r="S188" s="135">
        <v>0</v>
      </c>
      <c r="T188" s="136">
        <f t="shared" si="13"/>
        <v>0</v>
      </c>
      <c r="AR188" s="137" t="s">
        <v>156</v>
      </c>
      <c r="AT188" s="137" t="s">
        <v>116</v>
      </c>
      <c r="AU188" s="137" t="s">
        <v>77</v>
      </c>
      <c r="AY188" s="13" t="s">
        <v>114</v>
      </c>
      <c r="BE188" s="138">
        <f t="shared" si="14"/>
        <v>-4025</v>
      </c>
      <c r="BF188" s="138">
        <f t="shared" si="15"/>
        <v>0</v>
      </c>
      <c r="BG188" s="138">
        <f t="shared" si="16"/>
        <v>0</v>
      </c>
      <c r="BH188" s="138">
        <f t="shared" si="17"/>
        <v>0</v>
      </c>
      <c r="BI188" s="138">
        <f t="shared" si="18"/>
        <v>0</v>
      </c>
      <c r="BJ188" s="13" t="s">
        <v>75</v>
      </c>
      <c r="BK188" s="138">
        <f t="shared" si="19"/>
        <v>-4025</v>
      </c>
      <c r="BL188" s="13" t="s">
        <v>156</v>
      </c>
      <c r="BM188" s="137" t="s">
        <v>279</v>
      </c>
    </row>
    <row r="189" spans="2:65" s="1" customFormat="1" ht="21.75" hidden="1" customHeight="1">
      <c r="B189" s="125"/>
      <c r="C189" s="126">
        <v>42</v>
      </c>
      <c r="D189" s="126" t="s">
        <v>116</v>
      </c>
      <c r="E189" s="127" t="s">
        <v>468</v>
      </c>
      <c r="F189" s="128" t="s">
        <v>469</v>
      </c>
      <c r="G189" s="129" t="s">
        <v>190</v>
      </c>
      <c r="H189" s="130">
        <v>0</v>
      </c>
      <c r="I189" s="131">
        <v>670</v>
      </c>
      <c r="J189" s="131">
        <f t="shared" si="10"/>
        <v>0</v>
      </c>
      <c r="K189" s="132"/>
      <c r="L189" s="25"/>
      <c r="M189" s="133" t="s">
        <v>1</v>
      </c>
      <c r="N189" s="134" t="s">
        <v>33</v>
      </c>
      <c r="O189" s="135">
        <v>0</v>
      </c>
      <c r="P189" s="135">
        <f t="shared" si="11"/>
        <v>0</v>
      </c>
      <c r="Q189" s="135">
        <v>0</v>
      </c>
      <c r="R189" s="135">
        <f t="shared" si="12"/>
        <v>0</v>
      </c>
      <c r="S189" s="135">
        <v>0</v>
      </c>
      <c r="T189" s="136">
        <f t="shared" si="13"/>
        <v>0</v>
      </c>
      <c r="AR189" s="137" t="s">
        <v>156</v>
      </c>
      <c r="AT189" s="137" t="s">
        <v>116</v>
      </c>
      <c r="AU189" s="137" t="s">
        <v>77</v>
      </c>
      <c r="AY189" s="13" t="s">
        <v>114</v>
      </c>
      <c r="BE189" s="138">
        <f t="shared" si="14"/>
        <v>0</v>
      </c>
      <c r="BF189" s="138">
        <f t="shared" si="15"/>
        <v>0</v>
      </c>
      <c r="BG189" s="138">
        <f t="shared" si="16"/>
        <v>0</v>
      </c>
      <c r="BH189" s="138">
        <f t="shared" si="17"/>
        <v>0</v>
      </c>
      <c r="BI189" s="138">
        <f t="shared" si="18"/>
        <v>0</v>
      </c>
      <c r="BJ189" s="13" t="s">
        <v>75</v>
      </c>
      <c r="BK189" s="138">
        <f t="shared" si="19"/>
        <v>0</v>
      </c>
      <c r="BL189" s="13" t="s">
        <v>156</v>
      </c>
      <c r="BM189" s="137" t="s">
        <v>283</v>
      </c>
    </row>
    <row r="190" spans="2:65" s="1" customFormat="1" ht="21.75" customHeight="1">
      <c r="B190" s="125"/>
      <c r="C190" s="126" t="s">
        <v>267</v>
      </c>
      <c r="D190" s="126" t="s">
        <v>116</v>
      </c>
      <c r="E190" s="127" t="s">
        <v>523</v>
      </c>
      <c r="F190" s="128" t="s">
        <v>526</v>
      </c>
      <c r="G190" s="129" t="s">
        <v>190</v>
      </c>
      <c r="H190" s="130">
        <v>7</v>
      </c>
      <c r="I190" s="131">
        <v>431</v>
      </c>
      <c r="J190" s="131">
        <f>ROUND(I190*H190,2)</f>
        <v>3017</v>
      </c>
      <c r="K190" s="132"/>
      <c r="L190" s="25"/>
      <c r="M190" s="133" t="s">
        <v>1</v>
      </c>
      <c r="N190" s="134" t="s">
        <v>33</v>
      </c>
      <c r="O190" s="135">
        <v>0.42099999999999999</v>
      </c>
      <c r="P190" s="135">
        <f>O190*H190</f>
        <v>2.9470000000000001</v>
      </c>
      <c r="Q190" s="135">
        <v>4.0000000000000003E-5</v>
      </c>
      <c r="R190" s="135">
        <f>Q190*H190</f>
        <v>2.8000000000000003E-4</v>
      </c>
      <c r="S190" s="135">
        <v>1.09E-3</v>
      </c>
      <c r="T190" s="136">
        <f>S190*H190</f>
        <v>7.6300000000000005E-3</v>
      </c>
      <c r="AR190" s="137" t="s">
        <v>156</v>
      </c>
      <c r="AT190" s="137" t="s">
        <v>116</v>
      </c>
      <c r="AU190" s="137" t="s">
        <v>77</v>
      </c>
      <c r="AY190" s="13" t="s">
        <v>114</v>
      </c>
      <c r="BE190" s="138">
        <f>IF(N190="základní",J190,0)</f>
        <v>3017</v>
      </c>
      <c r="BF190" s="138">
        <f>IF(N190="snížená",J190,0)</f>
        <v>0</v>
      </c>
      <c r="BG190" s="138">
        <f>IF(N190="zákl. přenesená",J190,0)</f>
        <v>0</v>
      </c>
      <c r="BH190" s="138">
        <f>IF(N190="sníž. přenesená",J190,0)</f>
        <v>0</v>
      </c>
      <c r="BI190" s="138">
        <f>IF(N190="nulová",J190,0)</f>
        <v>0</v>
      </c>
      <c r="BJ190" s="13" t="s">
        <v>75</v>
      </c>
      <c r="BK190" s="138">
        <f>ROUND(I190*H190,2)</f>
        <v>3017</v>
      </c>
      <c r="BL190" s="13" t="s">
        <v>156</v>
      </c>
      <c r="BM190" s="137" t="s">
        <v>472</v>
      </c>
    </row>
    <row r="191" spans="2:65" s="1" customFormat="1" ht="24.15" customHeight="1">
      <c r="B191" s="125"/>
      <c r="C191" s="126" t="s">
        <v>225</v>
      </c>
      <c r="D191" s="126" t="s">
        <v>116</v>
      </c>
      <c r="E191" s="127" t="s">
        <v>527</v>
      </c>
      <c r="F191" s="128" t="s">
        <v>528</v>
      </c>
      <c r="G191" s="129" t="s">
        <v>190</v>
      </c>
      <c r="H191" s="130">
        <v>3</v>
      </c>
      <c r="I191" s="131">
        <v>416</v>
      </c>
      <c r="J191" s="131">
        <f>ROUND(I191*H191,2)</f>
        <v>1248</v>
      </c>
      <c r="K191" s="132"/>
      <c r="L191" s="25"/>
      <c r="M191" s="133" t="s">
        <v>1</v>
      </c>
      <c r="N191" s="134" t="s">
        <v>33</v>
      </c>
      <c r="O191" s="135">
        <v>0.56899999999999995</v>
      </c>
      <c r="P191" s="135">
        <f>O191*H191</f>
        <v>1.7069999999999999</v>
      </c>
      <c r="Q191" s="135">
        <v>7.9000000000000001E-4</v>
      </c>
      <c r="R191" s="135">
        <f>Q191*H191</f>
        <v>2.3700000000000001E-3</v>
      </c>
      <c r="S191" s="135">
        <v>0</v>
      </c>
      <c r="T191" s="136">
        <f>S191*H191</f>
        <v>0</v>
      </c>
      <c r="AR191" s="137" t="s">
        <v>156</v>
      </c>
      <c r="AT191" s="137" t="s">
        <v>116</v>
      </c>
      <c r="AU191" s="137" t="s">
        <v>77</v>
      </c>
      <c r="AY191" s="13" t="s">
        <v>114</v>
      </c>
      <c r="BE191" s="138">
        <f>IF(N191="základní",J191,0)</f>
        <v>1248</v>
      </c>
      <c r="BF191" s="138">
        <f>IF(N191="snížená",J191,0)</f>
        <v>0</v>
      </c>
      <c r="BG191" s="138">
        <f>IF(N191="zákl. přenesená",J191,0)</f>
        <v>0</v>
      </c>
      <c r="BH191" s="138">
        <f>IF(N191="sníž. přenesená",J191,0)</f>
        <v>0</v>
      </c>
      <c r="BI191" s="138">
        <f>IF(N191="nulová",J191,0)</f>
        <v>0</v>
      </c>
      <c r="BJ191" s="13" t="s">
        <v>75</v>
      </c>
      <c r="BK191" s="138">
        <f>ROUND(I191*H191,2)</f>
        <v>1248</v>
      </c>
      <c r="BL191" s="13" t="s">
        <v>156</v>
      </c>
      <c r="BM191" s="137" t="s">
        <v>473</v>
      </c>
    </row>
    <row r="192" spans="2:65" s="1" customFormat="1" ht="21.75" hidden="1" customHeight="1">
      <c r="B192" s="125"/>
      <c r="C192" s="126">
        <v>45</v>
      </c>
      <c r="D192" s="126" t="s">
        <v>116</v>
      </c>
      <c r="E192" s="127" t="s">
        <v>470</v>
      </c>
      <c r="F192" s="128" t="s">
        <v>471</v>
      </c>
      <c r="G192" s="129" t="s">
        <v>454</v>
      </c>
      <c r="H192" s="130">
        <v>0</v>
      </c>
      <c r="I192" s="131">
        <v>1</v>
      </c>
      <c r="J192" s="131">
        <f t="shared" si="10"/>
        <v>0</v>
      </c>
      <c r="K192" s="132"/>
      <c r="L192" s="25"/>
      <c r="M192" s="133" t="s">
        <v>1</v>
      </c>
      <c r="N192" s="134" t="s">
        <v>33</v>
      </c>
      <c r="O192" s="135">
        <v>0</v>
      </c>
      <c r="P192" s="135">
        <f t="shared" si="11"/>
        <v>0</v>
      </c>
      <c r="Q192" s="135">
        <v>0</v>
      </c>
      <c r="R192" s="135">
        <f t="shared" si="12"/>
        <v>0</v>
      </c>
      <c r="S192" s="135">
        <v>0</v>
      </c>
      <c r="T192" s="136">
        <f t="shared" si="13"/>
        <v>0</v>
      </c>
      <c r="AR192" s="137" t="s">
        <v>156</v>
      </c>
      <c r="AT192" s="137" t="s">
        <v>116</v>
      </c>
      <c r="AU192" s="137" t="s">
        <v>77</v>
      </c>
      <c r="AY192" s="13" t="s">
        <v>114</v>
      </c>
      <c r="BE192" s="138">
        <f t="shared" si="14"/>
        <v>0</v>
      </c>
      <c r="BF192" s="138">
        <f t="shared" si="15"/>
        <v>0</v>
      </c>
      <c r="BG192" s="138">
        <f t="shared" si="16"/>
        <v>0</v>
      </c>
      <c r="BH192" s="138">
        <f t="shared" si="17"/>
        <v>0</v>
      </c>
      <c r="BI192" s="138">
        <f t="shared" si="18"/>
        <v>0</v>
      </c>
      <c r="BJ192" s="13" t="s">
        <v>75</v>
      </c>
      <c r="BK192" s="138">
        <f t="shared" si="19"/>
        <v>0</v>
      </c>
      <c r="BL192" s="13" t="s">
        <v>156</v>
      </c>
      <c r="BM192" s="137" t="s">
        <v>286</v>
      </c>
    </row>
    <row r="193" spans="2:65" s="11" customFormat="1" ht="22.8" customHeight="1">
      <c r="B193" s="114"/>
      <c r="D193" s="115" t="s">
        <v>67</v>
      </c>
      <c r="E193" s="123" t="s">
        <v>474</v>
      </c>
      <c r="F193" s="123" t="s">
        <v>475</v>
      </c>
      <c r="J193" s="124">
        <f>BK193</f>
        <v>9134.27</v>
      </c>
      <c r="L193" s="114"/>
      <c r="M193" s="118"/>
      <c r="P193" s="119">
        <f>SUM(P194:P197)</f>
        <v>5.6815879999999996</v>
      </c>
      <c r="R193" s="119">
        <f>SUM(R194:R197)</f>
        <v>0.19688</v>
      </c>
      <c r="T193" s="120">
        <f>SUM(T194:T197)</f>
        <v>0</v>
      </c>
      <c r="AR193" s="115" t="s">
        <v>77</v>
      </c>
      <c r="AT193" s="121" t="s">
        <v>67</v>
      </c>
      <c r="AU193" s="121" t="s">
        <v>75</v>
      </c>
      <c r="AY193" s="115" t="s">
        <v>114</v>
      </c>
      <c r="BK193" s="122">
        <f>SUM(BK194:BK197)</f>
        <v>9134.27</v>
      </c>
    </row>
    <row r="194" spans="2:65" s="1" customFormat="1" ht="33" customHeight="1">
      <c r="B194" s="125"/>
      <c r="C194" s="126" t="s">
        <v>229</v>
      </c>
      <c r="D194" s="126" t="s">
        <v>116</v>
      </c>
      <c r="E194" s="127" t="s">
        <v>531</v>
      </c>
      <c r="F194" s="128" t="s">
        <v>530</v>
      </c>
      <c r="G194" s="129" t="s">
        <v>119</v>
      </c>
      <c r="H194" s="130">
        <v>6</v>
      </c>
      <c r="I194" s="131">
        <v>1000</v>
      </c>
      <c r="J194" s="131">
        <f>ROUND(I194*H194,2)</f>
        <v>6000</v>
      </c>
      <c r="K194" s="132"/>
      <c r="L194" s="25"/>
      <c r="M194" s="133" t="s">
        <v>1</v>
      </c>
      <c r="N194" s="134" t="s">
        <v>33</v>
      </c>
      <c r="O194" s="135">
        <v>0.318</v>
      </c>
      <c r="P194" s="135">
        <f>O194*H194</f>
        <v>1.9079999999999999</v>
      </c>
      <c r="Q194" s="135">
        <v>2.8230000000000002E-2</v>
      </c>
      <c r="R194" s="135">
        <f>Q194*H194</f>
        <v>0.16938</v>
      </c>
      <c r="S194" s="135">
        <v>0</v>
      </c>
      <c r="T194" s="136">
        <f>S194*H194</f>
        <v>0</v>
      </c>
      <c r="AR194" s="137" t="s">
        <v>156</v>
      </c>
      <c r="AT194" s="137" t="s">
        <v>116</v>
      </c>
      <c r="AU194" s="137" t="s">
        <v>77</v>
      </c>
      <c r="AY194" s="13" t="s">
        <v>114</v>
      </c>
      <c r="BE194" s="138">
        <f>IF(N194="základní",J194,0)</f>
        <v>6000</v>
      </c>
      <c r="BF194" s="138">
        <f>IF(N194="snížená",J194,0)</f>
        <v>0</v>
      </c>
      <c r="BG194" s="138">
        <f>IF(N194="zákl. přenesená",J194,0)</f>
        <v>0</v>
      </c>
      <c r="BH194" s="138">
        <f>IF(N194="sníž. přenesená",J194,0)</f>
        <v>0</v>
      </c>
      <c r="BI194" s="138">
        <f>IF(N194="nulová",J194,0)</f>
        <v>0</v>
      </c>
      <c r="BJ194" s="13" t="s">
        <v>75</v>
      </c>
      <c r="BK194" s="138">
        <f>ROUND(I194*H194,2)</f>
        <v>6000</v>
      </c>
      <c r="BL194" s="13" t="s">
        <v>156</v>
      </c>
      <c r="BM194" s="137" t="s">
        <v>476</v>
      </c>
    </row>
    <row r="195" spans="2:65" s="1" customFormat="1" ht="16.5" customHeight="1">
      <c r="B195" s="125"/>
      <c r="C195" s="126" t="s">
        <v>280</v>
      </c>
      <c r="D195" s="126" t="s">
        <v>116</v>
      </c>
      <c r="E195" s="127" t="s">
        <v>477</v>
      </c>
      <c r="F195" s="128" t="s">
        <v>478</v>
      </c>
      <c r="G195" s="129" t="s">
        <v>190</v>
      </c>
      <c r="H195" s="130">
        <v>27.8</v>
      </c>
      <c r="I195" s="131">
        <v>79</v>
      </c>
      <c r="J195" s="131">
        <f>ROUND(I195*H195,2)</f>
        <v>2196.1999999999998</v>
      </c>
      <c r="K195" s="132"/>
      <c r="L195" s="25"/>
      <c r="M195" s="133" t="s">
        <v>1</v>
      </c>
      <c r="N195" s="134" t="s">
        <v>33</v>
      </c>
      <c r="O195" s="135">
        <v>0.11799999999999999</v>
      </c>
      <c r="P195" s="135">
        <f>O195*H195</f>
        <v>3.2803999999999998</v>
      </c>
      <c r="Q195" s="135">
        <v>0</v>
      </c>
      <c r="R195" s="135">
        <f>Q195*H195</f>
        <v>0</v>
      </c>
      <c r="S195" s="135">
        <v>0</v>
      </c>
      <c r="T195" s="136">
        <f>S195*H195</f>
        <v>0</v>
      </c>
      <c r="AR195" s="137" t="s">
        <v>156</v>
      </c>
      <c r="AT195" s="137" t="s">
        <v>116</v>
      </c>
      <c r="AU195" s="137" t="s">
        <v>77</v>
      </c>
      <c r="AY195" s="13" t="s">
        <v>114</v>
      </c>
      <c r="BE195" s="138">
        <f>IF(N195="základní",J195,0)</f>
        <v>2196.1999999999998</v>
      </c>
      <c r="BF195" s="138">
        <f>IF(N195="snížená",J195,0)</f>
        <v>0</v>
      </c>
      <c r="BG195" s="138">
        <f>IF(N195="zákl. přenesená",J195,0)</f>
        <v>0</v>
      </c>
      <c r="BH195" s="138">
        <f>IF(N195="sníž. přenesená",J195,0)</f>
        <v>0</v>
      </c>
      <c r="BI195" s="138">
        <f>IF(N195="nulová",J195,0)</f>
        <v>0</v>
      </c>
      <c r="BJ195" s="13" t="s">
        <v>75</v>
      </c>
      <c r="BK195" s="138">
        <f>ROUND(I195*H195,2)</f>
        <v>2196.1999999999998</v>
      </c>
      <c r="BL195" s="13" t="s">
        <v>156</v>
      </c>
      <c r="BM195" s="137" t="s">
        <v>479</v>
      </c>
    </row>
    <row r="196" spans="2:65" s="1" customFormat="1" ht="16.5" customHeight="1">
      <c r="B196" s="125"/>
      <c r="C196" s="139" t="s">
        <v>232</v>
      </c>
      <c r="D196" s="139" t="s">
        <v>139</v>
      </c>
      <c r="E196" s="140" t="s">
        <v>480</v>
      </c>
      <c r="F196" s="141" t="s">
        <v>481</v>
      </c>
      <c r="G196" s="142" t="s">
        <v>133</v>
      </c>
      <c r="H196" s="143">
        <v>0.05</v>
      </c>
      <c r="I196" s="144">
        <v>9870</v>
      </c>
      <c r="J196" s="144">
        <f>ROUND(I196*H196,2)</f>
        <v>493.5</v>
      </c>
      <c r="K196" s="145"/>
      <c r="L196" s="146"/>
      <c r="M196" s="147" t="s">
        <v>1</v>
      </c>
      <c r="N196" s="148" t="s">
        <v>33</v>
      </c>
      <c r="O196" s="135">
        <v>0</v>
      </c>
      <c r="P196" s="135">
        <f>O196*H196</f>
        <v>0</v>
      </c>
      <c r="Q196" s="135">
        <v>0.55000000000000004</v>
      </c>
      <c r="R196" s="135">
        <f>Q196*H196</f>
        <v>2.7500000000000004E-2</v>
      </c>
      <c r="S196" s="135">
        <v>0</v>
      </c>
      <c r="T196" s="136">
        <f>S196*H196</f>
        <v>0</v>
      </c>
      <c r="AR196" s="137" t="s">
        <v>184</v>
      </c>
      <c r="AT196" s="137" t="s">
        <v>139</v>
      </c>
      <c r="AU196" s="137" t="s">
        <v>77</v>
      </c>
      <c r="AY196" s="13" t="s">
        <v>114</v>
      </c>
      <c r="BE196" s="138">
        <f>IF(N196="základní",J196,0)</f>
        <v>493.5</v>
      </c>
      <c r="BF196" s="138">
        <f>IF(N196="snížená",J196,0)</f>
        <v>0</v>
      </c>
      <c r="BG196" s="138">
        <f>IF(N196="zákl. přenesená",J196,0)</f>
        <v>0</v>
      </c>
      <c r="BH196" s="138">
        <f>IF(N196="sníž. přenesená",J196,0)</f>
        <v>0</v>
      </c>
      <c r="BI196" s="138">
        <f>IF(N196="nulová",J196,0)</f>
        <v>0</v>
      </c>
      <c r="BJ196" s="13" t="s">
        <v>75</v>
      </c>
      <c r="BK196" s="138">
        <f>ROUND(I196*H196,2)</f>
        <v>493.5</v>
      </c>
      <c r="BL196" s="13" t="s">
        <v>156</v>
      </c>
      <c r="BM196" s="137" t="s">
        <v>482</v>
      </c>
    </row>
    <row r="197" spans="2:65" s="1" customFormat="1" ht="21.75" customHeight="1">
      <c r="B197" s="125"/>
      <c r="C197" s="126" t="s">
        <v>287</v>
      </c>
      <c r="D197" s="126" t="s">
        <v>116</v>
      </c>
      <c r="E197" s="127" t="s">
        <v>483</v>
      </c>
      <c r="F197" s="128" t="s">
        <v>484</v>
      </c>
      <c r="G197" s="129" t="s">
        <v>142</v>
      </c>
      <c r="H197" s="130">
        <v>0.219</v>
      </c>
      <c r="I197" s="131">
        <v>2030</v>
      </c>
      <c r="J197" s="131">
        <f>ROUND(I197*H197,2)</f>
        <v>444.57</v>
      </c>
      <c r="K197" s="132"/>
      <c r="L197" s="25"/>
      <c r="M197" s="133" t="s">
        <v>1</v>
      </c>
      <c r="N197" s="134" t="s">
        <v>33</v>
      </c>
      <c r="O197" s="135">
        <v>2.2519999999999998</v>
      </c>
      <c r="P197" s="135">
        <f>O197*H197</f>
        <v>0.49318799999999996</v>
      </c>
      <c r="Q197" s="135">
        <v>0</v>
      </c>
      <c r="R197" s="135">
        <f>Q197*H197</f>
        <v>0</v>
      </c>
      <c r="S197" s="135">
        <v>0</v>
      </c>
      <c r="T197" s="136">
        <f>S197*H197</f>
        <v>0</v>
      </c>
      <c r="AR197" s="137" t="s">
        <v>156</v>
      </c>
      <c r="AT197" s="137" t="s">
        <v>116</v>
      </c>
      <c r="AU197" s="137" t="s">
        <v>77</v>
      </c>
      <c r="AY197" s="13" t="s">
        <v>114</v>
      </c>
      <c r="BE197" s="138">
        <f>IF(N197="základní",J197,0)</f>
        <v>444.57</v>
      </c>
      <c r="BF197" s="138">
        <f>IF(N197="snížená",J197,0)</f>
        <v>0</v>
      </c>
      <c r="BG197" s="138">
        <f>IF(N197="zákl. přenesená",J197,0)</f>
        <v>0</v>
      </c>
      <c r="BH197" s="138">
        <f>IF(N197="sníž. přenesená",J197,0)</f>
        <v>0</v>
      </c>
      <c r="BI197" s="138">
        <f>IF(N197="nulová",J197,0)</f>
        <v>0</v>
      </c>
      <c r="BJ197" s="13" t="s">
        <v>75</v>
      </c>
      <c r="BK197" s="138">
        <f>ROUND(I197*H197,2)</f>
        <v>444.57</v>
      </c>
      <c r="BL197" s="13" t="s">
        <v>156</v>
      </c>
      <c r="BM197" s="137" t="s">
        <v>485</v>
      </c>
    </row>
    <row r="198" spans="2:65" s="11" customFormat="1" ht="22.8" customHeight="1">
      <c r="B198" s="114"/>
      <c r="D198" s="115" t="s">
        <v>67</v>
      </c>
      <c r="E198" s="123" t="s">
        <v>486</v>
      </c>
      <c r="F198" s="123" t="s">
        <v>487</v>
      </c>
      <c r="J198" s="124">
        <f>BK198</f>
        <v>0</v>
      </c>
      <c r="L198" s="114"/>
      <c r="M198" s="118"/>
      <c r="P198" s="119">
        <f>SUM(P199:P203)</f>
        <v>0</v>
      </c>
      <c r="R198" s="119">
        <f>SUM(R199:R203)</f>
        <v>0</v>
      </c>
      <c r="T198" s="120">
        <f>SUM(T199:T203)</f>
        <v>0</v>
      </c>
      <c r="AR198" s="115" t="s">
        <v>77</v>
      </c>
      <c r="AT198" s="121" t="s">
        <v>67</v>
      </c>
      <c r="AU198" s="121" t="s">
        <v>75</v>
      </c>
      <c r="AY198" s="115" t="s">
        <v>114</v>
      </c>
      <c r="BK198" s="122">
        <f>SUM(BK199:BK203)</f>
        <v>0</v>
      </c>
    </row>
    <row r="199" spans="2:65" s="1" customFormat="1" ht="16.5" hidden="1" customHeight="1">
      <c r="B199" s="125"/>
      <c r="C199" s="126" t="s">
        <v>236</v>
      </c>
      <c r="D199" s="126" t="s">
        <v>116</v>
      </c>
      <c r="E199" s="127" t="s">
        <v>488</v>
      </c>
      <c r="F199" s="128" t="s">
        <v>489</v>
      </c>
      <c r="G199" s="129" t="s">
        <v>119</v>
      </c>
      <c r="H199" s="130">
        <v>0</v>
      </c>
      <c r="I199" s="131">
        <v>62</v>
      </c>
      <c r="J199" s="131">
        <f>ROUND(I199*H199,2)</f>
        <v>0</v>
      </c>
      <c r="K199" s="132"/>
      <c r="L199" s="25"/>
      <c r="M199" s="133" t="s">
        <v>1</v>
      </c>
      <c r="N199" s="134" t="s">
        <v>33</v>
      </c>
      <c r="O199" s="135">
        <v>0</v>
      </c>
      <c r="P199" s="135">
        <f>O199*H199</f>
        <v>0</v>
      </c>
      <c r="Q199" s="135">
        <v>0</v>
      </c>
      <c r="R199" s="135">
        <f>Q199*H199</f>
        <v>0</v>
      </c>
      <c r="S199" s="135">
        <v>0</v>
      </c>
      <c r="T199" s="136">
        <f>S199*H199</f>
        <v>0</v>
      </c>
      <c r="AR199" s="137" t="s">
        <v>156</v>
      </c>
      <c r="AT199" s="137" t="s">
        <v>116</v>
      </c>
      <c r="AU199" s="137" t="s">
        <v>77</v>
      </c>
      <c r="AY199" s="13" t="s">
        <v>114</v>
      </c>
      <c r="BE199" s="138">
        <f>IF(N199="základní",J199,0)</f>
        <v>0</v>
      </c>
      <c r="BF199" s="138">
        <f>IF(N199="snížená",J199,0)</f>
        <v>0</v>
      </c>
      <c r="BG199" s="138">
        <f>IF(N199="zákl. přenesená",J199,0)</f>
        <v>0</v>
      </c>
      <c r="BH199" s="138">
        <f>IF(N199="sníž. přenesená",J199,0)</f>
        <v>0</v>
      </c>
      <c r="BI199" s="138">
        <f>IF(N199="nulová",J199,0)</f>
        <v>0</v>
      </c>
      <c r="BJ199" s="13" t="s">
        <v>75</v>
      </c>
      <c r="BK199" s="138">
        <f>ROUND(I199*H199,2)</f>
        <v>0</v>
      </c>
      <c r="BL199" s="13" t="s">
        <v>156</v>
      </c>
      <c r="BM199" s="137" t="s">
        <v>290</v>
      </c>
    </row>
    <row r="200" spans="2:65" s="1" customFormat="1" ht="33" hidden="1" customHeight="1">
      <c r="B200" s="125"/>
      <c r="C200" s="126" t="s">
        <v>294</v>
      </c>
      <c r="D200" s="126" t="s">
        <v>116</v>
      </c>
      <c r="E200" s="127" t="s">
        <v>490</v>
      </c>
      <c r="F200" s="128" t="s">
        <v>491</v>
      </c>
      <c r="G200" s="129" t="s">
        <v>119</v>
      </c>
      <c r="H200" s="130">
        <v>0</v>
      </c>
      <c r="I200" s="131">
        <v>775</v>
      </c>
      <c r="J200" s="131">
        <f>ROUND(I200*H200,2)</f>
        <v>0</v>
      </c>
      <c r="K200" s="132"/>
      <c r="L200" s="25"/>
      <c r="M200" s="133" t="s">
        <v>1</v>
      </c>
      <c r="N200" s="134" t="s">
        <v>33</v>
      </c>
      <c r="O200" s="135">
        <v>0</v>
      </c>
      <c r="P200" s="135">
        <f>O200*H200</f>
        <v>0</v>
      </c>
      <c r="Q200" s="135">
        <v>0</v>
      </c>
      <c r="R200" s="135">
        <f>Q200*H200</f>
        <v>0</v>
      </c>
      <c r="S200" s="135">
        <v>0</v>
      </c>
      <c r="T200" s="136">
        <f>S200*H200</f>
        <v>0</v>
      </c>
      <c r="AR200" s="137" t="s">
        <v>156</v>
      </c>
      <c r="AT200" s="137" t="s">
        <v>116</v>
      </c>
      <c r="AU200" s="137" t="s">
        <v>77</v>
      </c>
      <c r="AY200" s="13" t="s">
        <v>114</v>
      </c>
      <c r="BE200" s="138">
        <f>IF(N200="základní",J200,0)</f>
        <v>0</v>
      </c>
      <c r="BF200" s="138">
        <f>IF(N200="snížená",J200,0)</f>
        <v>0</v>
      </c>
      <c r="BG200" s="138">
        <f>IF(N200="zákl. přenesená",J200,0)</f>
        <v>0</v>
      </c>
      <c r="BH200" s="138">
        <f>IF(N200="sníž. přenesená",J200,0)</f>
        <v>0</v>
      </c>
      <c r="BI200" s="138">
        <f>IF(N200="nulová",J200,0)</f>
        <v>0</v>
      </c>
      <c r="BJ200" s="13" t="s">
        <v>75</v>
      </c>
      <c r="BK200" s="138">
        <f>ROUND(I200*H200,2)</f>
        <v>0</v>
      </c>
      <c r="BL200" s="13" t="s">
        <v>156</v>
      </c>
      <c r="BM200" s="137" t="s">
        <v>293</v>
      </c>
    </row>
    <row r="201" spans="2:65" s="1" customFormat="1" ht="24.15" hidden="1" customHeight="1">
      <c r="B201" s="125"/>
      <c r="C201" s="139" t="s">
        <v>239</v>
      </c>
      <c r="D201" s="139" t="s">
        <v>139</v>
      </c>
      <c r="E201" s="140" t="s">
        <v>492</v>
      </c>
      <c r="F201" s="141" t="s">
        <v>493</v>
      </c>
      <c r="G201" s="142" t="s">
        <v>119</v>
      </c>
      <c r="H201" s="143">
        <v>0</v>
      </c>
      <c r="I201" s="144">
        <v>790</v>
      </c>
      <c r="J201" s="144">
        <f>ROUND(I201*H201,2)</f>
        <v>0</v>
      </c>
      <c r="K201" s="145"/>
      <c r="L201" s="146"/>
      <c r="M201" s="147" t="s">
        <v>1</v>
      </c>
      <c r="N201" s="148" t="s">
        <v>33</v>
      </c>
      <c r="O201" s="135">
        <v>0</v>
      </c>
      <c r="P201" s="135">
        <f>O201*H201</f>
        <v>0</v>
      </c>
      <c r="Q201" s="135">
        <v>0</v>
      </c>
      <c r="R201" s="135">
        <f>Q201*H201</f>
        <v>0</v>
      </c>
      <c r="S201" s="135">
        <v>0</v>
      </c>
      <c r="T201" s="136">
        <f>S201*H201</f>
        <v>0</v>
      </c>
      <c r="AR201" s="137" t="s">
        <v>184</v>
      </c>
      <c r="AT201" s="137" t="s">
        <v>139</v>
      </c>
      <c r="AU201" s="137" t="s">
        <v>77</v>
      </c>
      <c r="AY201" s="13" t="s">
        <v>114</v>
      </c>
      <c r="BE201" s="138">
        <f>IF(N201="základní",J201,0)</f>
        <v>0</v>
      </c>
      <c r="BF201" s="138">
        <f>IF(N201="snížená",J201,0)</f>
        <v>0</v>
      </c>
      <c r="BG201" s="138">
        <f>IF(N201="zákl. přenesená",J201,0)</f>
        <v>0</v>
      </c>
      <c r="BH201" s="138">
        <f>IF(N201="sníž. přenesená",J201,0)</f>
        <v>0</v>
      </c>
      <c r="BI201" s="138">
        <f>IF(N201="nulová",J201,0)</f>
        <v>0</v>
      </c>
      <c r="BJ201" s="13" t="s">
        <v>75</v>
      </c>
      <c r="BK201" s="138">
        <f>ROUND(I201*H201,2)</f>
        <v>0</v>
      </c>
      <c r="BL201" s="13" t="s">
        <v>156</v>
      </c>
      <c r="BM201" s="137" t="s">
        <v>198</v>
      </c>
    </row>
    <row r="202" spans="2:65" s="1" customFormat="1" ht="16.5" hidden="1" customHeight="1">
      <c r="B202" s="125"/>
      <c r="C202" s="126" t="s">
        <v>301</v>
      </c>
      <c r="D202" s="126" t="s">
        <v>116</v>
      </c>
      <c r="E202" s="127" t="s">
        <v>494</v>
      </c>
      <c r="F202" s="128" t="s">
        <v>495</v>
      </c>
      <c r="G202" s="129" t="s">
        <v>119</v>
      </c>
      <c r="H202" s="130">
        <v>0</v>
      </c>
      <c r="I202" s="131">
        <v>87</v>
      </c>
      <c r="J202" s="131">
        <f>ROUND(I202*H202,2)</f>
        <v>0</v>
      </c>
      <c r="K202" s="132"/>
      <c r="L202" s="25"/>
      <c r="M202" s="133" t="s">
        <v>1</v>
      </c>
      <c r="N202" s="134" t="s">
        <v>33</v>
      </c>
      <c r="O202" s="135">
        <v>0</v>
      </c>
      <c r="P202" s="135">
        <f>O202*H202</f>
        <v>0</v>
      </c>
      <c r="Q202" s="135">
        <v>0</v>
      </c>
      <c r="R202" s="135">
        <f>Q202*H202</f>
        <v>0</v>
      </c>
      <c r="S202" s="135">
        <v>0</v>
      </c>
      <c r="T202" s="136">
        <f>S202*H202</f>
        <v>0</v>
      </c>
      <c r="AR202" s="137" t="s">
        <v>156</v>
      </c>
      <c r="AT202" s="137" t="s">
        <v>116</v>
      </c>
      <c r="AU202" s="137" t="s">
        <v>77</v>
      </c>
      <c r="AY202" s="13" t="s">
        <v>114</v>
      </c>
      <c r="BE202" s="138">
        <f>IF(N202="základní",J202,0)</f>
        <v>0</v>
      </c>
      <c r="BF202" s="138">
        <f>IF(N202="snížená",J202,0)</f>
        <v>0</v>
      </c>
      <c r="BG202" s="138">
        <f>IF(N202="zákl. přenesená",J202,0)</f>
        <v>0</v>
      </c>
      <c r="BH202" s="138">
        <f>IF(N202="sníž. přenesená",J202,0)</f>
        <v>0</v>
      </c>
      <c r="BI202" s="138">
        <f>IF(N202="nulová",J202,0)</f>
        <v>0</v>
      </c>
      <c r="BJ202" s="13" t="s">
        <v>75</v>
      </c>
      <c r="BK202" s="138">
        <f>ROUND(I202*H202,2)</f>
        <v>0</v>
      </c>
      <c r="BL202" s="13" t="s">
        <v>156</v>
      </c>
      <c r="BM202" s="137" t="s">
        <v>297</v>
      </c>
    </row>
    <row r="203" spans="2:65" s="1" customFormat="1" ht="21.75" hidden="1" customHeight="1">
      <c r="B203" s="125"/>
      <c r="C203" s="126" t="s">
        <v>250</v>
      </c>
      <c r="D203" s="126" t="s">
        <v>116</v>
      </c>
      <c r="E203" s="127" t="s">
        <v>496</v>
      </c>
      <c r="F203" s="128" t="s">
        <v>497</v>
      </c>
      <c r="G203" s="129" t="s">
        <v>454</v>
      </c>
      <c r="H203" s="130">
        <v>0</v>
      </c>
      <c r="I203" s="131">
        <v>5</v>
      </c>
      <c r="J203" s="131">
        <f>ROUND(I203*H203,2)</f>
        <v>0</v>
      </c>
      <c r="K203" s="132"/>
      <c r="L203" s="25"/>
      <c r="M203" s="133" t="s">
        <v>1</v>
      </c>
      <c r="N203" s="134" t="s">
        <v>33</v>
      </c>
      <c r="O203" s="135">
        <v>0</v>
      </c>
      <c r="P203" s="135">
        <f>O203*H203</f>
        <v>0</v>
      </c>
      <c r="Q203" s="135">
        <v>0</v>
      </c>
      <c r="R203" s="135">
        <f>Q203*H203</f>
        <v>0</v>
      </c>
      <c r="S203" s="135">
        <v>0</v>
      </c>
      <c r="T203" s="136">
        <f>S203*H203</f>
        <v>0</v>
      </c>
      <c r="AR203" s="137" t="s">
        <v>156</v>
      </c>
      <c r="AT203" s="137" t="s">
        <v>116</v>
      </c>
      <c r="AU203" s="137" t="s">
        <v>77</v>
      </c>
      <c r="AY203" s="13" t="s">
        <v>114</v>
      </c>
      <c r="BE203" s="138">
        <f>IF(N203="základní",J203,0)</f>
        <v>0</v>
      </c>
      <c r="BF203" s="138">
        <f>IF(N203="snížená",J203,0)</f>
        <v>0</v>
      </c>
      <c r="BG203" s="138">
        <f>IF(N203="zákl. přenesená",J203,0)</f>
        <v>0</v>
      </c>
      <c r="BH203" s="138">
        <f>IF(N203="sníž. přenesená",J203,0)</f>
        <v>0</v>
      </c>
      <c r="BI203" s="138">
        <f>IF(N203="nulová",J203,0)</f>
        <v>0</v>
      </c>
      <c r="BJ203" s="13" t="s">
        <v>75</v>
      </c>
      <c r="BK203" s="138">
        <f>ROUND(I203*H203,2)</f>
        <v>0</v>
      </c>
      <c r="BL203" s="13" t="s">
        <v>156</v>
      </c>
      <c r="BM203" s="137" t="s">
        <v>300</v>
      </c>
    </row>
    <row r="204" spans="2:65" s="11" customFormat="1" ht="22.8" customHeight="1">
      <c r="B204" s="114"/>
      <c r="D204" s="115" t="s">
        <v>67</v>
      </c>
      <c r="E204" s="123" t="s">
        <v>498</v>
      </c>
      <c r="F204" s="123" t="s">
        <v>499</v>
      </c>
      <c r="J204" s="124">
        <f>BK204</f>
        <v>3956.37</v>
      </c>
      <c r="L204" s="114"/>
      <c r="M204" s="118"/>
      <c r="P204" s="119">
        <f>SUM(P205:P207)</f>
        <v>4.8895710000000001</v>
      </c>
      <c r="R204" s="119">
        <f>SUM(R205:R207)</f>
        <v>2.1359999999999997E-2</v>
      </c>
      <c r="T204" s="120">
        <f>SUM(T205:T207)</f>
        <v>4.3609999999999996E-2</v>
      </c>
      <c r="AR204" s="115" t="s">
        <v>77</v>
      </c>
      <c r="AT204" s="121" t="s">
        <v>67</v>
      </c>
      <c r="AU204" s="121" t="s">
        <v>75</v>
      </c>
      <c r="AY204" s="115" t="s">
        <v>114</v>
      </c>
      <c r="BK204" s="122">
        <f>SUM(BK205:BK207)</f>
        <v>3956.37</v>
      </c>
    </row>
    <row r="205" spans="2:65" s="1" customFormat="1" ht="24.15" customHeight="1">
      <c r="B205" s="125"/>
      <c r="C205" s="126" t="s">
        <v>308</v>
      </c>
      <c r="D205" s="126" t="s">
        <v>116</v>
      </c>
      <c r="E205" s="127" t="s">
        <v>500</v>
      </c>
      <c r="F205" s="128" t="s">
        <v>501</v>
      </c>
      <c r="G205" s="129" t="s">
        <v>197</v>
      </c>
      <c r="H205" s="130">
        <v>49</v>
      </c>
      <c r="I205" s="131">
        <v>73</v>
      </c>
      <c r="J205" s="131">
        <f>ROUND(I205*H205,2)</f>
        <v>3577</v>
      </c>
      <c r="K205" s="132"/>
      <c r="L205" s="25"/>
      <c r="M205" s="133" t="s">
        <v>1</v>
      </c>
      <c r="N205" s="134" t="s">
        <v>33</v>
      </c>
      <c r="O205" s="135">
        <v>9.9000000000000005E-2</v>
      </c>
      <c r="P205" s="135">
        <f>O205*H205</f>
        <v>4.851</v>
      </c>
      <c r="Q205" s="135">
        <v>2.4000000000000001E-4</v>
      </c>
      <c r="R205" s="135">
        <f>Q205*H205</f>
        <v>1.176E-2</v>
      </c>
      <c r="S205" s="135">
        <v>8.8999999999999995E-4</v>
      </c>
      <c r="T205" s="136">
        <f>S205*H205</f>
        <v>4.3609999999999996E-2</v>
      </c>
      <c r="AR205" s="137" t="s">
        <v>156</v>
      </c>
      <c r="AT205" s="137" t="s">
        <v>116</v>
      </c>
      <c r="AU205" s="137" t="s">
        <v>77</v>
      </c>
      <c r="AY205" s="13" t="s">
        <v>114</v>
      </c>
      <c r="BE205" s="138">
        <f>IF(N205="základní",J205,0)</f>
        <v>3577</v>
      </c>
      <c r="BF205" s="138">
        <f>IF(N205="snížená",J205,0)</f>
        <v>0</v>
      </c>
      <c r="BG205" s="138">
        <f>IF(N205="zákl. přenesená",J205,0)</f>
        <v>0</v>
      </c>
      <c r="BH205" s="138">
        <f>IF(N205="sníž. přenesená",J205,0)</f>
        <v>0</v>
      </c>
      <c r="BI205" s="138">
        <f>IF(N205="nulová",J205,0)</f>
        <v>0</v>
      </c>
      <c r="BJ205" s="13" t="s">
        <v>75</v>
      </c>
      <c r="BK205" s="138">
        <f>ROUND(I205*H205,2)</f>
        <v>3577</v>
      </c>
      <c r="BL205" s="13" t="s">
        <v>156</v>
      </c>
      <c r="BM205" s="137" t="s">
        <v>502</v>
      </c>
    </row>
    <row r="206" spans="2:65" s="1" customFormat="1" ht="24.15" customHeight="1">
      <c r="B206" s="125"/>
      <c r="C206" s="139" t="s">
        <v>253</v>
      </c>
      <c r="D206" s="139" t="s">
        <v>139</v>
      </c>
      <c r="E206" s="140" t="s">
        <v>503</v>
      </c>
      <c r="F206" s="141" t="s">
        <v>504</v>
      </c>
      <c r="G206" s="142" t="s">
        <v>119</v>
      </c>
      <c r="H206" s="143">
        <v>0.6</v>
      </c>
      <c r="I206" s="144">
        <v>600</v>
      </c>
      <c r="J206" s="144">
        <f>ROUND(I206*H206,2)</f>
        <v>360</v>
      </c>
      <c r="K206" s="145"/>
      <c r="L206" s="146"/>
      <c r="M206" s="147" t="s">
        <v>1</v>
      </c>
      <c r="N206" s="148" t="s">
        <v>33</v>
      </c>
      <c r="O206" s="135">
        <v>0</v>
      </c>
      <c r="P206" s="135">
        <f>O206*H206</f>
        <v>0</v>
      </c>
      <c r="Q206" s="135">
        <v>1.6E-2</v>
      </c>
      <c r="R206" s="135">
        <f>Q206*H206</f>
        <v>9.5999999999999992E-3</v>
      </c>
      <c r="S206" s="135">
        <v>0</v>
      </c>
      <c r="T206" s="136">
        <f>S206*H206</f>
        <v>0</v>
      </c>
      <c r="AR206" s="137" t="s">
        <v>184</v>
      </c>
      <c r="AT206" s="137" t="s">
        <v>139</v>
      </c>
      <c r="AU206" s="137" t="s">
        <v>77</v>
      </c>
      <c r="AY206" s="13" t="s">
        <v>114</v>
      </c>
      <c r="BE206" s="138">
        <f>IF(N206="základní",J206,0)</f>
        <v>360</v>
      </c>
      <c r="BF206" s="138">
        <f>IF(N206="snížená",J206,0)</f>
        <v>0</v>
      </c>
      <c r="BG206" s="138">
        <f>IF(N206="zákl. přenesená",J206,0)</f>
        <v>0</v>
      </c>
      <c r="BH206" s="138">
        <f>IF(N206="sníž. přenesená",J206,0)</f>
        <v>0</v>
      </c>
      <c r="BI206" s="138">
        <f>IF(N206="nulová",J206,0)</f>
        <v>0</v>
      </c>
      <c r="BJ206" s="13" t="s">
        <v>75</v>
      </c>
      <c r="BK206" s="138">
        <f>ROUND(I206*H206,2)</f>
        <v>360</v>
      </c>
      <c r="BL206" s="13" t="s">
        <v>156</v>
      </c>
      <c r="BM206" s="137" t="s">
        <v>505</v>
      </c>
    </row>
    <row r="207" spans="2:65" s="1" customFormat="1" ht="24.15" customHeight="1">
      <c r="B207" s="125"/>
      <c r="C207" s="126" t="s">
        <v>315</v>
      </c>
      <c r="D207" s="126" t="s">
        <v>116</v>
      </c>
      <c r="E207" s="127" t="s">
        <v>506</v>
      </c>
      <c r="F207" s="128" t="s">
        <v>507</v>
      </c>
      <c r="G207" s="129" t="s">
        <v>142</v>
      </c>
      <c r="H207" s="130">
        <v>1.2999999999999999E-2</v>
      </c>
      <c r="I207" s="131">
        <v>1490</v>
      </c>
      <c r="J207" s="131">
        <f>ROUND(I207*H207,2)</f>
        <v>19.37</v>
      </c>
      <c r="K207" s="132"/>
      <c r="L207" s="25"/>
      <c r="M207" s="133" t="s">
        <v>1</v>
      </c>
      <c r="N207" s="134" t="s">
        <v>33</v>
      </c>
      <c r="O207" s="135">
        <v>2.9670000000000001</v>
      </c>
      <c r="P207" s="135">
        <f>O207*H207</f>
        <v>3.8571000000000001E-2</v>
      </c>
      <c r="Q207" s="135">
        <v>0</v>
      </c>
      <c r="R207" s="135">
        <f>Q207*H207</f>
        <v>0</v>
      </c>
      <c r="S207" s="135">
        <v>0</v>
      </c>
      <c r="T207" s="136">
        <f>S207*H207</f>
        <v>0</v>
      </c>
      <c r="AR207" s="137" t="s">
        <v>156</v>
      </c>
      <c r="AT207" s="137" t="s">
        <v>116</v>
      </c>
      <c r="AU207" s="137" t="s">
        <v>77</v>
      </c>
      <c r="AY207" s="13" t="s">
        <v>114</v>
      </c>
      <c r="BE207" s="138">
        <f>IF(N207="základní",J207,0)</f>
        <v>19.37</v>
      </c>
      <c r="BF207" s="138">
        <f>IF(N207="snížená",J207,0)</f>
        <v>0</v>
      </c>
      <c r="BG207" s="138">
        <f>IF(N207="zákl. přenesená",J207,0)</f>
        <v>0</v>
      </c>
      <c r="BH207" s="138">
        <f>IF(N207="sníž. přenesená",J207,0)</f>
        <v>0</v>
      </c>
      <c r="BI207" s="138">
        <f>IF(N207="nulová",J207,0)</f>
        <v>0</v>
      </c>
      <c r="BJ207" s="13" t="s">
        <v>75</v>
      </c>
      <c r="BK207" s="138">
        <f>ROUND(I207*H207,2)</f>
        <v>19.37</v>
      </c>
      <c r="BL207" s="13" t="s">
        <v>156</v>
      </c>
      <c r="BM207" s="137" t="s">
        <v>508</v>
      </c>
    </row>
    <row r="208" spans="2:65" s="11" customFormat="1" ht="22.8" customHeight="1">
      <c r="B208" s="114"/>
      <c r="D208" s="115" t="s">
        <v>67</v>
      </c>
      <c r="E208" s="123" t="s">
        <v>509</v>
      </c>
      <c r="F208" s="123" t="s">
        <v>510</v>
      </c>
      <c r="J208" s="124">
        <f>BK208</f>
        <v>27877.5</v>
      </c>
      <c r="L208" s="114"/>
      <c r="M208" s="118"/>
      <c r="P208" s="119">
        <f>SUM(P209:P213)</f>
        <v>0</v>
      </c>
      <c r="R208" s="119">
        <f>SUM(R209:R213)</f>
        <v>0</v>
      </c>
      <c r="T208" s="120">
        <f>SUM(T209:T213)</f>
        <v>0</v>
      </c>
      <c r="AR208" s="115" t="s">
        <v>77</v>
      </c>
      <c r="AT208" s="121" t="s">
        <v>67</v>
      </c>
      <c r="AU208" s="121" t="s">
        <v>75</v>
      </c>
      <c r="AY208" s="115" t="s">
        <v>114</v>
      </c>
      <c r="BK208" s="122">
        <f>SUM(BK209:BK213)</f>
        <v>27877.5</v>
      </c>
    </row>
    <row r="209" spans="2:65" s="1" customFormat="1" ht="24.15" customHeight="1">
      <c r="B209" s="125"/>
      <c r="C209" s="126" t="s">
        <v>257</v>
      </c>
      <c r="D209" s="126" t="s">
        <v>116</v>
      </c>
      <c r="E209" s="127" t="s">
        <v>511</v>
      </c>
      <c r="F209" s="128" t="s">
        <v>512</v>
      </c>
      <c r="G209" s="129" t="s">
        <v>119</v>
      </c>
      <c r="H209" s="130">
        <v>21.5</v>
      </c>
      <c r="I209" s="131">
        <v>82</v>
      </c>
      <c r="J209" s="131">
        <f>ROUND(I209*H209,2)</f>
        <v>1763</v>
      </c>
      <c r="K209" s="132"/>
      <c r="L209" s="25"/>
      <c r="M209" s="133" t="s">
        <v>1</v>
      </c>
      <c r="N209" s="134" t="s">
        <v>33</v>
      </c>
      <c r="O209" s="135">
        <v>0</v>
      </c>
      <c r="P209" s="135">
        <f>O209*H209</f>
        <v>0</v>
      </c>
      <c r="Q209" s="135">
        <v>0</v>
      </c>
      <c r="R209" s="135">
        <f>Q209*H209</f>
        <v>0</v>
      </c>
      <c r="S209" s="135">
        <v>0</v>
      </c>
      <c r="T209" s="136">
        <f>S209*H209</f>
        <v>0</v>
      </c>
      <c r="AR209" s="137" t="s">
        <v>156</v>
      </c>
      <c r="AT209" s="137" t="s">
        <v>116</v>
      </c>
      <c r="AU209" s="137" t="s">
        <v>77</v>
      </c>
      <c r="AY209" s="13" t="s">
        <v>114</v>
      </c>
      <c r="BE209" s="138">
        <f>IF(N209="základní",J209,0)</f>
        <v>1763</v>
      </c>
      <c r="BF209" s="138">
        <f>IF(N209="snížená",J209,0)</f>
        <v>0</v>
      </c>
      <c r="BG209" s="138">
        <f>IF(N209="zákl. přenesená",J209,0)</f>
        <v>0</v>
      </c>
      <c r="BH209" s="138">
        <f>IF(N209="sníž. přenesená",J209,0)</f>
        <v>0</v>
      </c>
      <c r="BI209" s="138">
        <f>IF(N209="nulová",J209,0)</f>
        <v>0</v>
      </c>
      <c r="BJ209" s="13" t="s">
        <v>75</v>
      </c>
      <c r="BK209" s="138">
        <f>ROUND(I209*H209,2)</f>
        <v>1763</v>
      </c>
      <c r="BL209" s="13" t="s">
        <v>156</v>
      </c>
      <c r="BM209" s="137" t="s">
        <v>304</v>
      </c>
    </row>
    <row r="210" spans="2:65" s="1" customFormat="1" ht="24.15" customHeight="1">
      <c r="B210" s="125"/>
      <c r="C210" s="126" t="s">
        <v>322</v>
      </c>
      <c r="D210" s="126" t="s">
        <v>116</v>
      </c>
      <c r="E210" s="127" t="s">
        <v>543</v>
      </c>
      <c r="F210" s="128" t="s">
        <v>544</v>
      </c>
      <c r="G210" s="129" t="s">
        <v>119</v>
      </c>
      <c r="H210" s="130">
        <v>36</v>
      </c>
      <c r="I210" s="131">
        <v>76</v>
      </c>
      <c r="J210" s="131">
        <f>ROUND(I210*H210,2)</f>
        <v>2736</v>
      </c>
      <c r="K210" s="132"/>
      <c r="L210" s="25"/>
      <c r="M210" s="133" t="s">
        <v>1</v>
      </c>
      <c r="N210" s="134" t="s">
        <v>33</v>
      </c>
      <c r="O210" s="135">
        <v>0</v>
      </c>
      <c r="P210" s="135">
        <f>O210*H210</f>
        <v>0</v>
      </c>
      <c r="Q210" s="135">
        <v>0</v>
      </c>
      <c r="R210" s="135">
        <f>Q210*H210</f>
        <v>0</v>
      </c>
      <c r="S210" s="135">
        <v>0</v>
      </c>
      <c r="T210" s="136">
        <f>S210*H210</f>
        <v>0</v>
      </c>
      <c r="AR210" s="137" t="s">
        <v>156</v>
      </c>
      <c r="AT210" s="137" t="s">
        <v>116</v>
      </c>
      <c r="AU210" s="137" t="s">
        <v>77</v>
      </c>
      <c r="AY210" s="13" t="s">
        <v>114</v>
      </c>
      <c r="BE210" s="138">
        <f>IF(N210="základní",J210,0)</f>
        <v>2736</v>
      </c>
      <c r="BF210" s="138">
        <f>IF(N210="snížená",J210,0)</f>
        <v>0</v>
      </c>
      <c r="BG210" s="138">
        <f>IF(N210="zákl. přenesená",J210,0)</f>
        <v>0</v>
      </c>
      <c r="BH210" s="138">
        <f>IF(N210="sníž. přenesená",J210,0)</f>
        <v>0</v>
      </c>
      <c r="BI210" s="138">
        <f>IF(N210="nulová",J210,0)</f>
        <v>0</v>
      </c>
      <c r="BJ210" s="13" t="s">
        <v>75</v>
      </c>
      <c r="BK210" s="138">
        <f>ROUND(I210*H210,2)</f>
        <v>2736</v>
      </c>
      <c r="BL210" s="13" t="s">
        <v>156</v>
      </c>
      <c r="BM210" s="137" t="s">
        <v>307</v>
      </c>
    </row>
    <row r="211" spans="2:65" s="1" customFormat="1" ht="24.15" customHeight="1">
      <c r="B211" s="125"/>
      <c r="C211" s="126">
        <v>60</v>
      </c>
      <c r="D211" s="126" t="s">
        <v>116</v>
      </c>
      <c r="E211" s="127" t="s">
        <v>513</v>
      </c>
      <c r="F211" s="128" t="s">
        <v>514</v>
      </c>
      <c r="G211" s="129" t="s">
        <v>119</v>
      </c>
      <c r="H211" s="130">
        <v>21.5</v>
      </c>
      <c r="I211" s="131">
        <v>143</v>
      </c>
      <c r="J211" s="131">
        <f>ROUND(I211*H211,2)</f>
        <v>3074.5</v>
      </c>
      <c r="K211" s="132"/>
      <c r="L211" s="25"/>
      <c r="M211" s="133" t="s">
        <v>1</v>
      </c>
      <c r="N211" s="134" t="s">
        <v>33</v>
      </c>
      <c r="O211" s="135">
        <v>0</v>
      </c>
      <c r="P211" s="135">
        <f>O211*H211</f>
        <v>0</v>
      </c>
      <c r="Q211" s="135">
        <v>0</v>
      </c>
      <c r="R211" s="135">
        <f>Q211*H211</f>
        <v>0</v>
      </c>
      <c r="S211" s="135">
        <v>0</v>
      </c>
      <c r="T211" s="136">
        <f>S211*H211</f>
        <v>0</v>
      </c>
      <c r="AR211" s="137" t="s">
        <v>156</v>
      </c>
      <c r="AT211" s="137" t="s">
        <v>116</v>
      </c>
      <c r="AU211" s="137" t="s">
        <v>77</v>
      </c>
      <c r="AY211" s="13" t="s">
        <v>114</v>
      </c>
      <c r="BE211" s="138">
        <f>IF(N211="základní",J211,0)</f>
        <v>3074.5</v>
      </c>
      <c r="BF211" s="138">
        <f>IF(N211="snížená",J211,0)</f>
        <v>0</v>
      </c>
      <c r="BG211" s="138">
        <f>IF(N211="zákl. přenesená",J211,0)</f>
        <v>0</v>
      </c>
      <c r="BH211" s="138">
        <f>IF(N211="sníž. přenesená",J211,0)</f>
        <v>0</v>
      </c>
      <c r="BI211" s="138">
        <f>IF(N211="nulová",J211,0)</f>
        <v>0</v>
      </c>
      <c r="BJ211" s="13" t="s">
        <v>75</v>
      </c>
      <c r="BK211" s="138">
        <f>ROUND(I211*H211,2)</f>
        <v>3074.5</v>
      </c>
      <c r="BL211" s="13" t="s">
        <v>156</v>
      </c>
      <c r="BM211" s="137" t="s">
        <v>307</v>
      </c>
    </row>
    <row r="212" spans="2:65" s="1" customFormat="1" ht="24.15" customHeight="1">
      <c r="B212" s="125"/>
      <c r="C212" s="126">
        <v>61</v>
      </c>
      <c r="D212" s="126" t="s">
        <v>116</v>
      </c>
      <c r="E212" s="127" t="s">
        <v>545</v>
      </c>
      <c r="F212" s="128" t="s">
        <v>546</v>
      </c>
      <c r="G212" s="129" t="s">
        <v>119</v>
      </c>
      <c r="H212" s="130">
        <v>36</v>
      </c>
      <c r="I212" s="131">
        <v>363</v>
      </c>
      <c r="J212" s="131">
        <f>ROUND(I212*H212,2)</f>
        <v>13068</v>
      </c>
      <c r="K212" s="132"/>
      <c r="L212" s="25"/>
      <c r="M212" s="133" t="s">
        <v>1</v>
      </c>
      <c r="N212" s="134" t="s">
        <v>33</v>
      </c>
      <c r="O212" s="135">
        <v>0</v>
      </c>
      <c r="P212" s="135">
        <f>O212*H212</f>
        <v>0</v>
      </c>
      <c r="Q212" s="135">
        <v>0</v>
      </c>
      <c r="R212" s="135">
        <f>Q212*H212</f>
        <v>0</v>
      </c>
      <c r="S212" s="135">
        <v>0</v>
      </c>
      <c r="T212" s="136">
        <f>S212*H212</f>
        <v>0</v>
      </c>
      <c r="AR212" s="137" t="s">
        <v>156</v>
      </c>
      <c r="AT212" s="137" t="s">
        <v>116</v>
      </c>
      <c r="AU212" s="137" t="s">
        <v>77</v>
      </c>
      <c r="AY212" s="13" t="s">
        <v>114</v>
      </c>
      <c r="BE212" s="138">
        <f>IF(N212="základní",J212,0)</f>
        <v>13068</v>
      </c>
      <c r="BF212" s="138">
        <f>IF(N212="snížená",J212,0)</f>
        <v>0</v>
      </c>
      <c r="BG212" s="138">
        <f>IF(N212="zákl. přenesená",J212,0)</f>
        <v>0</v>
      </c>
      <c r="BH212" s="138">
        <f>IF(N212="sníž. přenesená",J212,0)</f>
        <v>0</v>
      </c>
      <c r="BI212" s="138">
        <f>IF(N212="nulová",J212,0)</f>
        <v>0</v>
      </c>
      <c r="BJ212" s="13" t="s">
        <v>75</v>
      </c>
      <c r="BK212" s="138">
        <f>ROUND(I212*H212,2)</f>
        <v>13068</v>
      </c>
      <c r="BL212" s="13" t="s">
        <v>156</v>
      </c>
      <c r="BM212" s="137" t="s">
        <v>307</v>
      </c>
    </row>
    <row r="213" spans="2:65" s="1" customFormat="1" ht="24.15" customHeight="1">
      <c r="B213" s="125"/>
      <c r="C213" s="126">
        <v>62</v>
      </c>
      <c r="D213" s="126" t="s">
        <v>116</v>
      </c>
      <c r="E213" s="127" t="s">
        <v>547</v>
      </c>
      <c r="F213" s="128" t="s">
        <v>548</v>
      </c>
      <c r="G213" s="129" t="s">
        <v>119</v>
      </c>
      <c r="H213" s="130">
        <v>36</v>
      </c>
      <c r="I213" s="131">
        <v>201</v>
      </c>
      <c r="J213" s="131">
        <f>ROUND(I213*H213,2)</f>
        <v>7236</v>
      </c>
      <c r="K213" s="132"/>
      <c r="L213" s="25"/>
      <c r="M213" s="133" t="s">
        <v>1</v>
      </c>
      <c r="N213" s="134" t="s">
        <v>33</v>
      </c>
      <c r="O213" s="135">
        <v>0</v>
      </c>
      <c r="P213" s="135">
        <f>O213*H213</f>
        <v>0</v>
      </c>
      <c r="Q213" s="135">
        <v>0</v>
      </c>
      <c r="R213" s="135">
        <f>Q213*H213</f>
        <v>0</v>
      </c>
      <c r="S213" s="135">
        <v>0</v>
      </c>
      <c r="T213" s="136">
        <f>S213*H213</f>
        <v>0</v>
      </c>
      <c r="AR213" s="137" t="s">
        <v>156</v>
      </c>
      <c r="AT213" s="137" t="s">
        <v>116</v>
      </c>
      <c r="AU213" s="137" t="s">
        <v>77</v>
      </c>
      <c r="AY213" s="13" t="s">
        <v>114</v>
      </c>
      <c r="BE213" s="138">
        <f>IF(N213="základní",J213,0)</f>
        <v>7236</v>
      </c>
      <c r="BF213" s="138">
        <f>IF(N213="snížená",J213,0)</f>
        <v>0</v>
      </c>
      <c r="BG213" s="138">
        <f>IF(N213="zákl. přenesená",J213,0)</f>
        <v>0</v>
      </c>
      <c r="BH213" s="138">
        <f>IF(N213="sníž. přenesená",J213,0)</f>
        <v>0</v>
      </c>
      <c r="BI213" s="138">
        <f>IF(N213="nulová",J213,0)</f>
        <v>0</v>
      </c>
      <c r="BJ213" s="13" t="s">
        <v>75</v>
      </c>
      <c r="BK213" s="138">
        <f>ROUND(I213*H213,2)</f>
        <v>7236</v>
      </c>
      <c r="BL213" s="13" t="s">
        <v>156</v>
      </c>
      <c r="BM213" s="137" t="s">
        <v>307</v>
      </c>
    </row>
    <row r="214" spans="2:65" s="11" customFormat="1" ht="22.8" customHeight="1">
      <c r="B214" s="114"/>
      <c r="D214" s="115" t="s">
        <v>67</v>
      </c>
      <c r="E214" s="123" t="s">
        <v>515</v>
      </c>
      <c r="F214" s="123" t="s">
        <v>516</v>
      </c>
      <c r="J214" s="124">
        <f>BK214</f>
        <v>102.5</v>
      </c>
      <c r="L214" s="114"/>
      <c r="M214" s="118"/>
      <c r="P214" s="119">
        <f>SUM(P215:P216)</f>
        <v>0.13200000000000001</v>
      </c>
      <c r="R214" s="119">
        <f>SUM(R215:R216)</f>
        <v>4.8000000000000001E-4</v>
      </c>
      <c r="T214" s="120">
        <f>SUM(T215:T216)</f>
        <v>0</v>
      </c>
      <c r="AR214" s="115" t="s">
        <v>77</v>
      </c>
      <c r="AT214" s="121" t="s">
        <v>67</v>
      </c>
      <c r="AU214" s="121" t="s">
        <v>75</v>
      </c>
      <c r="AY214" s="115" t="s">
        <v>114</v>
      </c>
      <c r="BK214" s="122">
        <f>SUM(BK215:BK216)</f>
        <v>102.5</v>
      </c>
    </row>
    <row r="215" spans="2:65" s="1" customFormat="1" ht="24.15" customHeight="1">
      <c r="B215" s="125"/>
      <c r="C215" s="126">
        <v>63</v>
      </c>
      <c r="D215" s="126" t="s">
        <v>116</v>
      </c>
      <c r="E215" s="127" t="s">
        <v>517</v>
      </c>
      <c r="F215" s="128" t="s">
        <v>518</v>
      </c>
      <c r="G215" s="129" t="s">
        <v>119</v>
      </c>
      <c r="H215" s="130">
        <v>1</v>
      </c>
      <c r="I215" s="131">
        <v>29.5</v>
      </c>
      <c r="J215" s="131">
        <f>ROUND(I215*H215,2)</f>
        <v>29.5</v>
      </c>
      <c r="K215" s="132"/>
      <c r="L215" s="25"/>
      <c r="M215" s="133" t="s">
        <v>1</v>
      </c>
      <c r="N215" s="134" t="s">
        <v>33</v>
      </c>
      <c r="O215" s="135">
        <v>3.3000000000000002E-2</v>
      </c>
      <c r="P215" s="135">
        <f>O215*H215</f>
        <v>3.3000000000000002E-2</v>
      </c>
      <c r="Q215" s="135">
        <v>2.1000000000000001E-4</v>
      </c>
      <c r="R215" s="135">
        <f>Q215*H215</f>
        <v>2.1000000000000001E-4</v>
      </c>
      <c r="S215" s="135">
        <v>0</v>
      </c>
      <c r="T215" s="136">
        <f>S215*H215</f>
        <v>0</v>
      </c>
      <c r="AR215" s="137" t="s">
        <v>156</v>
      </c>
      <c r="AT215" s="137" t="s">
        <v>116</v>
      </c>
      <c r="AU215" s="137" t="s">
        <v>77</v>
      </c>
      <c r="AY215" s="13" t="s">
        <v>114</v>
      </c>
      <c r="BE215" s="138">
        <f>IF(N215="základní",J215,0)</f>
        <v>29.5</v>
      </c>
      <c r="BF215" s="138">
        <f>IF(N215="snížená",J215,0)</f>
        <v>0</v>
      </c>
      <c r="BG215" s="138">
        <f>IF(N215="zákl. přenesená",J215,0)</f>
        <v>0</v>
      </c>
      <c r="BH215" s="138">
        <f>IF(N215="sníž. přenesená",J215,0)</f>
        <v>0</v>
      </c>
      <c r="BI215" s="138">
        <f>IF(N215="nulová",J215,0)</f>
        <v>0</v>
      </c>
      <c r="BJ215" s="13" t="s">
        <v>75</v>
      </c>
      <c r="BK215" s="138">
        <f>ROUND(I215*H215,2)</f>
        <v>29.5</v>
      </c>
      <c r="BL215" s="13" t="s">
        <v>156</v>
      </c>
      <c r="BM215" s="137" t="s">
        <v>519</v>
      </c>
    </row>
    <row r="216" spans="2:65" s="1" customFormat="1" ht="33" customHeight="1">
      <c r="B216" s="125"/>
      <c r="C216" s="126">
        <v>64</v>
      </c>
      <c r="D216" s="126" t="s">
        <v>116</v>
      </c>
      <c r="E216" s="127" t="s">
        <v>520</v>
      </c>
      <c r="F216" s="128" t="s">
        <v>521</v>
      </c>
      <c r="G216" s="129" t="s">
        <v>119</v>
      </c>
      <c r="H216" s="130">
        <v>1</v>
      </c>
      <c r="I216" s="131">
        <v>73</v>
      </c>
      <c r="J216" s="131">
        <f>ROUND(I216*H216,2)</f>
        <v>73</v>
      </c>
      <c r="K216" s="132"/>
      <c r="L216" s="25"/>
      <c r="M216" s="133" t="s">
        <v>1</v>
      </c>
      <c r="N216" s="134" t="s">
        <v>33</v>
      </c>
      <c r="O216" s="135">
        <v>9.9000000000000005E-2</v>
      </c>
      <c r="P216" s="135">
        <f>O216*H216</f>
        <v>9.9000000000000005E-2</v>
      </c>
      <c r="Q216" s="135">
        <v>2.7E-4</v>
      </c>
      <c r="R216" s="135">
        <f>Q216*H216</f>
        <v>2.7E-4</v>
      </c>
      <c r="S216" s="135">
        <v>0</v>
      </c>
      <c r="T216" s="136">
        <f>S216*H216</f>
        <v>0</v>
      </c>
      <c r="AR216" s="137" t="s">
        <v>156</v>
      </c>
      <c r="AT216" s="137" t="s">
        <v>116</v>
      </c>
      <c r="AU216" s="137" t="s">
        <v>77</v>
      </c>
      <c r="AY216" s="13" t="s">
        <v>114</v>
      </c>
      <c r="BE216" s="138">
        <f>IF(N216="základní",J216,0)</f>
        <v>73</v>
      </c>
      <c r="BF216" s="138">
        <f>IF(N216="snížená",J216,0)</f>
        <v>0</v>
      </c>
      <c r="BG216" s="138">
        <f>IF(N216="zákl. přenesená",J216,0)</f>
        <v>0</v>
      </c>
      <c r="BH216" s="138">
        <f>IF(N216="sníž. přenesená",J216,0)</f>
        <v>0</v>
      </c>
      <c r="BI216" s="138">
        <f>IF(N216="nulová",J216,0)</f>
        <v>0</v>
      </c>
      <c r="BJ216" s="13" t="s">
        <v>75</v>
      </c>
      <c r="BK216" s="138">
        <f>ROUND(I216*H216,2)</f>
        <v>73</v>
      </c>
      <c r="BL216" s="13" t="s">
        <v>156</v>
      </c>
      <c r="BM216" s="137" t="s">
        <v>522</v>
      </c>
    </row>
    <row r="217" spans="2:65" s="1" customFormat="1" ht="6.9" customHeight="1">
      <c r="B217" s="37"/>
      <c r="C217" s="38"/>
      <c r="D217" s="38"/>
      <c r="E217" s="38"/>
      <c r="F217" s="38"/>
      <c r="G217" s="38"/>
      <c r="H217" s="38"/>
      <c r="I217" s="38"/>
      <c r="J217" s="38"/>
      <c r="K217" s="38"/>
      <c r="L217" s="25"/>
    </row>
  </sheetData>
  <autoFilter ref="C133:K216" xr:uid="{00000000-0009-0000-0000-000002000000}"/>
  <mergeCells count="9">
    <mergeCell ref="E87:H87"/>
    <mergeCell ref="E124:H124"/>
    <mergeCell ref="E126:H12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6</vt:i4>
      </vt:variant>
    </vt:vector>
  </HeadingPairs>
  <TitlesOfParts>
    <vt:vector size="9" baseType="lpstr">
      <vt:lpstr>Rekapitulace stavby</vt:lpstr>
      <vt:lpstr>01 - Oprava venkovní kana...</vt:lpstr>
      <vt:lpstr>02 - Oprava vnitřní kanal...</vt:lpstr>
      <vt:lpstr>'01 - Oprava venkovní kana...'!Názvy_tisku</vt:lpstr>
      <vt:lpstr>'02 - Oprava vnitřní kanal...'!Názvy_tisku</vt:lpstr>
      <vt:lpstr>'Rekapitulace stavby'!Názvy_tisku</vt:lpstr>
      <vt:lpstr>'01 - Oprava venkovní kana...'!Oblast_tisku</vt:lpstr>
      <vt:lpstr>'02 - Oprava vnitřní kanal...'!Oblast_tisku</vt:lpstr>
      <vt:lpstr>'Rekapitulace stavby'!Oblast_tisku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2025-08-26T06:13:43Z</cp:lastPrinted>
  <dcterms:created xsi:type="dcterms:W3CDTF">2025-08-13T09:14:41Z</dcterms:created>
  <dcterms:modified xsi:type="dcterms:W3CDTF">2025-09-01T10:33:37Z</dcterms:modified>
</cp:coreProperties>
</file>