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2" documentId="8_{0CEB0053-E400-440B-A300-069875B90E41}" xr6:coauthVersionLast="47" xr6:coauthVersionMax="47" xr10:uidLastSave="{DD836372-2828-4D7F-BE6B-64BCD4E39EF0}"/>
  <bookViews>
    <workbookView xWindow="-120" yWindow="-120" windowWidth="29040" windowHeight="15720" tabRatio="848" xr2:uid="{00000000-000D-0000-FFFF-FFFF00000000}"/>
  </bookViews>
  <sheets>
    <sheet name="L1_hraz_materialy" sheetId="32" r:id="rId1"/>
  </sheets>
  <definedNames>
    <definedName name="_xlnm.Print_Titles" localSheetId="0">L1_hraz_materialy!$3:$5</definedName>
    <definedName name="_xlnm.Print_Area" localSheetId="0">L1_hraz_materialy!$A$1:$J$213</definedName>
    <definedName name="podrobny">#REF!</definedName>
    <definedName name="Print_Area">#REF!</definedName>
    <definedName name="Print_Titl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49" i="32" l="1"/>
  <c r="Q150" i="32"/>
  <c r="Q151" i="32"/>
  <c r="Q152" i="32"/>
  <c r="Q153" i="32"/>
  <c r="Q154" i="32"/>
  <c r="Q158" i="32"/>
  <c r="Q161" i="32"/>
  <c r="Q148" i="32"/>
  <c r="Q140" i="32"/>
  <c r="Q141" i="32"/>
  <c r="Q142" i="32"/>
  <c r="Q117" i="32"/>
  <c r="Q119" i="32"/>
  <c r="Q120" i="32"/>
  <c r="Q122" i="32"/>
  <c r="Q124" i="32"/>
  <c r="Q125" i="32"/>
  <c r="Q126" i="32"/>
  <c r="Q127" i="32"/>
  <c r="Q128" i="32"/>
  <c r="Q129" i="32"/>
  <c r="Q130" i="32"/>
  <c r="Q131" i="32"/>
  <c r="Q132" i="32"/>
  <c r="Q133" i="32"/>
  <c r="Q93" i="32"/>
  <c r="Q94" i="32"/>
  <c r="Q95" i="32"/>
  <c r="Q96" i="32"/>
  <c r="Q97" i="32"/>
  <c r="Q98" i="32"/>
  <c r="Q99" i="32"/>
  <c r="Q100" i="32"/>
  <c r="Q101" i="32"/>
  <c r="Q102" i="32"/>
  <c r="Q103" i="32"/>
  <c r="Q104" i="32"/>
  <c r="Q105" i="32"/>
  <c r="Q106" i="32"/>
  <c r="Q107" i="32"/>
  <c r="Q110" i="32"/>
  <c r="Q111" i="32"/>
  <c r="Q92" i="32"/>
  <c r="Q67" i="32"/>
  <c r="Q68" i="32"/>
  <c r="Q69" i="32"/>
  <c r="Q70" i="32"/>
  <c r="Q71" i="32"/>
  <c r="Q72" i="32"/>
  <c r="Q73" i="32"/>
  <c r="Q74" i="32"/>
  <c r="Q75" i="32"/>
  <c r="Q76" i="32"/>
  <c r="Q77" i="32"/>
  <c r="Q78" i="32"/>
  <c r="Q79" i="32"/>
  <c r="Q80" i="32"/>
  <c r="Q81" i="32"/>
  <c r="Q82" i="32"/>
  <c r="Q83" i="32"/>
  <c r="Q84" i="32"/>
  <c r="Q85" i="32"/>
  <c r="Q86" i="32"/>
  <c r="Q87" i="32"/>
  <c r="Q88" i="32"/>
  <c r="Q89" i="32"/>
  <c r="Q64" i="32"/>
  <c r="Q54" i="32"/>
  <c r="Q55" i="32"/>
  <c r="Q57" i="32"/>
  <c r="Q58" i="32"/>
  <c r="Q59" i="32"/>
  <c r="Q60" i="32"/>
  <c r="Q53" i="32"/>
  <c r="Q39" i="32"/>
  <c r="Q41" i="32"/>
  <c r="Q43" i="32"/>
  <c r="Q45" i="32"/>
  <c r="Q46" i="32"/>
  <c r="Q48" i="32"/>
  <c r="Q50" i="32"/>
  <c r="Q38" i="32"/>
  <c r="Q14" i="32"/>
  <c r="Q16" i="32"/>
  <c r="Q17" i="32"/>
  <c r="Q18" i="32"/>
  <c r="Q19" i="32"/>
  <c r="Q20" i="32"/>
  <c r="Q21" i="32"/>
  <c r="Q22" i="32"/>
  <c r="Q25" i="32"/>
  <c r="Q26" i="32"/>
  <c r="Q27" i="32"/>
  <c r="Q29" i="32"/>
  <c r="Q30" i="32"/>
  <c r="Q31" i="32"/>
  <c r="Q32" i="32"/>
  <c r="Q33" i="32"/>
  <c r="Q34" i="32"/>
  <c r="Q35" i="32"/>
  <c r="Q36" i="32"/>
  <c r="Q13" i="32"/>
  <c r="Q8" i="32"/>
  <c r="P13" i="32"/>
  <c r="P51" i="32"/>
  <c r="G144" i="32"/>
  <c r="Q144" i="32" s="1"/>
  <c r="G145" i="32"/>
  <c r="Q145" i="32" s="1"/>
  <c r="G143" i="32"/>
  <c r="Q143" i="32" s="1"/>
  <c r="G139" i="32"/>
  <c r="Q139" i="32" s="1"/>
  <c r="G138" i="32"/>
  <c r="Q138" i="32" s="1"/>
  <c r="G135" i="32"/>
  <c r="Q135" i="32" s="1"/>
  <c r="G123" i="32"/>
  <c r="Q123" i="32" s="1"/>
  <c r="G121" i="32"/>
  <c r="Q121" i="32" s="1"/>
  <c r="G118" i="32"/>
  <c r="Q118" i="32" s="1"/>
  <c r="G116" i="32"/>
  <c r="Q116" i="32" s="1"/>
  <c r="G115" i="32"/>
  <c r="Q115" i="32" s="1"/>
  <c r="G61" i="32"/>
  <c r="Q61" i="32" s="1"/>
  <c r="G56" i="32"/>
  <c r="Q56" i="32" s="1"/>
  <c r="G53" i="32"/>
  <c r="G160" i="32"/>
  <c r="Q160" i="32" s="1"/>
  <c r="G162" i="32"/>
  <c r="Q162" i="32" s="1"/>
  <c r="G159" i="32"/>
  <c r="Q159" i="32" s="1"/>
  <c r="G157" i="32"/>
  <c r="Q157" i="32" s="1"/>
  <c r="G156" i="32"/>
  <c r="Q156" i="32" s="1"/>
  <c r="G155" i="32"/>
  <c r="Q155" i="32" s="1"/>
  <c r="G134" i="32"/>
  <c r="Q134" i="32" s="1"/>
  <c r="G112" i="32"/>
  <c r="Q112" i="32" s="1"/>
  <c r="G109" i="32"/>
  <c r="Q109" i="32" s="1"/>
  <c r="G108" i="32"/>
  <c r="Q108" i="32" s="1"/>
  <c r="G66" i="32"/>
  <c r="Q66" i="32" s="1"/>
  <c r="G65" i="32"/>
  <c r="Q65" i="32" s="1"/>
  <c r="G64" i="32"/>
  <c r="G49" i="32"/>
  <c r="Q49" i="32" s="1"/>
  <c r="G47" i="32"/>
  <c r="Q47" i="32" s="1"/>
  <c r="G44" i="32"/>
  <c r="Q44" i="32" s="1"/>
  <c r="G42" i="32"/>
  <c r="Q42" i="32" s="1"/>
  <c r="G40" i="32"/>
  <c r="Q40" i="32" s="1"/>
  <c r="G28" i="32"/>
  <c r="Q28" i="32" s="1"/>
  <c r="G24" i="32"/>
  <c r="Q24" i="32" s="1"/>
  <c r="G23" i="32"/>
  <c r="Q23" i="32" s="1"/>
  <c r="G15" i="32"/>
  <c r="Q15" i="32" s="1"/>
  <c r="N41" i="32" l="1"/>
  <c r="N13" i="32" l="1"/>
  <c r="R13" i="32"/>
  <c r="N14" i="32"/>
  <c r="P14" i="32"/>
  <c r="R14" i="32"/>
  <c r="N15" i="32"/>
  <c r="P15" i="32"/>
  <c r="R15" i="32"/>
  <c r="N16" i="32"/>
  <c r="P16" i="32"/>
  <c r="R16" i="32"/>
  <c r="N17" i="32"/>
  <c r="P17" i="32"/>
  <c r="R17" i="32"/>
  <c r="N18" i="32"/>
  <c r="P18" i="32"/>
  <c r="R18" i="32"/>
  <c r="N19" i="32"/>
  <c r="P19" i="32"/>
  <c r="R19" i="32"/>
  <c r="N20" i="32"/>
  <c r="P20" i="32"/>
  <c r="R20" i="32"/>
  <c r="N21" i="32"/>
  <c r="P21" i="32"/>
  <c r="R21" i="32"/>
  <c r="Q9" i="32" l="1"/>
  <c r="Q7" i="32"/>
  <c r="N8" i="32" l="1"/>
  <c r="P8" i="32"/>
  <c r="R8" i="32"/>
  <c r="N9" i="32"/>
  <c r="P9" i="32"/>
  <c r="R9" i="32"/>
  <c r="N22" i="32"/>
  <c r="P22" i="32"/>
  <c r="R22" i="32"/>
  <c r="N23" i="32"/>
  <c r="P23" i="32"/>
  <c r="R23" i="32"/>
  <c r="N24" i="32"/>
  <c r="P24" i="32"/>
  <c r="R24" i="32"/>
  <c r="N25" i="32"/>
  <c r="P25" i="32"/>
  <c r="R25" i="32"/>
  <c r="N26" i="32"/>
  <c r="P26" i="32"/>
  <c r="R26" i="32"/>
  <c r="N27" i="32"/>
  <c r="P27" i="32"/>
  <c r="R27" i="32"/>
  <c r="N28" i="32"/>
  <c r="P28" i="32"/>
  <c r="R28" i="32"/>
  <c r="N29" i="32"/>
  <c r="P29" i="32"/>
  <c r="R29" i="32"/>
  <c r="N30" i="32"/>
  <c r="P30" i="32"/>
  <c r="R30" i="32"/>
  <c r="N31" i="32"/>
  <c r="P31" i="32"/>
  <c r="R31" i="32"/>
  <c r="N32" i="32"/>
  <c r="P32" i="32"/>
  <c r="R32" i="32"/>
  <c r="N33" i="32"/>
  <c r="P33" i="32"/>
  <c r="R33" i="32"/>
  <c r="N34" i="32"/>
  <c r="P34" i="32"/>
  <c r="R34" i="32"/>
  <c r="N35" i="32"/>
  <c r="P35" i="32"/>
  <c r="R35" i="32"/>
  <c r="N36" i="32"/>
  <c r="P36" i="32"/>
  <c r="R36" i="32"/>
  <c r="N38" i="32"/>
  <c r="P38" i="32"/>
  <c r="R38" i="32"/>
  <c r="N39" i="32"/>
  <c r="P39" i="32"/>
  <c r="R39" i="32"/>
  <c r="N40" i="32"/>
  <c r="P40" i="32"/>
  <c r="R40" i="32"/>
  <c r="P41" i="32"/>
  <c r="R41" i="32"/>
  <c r="N42" i="32"/>
  <c r="P42" i="32"/>
  <c r="R42" i="32"/>
  <c r="N43" i="32"/>
  <c r="P43" i="32"/>
  <c r="R43" i="32"/>
  <c r="N44" i="32"/>
  <c r="P44" i="32"/>
  <c r="R44" i="32"/>
  <c r="N45" i="32"/>
  <c r="P45" i="32"/>
  <c r="R45" i="32"/>
  <c r="N46" i="32"/>
  <c r="P46" i="32"/>
  <c r="R46" i="32"/>
  <c r="N47" i="32"/>
  <c r="P47" i="32"/>
  <c r="R47" i="32"/>
  <c r="N48" i="32"/>
  <c r="P48" i="32"/>
  <c r="R48" i="32"/>
  <c r="N49" i="32"/>
  <c r="P49" i="32"/>
  <c r="R49" i="32"/>
  <c r="N50" i="32"/>
  <c r="P50" i="32"/>
  <c r="R50" i="32"/>
  <c r="R51" i="32"/>
  <c r="N53" i="32"/>
  <c r="P53" i="32"/>
  <c r="R53" i="32"/>
  <c r="N54" i="32"/>
  <c r="P54" i="32"/>
  <c r="R54" i="32"/>
  <c r="N55" i="32"/>
  <c r="P55" i="32"/>
  <c r="R55" i="32"/>
  <c r="N56" i="32"/>
  <c r="P56" i="32"/>
  <c r="R56" i="32"/>
  <c r="N57" i="32"/>
  <c r="P57" i="32"/>
  <c r="R57" i="32"/>
  <c r="N58" i="32"/>
  <c r="P58" i="32"/>
  <c r="R58" i="32"/>
  <c r="N59" i="32"/>
  <c r="P59" i="32"/>
  <c r="R59" i="32"/>
  <c r="N60" i="32"/>
  <c r="P60" i="32"/>
  <c r="R60" i="32"/>
  <c r="N61" i="32"/>
  <c r="P61" i="32"/>
  <c r="R61" i="32"/>
  <c r="N64" i="32"/>
  <c r="P64" i="32"/>
  <c r="R64" i="32"/>
  <c r="N65" i="32"/>
  <c r="P65" i="32"/>
  <c r="R65" i="32"/>
  <c r="N66" i="32"/>
  <c r="P66" i="32"/>
  <c r="R66" i="32"/>
  <c r="N67" i="32"/>
  <c r="P67" i="32"/>
  <c r="R67" i="32"/>
  <c r="N68" i="32"/>
  <c r="P68" i="32"/>
  <c r="R68" i="32"/>
  <c r="N69" i="32"/>
  <c r="P69" i="32"/>
  <c r="R69" i="32"/>
  <c r="N70" i="32"/>
  <c r="P70" i="32"/>
  <c r="R70" i="32"/>
  <c r="N71" i="32"/>
  <c r="P71" i="32"/>
  <c r="R71" i="32"/>
  <c r="N72" i="32"/>
  <c r="P72" i="32"/>
  <c r="R72" i="32"/>
  <c r="N73" i="32"/>
  <c r="P73" i="32"/>
  <c r="R73" i="32"/>
  <c r="N74" i="32"/>
  <c r="P74" i="32"/>
  <c r="R74" i="32"/>
  <c r="N75" i="32"/>
  <c r="P75" i="32"/>
  <c r="R75" i="32"/>
  <c r="N76" i="32"/>
  <c r="P76" i="32"/>
  <c r="R76" i="32"/>
  <c r="N77" i="32"/>
  <c r="P77" i="32"/>
  <c r="R77" i="32"/>
  <c r="N78" i="32"/>
  <c r="P78" i="32"/>
  <c r="R78" i="32"/>
  <c r="N79" i="32"/>
  <c r="P79" i="32"/>
  <c r="R79" i="32"/>
  <c r="N80" i="32"/>
  <c r="P80" i="32"/>
  <c r="R80" i="32"/>
  <c r="N81" i="32"/>
  <c r="P81" i="32"/>
  <c r="R81" i="32"/>
  <c r="N82" i="32"/>
  <c r="P82" i="32"/>
  <c r="R82" i="32"/>
  <c r="N83" i="32"/>
  <c r="P83" i="32"/>
  <c r="R83" i="32"/>
  <c r="N84" i="32"/>
  <c r="P84" i="32"/>
  <c r="R84" i="32"/>
  <c r="N85" i="32"/>
  <c r="P85" i="32"/>
  <c r="R85" i="32"/>
  <c r="N86" i="32"/>
  <c r="P86" i="32"/>
  <c r="R86" i="32"/>
  <c r="N87" i="32"/>
  <c r="P87" i="32"/>
  <c r="R87" i="32"/>
  <c r="N88" i="32"/>
  <c r="P88" i="32"/>
  <c r="R88" i="32"/>
  <c r="N89" i="32"/>
  <c r="P89" i="32"/>
  <c r="R89" i="32"/>
  <c r="N92" i="32"/>
  <c r="P92" i="32"/>
  <c r="R92" i="32"/>
  <c r="N93" i="32"/>
  <c r="P93" i="32"/>
  <c r="R93" i="32"/>
  <c r="N94" i="32"/>
  <c r="P94" i="32"/>
  <c r="R94" i="32"/>
  <c r="N95" i="32"/>
  <c r="P95" i="32"/>
  <c r="R95" i="32"/>
  <c r="N96" i="32"/>
  <c r="P96" i="32"/>
  <c r="R96" i="32"/>
  <c r="N97" i="32"/>
  <c r="P97" i="32"/>
  <c r="R97" i="32"/>
  <c r="N98" i="32"/>
  <c r="P98" i="32"/>
  <c r="R98" i="32"/>
  <c r="N99" i="32"/>
  <c r="P99" i="32"/>
  <c r="R99" i="32"/>
  <c r="N100" i="32"/>
  <c r="P100" i="32"/>
  <c r="R100" i="32"/>
  <c r="N101" i="32"/>
  <c r="P101" i="32"/>
  <c r="R101" i="32"/>
  <c r="N102" i="32"/>
  <c r="P102" i="32"/>
  <c r="R102" i="32"/>
  <c r="N103" i="32"/>
  <c r="P103" i="32"/>
  <c r="R103" i="32"/>
  <c r="N104" i="32"/>
  <c r="P104" i="32"/>
  <c r="R104" i="32"/>
  <c r="N105" i="32"/>
  <c r="P105" i="32"/>
  <c r="R105" i="32"/>
  <c r="N106" i="32"/>
  <c r="P106" i="32"/>
  <c r="R106" i="32"/>
  <c r="N107" i="32"/>
  <c r="P107" i="32"/>
  <c r="R107" i="32"/>
  <c r="N108" i="32"/>
  <c r="P108" i="32"/>
  <c r="R108" i="32"/>
  <c r="N109" i="32"/>
  <c r="P109" i="32"/>
  <c r="R109" i="32"/>
  <c r="N110" i="32"/>
  <c r="P110" i="32"/>
  <c r="R110" i="32"/>
  <c r="N111" i="32"/>
  <c r="P111" i="32"/>
  <c r="R111" i="32"/>
  <c r="N112" i="32"/>
  <c r="P112" i="32"/>
  <c r="R112" i="32"/>
  <c r="N115" i="32"/>
  <c r="P115" i="32"/>
  <c r="R115" i="32"/>
  <c r="N116" i="32"/>
  <c r="P116" i="32"/>
  <c r="R116" i="32"/>
  <c r="N117" i="32"/>
  <c r="P117" i="32"/>
  <c r="R117" i="32"/>
  <c r="N118" i="32"/>
  <c r="P118" i="32"/>
  <c r="R118" i="32"/>
  <c r="N119" i="32"/>
  <c r="P119" i="32"/>
  <c r="R119" i="32"/>
  <c r="N120" i="32"/>
  <c r="P120" i="32"/>
  <c r="R120" i="32"/>
  <c r="N121" i="32"/>
  <c r="P121" i="32"/>
  <c r="R121" i="32"/>
  <c r="N122" i="32"/>
  <c r="P122" i="32"/>
  <c r="R122" i="32"/>
  <c r="N123" i="32"/>
  <c r="P123" i="32"/>
  <c r="R123" i="32"/>
  <c r="N124" i="32"/>
  <c r="P124" i="32"/>
  <c r="R124" i="32"/>
  <c r="N125" i="32"/>
  <c r="P125" i="32"/>
  <c r="R125" i="32"/>
  <c r="N126" i="32"/>
  <c r="P126" i="32"/>
  <c r="R126" i="32"/>
  <c r="N127" i="32"/>
  <c r="P127" i="32"/>
  <c r="R127" i="32"/>
  <c r="N128" i="32"/>
  <c r="P128" i="32"/>
  <c r="R128" i="32"/>
  <c r="N129" i="32"/>
  <c r="P129" i="32"/>
  <c r="R129" i="32"/>
  <c r="N130" i="32"/>
  <c r="P130" i="32"/>
  <c r="R130" i="32"/>
  <c r="N131" i="32"/>
  <c r="P131" i="32"/>
  <c r="R131" i="32"/>
  <c r="N132" i="32"/>
  <c r="P132" i="32"/>
  <c r="R132" i="32"/>
  <c r="N133" i="32"/>
  <c r="P133" i="32"/>
  <c r="R133" i="32"/>
  <c r="N134" i="32"/>
  <c r="P134" i="32"/>
  <c r="R134" i="32"/>
  <c r="N135" i="32"/>
  <c r="P135" i="32"/>
  <c r="R135" i="32"/>
  <c r="N138" i="32"/>
  <c r="P138" i="32"/>
  <c r="R138" i="32"/>
  <c r="N139" i="32"/>
  <c r="P139" i="32"/>
  <c r="R139" i="32"/>
  <c r="N140" i="32"/>
  <c r="P140" i="32"/>
  <c r="R140" i="32"/>
  <c r="N141" i="32"/>
  <c r="P141" i="32"/>
  <c r="R141" i="32"/>
  <c r="N142" i="32"/>
  <c r="P142" i="32"/>
  <c r="R142" i="32"/>
  <c r="N143" i="32"/>
  <c r="P143" i="32"/>
  <c r="R143" i="32"/>
  <c r="N144" i="32"/>
  <c r="P144" i="32"/>
  <c r="R144" i="32"/>
  <c r="N145" i="32"/>
  <c r="P145" i="32"/>
  <c r="R145" i="32"/>
  <c r="N148" i="32"/>
  <c r="P148" i="32"/>
  <c r="R148" i="32"/>
  <c r="N149" i="32"/>
  <c r="P149" i="32"/>
  <c r="R149" i="32"/>
  <c r="N150" i="32"/>
  <c r="P150" i="32"/>
  <c r="R150" i="32"/>
  <c r="N151" i="32"/>
  <c r="P151" i="32"/>
  <c r="R151" i="32"/>
  <c r="N152" i="32"/>
  <c r="P152" i="32"/>
  <c r="R152" i="32"/>
  <c r="N153" i="32"/>
  <c r="P153" i="32"/>
  <c r="R153" i="32"/>
  <c r="N154" i="32"/>
  <c r="P154" i="32"/>
  <c r="R154" i="32"/>
  <c r="N155" i="32"/>
  <c r="P155" i="32"/>
  <c r="R155" i="32"/>
  <c r="N156" i="32"/>
  <c r="P156" i="32"/>
  <c r="R156" i="32"/>
  <c r="N157" i="32"/>
  <c r="P157" i="32"/>
  <c r="R157" i="32"/>
  <c r="N158" i="32"/>
  <c r="P158" i="32"/>
  <c r="R158" i="32"/>
  <c r="N159" i="32"/>
  <c r="P159" i="32"/>
  <c r="R159" i="32"/>
  <c r="N160" i="32"/>
  <c r="P160" i="32"/>
  <c r="R160" i="32"/>
  <c r="N161" i="32"/>
  <c r="P161" i="32"/>
  <c r="R161" i="32"/>
  <c r="N162" i="32"/>
  <c r="P162" i="32"/>
  <c r="R162" i="32"/>
  <c r="R7" i="32"/>
  <c r="P7" i="32"/>
  <c r="N7" i="32"/>
  <c r="L50" i="32"/>
  <c r="L51" i="32"/>
  <c r="L36" i="32"/>
  <c r="L8" i="32"/>
  <c r="L9" i="32"/>
  <c r="L13" i="32"/>
  <c r="L14" i="32"/>
  <c r="L15" i="32"/>
  <c r="L16" i="32"/>
  <c r="L17" i="32"/>
  <c r="L18" i="32"/>
  <c r="L19" i="32"/>
  <c r="L20" i="32"/>
  <c r="L21" i="32"/>
  <c r="L22" i="32"/>
  <c r="L23" i="32"/>
  <c r="L24" i="32"/>
  <c r="L25" i="32"/>
  <c r="L26" i="32"/>
  <c r="L27" i="32"/>
  <c r="L28" i="32"/>
  <c r="L29" i="32"/>
  <c r="L30" i="32"/>
  <c r="L31" i="32"/>
  <c r="L32" i="32"/>
  <c r="L33" i="32"/>
  <c r="L34" i="32"/>
  <c r="L35" i="32"/>
  <c r="L38" i="32"/>
  <c r="L39" i="32"/>
  <c r="L40" i="32"/>
  <c r="L41" i="32"/>
  <c r="L42" i="32"/>
  <c r="L43" i="32"/>
  <c r="L44" i="32"/>
  <c r="L45" i="32"/>
  <c r="L46" i="32"/>
  <c r="L47" i="32"/>
  <c r="L48" i="32"/>
  <c r="L49" i="32"/>
  <c r="L53" i="32"/>
  <c r="L54" i="32"/>
  <c r="L55" i="32"/>
  <c r="L56" i="32"/>
  <c r="L57" i="32"/>
  <c r="L58" i="32"/>
  <c r="L59" i="32"/>
  <c r="L60" i="32"/>
  <c r="L61" i="32"/>
  <c r="L64" i="32"/>
  <c r="L65" i="32"/>
  <c r="L66" i="32"/>
  <c r="L67" i="32"/>
  <c r="L68" i="32"/>
  <c r="L69" i="32"/>
  <c r="L70" i="32"/>
  <c r="L71" i="32"/>
  <c r="L72" i="32"/>
  <c r="L73" i="32"/>
  <c r="L74" i="32"/>
  <c r="L75" i="32"/>
  <c r="L76" i="32"/>
  <c r="L77" i="32"/>
  <c r="L78" i="32"/>
  <c r="L79" i="32"/>
  <c r="L80" i="32"/>
  <c r="L81" i="32"/>
  <c r="L82" i="32"/>
  <c r="L83" i="32"/>
  <c r="L84" i="32"/>
  <c r="L85" i="32"/>
  <c r="L86" i="32"/>
  <c r="L87" i="32"/>
  <c r="L88" i="32"/>
  <c r="L89" i="32"/>
  <c r="L92" i="32"/>
  <c r="L93" i="32"/>
  <c r="L94" i="32"/>
  <c r="L95" i="32"/>
  <c r="L96" i="32"/>
  <c r="L97" i="32"/>
  <c r="L98" i="32"/>
  <c r="L99" i="32"/>
  <c r="L100" i="32"/>
  <c r="L101" i="32"/>
  <c r="L102" i="32"/>
  <c r="L103" i="32"/>
  <c r="L104" i="32"/>
  <c r="L105" i="32"/>
  <c r="L106" i="32"/>
  <c r="L107" i="32"/>
  <c r="L108" i="32"/>
  <c r="L109" i="32"/>
  <c r="L110" i="32"/>
  <c r="L111" i="32"/>
  <c r="L112" i="32"/>
  <c r="L115" i="32"/>
  <c r="L116" i="32"/>
  <c r="L117" i="32"/>
  <c r="L118" i="32"/>
  <c r="L119" i="32"/>
  <c r="L120" i="32"/>
  <c r="L121" i="32"/>
  <c r="L122" i="32"/>
  <c r="L123" i="32"/>
  <c r="L124" i="32"/>
  <c r="L125" i="32"/>
  <c r="L126" i="32"/>
  <c r="L127" i="32"/>
  <c r="L128" i="32"/>
  <c r="L129" i="32"/>
  <c r="L130" i="32"/>
  <c r="L131" i="32"/>
  <c r="L132" i="32"/>
  <c r="L133" i="32"/>
  <c r="L134" i="32"/>
  <c r="L135" i="32"/>
  <c r="L138" i="32"/>
  <c r="L139" i="32"/>
  <c r="L140" i="32"/>
  <c r="L141" i="32"/>
  <c r="L142" i="32"/>
  <c r="L143" i="32"/>
  <c r="L144" i="32"/>
  <c r="L145" i="32"/>
  <c r="L148" i="32"/>
  <c r="L149" i="32"/>
  <c r="L150" i="32"/>
  <c r="L151" i="32"/>
  <c r="L152" i="32"/>
  <c r="L153" i="32"/>
  <c r="L154" i="32"/>
  <c r="L155" i="32"/>
  <c r="L156" i="32"/>
  <c r="L157" i="32"/>
  <c r="L158" i="32"/>
  <c r="L159" i="32"/>
  <c r="L160" i="32"/>
  <c r="L161" i="32"/>
  <c r="L162" i="32"/>
  <c r="L7" i="32"/>
  <c r="P163" i="32" l="1"/>
  <c r="P62" i="32"/>
  <c r="P10" i="32"/>
  <c r="P146" i="32"/>
  <c r="P136" i="32"/>
  <c r="L62" i="32"/>
  <c r="N146" i="32"/>
  <c r="L146" i="32"/>
  <c r="L163" i="32"/>
  <c r="L136" i="32"/>
  <c r="R163" i="32"/>
  <c r="R146" i="32"/>
  <c r="R136" i="32"/>
  <c r="R62" i="32"/>
  <c r="R10" i="32"/>
  <c r="L90" i="32"/>
  <c r="L10" i="32"/>
  <c r="N113" i="32"/>
  <c r="P113" i="32"/>
  <c r="N10" i="32"/>
  <c r="N163" i="32"/>
  <c r="N62" i="32"/>
  <c r="N190" i="32" s="1"/>
  <c r="R90" i="32"/>
  <c r="P90" i="32"/>
  <c r="N90" i="32"/>
  <c r="N136" i="32"/>
  <c r="L113" i="32"/>
  <c r="R113" i="32"/>
  <c r="P190" i="32" l="1"/>
  <c r="P192" i="32" s="1"/>
  <c r="L190" i="32"/>
  <c r="L192" i="32" s="1"/>
  <c r="L194" i="32" s="1"/>
  <c r="R190" i="32"/>
  <c r="R192" i="32" s="1"/>
  <c r="R194" i="32" s="1"/>
  <c r="N192" i="32" l="1"/>
  <c r="N194" i="32" s="1"/>
  <c r="P194" i="32"/>
  <c r="J7" i="32" l="1"/>
  <c r="H198" i="32" l="1"/>
  <c r="I198" i="32" l="1"/>
  <c r="J198" i="32" s="1"/>
  <c r="C207" i="32" l="1"/>
  <c r="C206" i="32"/>
  <c r="C205" i="32"/>
  <c r="C204" i="32"/>
  <c r="C203" i="32"/>
  <c r="C202" i="32"/>
  <c r="C201" i="32"/>
  <c r="C200" i="32"/>
  <c r="H205" i="32"/>
  <c r="H201" i="32" l="1"/>
  <c r="I201" i="32" s="1"/>
  <c r="J201" i="32" s="1"/>
  <c r="H202" i="32"/>
  <c r="H206" i="32"/>
  <c r="I206" i="32" s="1"/>
  <c r="J206" i="32" s="1"/>
  <c r="H203" i="32"/>
  <c r="I203" i="32" s="1"/>
  <c r="J203" i="32" s="1"/>
  <c r="I205" i="32"/>
  <c r="J205" i="32" s="1"/>
  <c r="H200" i="32"/>
  <c r="I190" i="32" l="1"/>
  <c r="H204" i="32"/>
  <c r="I204" i="32" s="1"/>
  <c r="J204" i="32" s="1"/>
  <c r="H199" i="32"/>
  <c r="I199" i="32" s="1"/>
  <c r="I202" i="32"/>
  <c r="J202" i="32" s="1"/>
  <c r="I200" i="32"/>
  <c r="J200" i="32" s="1"/>
  <c r="J199" i="32" l="1"/>
  <c r="H207" i="32" l="1"/>
  <c r="I207" i="32" l="1"/>
  <c r="J212" i="32" l="1"/>
  <c r="J207" i="32"/>
</calcChain>
</file>

<file path=xl/sharedStrings.xml><?xml version="1.0" encoding="utf-8"?>
<sst xmlns="http://schemas.openxmlformats.org/spreadsheetml/2006/main" count="559" uniqueCount="233">
  <si>
    <t>Od počátku bez sledovaného období</t>
  </si>
  <si>
    <t>Rozpočet projekt</t>
  </si>
  <si>
    <t>Počet m.j.</t>
  </si>
  <si>
    <t>jedn.</t>
  </si>
  <si>
    <t>jedn. cena</t>
  </si>
  <si>
    <t>Cena celkem</t>
  </si>
  <si>
    <t>Cena celkem
[Kč bez DPH]</t>
  </si>
  <si>
    <t>Položka/výkon/dodávka</t>
  </si>
  <si>
    <t>0.</t>
  </si>
  <si>
    <t>VYPRACOVÁNÍ PROJEKTU PRŮZKUMNÝCH PRACÍ</t>
  </si>
  <si>
    <t>Přípravné práce - rešerše podkladů</t>
  </si>
  <si>
    <t>hod</t>
  </si>
  <si>
    <t>Vypracování projektu průzkumných prací</t>
  </si>
  <si>
    <t>Rekognoskace terénu</t>
  </si>
  <si>
    <t>bez DPH</t>
  </si>
  <si>
    <t>1.</t>
  </si>
  <si>
    <t xml:space="preserve">VRTÁNÍ  A  ODKRYVNÉ  PRÁCE </t>
  </si>
  <si>
    <t>1.1.</t>
  </si>
  <si>
    <t>Jádrové vrty vrtané TK v hloubkovém intervalu 0,0 - 10,0 m</t>
  </si>
  <si>
    <t>bm</t>
  </si>
  <si>
    <t>Jádrové vrty vrtané TK v hloubce &gt; 10,0 m</t>
  </si>
  <si>
    <t xml:space="preserve">Jádrové vrty vrtané TK speciální soupravou do obtížně přístupných míst (např. pásový podvozek) v hloubkovém intervalu 0,0 - 10,0 m </t>
  </si>
  <si>
    <t xml:space="preserve">Jádrové vrty vrtané TK speciální soupravou do obtížně přístupných míst (např. pásový podvozek) v hloubce &gt; 10,0 m </t>
  </si>
  <si>
    <t xml:space="preserve">Jádrové vrty vrtané TK přenosnou vrtnou soupravou </t>
  </si>
  <si>
    <t xml:space="preserve">Jádrové vrty horizontální vrtané TK </t>
  </si>
  <si>
    <t>Jádrové vrty vrtané dvojitou jádrovkou s výplachem v hloubkovém intervalu 0,0 - 30,0 m</t>
  </si>
  <si>
    <t>Jádrové vrty vrtané dvojitou jádrovkou s výplachem v hloubkovém intervalu 30,0 - 75,0 m</t>
  </si>
  <si>
    <t>Jádrové vrty vrtané dvojitou jádrovkou s výplachem v hloubkovém intervalu 75,0 - 150,0 m</t>
  </si>
  <si>
    <t>Jádrové vrty vrtané dvojitou jádrovkou  s výplachem v hloubce &gt; 150,0 m</t>
  </si>
  <si>
    <t>Jádrové vrty vrtané dvojitou jádrovkou  s výplachem, speciální soupravou do obtížně přístupných míst (např. pásový podvozek) v hloubkovém intervalu 0,0 - 30,0 m</t>
  </si>
  <si>
    <t>Jádrové vrty vrtané dvojitou jádrovkou  s výplachem, speciální soupravou do obtížně přístupných míst (např. pásový podvozek) příplatek za 1 m vrtu k jednotkovým cenám dle výše  uvedených hloubkových intervalů</t>
  </si>
  <si>
    <t>Jádrové vrty horizontální vrtané dvojitou jádrovkou v hloubkovém intervalu 0,00 - 30,0 m</t>
  </si>
  <si>
    <t>Jádrové vrty horizontální vrtané dvojitou jádrovkou v hloubce &gt; 30,0 m</t>
  </si>
  <si>
    <t xml:space="preserve">Inklinometrické vrty vrtané TK se zabudováním inklinometrické pažnice </t>
  </si>
  <si>
    <t xml:space="preserve">Instalace měřidla pórového tlaku do vrtu </t>
  </si>
  <si>
    <t>ks</t>
  </si>
  <si>
    <t>Kopané šachtice (do 3 m), včetně likvidace</t>
  </si>
  <si>
    <t>Kopané šachtice (nad 3 m), včetně likvidace</t>
  </si>
  <si>
    <t>1.2.</t>
  </si>
  <si>
    <t>Příprava sondážního pracoviště pro vrty vrtané TK</t>
  </si>
  <si>
    <t>prac.</t>
  </si>
  <si>
    <t>Příprava sondážního pracoviště pro vrty vrtané s výplachem</t>
  </si>
  <si>
    <t>Příprava sondážního pracoviště pro vrty vrtané v obtížně přístupném terénu</t>
  </si>
  <si>
    <t>Vybudování přístupových cest, zajištění dopravních omezení a pronájmu dopravního značení *)</t>
  </si>
  <si>
    <t>kpl</t>
  </si>
  <si>
    <t>Provozní pažení a odpažení vrtů</t>
  </si>
  <si>
    <t>Osazení zhlaví vrtu (HG, inklino)</t>
  </si>
  <si>
    <t>Prostoje vrtné soupravy při realizaci presiometrických zkoušek a karotážního měření</t>
  </si>
  <si>
    <t>hod.</t>
  </si>
  <si>
    <t>Likvidace vrtů hutněným záhozem</t>
  </si>
  <si>
    <t>m</t>
  </si>
  <si>
    <t>Likvidace vrtů jílocementovou suspenzí</t>
  </si>
  <si>
    <t>Skartace vrtného jádra</t>
  </si>
  <si>
    <t>Archivace vybraných částí vrtného jádra</t>
  </si>
  <si>
    <t>Doprava vrtné a doprovodné techniky</t>
  </si>
  <si>
    <t>km</t>
  </si>
  <si>
    <t>Zajištění DIR a DIO</t>
  </si>
  <si>
    <t>Škody na pozemcích (odhad nákladů celkem)*)</t>
  </si>
  <si>
    <t>1.3.</t>
  </si>
  <si>
    <t>Odběr vzorků  zemin / hornin - porušené - třída 3B</t>
  </si>
  <si>
    <t>Odběr vzorků  zemin / hornin - technologické - třída 3B</t>
  </si>
  <si>
    <t>Odběr vzorků  zemin - technologické velkoobjemové (odebírané bagrem) - třída 3B</t>
  </si>
  <si>
    <t>Odběr vzorků  zemin / hornin - neporušené -  třída 1 (2) A - vtlačným břitovým odběrákem</t>
  </si>
  <si>
    <t>Odběr vzorků  zemin / hornin - neporušené -  třída 1 (2) A - odvrtávacím odběrným přístrojem - Denison</t>
  </si>
  <si>
    <t>Odběr vzorků  hornin - neporušené -  třída 1 (2) A - z vrtného jádra vrtaného dvojitou jádrovkou</t>
  </si>
  <si>
    <t>Odběr vzorků vody</t>
  </si>
  <si>
    <t>Odběr vzorků zemin pro rozbor kontaminace</t>
  </si>
  <si>
    <t>Doprava vzorků do laboratoře</t>
  </si>
  <si>
    <t>2.</t>
  </si>
  <si>
    <t xml:space="preserve">POLNÍ ZKOUŠKY </t>
  </si>
  <si>
    <t>Presiometrické zkoušky</t>
  </si>
  <si>
    <t>zk.</t>
  </si>
  <si>
    <t>Doprava presiometrické soupravy</t>
  </si>
  <si>
    <t>Příprava a likvidace pracoviště a techniky pro presiometrickou zkoušku</t>
  </si>
  <si>
    <t>Dynamické penetrační zkoušky</t>
  </si>
  <si>
    <t>Doprava penetrační soupravy</t>
  </si>
  <si>
    <t>Příprava a likvidace pracoviště a techniky pro penetrační zkoušku</t>
  </si>
  <si>
    <t>Statické penetrační zkoušky CPT</t>
  </si>
  <si>
    <t>Statické penetrační zkoušky CPTU</t>
  </si>
  <si>
    <t>Inklinometrické měření</t>
  </si>
  <si>
    <t>Doprava k inklinometrickému měření</t>
  </si>
  <si>
    <t>Extenzometrické měření</t>
  </si>
  <si>
    <t>Doprava k extenzometrickému měření</t>
  </si>
  <si>
    <t>Měření Schmidtovým tvrdoměrem</t>
  </si>
  <si>
    <t>Měření kapesním penetrometrem</t>
  </si>
  <si>
    <t>Statická zatěžovací zkouška</t>
  </si>
  <si>
    <t>Rázová zatěžovací zkouška</t>
  </si>
  <si>
    <t>Doprava měřícího zařízení</t>
  </si>
  <si>
    <t>Komplexní vyhodnocení polních zkoušek</t>
  </si>
  <si>
    <t>Rekognoskace terénu pro přípravu 4 pracovišť velkoformátové statické zatěžovací zkoušky</t>
  </si>
  <si>
    <t>Příprava, koordinace, sled</t>
  </si>
  <si>
    <t>Stavební přípravné práce</t>
  </si>
  <si>
    <t>Polní velkoformátové statické zkoušky</t>
  </si>
  <si>
    <t>Zpracování dat, vypracování závěrečné zprávy (k bodu 2.24)</t>
  </si>
  <si>
    <t>Sestupné vodní tlakové zkoušky</t>
  </si>
  <si>
    <t>3.</t>
  </si>
  <si>
    <t>GEOFYZIKÁLNÍ PRÁCE</t>
  </si>
  <si>
    <t>Přípravné práce, rešerše</t>
  </si>
  <si>
    <t>Seismické metody - mělká refrakční seismika (MRS)</t>
  </si>
  <si>
    <t>Seismické metody - reflexní seismika</t>
  </si>
  <si>
    <t>Vertikální elektrické sondování (VES)</t>
  </si>
  <si>
    <t>bod</t>
  </si>
  <si>
    <t>Elektomagnetické metody (VDV, DEMP)</t>
  </si>
  <si>
    <t>Odporové profilování</t>
  </si>
  <si>
    <t>Odporová tomografie (ERT, MEM)</t>
  </si>
  <si>
    <t>Elektromagnetické sondování (např. CSAMT, TDEM)</t>
  </si>
  <si>
    <t>Gravimetrie (tíhová měření)</t>
  </si>
  <si>
    <t>Georadarové měření (GPR)</t>
  </si>
  <si>
    <t>Magnetometrie</t>
  </si>
  <si>
    <t>Metoda spontání polarizace (SP)</t>
  </si>
  <si>
    <t>Speciální geofyzikální měření (např. GF měření v párových vrtech a pod.)</t>
  </si>
  <si>
    <t>Vytyčení geofyzikálních profilů</t>
  </si>
  <si>
    <t>Doprava měřící aparatury a měřící skupiny</t>
  </si>
  <si>
    <t>Karotážní měření ve vrtech (komplexní GT metody)</t>
  </si>
  <si>
    <t>Karotážní měření ve vrtech (komplexní HG metody)</t>
  </si>
  <si>
    <t>Doprava karotážní soupravy</t>
  </si>
  <si>
    <t>Kamerové prohlídky vrtů</t>
  </si>
  <si>
    <t>Doprava pro kamerové prohlídky</t>
  </si>
  <si>
    <t>Zpracování dat, vypracování závěrečné zprávy</t>
  </si>
  <si>
    <t>4.</t>
  </si>
  <si>
    <t>LABORATORNÍ PRÁCE</t>
  </si>
  <si>
    <t xml:space="preserve">Základní klasifikační rozbory vzorku 3B ("porušený vzorek") </t>
  </si>
  <si>
    <t xml:space="preserve">Základní klasifikační rozbory vzorku 1 (2) A ("neporušený vzorek") </t>
  </si>
  <si>
    <t>Zkoušky vzorků 1 (2) A (neporušených vzorků) - stlačitelnost</t>
  </si>
  <si>
    <t>Zkoušky vzorků 1 (2) A (neporušených vzorků) - stlačitelnost s časovým průběhem</t>
  </si>
  <si>
    <t>Zkoušky vzorků 1 (2) A (neporušených vzorků) - stanovení bobtnacího tlaku / prosedavosti</t>
  </si>
  <si>
    <t>Zkoušky vzorků 1 (2) A (neporušených vzorků)  - krabicový smyk (4 krabice) - efektivní pevnost</t>
  </si>
  <si>
    <t xml:space="preserve">Zkoušky vzorků 1 (2) A (neporušených vzorků)  - krabicový smyk (4 krabice) - reziduální pevnost </t>
  </si>
  <si>
    <t xml:space="preserve">Zkoušky vzorků 1 (2) A (neporušených vzorků)  - triaxiální zkouška UU </t>
  </si>
  <si>
    <t>Zkoušky vzorků 1 (2) A (neporušených vzorků)  - stanovení propustnosti</t>
  </si>
  <si>
    <t>Zkoušky vzorků 1 (2) A (neporušených vzorků)  - prostý tlak</t>
  </si>
  <si>
    <t>Měření odporovými tenzometry (modul pružnosti, přetvárnosti, Poissonova konst., pevnost v tlaku)</t>
  </si>
  <si>
    <t>Speciální technologické zkoušky hornin pro tunelové stavby</t>
  </si>
  <si>
    <t>Technologické rozbory (PS + CBR + CBRsat + IBI)</t>
  </si>
  <si>
    <t>Technologické rozbory s přidáním pojiva  (PS + CBR + CBR s aditivy + IBI s aditivy)</t>
  </si>
  <si>
    <t>Rozbor vody - stanovení agresivity na beton a ocelové konstrukce</t>
  </si>
  <si>
    <t>Stanovení agresivity zemin (hornin)</t>
  </si>
  <si>
    <t>Stanovení obsahu organických látek</t>
  </si>
  <si>
    <t xml:space="preserve">Stanovení znečištění zemin v rozsahu dle Vyhl. 294/2005 Sb. </t>
  </si>
  <si>
    <t>Petrografický rozbor horniny</t>
  </si>
  <si>
    <t>Stanovení obsahu jílových minerálů - RTG difrakce</t>
  </si>
  <si>
    <t>Zpracování souhrnné zprávy o laboratorních zkouškách</t>
  </si>
  <si>
    <t>5.</t>
  </si>
  <si>
    <t>GEODETICKÉ PRÁCE</t>
  </si>
  <si>
    <t xml:space="preserve">Vytýčení sond a polních zkoušek </t>
  </si>
  <si>
    <t>Polohopisné a výškopisné zaměření sond a zk.  JTSK, Bpv</t>
  </si>
  <si>
    <t>Zaměření studní a vztažných objektů</t>
  </si>
  <si>
    <t>Zřízení, stabilizace a údržba geodetických bodů</t>
  </si>
  <si>
    <t>Měření geodetických bodů</t>
  </si>
  <si>
    <t>Doprava měřící aparatury a měřičské skupiny</t>
  </si>
  <si>
    <t>Vytyčení a ověření podzemních inž. sítí</t>
  </si>
  <si>
    <t>Zajištění vstupu na pozemky</t>
  </si>
  <si>
    <t>6.</t>
  </si>
  <si>
    <t>HYDROGEOLOGICKÉ PRÁCE</t>
  </si>
  <si>
    <t>Rešerše archivních podkladů</t>
  </si>
  <si>
    <t>Sled a řízení prací, hydrogeologická dokumentace</t>
  </si>
  <si>
    <t>Hydrodynamické odběrové zkoušky</t>
  </si>
  <si>
    <t>Vsakovací zkoušky</t>
  </si>
  <si>
    <t>Hydrodynamické nálevové zkoušky a Slug testy</t>
  </si>
  <si>
    <t>Provizorní vystrojení vrtů pro realizaci vsakovacích zkoušek a Slug testů</t>
  </si>
  <si>
    <t>Odběry vzorků - dynamicky</t>
  </si>
  <si>
    <t>Rozbor vody - pH, EC, t</t>
  </si>
  <si>
    <t>Záměr průtoků - hydrologická měření</t>
  </si>
  <si>
    <t>profil</t>
  </si>
  <si>
    <t>Dopravní náklady</t>
  </si>
  <si>
    <t>Placená meteorologická data ČHMÚ - srážkové úhrny, hladiny podzemních vod</t>
  </si>
  <si>
    <t>soubor</t>
  </si>
  <si>
    <t>Vodoprávní řízení</t>
  </si>
  <si>
    <t>kplt</t>
  </si>
  <si>
    <t>7.</t>
  </si>
  <si>
    <t>PEDOLOGICKÝ PRŮZKUM</t>
  </si>
  <si>
    <t>NEPOUŽIJE SE</t>
  </si>
  <si>
    <t>Pedologické terénní sondování</t>
  </si>
  <si>
    <t>Klasifikace půdních typů, zpracování mapy skrývkových oblastí, vypracování závěrečné zprávy</t>
  </si>
  <si>
    <t xml:space="preserve">Doprava </t>
  </si>
  <si>
    <t>dílčí mezisoučet - pol. 7.</t>
  </si>
  <si>
    <t>8.</t>
  </si>
  <si>
    <t>KOROZNÍ PRŮZKUM</t>
  </si>
  <si>
    <t>Měření intenzity bludných proudů a stanovení měrných odporů</t>
  </si>
  <si>
    <t>Zpracování a vyhodnocení naměřených dat, vypracování závěrečné zprávy</t>
  </si>
  <si>
    <t>dílčí mezisoučet - pol. 8.</t>
  </si>
  <si>
    <t>9.</t>
  </si>
  <si>
    <t>VÝKONY GEOLOGICKÉ SLUŽBY</t>
  </si>
  <si>
    <t>Vypracování realizační dokumentace průzkumu</t>
  </si>
  <si>
    <t>Sled, řízení, koordinace sondážních prací, GT dozor</t>
  </si>
  <si>
    <t>Geologická dokumentace průzkumných sond</t>
  </si>
  <si>
    <t>Geologická dokumentace přirozených odkryvů a skalních výchozů</t>
  </si>
  <si>
    <t>Inženýrskogeologické mapování</t>
  </si>
  <si>
    <t>Hydrogeologické mapování</t>
  </si>
  <si>
    <t>Inženýrskogeologické a hydrogeologické zhodnocení zájmového území</t>
  </si>
  <si>
    <t>Vyhodnocení geotechnických vlastností zemin a hornin</t>
  </si>
  <si>
    <t>Geotechnické výpočty - násypy, zářezy, přechodové oblasti (stabilita, sedání)</t>
  </si>
  <si>
    <t>Hydrogeologický monitoring - denní měření hladin</t>
  </si>
  <si>
    <t>Zpracování předběžné zprávy</t>
  </si>
  <si>
    <t>Zpracování závěrečné zprávy (včetně graf. a digitálních výstupů, fotodokumentace)</t>
  </si>
  <si>
    <t>Celkem (43% ze základu ocenění položek 1-8)</t>
  </si>
  <si>
    <t>základ</t>
  </si>
  <si>
    <t xml:space="preserve">R E K A P I T U L A C E </t>
  </si>
  <si>
    <t>Celkem bez DPH</t>
  </si>
  <si>
    <t>Včetně DPH</t>
  </si>
  <si>
    <t>'VYPRACOVÁNÍ PROJEKTU PRŮZKUMNÝCH PRACÍ</t>
  </si>
  <si>
    <t>VRTÁNÍ A ODKRYVNÉ PRÁCE</t>
  </si>
  <si>
    <t>Celkem:</t>
  </si>
  <si>
    <t>Kč</t>
  </si>
  <si>
    <t xml:space="preserve"> </t>
  </si>
  <si>
    <t>Celkem včetně DPH</t>
  </si>
  <si>
    <t>Zbývá k fakturaci</t>
  </si>
  <si>
    <t>dílčí mezisoučet - pol. 0. bez DPH</t>
  </si>
  <si>
    <t>dílčí mezisoučet - pol. 1. bez DPH</t>
  </si>
  <si>
    <t>dílčí mezisoučet - pol. 2. bez DPH</t>
  </si>
  <si>
    <t>dílčí mezisoučet - pol. 3. bez DPH</t>
  </si>
  <si>
    <t>dílčí mezisoučet - pol. 4. bez DPH</t>
  </si>
  <si>
    <t>dílčí mezisoučet - pol. 5. bez DPH</t>
  </si>
  <si>
    <t>dílčí mezisoučet - pol. 6. bez DPH</t>
  </si>
  <si>
    <t>dílčí mezisoučet - pol. 9. bez DPH</t>
  </si>
  <si>
    <t>Presiometrické vrty vrtané TK (Æ76 mm) - příplatek za 1 m vrtu k jednotkovým cenám dle výše  uvedených hloubkových intervalů</t>
  </si>
  <si>
    <t>Presiometrické vrty vrtané dvojitou jádrovkou s výplachem (Æ76 mm) - příplatek za 1 m vrtu k jednotkovým cenám dle výše  uvedených hloubkových intervalů</t>
  </si>
  <si>
    <t>Inklinometrické vrty vrtané dvojitou jádrovkou se zabudováním inklinometrické pažnice (Æ112 mm)</t>
  </si>
  <si>
    <t>Extenzometrické vrty se zabudováním extenzometru vč. zhlaví  (Æ101 až 112 mm)</t>
  </si>
  <si>
    <t>Přibírka HG vrtu na Æ165 mm</t>
  </si>
  <si>
    <t>Vystrojení HG vrtu PVC pažnicí Æ125 mm, obsyp, těsnění</t>
  </si>
  <si>
    <t xml:space="preserve">Průzkumy v přehradním profilu a průzkumy nalezišť materiálů </t>
  </si>
  <si>
    <t>Rozpočet Dodatek č. 3</t>
  </si>
  <si>
    <t>POLOŽKOVÝ ROZPOČET</t>
  </si>
  <si>
    <r>
      <t>A-</t>
    </r>
    <r>
      <rPr>
        <sz val="10"/>
        <rFont val="Arial"/>
        <family val="2"/>
        <charset val="238"/>
      </rPr>
      <t xml:space="preserve"> VRTNÉ PRÁCE </t>
    </r>
  </si>
  <si>
    <r>
      <t>B-</t>
    </r>
    <r>
      <rPr>
        <sz val="10"/>
        <rFont val="Arial"/>
        <family val="2"/>
        <charset val="238"/>
      </rPr>
      <t xml:space="preserve"> SOUVISEJÍCÍ PRÁCE </t>
    </r>
  </si>
  <si>
    <r>
      <t>C-</t>
    </r>
    <r>
      <rPr>
        <sz val="10"/>
        <rFont val="Arial"/>
        <family val="2"/>
        <charset val="238"/>
      </rPr>
      <t xml:space="preserve"> ODBĚR VZORKŮ</t>
    </r>
  </si>
  <si>
    <r>
      <t>Rozbor vody - ÚCHR, C10 - C40, SiO</t>
    </r>
    <r>
      <rPr>
        <vertAlign val="sub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>, TOC, CO</t>
    </r>
    <r>
      <rPr>
        <vertAlign val="sub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agr. (Heyer)</t>
    </r>
  </si>
  <si>
    <t>Provedeno za období</t>
  </si>
  <si>
    <t>Cena celkem bez DPH</t>
  </si>
  <si>
    <t>DPH 21 %</t>
  </si>
  <si>
    <t xml:space="preserve"> hod.</t>
  </si>
  <si>
    <t>L.1 - Výkaz výměr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</si>
</sst>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Kč&quot;_-;\-* #,##0.00\ &quot;Kč&quot;_-;_-* &quot;-&quot;??\ &quot;Kč&quot;_-;_-@_-"/>
    <numFmt numFmtId="164" formatCode="_-* #,##0.00\ _K_č_-;\-* #,##0.00\ _K_č_-;_-* &quot;-&quot;??\ _K_č_-;_-@_-"/>
    <numFmt numFmtId="165" formatCode="_-* #,##0.00&quot; Kč&quot;_-;\-* #,##0.00&quot; Kč&quot;_-;_-* \-??&quot; Kč&quot;_-;_-@_-"/>
    <numFmt numFmtId="166" formatCode="#,##0\ &quot;Kč&quot;"/>
    <numFmt numFmtId="167" formatCode="#,##0.0"/>
    <numFmt numFmtId="168" formatCode="0.0000"/>
    <numFmt numFmtId="170" formatCode="_-* #,##0\ _K_č_-;\-* #,##0\ _K_č_-;_-* &quot;-&quot;??\ _K_č_-;_-@_-"/>
  </numFmts>
  <fonts count="41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b/>
      <sz val="10"/>
      <name val="Arial CE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b/>
      <sz val="9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name val="Arial CE"/>
      <charset val="238"/>
    </font>
    <font>
      <b/>
      <sz val="11"/>
      <name val="Arial CE"/>
      <family val="2"/>
      <charset val="238"/>
    </font>
    <font>
      <sz val="10"/>
      <name val="Times New Roman CE"/>
      <charset val="238"/>
    </font>
    <font>
      <b/>
      <i/>
      <sz val="10"/>
      <name val="Arial CE"/>
      <family val="2"/>
      <charset val="238"/>
    </font>
    <font>
      <sz val="9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Arial"/>
      <family val="2"/>
      <charset val="238"/>
    </font>
    <font>
      <i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i/>
      <sz val="9"/>
      <color theme="5" tint="-0.249977111117893"/>
      <name val="Arial CE"/>
      <charset val="238"/>
    </font>
    <font>
      <b/>
      <sz val="9"/>
      <color theme="5" tint="-0.249977111117893"/>
      <name val="Arial"/>
      <family val="2"/>
      <charset val="238"/>
    </font>
    <font>
      <sz val="9"/>
      <color theme="5" tint="-0.249977111117893"/>
      <name val="Arial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rgb="FFFF0000"/>
      <name val="Arial"/>
      <family val="2"/>
      <charset val="238"/>
    </font>
    <font>
      <vertAlign val="subscript"/>
      <sz val="10"/>
      <name val="Arial"/>
      <family val="2"/>
      <charset val="238"/>
    </font>
    <font>
      <b/>
      <i/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.5"/>
      <name val="Arial"/>
      <family val="2"/>
      <charset val="238"/>
    </font>
    <font>
      <sz val="10.5"/>
      <color theme="1"/>
      <name val="Arial"/>
      <family val="2"/>
      <charset val="238"/>
    </font>
    <font>
      <sz val="10.5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9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6">
    <xf numFmtId="0" fontId="0" fillId="0" borderId="0"/>
    <xf numFmtId="0" fontId="1" fillId="0" borderId="0"/>
    <xf numFmtId="0" fontId="11" fillId="0" borderId="0"/>
    <xf numFmtId="0" fontId="2" fillId="0" borderId="0"/>
    <xf numFmtId="164" fontId="13" fillId="0" borderId="0" applyFont="0" applyFill="0" applyBorder="0" applyAlignment="0" applyProtection="0"/>
    <xf numFmtId="0" fontId="13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2" fillId="0" borderId="0"/>
    <xf numFmtId="165" fontId="10" fillId="0" borderId="0" applyFill="0" applyBorder="0" applyAlignment="0" applyProtection="0"/>
    <xf numFmtId="0" fontId="14" fillId="0" borderId="0"/>
    <xf numFmtId="0" fontId="10" fillId="0" borderId="0"/>
    <xf numFmtId="0" fontId="2" fillId="0" borderId="0"/>
    <xf numFmtId="0" fontId="14" fillId="0" borderId="0"/>
    <xf numFmtId="0" fontId="16" fillId="0" borderId="0"/>
    <xf numFmtId="16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369">
    <xf numFmtId="0" fontId="0" fillId="0" borderId="0" xfId="0"/>
    <xf numFmtId="0" fontId="5" fillId="0" borderId="12" xfId="0" quotePrefix="1" applyFont="1" applyBorder="1" applyAlignment="1">
      <alignment horizontal="right"/>
    </xf>
    <xf numFmtId="0" fontId="5" fillId="0" borderId="12" xfId="0" applyFont="1" applyBorder="1" applyAlignment="1">
      <alignment horizontal="right"/>
    </xf>
    <xf numFmtId="0" fontId="5" fillId="0" borderId="26" xfId="0" applyFont="1" applyBorder="1" applyAlignment="1">
      <alignment horizontal="right"/>
    </xf>
    <xf numFmtId="0" fontId="5" fillId="0" borderId="27" xfId="0" applyFont="1" applyBorder="1" applyAlignment="1">
      <alignment horizontal="center"/>
    </xf>
    <xf numFmtId="0" fontId="5" fillId="0" borderId="27" xfId="0" applyFont="1" applyBorder="1"/>
    <xf numFmtId="0" fontId="4" fillId="0" borderId="29" xfId="0" applyFont="1" applyBorder="1" applyAlignment="1">
      <alignment horizontal="right"/>
    </xf>
    <xf numFmtId="0" fontId="4" fillId="0" borderId="30" xfId="0" applyFont="1" applyBorder="1" applyAlignment="1">
      <alignment horizontal="center"/>
    </xf>
    <xf numFmtId="0" fontId="4" fillId="0" borderId="30" xfId="0" applyFont="1" applyBorder="1"/>
    <xf numFmtId="0" fontId="5" fillId="0" borderId="10" xfId="0" applyFont="1" applyBorder="1" applyAlignment="1">
      <alignment horizontal="center"/>
    </xf>
    <xf numFmtId="0" fontId="5" fillId="0" borderId="10" xfId="0" applyFont="1" applyBorder="1"/>
    <xf numFmtId="3" fontId="5" fillId="0" borderId="10" xfId="0" applyNumberFormat="1" applyFont="1" applyBorder="1" applyAlignment="1">
      <alignment horizontal="center"/>
    </xf>
    <xf numFmtId="0" fontId="5" fillId="0" borderId="11" xfId="0" applyFont="1" applyBorder="1" applyAlignment="1">
      <alignment horizontal="right"/>
    </xf>
    <xf numFmtId="0" fontId="6" fillId="0" borderId="12" xfId="0" applyFont="1" applyBorder="1" applyAlignment="1">
      <alignment horizontal="left"/>
    </xf>
    <xf numFmtId="3" fontId="5" fillId="0" borderId="25" xfId="0" applyNumberFormat="1" applyFont="1" applyBorder="1" applyAlignment="1">
      <alignment horizontal="right"/>
    </xf>
    <xf numFmtId="3" fontId="6" fillId="0" borderId="34" xfId="0" applyNumberFormat="1" applyFont="1" applyBorder="1" applyAlignment="1">
      <alignment horizontal="right"/>
    </xf>
    <xf numFmtId="0" fontId="5" fillId="0" borderId="19" xfId="0" quotePrefix="1" applyFont="1" applyBorder="1" applyAlignment="1">
      <alignment horizontal="right"/>
    </xf>
    <xf numFmtId="0" fontId="16" fillId="0" borderId="20" xfId="0" applyFont="1" applyBorder="1" applyAlignment="1">
      <alignment horizontal="center"/>
    </xf>
    <xf numFmtId="0" fontId="5" fillId="0" borderId="20" xfId="0" applyFont="1" applyBorder="1" applyAlignment="1">
      <alignment horizontal="left"/>
    </xf>
    <xf numFmtId="0" fontId="5" fillId="0" borderId="20" xfId="0" applyFont="1" applyBorder="1"/>
    <xf numFmtId="3" fontId="5" fillId="0" borderId="20" xfId="0" applyNumberFormat="1" applyFont="1" applyBorder="1" applyAlignment="1">
      <alignment horizontal="right"/>
    </xf>
    <xf numFmtId="0" fontId="6" fillId="0" borderId="3" xfId="0" applyFont="1" applyBorder="1" applyAlignment="1">
      <alignment horizontal="center"/>
    </xf>
    <xf numFmtId="3" fontId="6" fillId="0" borderId="33" xfId="0" applyNumberFormat="1" applyFont="1" applyBorder="1" applyAlignment="1">
      <alignment horizontal="center"/>
    </xf>
    <xf numFmtId="3" fontId="0" fillId="0" borderId="32" xfId="0" applyNumberFormat="1" applyBorder="1"/>
    <xf numFmtId="0" fontId="0" fillId="0" borderId="0" xfId="0" applyAlignment="1">
      <alignment vertical="center"/>
    </xf>
    <xf numFmtId="3" fontId="5" fillId="0" borderId="25" xfId="0" applyNumberFormat="1" applyFont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3" fontId="6" fillId="0" borderId="3" xfId="0" applyNumberFormat="1" applyFont="1" applyBorder="1" applyAlignment="1">
      <alignment horizontal="center" vertical="center"/>
    </xf>
    <xf numFmtId="3" fontId="6" fillId="0" borderId="36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44" fontId="0" fillId="0" borderId="0" xfId="0" applyNumberFormat="1" applyAlignment="1">
      <alignment horizontal="center" vertical="center"/>
    </xf>
    <xf numFmtId="0" fontId="21" fillId="0" borderId="0" xfId="0" applyFont="1"/>
    <xf numFmtId="0" fontId="19" fillId="0" borderId="0" xfId="0" applyFont="1"/>
    <xf numFmtId="0" fontId="22" fillId="0" borderId="0" xfId="0" applyFont="1"/>
    <xf numFmtId="168" fontId="9" fillId="0" borderId="30" xfId="0" applyNumberFormat="1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2" fontId="7" fillId="0" borderId="83" xfId="0" applyNumberFormat="1" applyFont="1" applyBorder="1" applyAlignment="1">
      <alignment horizontal="right"/>
    </xf>
    <xf numFmtId="0" fontId="18" fillId="0" borderId="83" xfId="0" applyFont="1" applyBorder="1"/>
    <xf numFmtId="44" fontId="8" fillId="0" borderId="83" xfId="0" applyNumberFormat="1" applyFont="1" applyBorder="1" applyAlignment="1">
      <alignment horizontal="right"/>
    </xf>
    <xf numFmtId="44" fontId="7" fillId="0" borderId="25" xfId="0" applyNumberFormat="1" applyFont="1" applyBorder="1" applyAlignment="1">
      <alignment horizontal="right" vertical="center"/>
    </xf>
    <xf numFmtId="44" fontId="26" fillId="0" borderId="70" xfId="0" applyNumberFormat="1" applyFont="1" applyBorder="1" applyAlignment="1">
      <alignment horizontal="right" vertical="center"/>
    </xf>
    <xf numFmtId="44" fontId="9" fillId="0" borderId="30" xfId="0" applyNumberFormat="1" applyFont="1" applyBorder="1" applyAlignment="1">
      <alignment horizontal="center"/>
    </xf>
    <xf numFmtId="44" fontId="24" fillId="0" borderId="31" xfId="0" applyNumberFormat="1" applyFont="1" applyBorder="1" applyAlignment="1">
      <alignment horizontal="right" vertical="center"/>
    </xf>
    <xf numFmtId="44" fontId="23" fillId="3" borderId="64" xfId="0" applyNumberFormat="1" applyFont="1" applyFill="1" applyBorder="1" applyAlignment="1">
      <alignment horizontal="right" vertical="center"/>
    </xf>
    <xf numFmtId="44" fontId="23" fillId="0" borderId="64" xfId="0" applyNumberFormat="1" applyFont="1" applyBorder="1" applyAlignment="1">
      <alignment horizontal="right" vertical="center"/>
    </xf>
    <xf numFmtId="44" fontId="20" fillId="0" borderId="38" xfId="0" applyNumberFormat="1" applyFont="1" applyBorder="1" applyAlignment="1">
      <alignment horizontal="right" vertical="center"/>
    </xf>
    <xf numFmtId="44" fontId="18" fillId="0" borderId="56" xfId="0" applyNumberFormat="1" applyFont="1" applyBorder="1" applyAlignment="1">
      <alignment horizontal="right" vertical="center"/>
    </xf>
    <xf numFmtId="44" fontId="20" fillId="3" borderId="38" xfId="0" applyNumberFormat="1" applyFont="1" applyFill="1" applyBorder="1" applyAlignment="1">
      <alignment horizontal="right" vertical="center"/>
    </xf>
    <xf numFmtId="44" fontId="23" fillId="0" borderId="85" xfId="0" applyNumberFormat="1" applyFont="1" applyBorder="1" applyAlignment="1">
      <alignment horizontal="right" vertical="center"/>
    </xf>
    <xf numFmtId="44" fontId="18" fillId="0" borderId="84" xfId="0" applyNumberFormat="1" applyFont="1" applyBorder="1" applyAlignment="1">
      <alignment horizontal="right" vertical="center"/>
    </xf>
    <xf numFmtId="44" fontId="18" fillId="0" borderId="70" xfId="0" applyNumberFormat="1" applyFont="1" applyBorder="1" applyAlignment="1">
      <alignment horizontal="right" vertical="center"/>
    </xf>
    <xf numFmtId="44" fontId="18" fillId="0" borderId="41" xfId="0" applyNumberFormat="1" applyFont="1" applyBorder="1" applyAlignment="1">
      <alignment horizontal="right" vertical="center"/>
    </xf>
    <xf numFmtId="44" fontId="18" fillId="0" borderId="86" xfId="0" applyNumberFormat="1" applyFont="1" applyBorder="1" applyAlignment="1">
      <alignment horizontal="right" vertical="center"/>
    </xf>
    <xf numFmtId="3" fontId="27" fillId="0" borderId="41" xfId="0" applyNumberFormat="1" applyFont="1" applyBorder="1" applyAlignment="1">
      <alignment horizontal="right" vertical="center"/>
    </xf>
    <xf numFmtId="3" fontId="20" fillId="0" borderId="38" xfId="0" applyNumberFormat="1" applyFont="1" applyBorder="1" applyAlignment="1">
      <alignment horizontal="right" vertical="center"/>
    </xf>
    <xf numFmtId="3" fontId="0" fillId="0" borderId="0" xfId="0" applyNumberFormat="1"/>
    <xf numFmtId="44" fontId="26" fillId="0" borderId="76" xfId="0" applyNumberFormat="1" applyFont="1" applyBorder="1" applyAlignment="1">
      <alignment horizontal="center" wrapText="1"/>
    </xf>
    <xf numFmtId="168" fontId="5" fillId="0" borderId="10" xfId="0" applyNumberFormat="1" applyFont="1" applyBorder="1" applyAlignment="1">
      <alignment horizontal="center"/>
    </xf>
    <xf numFmtId="49" fontId="3" fillId="2" borderId="14" xfId="0" applyNumberFormat="1" applyFont="1" applyFill="1" applyBorder="1" applyAlignment="1">
      <alignment horizontal="right" vertical="center"/>
    </xf>
    <xf numFmtId="49" fontId="3" fillId="2" borderId="91" xfId="0" applyNumberFormat="1" applyFont="1" applyFill="1" applyBorder="1" applyAlignment="1">
      <alignment horizontal="right" vertical="center"/>
    </xf>
    <xf numFmtId="0" fontId="28" fillId="0" borderId="0" xfId="0" applyFont="1" applyAlignment="1">
      <alignment horizontal="center" vertical="center"/>
    </xf>
    <xf numFmtId="0" fontId="3" fillId="2" borderId="45" xfId="0" applyFont="1" applyFill="1" applyBorder="1" applyAlignment="1">
      <alignment horizontal="right"/>
    </xf>
    <xf numFmtId="0" fontId="29" fillId="2" borderId="7" xfId="0" applyFont="1" applyFill="1" applyBorder="1" applyAlignment="1">
      <alignment horizontal="left"/>
    </xf>
    <xf numFmtId="0" fontId="3" fillId="2" borderId="6" xfId="0" quotePrefix="1" applyFont="1" applyFill="1" applyBorder="1" applyAlignment="1">
      <alignment horizontal="left"/>
    </xf>
    <xf numFmtId="0" fontId="3" fillId="2" borderId="6" xfId="0" applyFont="1" applyFill="1" applyBorder="1"/>
    <xf numFmtId="0" fontId="1" fillId="2" borderId="6" xfId="0" applyFont="1" applyFill="1" applyBorder="1"/>
    <xf numFmtId="0" fontId="29" fillId="2" borderId="6" xfId="0" applyFont="1" applyFill="1" applyBorder="1" applyAlignment="1">
      <alignment horizontal="center" vertical="center"/>
    </xf>
    <xf numFmtId="3" fontId="3" fillId="2" borderId="7" xfId="0" applyNumberFormat="1" applyFont="1" applyFill="1" applyBorder="1" applyAlignment="1">
      <alignment horizontal="center" vertical="center" wrapText="1"/>
    </xf>
    <xf numFmtId="3" fontId="3" fillId="2" borderId="51" xfId="0" applyNumberFormat="1" applyFont="1" applyFill="1" applyBorder="1" applyAlignment="1">
      <alignment horizontal="center" vertical="center"/>
    </xf>
    <xf numFmtId="0" fontId="1" fillId="0" borderId="14" xfId="0" applyFont="1" applyBorder="1" applyAlignment="1">
      <alignment horizontal="right" vertical="top"/>
    </xf>
    <xf numFmtId="0" fontId="1" fillId="0" borderId="2" xfId="0" applyFont="1" applyBorder="1" applyAlignment="1">
      <alignment horizontal="center" vertical="top"/>
    </xf>
    <xf numFmtId="0" fontId="1" fillId="0" borderId="1" xfId="0" quotePrefix="1" applyFont="1" applyBorder="1" applyAlignment="1">
      <alignment horizontal="left"/>
    </xf>
    <xf numFmtId="0" fontId="1" fillId="0" borderId="1" xfId="0" applyFont="1" applyBorder="1"/>
    <xf numFmtId="0" fontId="30" fillId="0" borderId="5" xfId="0" applyFont="1" applyBorder="1" applyAlignment="1">
      <alignment horizontal="center" vertical="center"/>
    </xf>
    <xf numFmtId="3" fontId="1" fillId="0" borderId="5" xfId="0" applyNumberFormat="1" applyFont="1" applyBorder="1" applyAlignment="1">
      <alignment horizontal="right" vertical="center"/>
    </xf>
    <xf numFmtId="3" fontId="1" fillId="0" borderId="52" xfId="0" applyNumberFormat="1" applyFont="1" applyBorder="1" applyAlignment="1">
      <alignment horizontal="right" vertical="center"/>
    </xf>
    <xf numFmtId="0" fontId="29" fillId="0" borderId="61" xfId="0" applyFont="1" applyBorder="1" applyAlignment="1">
      <alignment horizontal="center" vertical="center"/>
    </xf>
    <xf numFmtId="44" fontId="29" fillId="0" borderId="62" xfId="19" applyFont="1" applyBorder="1" applyAlignment="1">
      <alignment horizontal="center" vertical="center"/>
    </xf>
    <xf numFmtId="44" fontId="29" fillId="3" borderId="62" xfId="19" applyFont="1" applyFill="1" applyBorder="1" applyAlignment="1">
      <alignment horizontal="center" vertical="center"/>
    </xf>
    <xf numFmtId="3" fontId="29" fillId="0" borderId="73" xfId="0" applyNumberFormat="1" applyFont="1" applyBorder="1" applyAlignment="1">
      <alignment horizontal="center" vertical="center"/>
    </xf>
    <xf numFmtId="44" fontId="29" fillId="0" borderId="81" xfId="19" applyFont="1" applyBorder="1" applyAlignment="1">
      <alignment horizontal="center" vertical="center"/>
    </xf>
    <xf numFmtId="0" fontId="29" fillId="0" borderId="3" xfId="0" applyFont="1" applyBorder="1" applyAlignment="1">
      <alignment horizontal="left"/>
    </xf>
    <xf numFmtId="0" fontId="1" fillId="0" borderId="3" xfId="0" applyFont="1" applyBorder="1"/>
    <xf numFmtId="0" fontId="31" fillId="0" borderId="12" xfId="0" quotePrefix="1" applyFont="1" applyBorder="1" applyAlignment="1">
      <alignment horizontal="left"/>
    </xf>
    <xf numFmtId="0" fontId="31" fillId="0" borderId="47" xfId="0" applyFont="1" applyBorder="1"/>
    <xf numFmtId="3" fontId="31" fillId="0" borderId="47" xfId="0" applyNumberFormat="1" applyFont="1" applyBorder="1"/>
    <xf numFmtId="0" fontId="31" fillId="0" borderId="47" xfId="0" applyFont="1" applyBorder="1" applyAlignment="1">
      <alignment horizontal="center"/>
    </xf>
    <xf numFmtId="1" fontId="1" fillId="0" borderId="48" xfId="0" quotePrefix="1" applyNumberFormat="1" applyFont="1" applyBorder="1" applyAlignment="1">
      <alignment horizontal="right" vertical="center"/>
    </xf>
    <xf numFmtId="0" fontId="29" fillId="0" borderId="47" xfId="0" applyFont="1" applyBorder="1" applyAlignment="1">
      <alignment vertical="center"/>
    </xf>
    <xf numFmtId="3" fontId="29" fillId="0" borderId="22" xfId="0" applyNumberFormat="1" applyFont="1" applyBorder="1" applyAlignment="1">
      <alignment vertical="center"/>
    </xf>
    <xf numFmtId="166" fontId="3" fillId="0" borderId="23" xfId="0" applyNumberFormat="1" applyFont="1" applyBorder="1" applyAlignment="1">
      <alignment horizontal="right" vertical="center"/>
    </xf>
    <xf numFmtId="0" fontId="29" fillId="0" borderId="67" xfId="0" applyFont="1" applyBorder="1" applyAlignment="1">
      <alignment horizontal="center" vertical="center"/>
    </xf>
    <xf numFmtId="3" fontId="29" fillId="0" borderId="75" xfId="0" applyNumberFormat="1" applyFont="1" applyBorder="1" applyAlignment="1">
      <alignment horizontal="center" vertical="center"/>
    </xf>
    <xf numFmtId="44" fontId="32" fillId="0" borderId="68" xfId="19" applyFont="1" applyBorder="1" applyAlignment="1">
      <alignment horizontal="center" vertical="center"/>
    </xf>
    <xf numFmtId="3" fontId="29" fillId="0" borderId="87" xfId="0" applyNumberFormat="1" applyFont="1" applyBorder="1" applyAlignment="1">
      <alignment horizontal="center" vertical="center"/>
    </xf>
    <xf numFmtId="44" fontId="32" fillId="0" borderId="82" xfId="19" applyFont="1" applyBorder="1" applyAlignment="1">
      <alignment horizontal="center" vertical="center"/>
    </xf>
    <xf numFmtId="0" fontId="3" fillId="2" borderId="5" xfId="0" quotePrefix="1" applyFont="1" applyFill="1" applyBorder="1" applyAlignment="1">
      <alignment horizontal="left"/>
    </xf>
    <xf numFmtId="0" fontId="3" fillId="2" borderId="5" xfId="0" applyFont="1" applyFill="1" applyBorder="1"/>
    <xf numFmtId="0" fontId="1" fillId="2" borderId="5" xfId="0" applyFont="1" applyFill="1" applyBorder="1"/>
    <xf numFmtId="0" fontId="29" fillId="2" borderId="69" xfId="0" applyFont="1" applyFill="1" applyBorder="1" applyAlignment="1">
      <alignment horizontal="center" vertical="center"/>
    </xf>
    <xf numFmtId="44" fontId="29" fillId="2" borderId="70" xfId="19" applyFont="1" applyFill="1" applyBorder="1" applyAlignment="1">
      <alignment horizontal="center" vertical="center"/>
    </xf>
    <xf numFmtId="3" fontId="29" fillId="2" borderId="41" xfId="0" applyNumberFormat="1" applyFont="1" applyFill="1" applyBorder="1" applyAlignment="1">
      <alignment horizontal="center" vertical="center"/>
    </xf>
    <xf numFmtId="44" fontId="29" fillId="2" borderId="86" xfId="19" applyFont="1" applyFill="1" applyBorder="1" applyAlignment="1">
      <alignment horizontal="center" vertical="center"/>
    </xf>
    <xf numFmtId="0" fontId="1" fillId="2" borderId="14" xfId="0" quotePrefix="1" applyFont="1" applyFill="1" applyBorder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left"/>
    </xf>
    <xf numFmtId="3" fontId="1" fillId="2" borderId="52" xfId="0" applyNumberFormat="1" applyFont="1" applyFill="1" applyBorder="1" applyAlignment="1">
      <alignment horizontal="right" vertical="center"/>
    </xf>
    <xf numFmtId="0" fontId="29" fillId="2" borderId="61" xfId="0" applyFont="1" applyFill="1" applyBorder="1" applyAlignment="1">
      <alignment horizontal="center" vertical="center"/>
    </xf>
    <xf numFmtId="44" fontId="29" fillId="2" borderId="62" xfId="19" applyFont="1" applyFill="1" applyBorder="1" applyAlignment="1">
      <alignment horizontal="center" vertical="center"/>
    </xf>
    <xf numFmtId="3" fontId="29" fillId="2" borderId="2" xfId="0" applyNumberFormat="1" applyFont="1" applyFill="1" applyBorder="1" applyAlignment="1">
      <alignment horizontal="center" vertical="center"/>
    </xf>
    <xf numFmtId="44" fontId="29" fillId="2" borderId="81" xfId="19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top"/>
    </xf>
    <xf numFmtId="0" fontId="1" fillId="0" borderId="5" xfId="0" applyFont="1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1" fillId="0" borderId="14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3" fontId="33" fillId="0" borderId="5" xfId="0" applyNumberFormat="1" applyFont="1" applyBorder="1" applyAlignment="1">
      <alignment horizontal="right" vertical="center"/>
    </xf>
    <xf numFmtId="3" fontId="34" fillId="0" borderId="52" xfId="0" applyNumberFormat="1" applyFont="1" applyBorder="1" applyAlignment="1">
      <alignment horizontal="right" vertical="center"/>
    </xf>
    <xf numFmtId="3" fontId="30" fillId="0" borderId="5" xfId="0" applyNumberFormat="1" applyFont="1" applyBorder="1" applyAlignment="1">
      <alignment horizontal="right" vertical="center"/>
    </xf>
    <xf numFmtId="3" fontId="30" fillId="2" borderId="52" xfId="0" applyNumberFormat="1" applyFont="1" applyFill="1" applyBorder="1" applyAlignment="1">
      <alignment horizontal="right" vertical="center"/>
    </xf>
    <xf numFmtId="0" fontId="31" fillId="0" borderId="21" xfId="0" quotePrefix="1" applyFont="1" applyBorder="1" applyAlignment="1">
      <alignment horizontal="right"/>
    </xf>
    <xf numFmtId="0" fontId="31" fillId="0" borderId="21" xfId="0" applyFont="1" applyBorder="1"/>
    <xf numFmtId="3" fontId="31" fillId="0" borderId="21" xfId="0" applyNumberFormat="1" applyFont="1" applyBorder="1"/>
    <xf numFmtId="0" fontId="31" fillId="0" borderId="21" xfId="0" applyFont="1" applyBorder="1" applyAlignment="1">
      <alignment horizontal="center"/>
    </xf>
    <xf numFmtId="1" fontId="1" fillId="0" borderId="22" xfId="0" quotePrefix="1" applyNumberFormat="1" applyFont="1" applyBorder="1" applyAlignment="1">
      <alignment horizontal="right" vertical="center"/>
    </xf>
    <xf numFmtId="0" fontId="29" fillId="0" borderId="21" xfId="0" applyFont="1" applyBorder="1" applyAlignment="1">
      <alignment vertical="center"/>
    </xf>
    <xf numFmtId="167" fontId="30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1" fillId="0" borderId="5" xfId="17" applyFont="1" applyBorder="1" applyAlignment="1">
      <alignment horizontal="center" vertical="center"/>
    </xf>
    <xf numFmtId="0" fontId="29" fillId="0" borderId="0" xfId="0" applyFont="1" applyAlignment="1">
      <alignment vertical="center"/>
    </xf>
    <xf numFmtId="0" fontId="29" fillId="0" borderId="5" xfId="0" applyFont="1" applyBorder="1" applyAlignment="1">
      <alignment vertical="center"/>
    </xf>
    <xf numFmtId="3" fontId="30" fillId="2" borderId="5" xfId="0" applyNumberFormat="1" applyFont="1" applyFill="1" applyBorder="1" applyAlignment="1">
      <alignment horizontal="right" vertical="center"/>
    </xf>
    <xf numFmtId="0" fontId="1" fillId="0" borderId="14" xfId="0" quotePrefix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29" fillId="0" borderId="8" xfId="0" applyFont="1" applyBorder="1" applyAlignment="1">
      <alignment horizontal="center" vertical="center"/>
    </xf>
    <xf numFmtId="166" fontId="29" fillId="0" borderId="8" xfId="0" applyNumberFormat="1" applyFont="1" applyBorder="1" applyAlignment="1">
      <alignment horizontal="right" vertical="center"/>
    </xf>
    <xf numFmtId="44" fontId="1" fillId="0" borderId="54" xfId="0" applyNumberFormat="1" applyFont="1" applyBorder="1" applyAlignment="1">
      <alignment vertical="center"/>
    </xf>
    <xf numFmtId="0" fontId="31" fillId="0" borderId="55" xfId="0" quotePrefix="1" applyFont="1" applyBorder="1" applyAlignment="1">
      <alignment horizontal="left"/>
    </xf>
    <xf numFmtId="0" fontId="31" fillId="0" borderId="21" xfId="0" quotePrefix="1" applyFont="1" applyBorder="1" applyAlignment="1">
      <alignment horizontal="right" vertical="center"/>
    </xf>
    <xf numFmtId="44" fontId="32" fillId="0" borderId="68" xfId="0" applyNumberFormat="1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right"/>
    </xf>
    <xf numFmtId="0" fontId="29" fillId="3" borderId="73" xfId="0" applyFont="1" applyFill="1" applyBorder="1" applyAlignment="1">
      <alignment horizontal="center" vertical="center"/>
    </xf>
    <xf numFmtId="0" fontId="29" fillId="0" borderId="73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166" fontId="3" fillId="0" borderId="68" xfId="0" applyNumberFormat="1" applyFont="1" applyBorder="1" applyAlignment="1">
      <alignment horizontal="right" vertical="center"/>
    </xf>
    <xf numFmtId="170" fontId="29" fillId="0" borderId="75" xfId="18" applyNumberFormat="1" applyFont="1" applyBorder="1" applyAlignment="1">
      <alignment horizontal="center" vertical="center"/>
    </xf>
    <xf numFmtId="0" fontId="29" fillId="0" borderId="87" xfId="0" applyFont="1" applyBorder="1" applyAlignment="1">
      <alignment horizontal="center" vertical="center"/>
    </xf>
    <xf numFmtId="166" fontId="3" fillId="0" borderId="82" xfId="0" applyNumberFormat="1" applyFont="1" applyBorder="1" applyAlignment="1">
      <alignment horizontal="right" vertical="center"/>
    </xf>
    <xf numFmtId="0" fontId="30" fillId="2" borderId="5" xfId="0" applyFont="1" applyFill="1" applyBorder="1" applyAlignment="1">
      <alignment horizontal="center"/>
    </xf>
    <xf numFmtId="3" fontId="1" fillId="2" borderId="5" xfId="0" applyNumberFormat="1" applyFont="1" applyFill="1" applyBorder="1" applyAlignment="1">
      <alignment horizontal="center"/>
    </xf>
    <xf numFmtId="3" fontId="1" fillId="2" borderId="52" xfId="0" applyNumberFormat="1" applyFont="1" applyFill="1" applyBorder="1" applyAlignment="1">
      <alignment horizontal="center"/>
    </xf>
    <xf numFmtId="0" fontId="29" fillId="2" borderId="76" xfId="0" applyFont="1" applyFill="1" applyBorder="1" applyAlignment="1">
      <alignment horizontal="center" vertical="center"/>
    </xf>
    <xf numFmtId="170" fontId="29" fillId="2" borderId="76" xfId="18" applyNumberFormat="1" applyFont="1" applyFill="1" applyBorder="1" applyAlignment="1">
      <alignment horizontal="center" vertical="center"/>
    </xf>
    <xf numFmtId="0" fontId="29" fillId="2" borderId="41" xfId="0" applyFont="1" applyFill="1" applyBorder="1" applyAlignment="1">
      <alignment horizontal="center" vertical="center"/>
    </xf>
    <xf numFmtId="3" fontId="1" fillId="2" borderId="5" xfId="0" applyNumberFormat="1" applyFont="1" applyFill="1" applyBorder="1" applyAlignment="1">
      <alignment horizontal="right"/>
    </xf>
    <xf numFmtId="3" fontId="1" fillId="2" borderId="52" xfId="0" applyNumberFormat="1" applyFont="1" applyFill="1" applyBorder="1" applyAlignment="1">
      <alignment horizontal="right"/>
    </xf>
    <xf numFmtId="0" fontId="29" fillId="2" borderId="73" xfId="0" applyFont="1" applyFill="1" applyBorder="1" applyAlignment="1">
      <alignment horizontal="center" vertical="center"/>
    </xf>
    <xf numFmtId="170" fontId="29" fillId="2" borderId="73" xfId="18" applyNumberFormat="1" applyFont="1" applyFill="1" applyBorder="1" applyAlignment="1">
      <alignment horizontal="center" vertical="center"/>
    </xf>
    <xf numFmtId="0" fontId="29" fillId="2" borderId="2" xfId="0" applyFont="1" applyFill="1" applyBorder="1" applyAlignment="1">
      <alignment horizontal="center" vertical="center"/>
    </xf>
    <xf numFmtId="0" fontId="1" fillId="3" borderId="73" xfId="0" applyFont="1" applyFill="1" applyBorder="1" applyAlignment="1">
      <alignment horizontal="center" vertical="center"/>
    </xf>
    <xf numFmtId="44" fontId="1" fillId="3" borderId="62" xfId="19" applyFont="1" applyFill="1" applyBorder="1" applyAlignment="1">
      <alignment horizontal="center" vertical="center"/>
    </xf>
    <xf numFmtId="0" fontId="1" fillId="0" borderId="73" xfId="0" applyFont="1" applyBorder="1" applyAlignment="1">
      <alignment horizontal="center" vertical="center"/>
    </xf>
    <xf numFmtId="44" fontId="1" fillId="0" borderId="62" xfId="19" applyFont="1" applyBorder="1" applyAlignment="1">
      <alignment horizontal="center" vertical="center"/>
    </xf>
    <xf numFmtId="44" fontId="1" fillId="0" borderId="81" xfId="19" applyFont="1" applyBorder="1" applyAlignment="1">
      <alignment horizontal="center" vertical="center"/>
    </xf>
    <xf numFmtId="170" fontId="1" fillId="0" borderId="73" xfId="18" applyNumberFormat="1" applyFont="1" applyBorder="1" applyAlignment="1">
      <alignment horizontal="center" vertical="center"/>
    </xf>
    <xf numFmtId="0" fontId="1" fillId="0" borderId="73" xfId="20" applyBorder="1" applyAlignment="1">
      <alignment horizontal="center" vertical="center"/>
    </xf>
    <xf numFmtId="44" fontId="34" fillId="3" borderId="62" xfId="19" applyFont="1" applyFill="1" applyBorder="1" applyAlignment="1">
      <alignment horizontal="center" vertical="center"/>
    </xf>
    <xf numFmtId="168" fontId="1" fillId="0" borderId="73" xfId="20" applyNumberForma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168" fontId="29" fillId="0" borderId="73" xfId="0" applyNumberFormat="1" applyFont="1" applyBorder="1" applyAlignment="1">
      <alignment horizontal="center" vertical="center"/>
    </xf>
    <xf numFmtId="168" fontId="29" fillId="0" borderId="2" xfId="0" applyNumberFormat="1" applyFont="1" applyBorder="1" applyAlignment="1">
      <alignment horizontal="center" vertical="center"/>
    </xf>
    <xf numFmtId="0" fontId="1" fillId="0" borderId="5" xfId="0" quotePrefix="1" applyFont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1" fillId="0" borderId="75" xfId="20" applyBorder="1" applyAlignment="1">
      <alignment horizontal="center" vertical="center"/>
    </xf>
    <xf numFmtId="3" fontId="32" fillId="0" borderId="80" xfId="19" applyNumberFormat="1" applyFont="1" applyBorder="1" applyAlignment="1">
      <alignment horizontal="center" vertical="center"/>
    </xf>
    <xf numFmtId="3" fontId="1" fillId="0" borderId="73" xfId="2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right" vertical="center"/>
    </xf>
    <xf numFmtId="3" fontId="1" fillId="0" borderId="75" xfId="20" applyNumberFormat="1" applyBorder="1" applyAlignment="1">
      <alignment horizontal="center" vertical="center"/>
    </xf>
    <xf numFmtId="3" fontId="29" fillId="2" borderId="76" xfId="18" applyNumberFormat="1" applyFont="1" applyFill="1" applyBorder="1" applyAlignment="1">
      <alignment horizontal="center" vertical="center"/>
    </xf>
    <xf numFmtId="3" fontId="29" fillId="0" borderId="73" xfId="18" applyNumberFormat="1" applyFont="1" applyBorder="1" applyAlignment="1">
      <alignment horizontal="center" vertical="center"/>
    </xf>
    <xf numFmtId="3" fontId="32" fillId="0" borderId="68" xfId="19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3" fontId="29" fillId="0" borderId="75" xfId="18" applyNumberFormat="1" applyFont="1" applyBorder="1" applyAlignment="1">
      <alignment horizontal="center" vertical="center"/>
    </xf>
    <xf numFmtId="44" fontId="32" fillId="0" borderId="82" xfId="0" applyNumberFormat="1" applyFont="1" applyBorder="1" applyAlignment="1">
      <alignment horizontal="center" vertical="center"/>
    </xf>
    <xf numFmtId="3" fontId="29" fillId="0" borderId="0" xfId="0" applyNumberFormat="1" applyFont="1" applyAlignment="1">
      <alignment horizontal="center" vertical="center"/>
    </xf>
    <xf numFmtId="0" fontId="29" fillId="2" borderId="79" xfId="0" applyFont="1" applyFill="1" applyBorder="1" applyAlignment="1">
      <alignment horizontal="right" vertical="center"/>
    </xf>
    <xf numFmtId="0" fontId="29" fillId="2" borderId="66" xfId="0" applyFont="1" applyFill="1" applyBorder="1" applyAlignment="1">
      <alignment horizontal="right" vertical="center"/>
    </xf>
    <xf numFmtId="0" fontId="29" fillId="2" borderId="58" xfId="0" applyFont="1" applyFill="1" applyBorder="1" applyAlignment="1">
      <alignment horizontal="right" vertical="center"/>
    </xf>
    <xf numFmtId="3" fontId="29" fillId="2" borderId="58" xfId="0" applyNumberFormat="1" applyFont="1" applyFill="1" applyBorder="1" applyAlignment="1">
      <alignment horizontal="right" vertical="center"/>
    </xf>
    <xf numFmtId="0" fontId="29" fillId="2" borderId="88" xfId="0" applyFont="1" applyFill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3" fontId="1" fillId="0" borderId="50" xfId="0" applyNumberFormat="1" applyFont="1" applyBorder="1" applyAlignment="1">
      <alignment horizontal="right" vertical="center"/>
    </xf>
    <xf numFmtId="3" fontId="1" fillId="0" borderId="53" xfId="0" applyNumberFormat="1" applyFont="1" applyBorder="1" applyAlignment="1">
      <alignment vertical="center"/>
    </xf>
    <xf numFmtId="0" fontId="29" fillId="0" borderId="16" xfId="0" applyFont="1" applyBorder="1" applyAlignment="1">
      <alignment horizontal="right" vertical="center"/>
    </xf>
    <xf numFmtId="0" fontId="29" fillId="0" borderId="62" xfId="0" applyFont="1" applyBorder="1" applyAlignment="1">
      <alignment horizontal="right" vertical="center"/>
    </xf>
    <xf numFmtId="0" fontId="29" fillId="0" borderId="2" xfId="0" applyFont="1" applyBorder="1" applyAlignment="1">
      <alignment horizontal="right" vertical="center"/>
    </xf>
    <xf numFmtId="3" fontId="29" fillId="0" borderId="2" xfId="0" applyNumberFormat="1" applyFont="1" applyBorder="1" applyAlignment="1">
      <alignment horizontal="right" vertical="center"/>
    </xf>
    <xf numFmtId="0" fontId="29" fillId="0" borderId="81" xfId="0" applyFont="1" applyBorder="1" applyAlignment="1">
      <alignment horizontal="right" vertical="center"/>
    </xf>
    <xf numFmtId="0" fontId="32" fillId="0" borderId="6" xfId="0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right" vertical="center"/>
    </xf>
    <xf numFmtId="0" fontId="29" fillId="0" borderId="6" xfId="0" applyFont="1" applyBorder="1" applyAlignment="1">
      <alignment vertical="center"/>
    </xf>
    <xf numFmtId="0" fontId="29" fillId="0" borderId="24" xfId="0" applyFont="1" applyBorder="1" applyAlignment="1">
      <alignment horizontal="right" vertical="center"/>
    </xf>
    <xf numFmtId="0" fontId="29" fillId="0" borderId="6" xfId="0" applyFont="1" applyBorder="1" applyAlignment="1">
      <alignment horizontal="right" vertical="center"/>
    </xf>
    <xf numFmtId="44" fontId="29" fillId="0" borderId="16" xfId="0" applyNumberFormat="1" applyFont="1" applyBorder="1" applyAlignment="1">
      <alignment horizontal="right" vertical="center"/>
    </xf>
    <xf numFmtId="44" fontId="32" fillId="0" borderId="62" xfId="0" applyNumberFormat="1" applyFont="1" applyBorder="1" applyAlignment="1">
      <alignment horizontal="right" vertical="center"/>
    </xf>
    <xf numFmtId="44" fontId="32" fillId="0" borderId="2" xfId="0" applyNumberFormat="1" applyFont="1" applyBorder="1" applyAlignment="1">
      <alignment horizontal="right" vertical="center"/>
    </xf>
    <xf numFmtId="44" fontId="32" fillId="0" borderId="81" xfId="0" applyNumberFormat="1" applyFont="1" applyBorder="1" applyAlignment="1">
      <alignment horizontal="right" vertical="center"/>
    </xf>
    <xf numFmtId="44" fontId="29" fillId="0" borderId="25" xfId="0" applyNumberFormat="1" applyFont="1" applyBorder="1"/>
    <xf numFmtId="44" fontId="29" fillId="0" borderId="62" xfId="0" applyNumberFormat="1" applyFont="1" applyBorder="1" applyAlignment="1">
      <alignment horizontal="right" vertical="center"/>
    </xf>
    <xf numFmtId="44" fontId="29" fillId="0" borderId="2" xfId="0" applyNumberFormat="1" applyFont="1" applyBorder="1" applyAlignment="1">
      <alignment horizontal="right" vertical="center"/>
    </xf>
    <xf numFmtId="44" fontId="29" fillId="0" borderId="81" xfId="0" applyNumberFormat="1" applyFont="1" applyBorder="1" applyAlignment="1">
      <alignment horizontal="right" vertical="center"/>
    </xf>
    <xf numFmtId="44" fontId="31" fillId="0" borderId="21" xfId="0" quotePrefix="1" applyNumberFormat="1" applyFont="1" applyBorder="1" applyAlignment="1">
      <alignment horizontal="right"/>
    </xf>
    <xf numFmtId="44" fontId="3" fillId="0" borderId="23" xfId="0" applyNumberFormat="1" applyFont="1" applyBorder="1" applyAlignment="1">
      <alignment horizontal="right" vertical="center"/>
    </xf>
    <xf numFmtId="44" fontId="29" fillId="0" borderId="90" xfId="0" applyNumberFormat="1" applyFont="1" applyBorder="1" applyAlignment="1">
      <alignment horizontal="right" vertical="center"/>
    </xf>
    <xf numFmtId="44" fontId="32" fillId="0" borderId="71" xfId="0" applyNumberFormat="1" applyFont="1" applyBorder="1" applyAlignment="1">
      <alignment horizontal="right" vertical="center"/>
    </xf>
    <xf numFmtId="44" fontId="32" fillId="0" borderId="49" xfId="0" applyNumberFormat="1" applyFont="1" applyBorder="1" applyAlignment="1">
      <alignment horizontal="right" vertical="center"/>
    </xf>
    <xf numFmtId="3" fontId="29" fillId="0" borderId="49" xfId="0" applyNumberFormat="1" applyFont="1" applyBorder="1" applyAlignment="1">
      <alignment horizontal="right" vertical="center"/>
    </xf>
    <xf numFmtId="44" fontId="32" fillId="0" borderId="89" xfId="0" applyNumberFormat="1" applyFont="1" applyBorder="1" applyAlignment="1">
      <alignment horizontal="right" vertical="center"/>
    </xf>
    <xf numFmtId="0" fontId="29" fillId="2" borderId="65" xfId="0" applyFont="1" applyFill="1" applyBorder="1" applyAlignment="1">
      <alignment horizontal="center" vertical="center"/>
    </xf>
    <xf numFmtId="0" fontId="29" fillId="2" borderId="66" xfId="0" applyFont="1" applyFill="1" applyBorder="1" applyAlignment="1">
      <alignment horizontal="center" vertical="center"/>
    </xf>
    <xf numFmtId="0" fontId="29" fillId="2" borderId="72" xfId="0" applyFont="1" applyFill="1" applyBorder="1" applyAlignment="1">
      <alignment horizontal="center" vertical="center"/>
    </xf>
    <xf numFmtId="0" fontId="29" fillId="2" borderId="58" xfId="0" applyFont="1" applyFill="1" applyBorder="1" applyAlignment="1">
      <alignment horizontal="center" vertical="center"/>
    </xf>
    <xf numFmtId="0" fontId="29" fillId="2" borderId="88" xfId="0" applyFont="1" applyFill="1" applyBorder="1" applyAlignment="1">
      <alignment horizontal="center" vertical="center"/>
    </xf>
    <xf numFmtId="0" fontId="3" fillId="2" borderId="91" xfId="0" applyFont="1" applyFill="1" applyBorder="1" applyAlignment="1">
      <alignment horizontal="right"/>
    </xf>
    <xf numFmtId="0" fontId="3" fillId="2" borderId="6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right"/>
    </xf>
    <xf numFmtId="2" fontId="1" fillId="2" borderId="3" xfId="0" applyNumberFormat="1" applyFont="1" applyFill="1" applyBorder="1" applyAlignment="1">
      <alignment horizontal="center"/>
    </xf>
    <xf numFmtId="0" fontId="1" fillId="2" borderId="4" xfId="0" applyFont="1" applyFill="1" applyBorder="1"/>
    <xf numFmtId="0" fontId="1" fillId="2" borderId="14" xfId="0" applyFont="1" applyFill="1" applyBorder="1" applyAlignment="1">
      <alignment horizontal="right" vertical="center"/>
    </xf>
    <xf numFmtId="0" fontId="33" fillId="0" borderId="5" xfId="0" applyFont="1" applyBorder="1" applyAlignment="1">
      <alignment horizontal="left" vertical="center"/>
    </xf>
    <xf numFmtId="0" fontId="33" fillId="0" borderId="5" xfId="0" applyFont="1" applyBorder="1" applyAlignment="1">
      <alignment vertical="center"/>
    </xf>
    <xf numFmtId="0" fontId="29" fillId="2" borderId="5" xfId="0" applyFont="1" applyFill="1" applyBorder="1" applyAlignment="1">
      <alignment horizontal="center" vertical="center"/>
    </xf>
    <xf numFmtId="0" fontId="31" fillId="0" borderId="12" xfId="0" quotePrefix="1" applyFont="1" applyBorder="1" applyAlignment="1">
      <alignment horizontal="left" vertical="center"/>
    </xf>
    <xf numFmtId="0" fontId="31" fillId="0" borderId="21" xfId="0" applyFont="1" applyBorder="1" applyAlignment="1">
      <alignment vertical="center"/>
    </xf>
    <xf numFmtId="3" fontId="31" fillId="0" borderId="21" xfId="0" applyNumberFormat="1" applyFont="1" applyBorder="1" applyAlignment="1">
      <alignment vertical="center"/>
    </xf>
    <xf numFmtId="0" fontId="31" fillId="0" borderId="21" xfId="0" applyFont="1" applyBorder="1" applyAlignment="1">
      <alignment horizontal="center" vertical="center"/>
    </xf>
    <xf numFmtId="0" fontId="3" fillId="2" borderId="91" xfId="0" quotePrefix="1" applyFont="1" applyFill="1" applyBorder="1" applyAlignment="1">
      <alignment horizontal="right" vertical="center"/>
    </xf>
    <xf numFmtId="0" fontId="1" fillId="2" borderId="60" xfId="0" applyFont="1" applyFill="1" applyBorder="1" applyAlignment="1">
      <alignment horizontal="center" vertical="center"/>
    </xf>
    <xf numFmtId="0" fontId="1" fillId="0" borderId="40" xfId="0" quotePrefix="1" applyFont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43" xfId="0" applyFont="1" applyFill="1" applyBorder="1" applyAlignment="1">
      <alignment vertical="center"/>
    </xf>
    <xf numFmtId="0" fontId="29" fillId="2" borderId="60" xfId="0" applyFont="1" applyFill="1" applyBorder="1" applyAlignment="1">
      <alignment horizontal="center" vertical="center"/>
    </xf>
    <xf numFmtId="0" fontId="3" fillId="2" borderId="5" xfId="0" quotePrefix="1" applyFont="1" applyFill="1" applyBorder="1" applyAlignment="1">
      <alignment horizontal="left" vertical="center"/>
    </xf>
    <xf numFmtId="49" fontId="1" fillId="0" borderId="14" xfId="0" applyNumberFormat="1" applyFont="1" applyBorder="1" applyAlignment="1">
      <alignment horizontal="right" vertical="center"/>
    </xf>
    <xf numFmtId="0" fontId="3" fillId="2" borderId="42" xfId="0" applyFont="1" applyFill="1" applyBorder="1" applyAlignment="1">
      <alignment vertical="center"/>
    </xf>
    <xf numFmtId="0" fontId="1" fillId="0" borderId="5" xfId="17" applyFont="1" applyBorder="1" applyAlignment="1">
      <alignment horizontal="left" vertical="center"/>
    </xf>
    <xf numFmtId="0" fontId="1" fillId="0" borderId="12" xfId="0" quotePrefix="1" applyFont="1" applyBorder="1" applyAlignment="1">
      <alignment horizontal="right" vertical="center"/>
    </xf>
    <xf numFmtId="0" fontId="1" fillId="0" borderId="44" xfId="0" quotePrefix="1" applyFont="1" applyBorder="1" applyAlignment="1">
      <alignment horizontal="right" vertical="center"/>
    </xf>
    <xf numFmtId="0" fontId="1" fillId="0" borderId="1" xfId="0" quotePrefix="1" applyFont="1" applyBorder="1" applyAlignment="1">
      <alignment horizontal="left" vertical="center"/>
    </xf>
    <xf numFmtId="0" fontId="1" fillId="0" borderId="49" xfId="0" applyFont="1" applyBorder="1" applyAlignment="1">
      <alignment vertical="center"/>
    </xf>
    <xf numFmtId="0" fontId="1" fillId="0" borderId="45" xfId="0" quotePrefix="1" applyFont="1" applyBorder="1" applyAlignment="1">
      <alignment horizontal="right" vertical="center"/>
    </xf>
    <xf numFmtId="0" fontId="1" fillId="0" borderId="7" xfId="0" applyFont="1" applyBorder="1" applyAlignment="1">
      <alignment horizontal="center" vertical="center"/>
    </xf>
    <xf numFmtId="0" fontId="1" fillId="0" borderId="17" xfId="0" quotePrefix="1" applyFont="1" applyBorder="1" applyAlignment="1">
      <alignment horizontal="right" vertical="center"/>
    </xf>
    <xf numFmtId="0" fontId="1" fillId="0" borderId="9" xfId="0" applyFont="1" applyBorder="1" applyAlignment="1">
      <alignment horizontal="center" vertical="center"/>
    </xf>
    <xf numFmtId="0" fontId="40" fillId="0" borderId="37" xfId="0" applyFont="1" applyBorder="1"/>
    <xf numFmtId="0" fontId="15" fillId="0" borderId="30" xfId="0" applyFont="1" applyBorder="1"/>
    <xf numFmtId="0" fontId="5" fillId="0" borderId="24" xfId="0" applyFont="1" applyBorder="1"/>
    <xf numFmtId="0" fontId="37" fillId="0" borderId="8" xfId="0" applyFont="1" applyBorder="1" applyAlignment="1">
      <alignment horizontal="center" vertical="center"/>
    </xf>
    <xf numFmtId="0" fontId="29" fillId="0" borderId="75" xfId="0" applyFont="1" applyBorder="1" applyAlignment="1">
      <alignment horizontal="center" vertical="center"/>
    </xf>
    <xf numFmtId="44" fontId="32" fillId="0" borderId="68" xfId="19" applyFont="1" applyFill="1" applyBorder="1" applyAlignment="1">
      <alignment horizontal="center" vertical="center"/>
    </xf>
    <xf numFmtId="44" fontId="32" fillId="0" borderId="80" xfId="19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4" fontId="1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17" fillId="0" borderId="0" xfId="0" applyFont="1"/>
    <xf numFmtId="3" fontId="17" fillId="0" borderId="0" xfId="0" applyNumberFormat="1" applyFont="1"/>
    <xf numFmtId="0" fontId="17" fillId="0" borderId="0" xfId="0" applyFont="1" applyAlignment="1">
      <alignment horizontal="left"/>
    </xf>
    <xf numFmtId="0" fontId="5" fillId="0" borderId="0" xfId="0" applyFont="1"/>
    <xf numFmtId="3" fontId="5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3" fontId="5" fillId="0" borderId="0" xfId="0" applyNumberFormat="1" applyFont="1" applyAlignment="1">
      <alignment horizontal="right" vertical="center"/>
    </xf>
    <xf numFmtId="0" fontId="16" fillId="0" borderId="0" xfId="0" applyFont="1" applyAlignment="1">
      <alignment horizontal="center"/>
    </xf>
    <xf numFmtId="0" fontId="5" fillId="0" borderId="0" xfId="0" quotePrefix="1" applyFont="1" applyAlignment="1">
      <alignment horizontal="left"/>
    </xf>
    <xf numFmtId="3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3" fontId="6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right"/>
    </xf>
    <xf numFmtId="3" fontId="6" fillId="0" borderId="27" xfId="0" applyNumberFormat="1" applyFont="1" applyBorder="1" applyAlignment="1">
      <alignment horizontal="center"/>
    </xf>
    <xf numFmtId="167" fontId="6" fillId="0" borderId="28" xfId="0" applyNumberFormat="1" applyFont="1" applyBorder="1" applyAlignment="1">
      <alignment horizontal="right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24" fillId="0" borderId="20" xfId="0" applyFont="1" applyBorder="1" applyAlignment="1">
      <alignment horizontal="left" vertical="center" wrapText="1"/>
    </xf>
    <xf numFmtId="0" fontId="38" fillId="0" borderId="11" xfId="0" quotePrefix="1" applyFont="1" applyBorder="1" applyAlignment="1">
      <alignment horizontal="left" vertical="center"/>
    </xf>
    <xf numFmtId="0" fontId="39" fillId="0" borderId="10" xfId="0" applyFont="1" applyBorder="1" applyAlignment="1">
      <alignment horizontal="left" vertical="center"/>
    </xf>
    <xf numFmtId="0" fontId="39" fillId="0" borderId="15" xfId="0" applyFont="1" applyBorder="1" applyAlignment="1">
      <alignment horizontal="left" vertical="center"/>
    </xf>
    <xf numFmtId="0" fontId="39" fillId="0" borderId="19" xfId="0" applyFont="1" applyBorder="1" applyAlignment="1">
      <alignment horizontal="left" vertical="center"/>
    </xf>
    <xf numFmtId="0" fontId="39" fillId="0" borderId="20" xfId="0" applyFont="1" applyBorder="1" applyAlignment="1">
      <alignment horizontal="left" vertical="center"/>
    </xf>
    <xf numFmtId="0" fontId="39" fillId="0" borderId="13" xfId="0" applyFont="1" applyBorder="1" applyAlignment="1">
      <alignment horizontal="left" vertical="center"/>
    </xf>
    <xf numFmtId="0" fontId="38" fillId="0" borderId="1" xfId="0" quotePrefix="1" applyFont="1" applyBorder="1" applyAlignment="1">
      <alignment horizontal="center" vertical="center"/>
    </xf>
    <xf numFmtId="0" fontId="39" fillId="0" borderId="8" xfId="0" applyFont="1" applyBorder="1" applyAlignment="1">
      <alignment horizontal="center" vertical="center"/>
    </xf>
    <xf numFmtId="3" fontId="38" fillId="0" borderId="1" xfId="0" applyNumberFormat="1" applyFont="1" applyBorder="1" applyAlignment="1">
      <alignment horizontal="center" vertical="center" wrapText="1"/>
    </xf>
    <xf numFmtId="3" fontId="38" fillId="0" borderId="8" xfId="0" applyNumberFormat="1" applyFont="1" applyBorder="1" applyAlignment="1">
      <alignment horizontal="center" vertical="center" wrapText="1"/>
    </xf>
    <xf numFmtId="3" fontId="38" fillId="0" borderId="93" xfId="0" applyNumberFormat="1" applyFont="1" applyBorder="1" applyAlignment="1">
      <alignment horizontal="center" vertical="center"/>
    </xf>
    <xf numFmtId="3" fontId="38" fillId="0" borderId="54" xfId="0" applyNumberFormat="1" applyFont="1" applyBorder="1" applyAlignment="1">
      <alignment horizontal="center" vertical="center"/>
    </xf>
    <xf numFmtId="0" fontId="38" fillId="0" borderId="56" xfId="0" applyFont="1" applyBorder="1" applyAlignment="1">
      <alignment horizontal="left"/>
    </xf>
    <xf numFmtId="0" fontId="39" fillId="0" borderId="37" xfId="0" applyFont="1" applyBorder="1" applyAlignment="1">
      <alignment horizontal="left"/>
    </xf>
    <xf numFmtId="0" fontId="38" fillId="0" borderId="18" xfId="0" quotePrefix="1" applyFont="1" applyBorder="1" applyAlignment="1">
      <alignment horizontal="center" vertical="center"/>
    </xf>
    <xf numFmtId="0" fontId="38" fillId="0" borderId="92" xfId="0" quotePrefix="1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1" fillId="0" borderId="5" xfId="0" quotePrefix="1" applyFont="1" applyBorder="1" applyAlignment="1">
      <alignment horizontal="left" vertical="center" wrapText="1"/>
    </xf>
    <xf numFmtId="0" fontId="1" fillId="0" borderId="2" xfId="0" quotePrefix="1" applyFont="1" applyBorder="1" applyAlignment="1">
      <alignment horizontal="left" vertical="center"/>
    </xf>
    <xf numFmtId="0" fontId="1" fillId="0" borderId="3" xfId="0" quotePrefix="1" applyFont="1" applyBorder="1" applyAlignment="1">
      <alignment horizontal="left" vertical="center"/>
    </xf>
    <xf numFmtId="0" fontId="1" fillId="0" borderId="4" xfId="0" quotePrefix="1" applyFont="1" applyBorder="1" applyAlignment="1">
      <alignment horizontal="left" vertical="center"/>
    </xf>
    <xf numFmtId="0" fontId="3" fillId="2" borderId="41" xfId="0" quotePrefix="1" applyFont="1" applyFill="1" applyBorder="1" applyAlignment="1">
      <alignment horizontal="left" vertical="center"/>
    </xf>
    <xf numFmtId="0" fontId="3" fillId="2" borderId="42" xfId="0" quotePrefix="1" applyFont="1" applyFill="1" applyBorder="1" applyAlignment="1">
      <alignment horizontal="left" vertical="center"/>
    </xf>
    <xf numFmtId="0" fontId="3" fillId="2" borderId="43" xfId="0" quotePrefix="1" applyFont="1" applyFill="1" applyBorder="1" applyAlignment="1">
      <alignment horizontal="left" vertical="center"/>
    </xf>
    <xf numFmtId="0" fontId="36" fillId="0" borderId="38" xfId="0" applyFont="1" applyBorder="1" applyAlignment="1">
      <alignment horizontal="left" vertical="center"/>
    </xf>
    <xf numFmtId="0" fontId="36" fillId="0" borderId="37" xfId="0" applyFont="1" applyBorder="1" applyAlignment="1">
      <alignment horizontal="left" vertical="center"/>
    </xf>
    <xf numFmtId="0" fontId="36" fillId="0" borderId="39" xfId="0" applyFont="1" applyBorder="1" applyAlignment="1">
      <alignment horizontal="left" vertical="center"/>
    </xf>
    <xf numFmtId="0" fontId="6" fillId="0" borderId="58" xfId="0" applyFont="1" applyBorder="1" applyAlignment="1">
      <alignment horizontal="left"/>
    </xf>
    <xf numFmtId="0" fontId="6" fillId="0" borderId="33" xfId="0" applyFont="1" applyBorder="1" applyAlignment="1">
      <alignment horizontal="left"/>
    </xf>
    <xf numFmtId="0" fontId="1" fillId="0" borderId="46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0" borderId="5" xfId="17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1" fillId="0" borderId="2" xfId="17" applyFont="1" applyBorder="1" applyAlignment="1">
      <alignment horizontal="left" vertical="center" wrapText="1"/>
    </xf>
    <xf numFmtId="0" fontId="1" fillId="0" borderId="3" xfId="17" applyFont="1" applyBorder="1" applyAlignment="1">
      <alignment horizontal="left" vertical="center" wrapText="1"/>
    </xf>
    <xf numFmtId="0" fontId="1" fillId="0" borderId="4" xfId="17" applyFont="1" applyBorder="1" applyAlignment="1">
      <alignment horizontal="left" vertical="center" wrapText="1"/>
    </xf>
    <xf numFmtId="0" fontId="24" fillId="0" borderId="0" xfId="2" applyFont="1" applyAlignment="1">
      <alignment horizontal="left"/>
    </xf>
    <xf numFmtId="0" fontId="1" fillId="0" borderId="2" xfId="17" applyFont="1" applyBorder="1" applyAlignment="1">
      <alignment horizontal="left" vertical="center"/>
    </xf>
    <xf numFmtId="0" fontId="1" fillId="0" borderId="3" xfId="17" applyFont="1" applyBorder="1" applyAlignment="1">
      <alignment horizontal="left" vertical="center"/>
    </xf>
    <xf numFmtId="0" fontId="1" fillId="0" borderId="4" xfId="17" applyFont="1" applyBorder="1" applyAlignment="1">
      <alignment horizontal="left" vertical="center"/>
    </xf>
    <xf numFmtId="0" fontId="1" fillId="0" borderId="5" xfId="17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38" fillId="0" borderId="18" xfId="0" quotePrefix="1" applyFont="1" applyBorder="1" applyAlignment="1">
      <alignment horizontal="center" vertical="center" wrapText="1"/>
    </xf>
    <xf numFmtId="0" fontId="38" fillId="0" borderId="59" xfId="0" quotePrefix="1" applyFont="1" applyBorder="1" applyAlignment="1">
      <alignment horizontal="center" vertical="center" wrapText="1"/>
    </xf>
    <xf numFmtId="0" fontId="38" fillId="0" borderId="61" xfId="0" quotePrefix="1" applyFont="1" applyBorder="1" applyAlignment="1">
      <alignment horizontal="center" vertical="center"/>
    </xf>
    <xf numFmtId="0" fontId="38" fillId="0" borderId="63" xfId="0" quotePrefix="1" applyFont="1" applyBorder="1" applyAlignment="1">
      <alignment horizontal="center" vertical="center"/>
    </xf>
    <xf numFmtId="3" fontId="38" fillId="0" borderId="62" xfId="0" applyNumberFormat="1" applyFont="1" applyBorder="1" applyAlignment="1">
      <alignment horizontal="center" vertical="center" wrapText="1"/>
    </xf>
    <xf numFmtId="3" fontId="38" fillId="0" borderId="64" xfId="0" applyNumberFormat="1" applyFont="1" applyBorder="1" applyAlignment="1">
      <alignment horizontal="center" vertical="center" wrapText="1"/>
    </xf>
    <xf numFmtId="0" fontId="38" fillId="0" borderId="78" xfId="0" quotePrefix="1" applyFont="1" applyBorder="1" applyAlignment="1">
      <alignment horizontal="center" vertical="center"/>
    </xf>
    <xf numFmtId="0" fontId="38" fillId="0" borderId="74" xfId="0" quotePrefix="1" applyFont="1" applyBorder="1" applyAlignment="1">
      <alignment horizontal="center" vertical="center"/>
    </xf>
    <xf numFmtId="3" fontId="38" fillId="0" borderId="77" xfId="0" applyNumberFormat="1" applyFont="1" applyBorder="1" applyAlignment="1">
      <alignment horizontal="center" vertical="center" wrapText="1"/>
    </xf>
    <xf numFmtId="0" fontId="38" fillId="0" borderId="2" xfId="0" quotePrefix="1" applyFont="1" applyBorder="1" applyAlignment="1">
      <alignment horizontal="center" vertical="center"/>
    </xf>
    <xf numFmtId="0" fontId="38" fillId="0" borderId="38" xfId="0" quotePrefix="1" applyFont="1" applyBorder="1" applyAlignment="1">
      <alignment horizontal="center" vertical="center"/>
    </xf>
    <xf numFmtId="3" fontId="38" fillId="0" borderId="81" xfId="0" applyNumberFormat="1" applyFont="1" applyBorder="1" applyAlignment="1">
      <alignment horizontal="center" vertical="center" wrapText="1"/>
    </xf>
    <xf numFmtId="3" fontId="38" fillId="0" borderId="85" xfId="0" applyNumberFormat="1" applyFont="1" applyBorder="1" applyAlignment="1">
      <alignment horizontal="center" vertical="center" wrapText="1"/>
    </xf>
    <xf numFmtId="0" fontId="38" fillId="0" borderId="57" xfId="0" quotePrefix="1" applyFont="1" applyBorder="1" applyAlignment="1">
      <alignment horizontal="center" vertical="center"/>
    </xf>
    <xf numFmtId="49" fontId="38" fillId="3" borderId="18" xfId="0" quotePrefix="1" applyNumberFormat="1" applyFont="1" applyFill="1" applyBorder="1" applyAlignment="1">
      <alignment horizontal="center" vertical="center" wrapText="1"/>
    </xf>
  </cellXfs>
  <cellStyles count="26">
    <cellStyle name="Čárka" xfId="18" builtinId="3"/>
    <cellStyle name="Čárka 2" xfId="4" xr:uid="{00000000-0005-0000-0000-000001000000}"/>
    <cellStyle name="Měna" xfId="19" builtinId="4"/>
    <cellStyle name="Měna 2" xfId="12" xr:uid="{00000000-0005-0000-0000-000003000000}"/>
    <cellStyle name="Měna 3" xfId="23" xr:uid="{59048305-DF00-4D30-97A7-E27637BDE924}"/>
    <cellStyle name="Měna 3 2" xfId="25" xr:uid="{908827E0-2C42-477D-9B46-2CFF5DEDE70C}"/>
    <cellStyle name="Měna 4" xfId="24" xr:uid="{CC3679DC-F087-41E8-8F2D-E543ECDCD502}"/>
    <cellStyle name="Normální" xfId="0" builtinId="0"/>
    <cellStyle name="Normální 2" xfId="2" xr:uid="{00000000-0005-0000-0000-000005000000}"/>
    <cellStyle name="Normální 2 2" xfId="8" xr:uid="{00000000-0005-0000-0000-000006000000}"/>
    <cellStyle name="normální 2 3" xfId="13" xr:uid="{00000000-0005-0000-0000-000007000000}"/>
    <cellStyle name="normální 2 4" xfId="16" xr:uid="{00000000-0005-0000-0000-000008000000}"/>
    <cellStyle name="normální 2 5" xfId="10" xr:uid="{00000000-0005-0000-0000-000009000000}"/>
    <cellStyle name="Normální 3" xfId="5" xr:uid="{00000000-0005-0000-0000-00000A000000}"/>
    <cellStyle name="Normální 3 2" xfId="14" xr:uid="{00000000-0005-0000-0000-00000B000000}"/>
    <cellStyle name="Normální 4" xfId="6" xr:uid="{00000000-0005-0000-0000-00000C000000}"/>
    <cellStyle name="Normální 4 2" xfId="7" xr:uid="{00000000-0005-0000-0000-00000D000000}"/>
    <cellStyle name="Normální 4 3" xfId="15" xr:uid="{00000000-0005-0000-0000-00000E000000}"/>
    <cellStyle name="Normální 4 3 2" xfId="22" xr:uid="{07860993-C11E-46AD-892A-385A1809F13D}"/>
    <cellStyle name="Normální 5" xfId="1" xr:uid="{00000000-0005-0000-0000-00000F000000}"/>
    <cellStyle name="Normální 5 2" xfId="11" xr:uid="{00000000-0005-0000-0000-000010000000}"/>
    <cellStyle name="Normální 5 2 2" xfId="21" xr:uid="{0B966522-96B7-4BBD-ADDA-3E7A74EF96E8}"/>
    <cellStyle name="Normální 7" xfId="9" xr:uid="{00000000-0005-0000-0000-000011000000}"/>
    <cellStyle name="normální_D11-SGGT" xfId="17" xr:uid="{00000000-0005-0000-0000-000012000000}"/>
    <cellStyle name="Styl 1" xfId="3" xr:uid="{00000000-0005-0000-0000-000013000000}"/>
    <cellStyle name="Styl 1 2" xfId="20" xr:uid="{12C40643-B8B0-48B0-A11D-23BEA5DD07E4}"/>
  </cellStyles>
  <dxfs count="0"/>
  <tableStyles count="0" defaultTableStyle="TableStyleMedium2" defaultPivotStyle="PivotStyleLight16"/>
  <colors>
    <mruColors>
      <color rgb="FFFFFFCC"/>
      <color rgb="FFFFCC99"/>
      <color rgb="FFFFCCFF"/>
      <color rgb="FFEB75FB"/>
      <color rgb="FF3399FF"/>
      <color rgb="FF00CC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10" Type="http://schemas.openxmlformats.org/officeDocument/2006/relationships/customXml" Target="../customXml/item4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U213"/>
  <sheetViews>
    <sheetView tabSelected="1" zoomScale="84" zoomScaleNormal="84" zoomScaleSheetLayoutView="100" workbookViewId="0">
      <pane xSplit="12" ySplit="5" topLeftCell="M145" activePane="bottomRight" state="frozen"/>
      <selection activeCell="F1" sqref="F1"/>
      <selection pane="topRight" activeCell="F1" sqref="F1"/>
      <selection pane="bottomLeft" activeCell="F1" sqref="F1"/>
      <selection pane="bottomRight" activeCell="U209" sqref="U209"/>
    </sheetView>
  </sheetViews>
  <sheetFormatPr defaultRowHeight="15" x14ac:dyDescent="0.25"/>
  <cols>
    <col min="1" max="1" width="5.140625" customWidth="1"/>
    <col min="2" max="2" width="5.5703125" customWidth="1"/>
    <col min="6" max="6" width="76.28515625" customWidth="1"/>
    <col min="7" max="8" width="10.85546875" customWidth="1"/>
    <col min="9" max="9" width="13.42578125" customWidth="1"/>
    <col min="10" max="10" width="18.28515625" customWidth="1"/>
    <col min="11" max="11" width="10.42578125" style="32" hidden="1" customWidth="1"/>
    <col min="12" max="12" width="18.85546875" style="32" hidden="1" customWidth="1"/>
    <col min="13" max="13" width="10.7109375" style="32" hidden="1" customWidth="1"/>
    <col min="14" max="14" width="17.85546875" style="32" hidden="1" customWidth="1"/>
    <col min="15" max="15" width="10.7109375" style="32" hidden="1" customWidth="1"/>
    <col min="16" max="16" width="18.42578125" style="32" hidden="1" customWidth="1"/>
    <col min="17" max="17" width="11" style="32" hidden="1" customWidth="1"/>
    <col min="18" max="18" width="20.5703125" style="32" hidden="1" customWidth="1"/>
  </cols>
  <sheetData>
    <row r="1" spans="1:21" x14ac:dyDescent="0.25">
      <c r="A1" s="348" t="s">
        <v>223</v>
      </c>
      <c r="B1" s="348"/>
      <c r="C1" s="348"/>
      <c r="D1" s="348"/>
      <c r="E1" s="348"/>
      <c r="F1" s="348"/>
      <c r="G1" s="348"/>
      <c r="H1" s="348"/>
      <c r="I1" s="348"/>
      <c r="J1" s="348"/>
      <c r="K1" s="63"/>
      <c r="L1" s="63"/>
      <c r="M1" s="63"/>
      <c r="N1" s="63"/>
      <c r="O1" s="63"/>
      <c r="P1" s="63"/>
      <c r="Q1" s="63"/>
      <c r="R1" s="63"/>
    </row>
    <row r="2" spans="1:21" ht="24.6" customHeight="1" thickBot="1" x14ac:dyDescent="0.3">
      <c r="A2" s="305" t="s">
        <v>221</v>
      </c>
      <c r="B2" s="305"/>
      <c r="C2" s="305"/>
      <c r="D2" s="305"/>
      <c r="E2" s="305"/>
      <c r="F2" s="305"/>
      <c r="G2" s="305"/>
      <c r="H2" s="305"/>
      <c r="I2" s="305"/>
      <c r="J2" s="305"/>
      <c r="K2" s="63"/>
      <c r="L2" s="63"/>
      <c r="M2" s="63"/>
      <c r="N2" s="63"/>
      <c r="O2" s="63"/>
      <c r="P2" s="63"/>
      <c r="Q2" s="63"/>
      <c r="R2" s="63"/>
    </row>
    <row r="3" spans="1:21" ht="31.5" customHeight="1" x14ac:dyDescent="0.25">
      <c r="A3" s="306" t="s">
        <v>232</v>
      </c>
      <c r="B3" s="307"/>
      <c r="C3" s="307"/>
      <c r="D3" s="307"/>
      <c r="E3" s="307"/>
      <c r="F3" s="308"/>
      <c r="G3" s="320" t="s">
        <v>222</v>
      </c>
      <c r="H3" s="320"/>
      <c r="I3" s="320"/>
      <c r="J3" s="321"/>
      <c r="K3" s="367" t="s">
        <v>1</v>
      </c>
      <c r="L3" s="320"/>
      <c r="M3" s="368" t="s">
        <v>228</v>
      </c>
      <c r="N3" s="368"/>
      <c r="O3" s="354" t="s">
        <v>0</v>
      </c>
      <c r="P3" s="354"/>
      <c r="Q3" s="354" t="s">
        <v>206</v>
      </c>
      <c r="R3" s="355"/>
      <c r="S3" s="24"/>
      <c r="T3" s="24"/>
      <c r="U3" s="24"/>
    </row>
    <row r="4" spans="1:21" ht="15" customHeight="1" x14ac:dyDescent="0.25">
      <c r="A4" s="309"/>
      <c r="B4" s="310"/>
      <c r="C4" s="310"/>
      <c r="D4" s="310"/>
      <c r="E4" s="310"/>
      <c r="F4" s="311"/>
      <c r="G4" s="312" t="s">
        <v>2</v>
      </c>
      <c r="H4" s="312" t="s">
        <v>3</v>
      </c>
      <c r="I4" s="314" t="s">
        <v>4</v>
      </c>
      <c r="J4" s="316" t="s">
        <v>5</v>
      </c>
      <c r="K4" s="356" t="s">
        <v>2</v>
      </c>
      <c r="L4" s="358" t="s">
        <v>6</v>
      </c>
      <c r="M4" s="360" t="s">
        <v>2</v>
      </c>
      <c r="N4" s="362" t="s">
        <v>6</v>
      </c>
      <c r="O4" s="360" t="s">
        <v>2</v>
      </c>
      <c r="P4" s="362" t="s">
        <v>6</v>
      </c>
      <c r="Q4" s="363" t="s">
        <v>2</v>
      </c>
      <c r="R4" s="365" t="s">
        <v>6</v>
      </c>
    </row>
    <row r="5" spans="1:21" ht="15.75" thickBot="1" x14ac:dyDescent="0.3">
      <c r="A5" s="318" t="s">
        <v>7</v>
      </c>
      <c r="B5" s="319"/>
      <c r="C5" s="319"/>
      <c r="D5" s="319"/>
      <c r="E5" s="268"/>
      <c r="F5" s="268"/>
      <c r="G5" s="313"/>
      <c r="H5" s="313"/>
      <c r="I5" s="315"/>
      <c r="J5" s="317"/>
      <c r="K5" s="357"/>
      <c r="L5" s="359"/>
      <c r="M5" s="361"/>
      <c r="N5" s="359"/>
      <c r="O5" s="361"/>
      <c r="P5" s="359"/>
      <c r="Q5" s="364"/>
      <c r="R5" s="366"/>
    </row>
    <row r="6" spans="1:21" x14ac:dyDescent="0.25">
      <c r="A6" s="64" t="s">
        <v>8</v>
      </c>
      <c r="B6" s="65"/>
      <c r="C6" s="66" t="s">
        <v>9</v>
      </c>
      <c r="D6" s="67"/>
      <c r="E6" s="68"/>
      <c r="F6" s="68"/>
      <c r="G6" s="69"/>
      <c r="H6" s="69"/>
      <c r="I6" s="70"/>
      <c r="J6" s="71"/>
      <c r="K6" s="230"/>
      <c r="L6" s="231"/>
      <c r="M6" s="232"/>
      <c r="N6" s="231"/>
      <c r="O6" s="232"/>
      <c r="P6" s="231"/>
      <c r="Q6" s="233"/>
      <c r="R6" s="234"/>
    </row>
    <row r="7" spans="1:21" hidden="1" x14ac:dyDescent="0.25">
      <c r="A7" s="72" t="s">
        <v>8</v>
      </c>
      <c r="B7" s="73">
        <v>1</v>
      </c>
      <c r="C7" s="74" t="s">
        <v>10</v>
      </c>
      <c r="D7" s="75"/>
      <c r="E7" s="75"/>
      <c r="F7" s="75"/>
      <c r="G7" s="76"/>
      <c r="H7" s="76" t="s">
        <v>11</v>
      </c>
      <c r="I7" s="77">
        <v>990</v>
      </c>
      <c r="J7" s="78">
        <f t="shared" ref="J7" si="0">G7*I7</f>
        <v>0</v>
      </c>
      <c r="K7" s="79"/>
      <c r="L7" s="80">
        <f>K7*I7</f>
        <v>0</v>
      </c>
      <c r="M7" s="148"/>
      <c r="N7" s="81">
        <f>M7*$I7</f>
        <v>0</v>
      </c>
      <c r="O7" s="149"/>
      <c r="P7" s="80">
        <f>O7*$I7</f>
        <v>0</v>
      </c>
      <c r="Q7" s="150">
        <f>K7-M7-O7</f>
        <v>0</v>
      </c>
      <c r="R7" s="83">
        <f>Q7*$I7</f>
        <v>0</v>
      </c>
    </row>
    <row r="8" spans="1:21" x14ac:dyDescent="0.25">
      <c r="A8" s="72" t="s">
        <v>8</v>
      </c>
      <c r="B8" s="73">
        <v>2</v>
      </c>
      <c r="C8" s="74" t="s">
        <v>12</v>
      </c>
      <c r="D8" s="84"/>
      <c r="E8" s="85"/>
      <c r="F8" s="85"/>
      <c r="G8" s="76">
        <v>80</v>
      </c>
      <c r="H8" s="76" t="s">
        <v>48</v>
      </c>
      <c r="I8" s="77">
        <v>990</v>
      </c>
      <c r="J8" s="78"/>
      <c r="K8" s="79"/>
      <c r="L8" s="80">
        <f t="shared" ref="L8:L71" si="1">K8*I8</f>
        <v>0</v>
      </c>
      <c r="M8" s="148"/>
      <c r="N8" s="81">
        <f t="shared" ref="N8:N71" si="2">M8*$I8</f>
        <v>0</v>
      </c>
      <c r="O8" s="149"/>
      <c r="P8" s="80">
        <f t="shared" ref="P8:P71" si="3">O8*$I8</f>
        <v>0</v>
      </c>
      <c r="Q8" s="150">
        <f>G8-M8-O8</f>
        <v>80</v>
      </c>
      <c r="R8" s="83">
        <f t="shared" ref="R8:R71" si="4">Q8*$I8</f>
        <v>79200</v>
      </c>
    </row>
    <row r="9" spans="1:21" hidden="1" x14ac:dyDescent="0.25">
      <c r="A9" s="72" t="s">
        <v>8</v>
      </c>
      <c r="B9" s="73">
        <v>3</v>
      </c>
      <c r="C9" s="74" t="s">
        <v>13</v>
      </c>
      <c r="D9" s="84"/>
      <c r="E9" s="85"/>
      <c r="F9" s="85"/>
      <c r="G9" s="76"/>
      <c r="H9" s="76" t="s">
        <v>11</v>
      </c>
      <c r="I9" s="77">
        <v>990</v>
      </c>
      <c r="J9" s="78"/>
      <c r="K9" s="79"/>
      <c r="L9" s="80">
        <f t="shared" si="1"/>
        <v>0</v>
      </c>
      <c r="M9" s="148"/>
      <c r="N9" s="81">
        <f t="shared" si="2"/>
        <v>0</v>
      </c>
      <c r="O9" s="149"/>
      <c r="P9" s="80">
        <f t="shared" si="3"/>
        <v>0</v>
      </c>
      <c r="Q9" s="150">
        <f>K9-M9-O9</f>
        <v>0</v>
      </c>
      <c r="R9" s="83">
        <f t="shared" si="4"/>
        <v>0</v>
      </c>
    </row>
    <row r="10" spans="1:21" ht="15.75" thickBot="1" x14ac:dyDescent="0.3">
      <c r="A10" s="86" t="s">
        <v>207</v>
      </c>
      <c r="B10" s="275"/>
      <c r="C10" s="125"/>
      <c r="D10" s="87"/>
      <c r="E10" s="88"/>
      <c r="F10" s="89"/>
      <c r="G10" s="90"/>
      <c r="H10" s="91"/>
      <c r="I10" s="92"/>
      <c r="J10" s="93"/>
      <c r="K10" s="94"/>
      <c r="L10" s="151">
        <f>SUM(L7:L9)</f>
        <v>0</v>
      </c>
      <c r="M10" s="272"/>
      <c r="N10" s="151">
        <f>SUM(N7:N9)</f>
        <v>0</v>
      </c>
      <c r="O10" s="152"/>
      <c r="P10" s="151">
        <f>SUM(P7:P9)</f>
        <v>0</v>
      </c>
      <c r="Q10" s="153"/>
      <c r="R10" s="154">
        <f>SUM(R7:R9)</f>
        <v>79200</v>
      </c>
    </row>
    <row r="11" spans="1:21" ht="15.75" thickTop="1" x14ac:dyDescent="0.25">
      <c r="A11" s="235" t="s">
        <v>15</v>
      </c>
      <c r="B11" s="236"/>
      <c r="C11" s="99" t="s">
        <v>16</v>
      </c>
      <c r="D11" s="100"/>
      <c r="E11" s="101"/>
      <c r="F11" s="101"/>
      <c r="G11" s="155"/>
      <c r="H11" s="155"/>
      <c r="I11" s="156"/>
      <c r="J11" s="157"/>
      <c r="K11" s="102"/>
      <c r="L11" s="103"/>
      <c r="M11" s="158"/>
      <c r="N11" s="103"/>
      <c r="O11" s="159"/>
      <c r="P11" s="103"/>
      <c r="Q11" s="160"/>
      <c r="R11" s="105"/>
    </row>
    <row r="12" spans="1:21" x14ac:dyDescent="0.25">
      <c r="A12" s="106" t="s">
        <v>17</v>
      </c>
      <c r="B12" s="107"/>
      <c r="C12" s="108" t="s">
        <v>224</v>
      </c>
      <c r="D12" s="237"/>
      <c r="E12" s="238"/>
      <c r="F12" s="239"/>
      <c r="G12" s="155"/>
      <c r="H12" s="155"/>
      <c r="I12" s="161"/>
      <c r="J12" s="162"/>
      <c r="K12" s="110"/>
      <c r="L12" s="111"/>
      <c r="M12" s="163"/>
      <c r="N12" s="111"/>
      <c r="O12" s="164"/>
      <c r="P12" s="111"/>
      <c r="Q12" s="165"/>
      <c r="R12" s="113"/>
    </row>
    <row r="13" spans="1:21" hidden="1" x14ac:dyDescent="0.25">
      <c r="A13" s="72" t="s">
        <v>17</v>
      </c>
      <c r="B13" s="114">
        <v>1</v>
      </c>
      <c r="C13" s="115" t="s">
        <v>18</v>
      </c>
      <c r="D13" s="116"/>
      <c r="E13" s="116"/>
      <c r="F13" s="116"/>
      <c r="G13" s="76"/>
      <c r="H13" s="76" t="s">
        <v>19</v>
      </c>
      <c r="I13" s="77">
        <v>1600</v>
      </c>
      <c r="J13" s="78"/>
      <c r="K13" s="79"/>
      <c r="L13" s="80">
        <f t="shared" si="1"/>
        <v>0</v>
      </c>
      <c r="M13" s="148"/>
      <c r="N13" s="81">
        <f t="shared" si="2"/>
        <v>0</v>
      </c>
      <c r="O13" s="149"/>
      <c r="P13" s="80">
        <f>O13*$I13</f>
        <v>0</v>
      </c>
      <c r="Q13" s="150">
        <f>G13-M13-O13</f>
        <v>0</v>
      </c>
      <c r="R13" s="83">
        <f t="shared" si="4"/>
        <v>0</v>
      </c>
    </row>
    <row r="14" spans="1:21" hidden="1" x14ac:dyDescent="0.25">
      <c r="A14" s="72" t="s">
        <v>17</v>
      </c>
      <c r="B14" s="114">
        <v>2</v>
      </c>
      <c r="C14" s="115" t="s">
        <v>20</v>
      </c>
      <c r="D14" s="116"/>
      <c r="E14" s="116"/>
      <c r="F14" s="116"/>
      <c r="G14" s="76"/>
      <c r="H14" s="76" t="s">
        <v>19</v>
      </c>
      <c r="I14" s="77">
        <v>1690</v>
      </c>
      <c r="J14" s="78"/>
      <c r="K14" s="79"/>
      <c r="L14" s="80">
        <f t="shared" si="1"/>
        <v>0</v>
      </c>
      <c r="M14" s="148"/>
      <c r="N14" s="81">
        <f t="shared" si="2"/>
        <v>0</v>
      </c>
      <c r="O14" s="149"/>
      <c r="P14" s="80">
        <f t="shared" si="3"/>
        <v>0</v>
      </c>
      <c r="Q14" s="150">
        <f t="shared" ref="Q14:Q50" si="5">G14-M14-O14</f>
        <v>0</v>
      </c>
      <c r="R14" s="83">
        <f t="shared" si="4"/>
        <v>0</v>
      </c>
    </row>
    <row r="15" spans="1:21" x14ac:dyDescent="0.25">
      <c r="A15" s="72" t="s">
        <v>17</v>
      </c>
      <c r="B15" s="114">
        <v>3</v>
      </c>
      <c r="C15" s="301" t="s">
        <v>21</v>
      </c>
      <c r="D15" s="302"/>
      <c r="E15" s="302"/>
      <c r="F15" s="303"/>
      <c r="G15" s="76">
        <f>112+14</f>
        <v>126</v>
      </c>
      <c r="H15" s="76" t="s">
        <v>19</v>
      </c>
      <c r="I15" s="77">
        <v>1750</v>
      </c>
      <c r="J15" s="78"/>
      <c r="K15" s="79"/>
      <c r="L15" s="80">
        <f t="shared" si="1"/>
        <v>0</v>
      </c>
      <c r="M15" s="148"/>
      <c r="N15" s="81">
        <f t="shared" si="2"/>
        <v>0</v>
      </c>
      <c r="O15" s="149"/>
      <c r="P15" s="80">
        <f t="shared" si="3"/>
        <v>0</v>
      </c>
      <c r="Q15" s="150">
        <f t="shared" si="5"/>
        <v>126</v>
      </c>
      <c r="R15" s="83">
        <f t="shared" si="4"/>
        <v>220500</v>
      </c>
    </row>
    <row r="16" spans="1:21" hidden="1" x14ac:dyDescent="0.25">
      <c r="A16" s="72" t="s">
        <v>17</v>
      </c>
      <c r="B16" s="114">
        <v>4</v>
      </c>
      <c r="C16" s="301" t="s">
        <v>22</v>
      </c>
      <c r="D16" s="302"/>
      <c r="E16" s="302"/>
      <c r="F16" s="303"/>
      <c r="G16" s="76"/>
      <c r="H16" s="76" t="s">
        <v>19</v>
      </c>
      <c r="I16" s="77">
        <v>1850</v>
      </c>
      <c r="J16" s="78"/>
      <c r="K16" s="79"/>
      <c r="L16" s="80">
        <f t="shared" si="1"/>
        <v>0</v>
      </c>
      <c r="M16" s="148"/>
      <c r="N16" s="81">
        <f t="shared" si="2"/>
        <v>0</v>
      </c>
      <c r="O16" s="149"/>
      <c r="P16" s="80">
        <f t="shared" si="3"/>
        <v>0</v>
      </c>
      <c r="Q16" s="150">
        <f t="shared" si="5"/>
        <v>0</v>
      </c>
      <c r="R16" s="83">
        <f t="shared" si="4"/>
        <v>0</v>
      </c>
    </row>
    <row r="17" spans="1:18" hidden="1" x14ac:dyDescent="0.25">
      <c r="A17" s="72" t="s">
        <v>17</v>
      </c>
      <c r="B17" s="114">
        <v>5</v>
      </c>
      <c r="C17" s="115" t="s">
        <v>23</v>
      </c>
      <c r="D17" s="116"/>
      <c r="E17" s="116"/>
      <c r="F17" s="116"/>
      <c r="G17" s="76"/>
      <c r="H17" s="76" t="s">
        <v>19</v>
      </c>
      <c r="I17" s="77">
        <v>2000</v>
      </c>
      <c r="J17" s="78"/>
      <c r="K17" s="79"/>
      <c r="L17" s="80">
        <f t="shared" si="1"/>
        <v>0</v>
      </c>
      <c r="M17" s="148"/>
      <c r="N17" s="81">
        <f t="shared" si="2"/>
        <v>0</v>
      </c>
      <c r="O17" s="149"/>
      <c r="P17" s="80">
        <f t="shared" si="3"/>
        <v>0</v>
      </c>
      <c r="Q17" s="150">
        <f t="shared" si="5"/>
        <v>0</v>
      </c>
      <c r="R17" s="83">
        <f t="shared" si="4"/>
        <v>0</v>
      </c>
    </row>
    <row r="18" spans="1:18" ht="15" hidden="1" customHeight="1" x14ac:dyDescent="0.25">
      <c r="A18" s="72" t="s">
        <v>17</v>
      </c>
      <c r="B18" s="114">
        <v>6</v>
      </c>
      <c r="C18" s="115" t="s">
        <v>24</v>
      </c>
      <c r="D18" s="116"/>
      <c r="E18" s="116"/>
      <c r="F18" s="116"/>
      <c r="G18" s="76"/>
      <c r="H18" s="76" t="s">
        <v>19</v>
      </c>
      <c r="I18" s="77"/>
      <c r="J18" s="78"/>
      <c r="K18" s="79"/>
      <c r="L18" s="80">
        <f t="shared" si="1"/>
        <v>0</v>
      </c>
      <c r="M18" s="148"/>
      <c r="N18" s="81">
        <f t="shared" si="2"/>
        <v>0</v>
      </c>
      <c r="O18" s="149"/>
      <c r="P18" s="80">
        <f t="shared" si="3"/>
        <v>0</v>
      </c>
      <c r="Q18" s="150">
        <f t="shared" si="5"/>
        <v>0</v>
      </c>
      <c r="R18" s="83">
        <f t="shared" si="4"/>
        <v>0</v>
      </c>
    </row>
    <row r="19" spans="1:18" hidden="1" x14ac:dyDescent="0.25">
      <c r="A19" s="72" t="s">
        <v>17</v>
      </c>
      <c r="B19" s="114">
        <v>7</v>
      </c>
      <c r="C19" s="304" t="s">
        <v>25</v>
      </c>
      <c r="D19" s="304"/>
      <c r="E19" s="304"/>
      <c r="F19" s="304"/>
      <c r="G19" s="76"/>
      <c r="H19" s="76" t="s">
        <v>19</v>
      </c>
      <c r="I19" s="77">
        <v>3000</v>
      </c>
      <c r="J19" s="78"/>
      <c r="K19" s="79"/>
      <c r="L19" s="80">
        <f t="shared" si="1"/>
        <v>0</v>
      </c>
      <c r="M19" s="148"/>
      <c r="N19" s="81">
        <f t="shared" ref="N19:N27" si="6">M19*$I19</f>
        <v>0</v>
      </c>
      <c r="O19" s="149"/>
      <c r="P19" s="80">
        <f t="shared" si="3"/>
        <v>0</v>
      </c>
      <c r="Q19" s="150">
        <f t="shared" si="5"/>
        <v>0</v>
      </c>
      <c r="R19" s="83">
        <f t="shared" si="4"/>
        <v>0</v>
      </c>
    </row>
    <row r="20" spans="1:18" hidden="1" x14ac:dyDescent="0.25">
      <c r="A20" s="72" t="s">
        <v>17</v>
      </c>
      <c r="B20" s="114">
        <v>8</v>
      </c>
      <c r="C20" s="304" t="s">
        <v>26</v>
      </c>
      <c r="D20" s="304"/>
      <c r="E20" s="304"/>
      <c r="F20" s="304"/>
      <c r="G20" s="76"/>
      <c r="H20" s="76" t="s">
        <v>19</v>
      </c>
      <c r="I20" s="77">
        <v>3350</v>
      </c>
      <c r="J20" s="78"/>
      <c r="K20" s="79"/>
      <c r="L20" s="80">
        <f t="shared" si="1"/>
        <v>0</v>
      </c>
      <c r="M20" s="166"/>
      <c r="N20" s="167">
        <f t="shared" si="6"/>
        <v>0</v>
      </c>
      <c r="O20" s="168"/>
      <c r="P20" s="169">
        <f t="shared" si="3"/>
        <v>0</v>
      </c>
      <c r="Q20" s="150">
        <f t="shared" si="5"/>
        <v>0</v>
      </c>
      <c r="R20" s="170">
        <f t="shared" si="4"/>
        <v>0</v>
      </c>
    </row>
    <row r="21" spans="1:18" ht="15" hidden="1" customHeight="1" x14ac:dyDescent="0.25">
      <c r="A21" s="72" t="s">
        <v>17</v>
      </c>
      <c r="B21" s="114">
        <v>9</v>
      </c>
      <c r="C21" s="304" t="s">
        <v>27</v>
      </c>
      <c r="D21" s="304"/>
      <c r="E21" s="304"/>
      <c r="F21" s="304"/>
      <c r="G21" s="76"/>
      <c r="H21" s="76" t="s">
        <v>19</v>
      </c>
      <c r="I21" s="77"/>
      <c r="J21" s="78"/>
      <c r="K21" s="79"/>
      <c r="L21" s="80">
        <f t="shared" si="1"/>
        <v>0</v>
      </c>
      <c r="M21" s="166"/>
      <c r="N21" s="167">
        <f t="shared" si="6"/>
        <v>0</v>
      </c>
      <c r="O21" s="168"/>
      <c r="P21" s="169">
        <f t="shared" si="3"/>
        <v>0</v>
      </c>
      <c r="Q21" s="150">
        <f t="shared" si="5"/>
        <v>0</v>
      </c>
      <c r="R21" s="170">
        <f t="shared" si="4"/>
        <v>0</v>
      </c>
    </row>
    <row r="22" spans="1:18" ht="15" hidden="1" customHeight="1" x14ac:dyDescent="0.25">
      <c r="A22" s="72" t="s">
        <v>17</v>
      </c>
      <c r="B22" s="114">
        <v>10</v>
      </c>
      <c r="C22" s="304" t="s">
        <v>28</v>
      </c>
      <c r="D22" s="304"/>
      <c r="E22" s="304"/>
      <c r="F22" s="304"/>
      <c r="G22" s="76"/>
      <c r="H22" s="76" t="s">
        <v>19</v>
      </c>
      <c r="I22" s="77"/>
      <c r="J22" s="78"/>
      <c r="K22" s="79"/>
      <c r="L22" s="80">
        <f t="shared" si="1"/>
        <v>0</v>
      </c>
      <c r="M22" s="166"/>
      <c r="N22" s="167">
        <f t="shared" si="6"/>
        <v>0</v>
      </c>
      <c r="O22" s="168"/>
      <c r="P22" s="169">
        <f t="shared" si="3"/>
        <v>0</v>
      </c>
      <c r="Q22" s="150">
        <f t="shared" si="5"/>
        <v>0</v>
      </c>
      <c r="R22" s="170">
        <f t="shared" si="4"/>
        <v>0</v>
      </c>
    </row>
    <row r="23" spans="1:18" ht="27.75" customHeight="1" x14ac:dyDescent="0.25">
      <c r="A23" s="117" t="s">
        <v>17</v>
      </c>
      <c r="B23" s="118">
        <v>11</v>
      </c>
      <c r="C23" s="322" t="s">
        <v>29</v>
      </c>
      <c r="D23" s="322"/>
      <c r="E23" s="322"/>
      <c r="F23" s="322"/>
      <c r="G23" s="76">
        <f>158+44</f>
        <v>202</v>
      </c>
      <c r="H23" s="76" t="s">
        <v>19</v>
      </c>
      <c r="I23" s="77">
        <v>3100</v>
      </c>
      <c r="J23" s="78"/>
      <c r="K23" s="79"/>
      <c r="L23" s="80">
        <f t="shared" si="1"/>
        <v>0</v>
      </c>
      <c r="M23" s="166"/>
      <c r="N23" s="167">
        <f t="shared" si="6"/>
        <v>0</v>
      </c>
      <c r="O23" s="168"/>
      <c r="P23" s="169">
        <f t="shared" si="3"/>
        <v>0</v>
      </c>
      <c r="Q23" s="150">
        <f t="shared" si="5"/>
        <v>202</v>
      </c>
      <c r="R23" s="170">
        <f t="shared" si="4"/>
        <v>626200</v>
      </c>
    </row>
    <row r="24" spans="1:18" ht="26.25" customHeight="1" x14ac:dyDescent="0.25">
      <c r="A24" s="117" t="s">
        <v>17</v>
      </c>
      <c r="B24" s="118">
        <v>12</v>
      </c>
      <c r="C24" s="322" t="s">
        <v>30</v>
      </c>
      <c r="D24" s="322"/>
      <c r="E24" s="322"/>
      <c r="F24" s="322"/>
      <c r="G24" s="76">
        <f>158+44</f>
        <v>202</v>
      </c>
      <c r="H24" s="76" t="s">
        <v>19</v>
      </c>
      <c r="I24" s="77">
        <v>600</v>
      </c>
      <c r="J24" s="78"/>
      <c r="K24" s="79"/>
      <c r="L24" s="80">
        <f t="shared" si="1"/>
        <v>0</v>
      </c>
      <c r="M24" s="166"/>
      <c r="N24" s="167">
        <f t="shared" si="6"/>
        <v>0</v>
      </c>
      <c r="O24" s="168"/>
      <c r="P24" s="169">
        <f t="shared" si="3"/>
        <v>0</v>
      </c>
      <c r="Q24" s="150">
        <f t="shared" si="5"/>
        <v>202</v>
      </c>
      <c r="R24" s="170">
        <f t="shared" si="4"/>
        <v>121200</v>
      </c>
    </row>
    <row r="25" spans="1:18" ht="15" hidden="1" customHeight="1" x14ac:dyDescent="0.25">
      <c r="A25" s="72" t="s">
        <v>17</v>
      </c>
      <c r="B25" s="114">
        <v>13</v>
      </c>
      <c r="C25" s="304" t="s">
        <v>31</v>
      </c>
      <c r="D25" s="304"/>
      <c r="E25" s="304"/>
      <c r="F25" s="304"/>
      <c r="G25" s="76"/>
      <c r="H25" s="76" t="s">
        <v>19</v>
      </c>
      <c r="I25" s="77"/>
      <c r="J25" s="78"/>
      <c r="K25" s="79"/>
      <c r="L25" s="80">
        <f t="shared" si="1"/>
        <v>0</v>
      </c>
      <c r="M25" s="166"/>
      <c r="N25" s="167">
        <f t="shared" si="6"/>
        <v>0</v>
      </c>
      <c r="O25" s="171"/>
      <c r="P25" s="169">
        <f t="shared" si="3"/>
        <v>0</v>
      </c>
      <c r="Q25" s="150">
        <f t="shared" si="5"/>
        <v>0</v>
      </c>
      <c r="R25" s="170">
        <f t="shared" si="4"/>
        <v>0</v>
      </c>
    </row>
    <row r="26" spans="1:18" ht="15" hidden="1" customHeight="1" x14ac:dyDescent="0.25">
      <c r="A26" s="72" t="s">
        <v>17</v>
      </c>
      <c r="B26" s="114">
        <v>14</v>
      </c>
      <c r="C26" s="304" t="s">
        <v>32</v>
      </c>
      <c r="D26" s="304"/>
      <c r="E26" s="304"/>
      <c r="F26" s="304"/>
      <c r="G26" s="76"/>
      <c r="H26" s="76" t="s">
        <v>19</v>
      </c>
      <c r="I26" s="77"/>
      <c r="J26" s="78"/>
      <c r="K26" s="79"/>
      <c r="L26" s="80">
        <f t="shared" si="1"/>
        <v>0</v>
      </c>
      <c r="M26" s="166"/>
      <c r="N26" s="167">
        <f t="shared" si="6"/>
        <v>0</v>
      </c>
      <c r="O26" s="171"/>
      <c r="P26" s="169">
        <f t="shared" si="3"/>
        <v>0</v>
      </c>
      <c r="Q26" s="150">
        <f t="shared" si="5"/>
        <v>0</v>
      </c>
      <c r="R26" s="170">
        <f t="shared" si="4"/>
        <v>0</v>
      </c>
    </row>
    <row r="27" spans="1:18" ht="27" customHeight="1" x14ac:dyDescent="0.25">
      <c r="A27" s="117" t="s">
        <v>17</v>
      </c>
      <c r="B27" s="118">
        <v>15</v>
      </c>
      <c r="C27" s="322" t="s">
        <v>215</v>
      </c>
      <c r="D27" s="322"/>
      <c r="E27" s="322"/>
      <c r="F27" s="322"/>
      <c r="G27" s="76">
        <v>2</v>
      </c>
      <c r="H27" s="76" t="s">
        <v>19</v>
      </c>
      <c r="I27" s="77">
        <v>700</v>
      </c>
      <c r="J27" s="78"/>
      <c r="K27" s="79"/>
      <c r="L27" s="80">
        <f t="shared" si="1"/>
        <v>0</v>
      </c>
      <c r="M27" s="166"/>
      <c r="N27" s="167">
        <f t="shared" si="6"/>
        <v>0</v>
      </c>
      <c r="O27" s="172"/>
      <c r="P27" s="169">
        <f t="shared" si="3"/>
        <v>0</v>
      </c>
      <c r="Q27" s="150">
        <f t="shared" si="5"/>
        <v>2</v>
      </c>
      <c r="R27" s="170">
        <f t="shared" si="4"/>
        <v>1400</v>
      </c>
    </row>
    <row r="28" spans="1:18" ht="24.75" customHeight="1" x14ac:dyDescent="0.25">
      <c r="A28" s="117" t="s">
        <v>17</v>
      </c>
      <c r="B28" s="118">
        <v>16</v>
      </c>
      <c r="C28" s="329" t="s">
        <v>216</v>
      </c>
      <c r="D28" s="329"/>
      <c r="E28" s="329"/>
      <c r="F28" s="329"/>
      <c r="G28" s="76">
        <f>38+8</f>
        <v>46</v>
      </c>
      <c r="H28" s="76" t="s">
        <v>19</v>
      </c>
      <c r="I28" s="77">
        <v>750</v>
      </c>
      <c r="J28" s="78"/>
      <c r="K28" s="79"/>
      <c r="L28" s="80">
        <f t="shared" si="1"/>
        <v>0</v>
      </c>
      <c r="M28" s="166"/>
      <c r="N28" s="167">
        <f t="shared" si="2"/>
        <v>0</v>
      </c>
      <c r="O28" s="172"/>
      <c r="P28" s="169">
        <f t="shared" si="3"/>
        <v>0</v>
      </c>
      <c r="Q28" s="150">
        <f t="shared" si="5"/>
        <v>46</v>
      </c>
      <c r="R28" s="170">
        <f t="shared" si="4"/>
        <v>34500</v>
      </c>
    </row>
    <row r="29" spans="1:18" ht="15" customHeight="1" x14ac:dyDescent="0.25">
      <c r="A29" s="117" t="s">
        <v>17</v>
      </c>
      <c r="B29" s="118">
        <v>17</v>
      </c>
      <c r="C29" s="138" t="s">
        <v>33</v>
      </c>
      <c r="D29" s="139"/>
      <c r="E29" s="139"/>
      <c r="F29" s="139"/>
      <c r="G29" s="76">
        <v>14</v>
      </c>
      <c r="H29" s="76" t="s">
        <v>19</v>
      </c>
      <c r="I29" s="77">
        <v>3600</v>
      </c>
      <c r="J29" s="78"/>
      <c r="K29" s="79"/>
      <c r="L29" s="80">
        <f t="shared" si="1"/>
        <v>0</v>
      </c>
      <c r="M29" s="148"/>
      <c r="N29" s="81">
        <f t="shared" si="2"/>
        <v>0</v>
      </c>
      <c r="O29" s="172"/>
      <c r="P29" s="80">
        <f t="shared" si="3"/>
        <v>0</v>
      </c>
      <c r="Q29" s="150">
        <f t="shared" si="5"/>
        <v>14</v>
      </c>
      <c r="R29" s="83">
        <f t="shared" si="4"/>
        <v>50400</v>
      </c>
    </row>
    <row r="30" spans="1:18" ht="15" customHeight="1" x14ac:dyDescent="0.25">
      <c r="A30" s="117" t="s">
        <v>17</v>
      </c>
      <c r="B30" s="118">
        <v>18</v>
      </c>
      <c r="C30" s="322" t="s">
        <v>217</v>
      </c>
      <c r="D30" s="322"/>
      <c r="E30" s="322"/>
      <c r="F30" s="322"/>
      <c r="G30" s="76">
        <v>44</v>
      </c>
      <c r="H30" s="76" t="s">
        <v>19</v>
      </c>
      <c r="I30" s="77">
        <v>4500</v>
      </c>
      <c r="J30" s="78"/>
      <c r="K30" s="79"/>
      <c r="L30" s="80">
        <f t="shared" si="1"/>
        <v>0</v>
      </c>
      <c r="M30" s="148"/>
      <c r="N30" s="81">
        <f t="shared" si="2"/>
        <v>0</v>
      </c>
      <c r="O30" s="172"/>
      <c r="P30" s="80">
        <f t="shared" si="3"/>
        <v>0</v>
      </c>
      <c r="Q30" s="150">
        <f t="shared" si="5"/>
        <v>44</v>
      </c>
      <c r="R30" s="83">
        <f t="shared" si="4"/>
        <v>198000</v>
      </c>
    </row>
    <row r="31" spans="1:18" ht="15" hidden="1" customHeight="1" x14ac:dyDescent="0.25">
      <c r="A31" s="117" t="s">
        <v>17</v>
      </c>
      <c r="B31" s="118">
        <v>19</v>
      </c>
      <c r="C31" s="322" t="s">
        <v>218</v>
      </c>
      <c r="D31" s="322"/>
      <c r="E31" s="322"/>
      <c r="F31" s="322"/>
      <c r="G31" s="76"/>
      <c r="H31" s="76" t="s">
        <v>19</v>
      </c>
      <c r="I31" s="77"/>
      <c r="J31" s="78"/>
      <c r="K31" s="79"/>
      <c r="L31" s="80">
        <f t="shared" si="1"/>
        <v>0</v>
      </c>
      <c r="M31" s="148"/>
      <c r="N31" s="81">
        <f t="shared" si="2"/>
        <v>0</v>
      </c>
      <c r="O31" s="172"/>
      <c r="P31" s="80">
        <f t="shared" si="3"/>
        <v>0</v>
      </c>
      <c r="Q31" s="150">
        <f t="shared" si="5"/>
        <v>0</v>
      </c>
      <c r="R31" s="83">
        <f t="shared" si="4"/>
        <v>0</v>
      </c>
    </row>
    <row r="32" spans="1:18" ht="15" hidden="1" customHeight="1" x14ac:dyDescent="0.25">
      <c r="A32" s="117" t="s">
        <v>17</v>
      </c>
      <c r="B32" s="118">
        <v>20</v>
      </c>
      <c r="C32" s="322" t="s">
        <v>34</v>
      </c>
      <c r="D32" s="322"/>
      <c r="E32" s="322"/>
      <c r="F32" s="322"/>
      <c r="G32" s="76"/>
      <c r="H32" s="76" t="s">
        <v>35</v>
      </c>
      <c r="I32" s="77"/>
      <c r="J32" s="78"/>
      <c r="K32" s="79"/>
      <c r="L32" s="80">
        <f t="shared" si="1"/>
        <v>0</v>
      </c>
      <c r="M32" s="148"/>
      <c r="N32" s="81">
        <f t="shared" si="2"/>
        <v>0</v>
      </c>
      <c r="O32" s="172"/>
      <c r="P32" s="80">
        <f t="shared" si="3"/>
        <v>0</v>
      </c>
      <c r="Q32" s="150">
        <f t="shared" si="5"/>
        <v>0</v>
      </c>
      <c r="R32" s="83">
        <f t="shared" si="4"/>
        <v>0</v>
      </c>
    </row>
    <row r="33" spans="1:20" hidden="1" x14ac:dyDescent="0.25">
      <c r="A33" s="117" t="s">
        <v>17</v>
      </c>
      <c r="B33" s="118">
        <v>21</v>
      </c>
      <c r="C33" s="323" t="s">
        <v>219</v>
      </c>
      <c r="D33" s="324"/>
      <c r="E33" s="324"/>
      <c r="F33" s="325"/>
      <c r="G33" s="76"/>
      <c r="H33" s="76" t="s">
        <v>19</v>
      </c>
      <c r="I33" s="77">
        <v>1400</v>
      </c>
      <c r="J33" s="78"/>
      <c r="K33" s="79"/>
      <c r="L33" s="80">
        <f t="shared" si="1"/>
        <v>0</v>
      </c>
      <c r="M33" s="148"/>
      <c r="N33" s="81">
        <f t="shared" si="2"/>
        <v>0</v>
      </c>
      <c r="O33" s="172"/>
      <c r="P33" s="80">
        <f t="shared" si="3"/>
        <v>0</v>
      </c>
      <c r="Q33" s="150">
        <f t="shared" si="5"/>
        <v>0</v>
      </c>
      <c r="R33" s="83">
        <f t="shared" si="4"/>
        <v>0</v>
      </c>
    </row>
    <row r="34" spans="1:20" hidden="1" x14ac:dyDescent="0.25">
      <c r="A34" s="117" t="s">
        <v>17</v>
      </c>
      <c r="B34" s="118">
        <v>22</v>
      </c>
      <c r="C34" s="138" t="s">
        <v>220</v>
      </c>
      <c r="D34" s="139"/>
      <c r="E34" s="139"/>
      <c r="F34" s="139"/>
      <c r="G34" s="76"/>
      <c r="H34" s="76" t="s">
        <v>19</v>
      </c>
      <c r="I34" s="77">
        <v>990</v>
      </c>
      <c r="J34" s="78"/>
      <c r="K34" s="79"/>
      <c r="L34" s="80">
        <f t="shared" si="1"/>
        <v>0</v>
      </c>
      <c r="M34" s="148"/>
      <c r="N34" s="81">
        <f t="shared" si="2"/>
        <v>0</v>
      </c>
      <c r="O34" s="172"/>
      <c r="P34" s="80">
        <f t="shared" si="3"/>
        <v>0</v>
      </c>
      <c r="Q34" s="150">
        <f t="shared" si="5"/>
        <v>0</v>
      </c>
      <c r="R34" s="83">
        <f t="shared" si="4"/>
        <v>0</v>
      </c>
    </row>
    <row r="35" spans="1:20" x14ac:dyDescent="0.25">
      <c r="A35" s="117" t="s">
        <v>17</v>
      </c>
      <c r="B35" s="118">
        <v>23</v>
      </c>
      <c r="C35" s="138" t="s">
        <v>36</v>
      </c>
      <c r="D35" s="139"/>
      <c r="E35" s="139"/>
      <c r="F35" s="139"/>
      <c r="G35" s="76">
        <v>20</v>
      </c>
      <c r="H35" s="76" t="s">
        <v>35</v>
      </c>
      <c r="I35" s="77">
        <v>5400</v>
      </c>
      <c r="J35" s="78"/>
      <c r="K35" s="79"/>
      <c r="L35" s="80">
        <f t="shared" si="1"/>
        <v>0</v>
      </c>
      <c r="M35" s="148"/>
      <c r="N35" s="81">
        <f t="shared" si="2"/>
        <v>0</v>
      </c>
      <c r="O35" s="172"/>
      <c r="P35" s="80">
        <f t="shared" si="3"/>
        <v>0</v>
      </c>
      <c r="Q35" s="150">
        <f t="shared" si="5"/>
        <v>20</v>
      </c>
      <c r="R35" s="83">
        <f t="shared" si="4"/>
        <v>108000</v>
      </c>
    </row>
    <row r="36" spans="1:20" hidden="1" x14ac:dyDescent="0.25">
      <c r="A36" s="117" t="s">
        <v>17</v>
      </c>
      <c r="B36" s="118">
        <v>24</v>
      </c>
      <c r="C36" s="138" t="s">
        <v>37</v>
      </c>
      <c r="D36" s="139"/>
      <c r="E36" s="139"/>
      <c r="F36" s="139"/>
      <c r="G36" s="76"/>
      <c r="H36" s="76" t="s">
        <v>19</v>
      </c>
      <c r="I36" s="77">
        <v>72000</v>
      </c>
      <c r="J36" s="78"/>
      <c r="K36" s="79"/>
      <c r="L36" s="80">
        <f t="shared" ref="L36" si="7">K36*I36</f>
        <v>0</v>
      </c>
      <c r="M36" s="148"/>
      <c r="N36" s="81">
        <f t="shared" si="2"/>
        <v>0</v>
      </c>
      <c r="O36" s="172"/>
      <c r="P36" s="80">
        <f t="shared" si="3"/>
        <v>0</v>
      </c>
      <c r="Q36" s="150">
        <f t="shared" si="5"/>
        <v>0</v>
      </c>
      <c r="R36" s="83">
        <f t="shared" si="4"/>
        <v>0</v>
      </c>
    </row>
    <row r="37" spans="1:20" x14ac:dyDescent="0.25">
      <c r="A37" s="240" t="s">
        <v>38</v>
      </c>
      <c r="B37" s="119"/>
      <c r="C37" s="326" t="s">
        <v>225</v>
      </c>
      <c r="D37" s="327"/>
      <c r="E37" s="327"/>
      <c r="F37" s="328"/>
      <c r="G37" s="119"/>
      <c r="H37" s="119"/>
      <c r="I37" s="119"/>
      <c r="J37" s="109"/>
      <c r="K37" s="110"/>
      <c r="L37" s="111"/>
      <c r="M37" s="163"/>
      <c r="N37" s="111"/>
      <c r="O37" s="164"/>
      <c r="P37" s="111"/>
      <c r="Q37" s="112"/>
      <c r="R37" s="113"/>
    </row>
    <row r="38" spans="1:20" hidden="1" x14ac:dyDescent="0.25">
      <c r="A38" s="117" t="s">
        <v>38</v>
      </c>
      <c r="B38" s="118">
        <v>1</v>
      </c>
      <c r="C38" s="138" t="s">
        <v>39</v>
      </c>
      <c r="D38" s="139"/>
      <c r="E38" s="139"/>
      <c r="F38" s="139"/>
      <c r="G38" s="76"/>
      <c r="H38" s="76" t="s">
        <v>40</v>
      </c>
      <c r="I38" s="77">
        <v>2650</v>
      </c>
      <c r="J38" s="78"/>
      <c r="K38" s="79"/>
      <c r="L38" s="80">
        <f t="shared" si="1"/>
        <v>0</v>
      </c>
      <c r="M38" s="148"/>
      <c r="N38" s="81">
        <f t="shared" si="2"/>
        <v>0</v>
      </c>
      <c r="O38" s="172"/>
      <c r="P38" s="80">
        <f t="shared" si="3"/>
        <v>0</v>
      </c>
      <c r="Q38" s="150">
        <f t="shared" si="5"/>
        <v>0</v>
      </c>
      <c r="R38" s="83">
        <f t="shared" si="4"/>
        <v>0</v>
      </c>
    </row>
    <row r="39" spans="1:20" hidden="1" x14ac:dyDescent="0.25">
      <c r="A39" s="117" t="s">
        <v>38</v>
      </c>
      <c r="B39" s="118">
        <v>2</v>
      </c>
      <c r="C39" s="138" t="s">
        <v>41</v>
      </c>
      <c r="D39" s="139"/>
      <c r="E39" s="139"/>
      <c r="F39" s="139"/>
      <c r="G39" s="76"/>
      <c r="H39" s="76" t="s">
        <v>40</v>
      </c>
      <c r="I39" s="77">
        <v>4000</v>
      </c>
      <c r="J39" s="78"/>
      <c r="K39" s="79"/>
      <c r="L39" s="80">
        <f t="shared" si="1"/>
        <v>0</v>
      </c>
      <c r="M39" s="148"/>
      <c r="N39" s="81">
        <f t="shared" si="2"/>
        <v>0</v>
      </c>
      <c r="O39" s="172"/>
      <c r="P39" s="80">
        <f t="shared" si="3"/>
        <v>0</v>
      </c>
      <c r="Q39" s="150">
        <f t="shared" si="5"/>
        <v>0</v>
      </c>
      <c r="R39" s="170">
        <f t="shared" si="4"/>
        <v>0</v>
      </c>
    </row>
    <row r="40" spans="1:20" x14ac:dyDescent="0.25">
      <c r="A40" s="117" t="s">
        <v>38</v>
      </c>
      <c r="B40" s="118">
        <v>3</v>
      </c>
      <c r="C40" s="323" t="s">
        <v>42</v>
      </c>
      <c r="D40" s="324"/>
      <c r="E40" s="324"/>
      <c r="F40" s="325"/>
      <c r="G40" s="76">
        <f>16+2</f>
        <v>18</v>
      </c>
      <c r="H40" s="76" t="s">
        <v>40</v>
      </c>
      <c r="I40" s="77">
        <v>5000</v>
      </c>
      <c r="J40" s="78"/>
      <c r="K40" s="79"/>
      <c r="L40" s="80">
        <f t="shared" si="1"/>
        <v>0</v>
      </c>
      <c r="M40" s="148"/>
      <c r="N40" s="81">
        <f>M40*$I40</f>
        <v>0</v>
      </c>
      <c r="O40" s="172"/>
      <c r="P40" s="80">
        <f t="shared" si="3"/>
        <v>0</v>
      </c>
      <c r="Q40" s="150">
        <f t="shared" si="5"/>
        <v>18</v>
      </c>
      <c r="R40" s="83">
        <f t="shared" si="4"/>
        <v>90000</v>
      </c>
    </row>
    <row r="41" spans="1:20" hidden="1" x14ac:dyDescent="0.25">
      <c r="A41" s="117" t="s">
        <v>38</v>
      </c>
      <c r="B41" s="118">
        <v>4</v>
      </c>
      <c r="C41" s="241" t="s">
        <v>43</v>
      </c>
      <c r="D41" s="242"/>
      <c r="E41" s="242"/>
      <c r="F41" s="242"/>
      <c r="G41" s="120"/>
      <c r="H41" s="120" t="s">
        <v>44</v>
      </c>
      <c r="I41" s="121">
        <v>250000</v>
      </c>
      <c r="J41" s="122"/>
      <c r="K41" s="79"/>
      <c r="L41" s="80">
        <f t="shared" si="1"/>
        <v>0</v>
      </c>
      <c r="M41" s="148"/>
      <c r="N41" s="173">
        <f t="shared" si="2"/>
        <v>0</v>
      </c>
      <c r="O41" s="174"/>
      <c r="P41" s="80">
        <f t="shared" si="3"/>
        <v>0</v>
      </c>
      <c r="Q41" s="150">
        <f t="shared" si="5"/>
        <v>0</v>
      </c>
      <c r="R41" s="83">
        <f t="shared" si="4"/>
        <v>0</v>
      </c>
      <c r="S41" s="36"/>
      <c r="T41" s="34"/>
    </row>
    <row r="42" spans="1:20" x14ac:dyDescent="0.25">
      <c r="A42" s="117" t="s">
        <v>38</v>
      </c>
      <c r="B42" s="118">
        <v>5</v>
      </c>
      <c r="C42" s="330" t="s">
        <v>45</v>
      </c>
      <c r="D42" s="331"/>
      <c r="E42" s="331"/>
      <c r="F42" s="332"/>
      <c r="G42" s="76">
        <f>270+58</f>
        <v>328</v>
      </c>
      <c r="H42" s="76" t="s">
        <v>19</v>
      </c>
      <c r="I42" s="77">
        <v>360</v>
      </c>
      <c r="J42" s="78"/>
      <c r="K42" s="79"/>
      <c r="L42" s="80">
        <f t="shared" si="1"/>
        <v>0</v>
      </c>
      <c r="M42" s="148"/>
      <c r="N42" s="81">
        <f t="shared" si="2"/>
        <v>0</v>
      </c>
      <c r="O42" s="172"/>
      <c r="P42" s="80">
        <f t="shared" si="3"/>
        <v>0</v>
      </c>
      <c r="Q42" s="150">
        <f t="shared" si="5"/>
        <v>328</v>
      </c>
      <c r="R42" s="83">
        <f t="shared" si="4"/>
        <v>118080</v>
      </c>
    </row>
    <row r="43" spans="1:20" x14ac:dyDescent="0.25">
      <c r="A43" s="117" t="s">
        <v>38</v>
      </c>
      <c r="B43" s="118">
        <v>6</v>
      </c>
      <c r="C43" s="323" t="s">
        <v>46</v>
      </c>
      <c r="D43" s="324"/>
      <c r="E43" s="324"/>
      <c r="F43" s="325"/>
      <c r="G43" s="76">
        <v>2</v>
      </c>
      <c r="H43" s="76" t="s">
        <v>35</v>
      </c>
      <c r="I43" s="77">
        <v>4600</v>
      </c>
      <c r="J43" s="78"/>
      <c r="K43" s="79"/>
      <c r="L43" s="80">
        <f t="shared" si="1"/>
        <v>0</v>
      </c>
      <c r="M43" s="148"/>
      <c r="N43" s="81">
        <f t="shared" si="2"/>
        <v>0</v>
      </c>
      <c r="O43" s="172"/>
      <c r="P43" s="80">
        <f t="shared" si="3"/>
        <v>0</v>
      </c>
      <c r="Q43" s="150">
        <f t="shared" si="5"/>
        <v>2</v>
      </c>
      <c r="R43" s="83">
        <f t="shared" si="4"/>
        <v>9200</v>
      </c>
    </row>
    <row r="44" spans="1:20" x14ac:dyDescent="0.25">
      <c r="A44" s="117" t="s">
        <v>38</v>
      </c>
      <c r="B44" s="118">
        <v>7</v>
      </c>
      <c r="C44" s="138" t="s">
        <v>47</v>
      </c>
      <c r="D44" s="139"/>
      <c r="E44" s="139"/>
      <c r="F44" s="139"/>
      <c r="G44" s="76">
        <f>114+30</f>
        <v>144</v>
      </c>
      <c r="H44" s="76" t="s">
        <v>48</v>
      </c>
      <c r="I44" s="77">
        <v>3100</v>
      </c>
      <c r="J44" s="78"/>
      <c r="K44" s="79"/>
      <c r="L44" s="80">
        <f t="shared" si="1"/>
        <v>0</v>
      </c>
      <c r="M44" s="166"/>
      <c r="N44" s="167">
        <f t="shared" si="2"/>
        <v>0</v>
      </c>
      <c r="O44" s="172"/>
      <c r="P44" s="169">
        <f t="shared" si="3"/>
        <v>0</v>
      </c>
      <c r="Q44" s="150">
        <f t="shared" si="5"/>
        <v>144</v>
      </c>
      <c r="R44" s="170">
        <f t="shared" si="4"/>
        <v>446400</v>
      </c>
    </row>
    <row r="45" spans="1:20" ht="15" hidden="1" customHeight="1" x14ac:dyDescent="0.25">
      <c r="A45" s="117" t="s">
        <v>38</v>
      </c>
      <c r="B45" s="118">
        <v>8</v>
      </c>
      <c r="C45" s="138" t="s">
        <v>49</v>
      </c>
      <c r="D45" s="139"/>
      <c r="E45" s="139"/>
      <c r="F45" s="139"/>
      <c r="G45" s="76"/>
      <c r="H45" s="76" t="s">
        <v>50</v>
      </c>
      <c r="I45" s="77"/>
      <c r="J45" s="78"/>
      <c r="K45" s="79"/>
      <c r="L45" s="80">
        <f t="shared" si="1"/>
        <v>0</v>
      </c>
      <c r="M45" s="148"/>
      <c r="N45" s="81">
        <f t="shared" si="2"/>
        <v>0</v>
      </c>
      <c r="O45" s="172"/>
      <c r="P45" s="80">
        <f t="shared" si="3"/>
        <v>0</v>
      </c>
      <c r="Q45" s="150">
        <f t="shared" si="5"/>
        <v>0</v>
      </c>
      <c r="R45" s="83">
        <f t="shared" si="4"/>
        <v>0</v>
      </c>
    </row>
    <row r="46" spans="1:20" x14ac:dyDescent="0.25">
      <c r="A46" s="117" t="s">
        <v>38</v>
      </c>
      <c r="B46" s="118">
        <v>9</v>
      </c>
      <c r="C46" s="138" t="s">
        <v>51</v>
      </c>
      <c r="D46" s="139"/>
      <c r="E46" s="139"/>
      <c r="F46" s="139"/>
      <c r="G46" s="76">
        <v>270</v>
      </c>
      <c r="H46" s="76" t="s">
        <v>50</v>
      </c>
      <c r="I46" s="77">
        <v>350</v>
      </c>
      <c r="J46" s="78"/>
      <c r="K46" s="79"/>
      <c r="L46" s="80">
        <f t="shared" si="1"/>
        <v>0</v>
      </c>
      <c r="M46" s="148"/>
      <c r="N46" s="81">
        <f t="shared" si="2"/>
        <v>0</v>
      </c>
      <c r="O46" s="172"/>
      <c r="P46" s="80">
        <f t="shared" si="3"/>
        <v>0</v>
      </c>
      <c r="Q46" s="150">
        <f t="shared" si="5"/>
        <v>270</v>
      </c>
      <c r="R46" s="83">
        <f t="shared" si="4"/>
        <v>94500</v>
      </c>
    </row>
    <row r="47" spans="1:20" x14ac:dyDescent="0.25">
      <c r="A47" s="117" t="s">
        <v>38</v>
      </c>
      <c r="B47" s="118">
        <v>10</v>
      </c>
      <c r="C47" s="323" t="s">
        <v>52</v>
      </c>
      <c r="D47" s="324"/>
      <c r="E47" s="324"/>
      <c r="F47" s="325"/>
      <c r="G47" s="76">
        <f>270+58</f>
        <v>328</v>
      </c>
      <c r="H47" s="76" t="s">
        <v>50</v>
      </c>
      <c r="I47" s="77">
        <v>70</v>
      </c>
      <c r="J47" s="78"/>
      <c r="K47" s="79"/>
      <c r="L47" s="80">
        <f t="shared" si="1"/>
        <v>0</v>
      </c>
      <c r="M47" s="148"/>
      <c r="N47" s="81">
        <f t="shared" si="2"/>
        <v>0</v>
      </c>
      <c r="O47" s="172"/>
      <c r="P47" s="80">
        <f t="shared" si="3"/>
        <v>0</v>
      </c>
      <c r="Q47" s="150">
        <f t="shared" si="5"/>
        <v>328</v>
      </c>
      <c r="R47" s="83">
        <f t="shared" si="4"/>
        <v>22960</v>
      </c>
    </row>
    <row r="48" spans="1:20" hidden="1" x14ac:dyDescent="0.25">
      <c r="A48" s="117" t="s">
        <v>38</v>
      </c>
      <c r="B48" s="118">
        <v>11</v>
      </c>
      <c r="C48" s="138" t="s">
        <v>53</v>
      </c>
      <c r="D48" s="139"/>
      <c r="E48" s="139"/>
      <c r="F48" s="139"/>
      <c r="G48" s="76"/>
      <c r="H48" s="76" t="s">
        <v>50</v>
      </c>
      <c r="I48" s="77">
        <v>450</v>
      </c>
      <c r="J48" s="78"/>
      <c r="K48" s="79"/>
      <c r="L48" s="80">
        <f t="shared" si="1"/>
        <v>0</v>
      </c>
      <c r="M48" s="148"/>
      <c r="N48" s="81">
        <f t="shared" si="2"/>
        <v>0</v>
      </c>
      <c r="O48" s="172"/>
      <c r="P48" s="80">
        <f t="shared" si="3"/>
        <v>0</v>
      </c>
      <c r="Q48" s="150">
        <f t="shared" si="5"/>
        <v>0</v>
      </c>
      <c r="R48" s="83">
        <f t="shared" si="4"/>
        <v>0</v>
      </c>
    </row>
    <row r="49" spans="1:19" x14ac:dyDescent="0.25">
      <c r="A49" s="117" t="s">
        <v>38</v>
      </c>
      <c r="B49" s="118">
        <v>12</v>
      </c>
      <c r="C49" s="138" t="s">
        <v>54</v>
      </c>
      <c r="D49" s="139"/>
      <c r="E49" s="139"/>
      <c r="F49" s="139"/>
      <c r="G49" s="118">
        <f>500+500</f>
        <v>1000</v>
      </c>
      <c r="H49" s="118" t="s">
        <v>55</v>
      </c>
      <c r="I49" s="123">
        <v>65</v>
      </c>
      <c r="J49" s="78"/>
      <c r="K49" s="79"/>
      <c r="L49" s="80">
        <f t="shared" si="1"/>
        <v>0</v>
      </c>
      <c r="M49" s="148"/>
      <c r="N49" s="81">
        <f t="shared" si="2"/>
        <v>0</v>
      </c>
      <c r="O49" s="172"/>
      <c r="P49" s="80">
        <f t="shared" si="3"/>
        <v>0</v>
      </c>
      <c r="Q49" s="150">
        <f t="shared" si="5"/>
        <v>1000</v>
      </c>
      <c r="R49" s="83">
        <f t="shared" si="4"/>
        <v>65000</v>
      </c>
    </row>
    <row r="50" spans="1:19" ht="15" hidden="1" customHeight="1" x14ac:dyDescent="0.25">
      <c r="A50" s="117" t="s">
        <v>38</v>
      </c>
      <c r="B50" s="118">
        <v>13</v>
      </c>
      <c r="C50" s="323" t="s">
        <v>56</v>
      </c>
      <c r="D50" s="324"/>
      <c r="E50" s="324"/>
      <c r="F50" s="325"/>
      <c r="G50" s="118"/>
      <c r="H50" s="118" t="s">
        <v>35</v>
      </c>
      <c r="I50" s="123"/>
      <c r="J50" s="78"/>
      <c r="K50" s="79"/>
      <c r="L50" s="80">
        <f t="shared" ref="L50:L51" si="8">K50*I50</f>
        <v>0</v>
      </c>
      <c r="M50" s="148"/>
      <c r="N50" s="81">
        <f t="shared" si="2"/>
        <v>0</v>
      </c>
      <c r="O50" s="149"/>
      <c r="P50" s="80">
        <f t="shared" si="3"/>
        <v>0</v>
      </c>
      <c r="Q50" s="150">
        <f t="shared" si="5"/>
        <v>0</v>
      </c>
      <c r="R50" s="83">
        <f t="shared" si="4"/>
        <v>0</v>
      </c>
    </row>
    <row r="51" spans="1:19" x14ac:dyDescent="0.25">
      <c r="A51" s="117" t="s">
        <v>38</v>
      </c>
      <c r="B51" s="118">
        <v>14</v>
      </c>
      <c r="C51" s="241" t="s">
        <v>57</v>
      </c>
      <c r="D51" s="242"/>
      <c r="E51" s="242"/>
      <c r="F51" s="242"/>
      <c r="G51" s="120">
        <v>1</v>
      </c>
      <c r="H51" s="120" t="s">
        <v>44</v>
      </c>
      <c r="I51" s="121">
        <v>50000</v>
      </c>
      <c r="J51" s="122"/>
      <c r="K51" s="79"/>
      <c r="L51" s="80">
        <f t="shared" si="8"/>
        <v>0</v>
      </c>
      <c r="M51" s="166"/>
      <c r="N51" s="173">
        <v>0</v>
      </c>
      <c r="O51" s="178"/>
      <c r="P51" s="80">
        <f t="shared" si="3"/>
        <v>0</v>
      </c>
      <c r="Q51" s="179"/>
      <c r="R51" s="83">
        <f>I51-P51-N51</f>
        <v>50000</v>
      </c>
      <c r="S51" s="58"/>
    </row>
    <row r="52" spans="1:19" x14ac:dyDescent="0.25">
      <c r="A52" s="240" t="s">
        <v>58</v>
      </c>
      <c r="B52" s="243"/>
      <c r="C52" s="326" t="s">
        <v>226</v>
      </c>
      <c r="D52" s="327"/>
      <c r="E52" s="327"/>
      <c r="F52" s="328"/>
      <c r="G52" s="119"/>
      <c r="H52" s="119"/>
      <c r="I52" s="119"/>
      <c r="J52" s="124"/>
      <c r="K52" s="110"/>
      <c r="L52" s="111"/>
      <c r="M52" s="163"/>
      <c r="N52" s="111"/>
      <c r="O52" s="164"/>
      <c r="P52" s="111"/>
      <c r="Q52" s="112"/>
      <c r="R52" s="113"/>
    </row>
    <row r="53" spans="1:19" x14ac:dyDescent="0.25">
      <c r="A53" s="117" t="s">
        <v>58</v>
      </c>
      <c r="B53" s="118">
        <v>1</v>
      </c>
      <c r="C53" s="180" t="s">
        <v>59</v>
      </c>
      <c r="D53" s="181"/>
      <c r="E53" s="181"/>
      <c r="F53" s="139"/>
      <c r="G53" s="118">
        <f>16+2</f>
        <v>18</v>
      </c>
      <c r="H53" s="118" t="s">
        <v>35</v>
      </c>
      <c r="I53" s="77">
        <v>180</v>
      </c>
      <c r="J53" s="78"/>
      <c r="K53" s="79"/>
      <c r="L53" s="80">
        <f t="shared" si="1"/>
        <v>0</v>
      </c>
      <c r="M53" s="148"/>
      <c r="N53" s="81">
        <f t="shared" si="2"/>
        <v>0</v>
      </c>
      <c r="O53" s="172"/>
      <c r="P53" s="80">
        <f t="shared" si="3"/>
        <v>0</v>
      </c>
      <c r="Q53" s="150">
        <f t="shared" ref="Q53:Q61" si="9">G53-M53-O53</f>
        <v>18</v>
      </c>
      <c r="R53" s="83">
        <f t="shared" si="4"/>
        <v>3240</v>
      </c>
    </row>
    <row r="54" spans="1:19" ht="15" hidden="1" customHeight="1" x14ac:dyDescent="0.25">
      <c r="A54" s="117" t="s">
        <v>58</v>
      </c>
      <c r="B54" s="118">
        <v>2</v>
      </c>
      <c r="C54" s="180" t="s">
        <v>60</v>
      </c>
      <c r="D54" s="181"/>
      <c r="E54" s="181"/>
      <c r="F54" s="139"/>
      <c r="G54" s="118"/>
      <c r="H54" s="118" t="s">
        <v>35</v>
      </c>
      <c r="I54" s="77"/>
      <c r="J54" s="78"/>
      <c r="K54" s="79"/>
      <c r="L54" s="80">
        <f t="shared" si="1"/>
        <v>0</v>
      </c>
      <c r="M54" s="148"/>
      <c r="N54" s="81">
        <f t="shared" si="2"/>
        <v>0</v>
      </c>
      <c r="O54" s="172"/>
      <c r="P54" s="80">
        <f t="shared" si="3"/>
        <v>0</v>
      </c>
      <c r="Q54" s="150">
        <f t="shared" si="9"/>
        <v>0</v>
      </c>
      <c r="R54" s="83">
        <f t="shared" si="4"/>
        <v>0</v>
      </c>
    </row>
    <row r="55" spans="1:19" ht="15" customHeight="1" x14ac:dyDescent="0.25">
      <c r="A55" s="117" t="s">
        <v>58</v>
      </c>
      <c r="B55" s="118">
        <v>3</v>
      </c>
      <c r="C55" s="180" t="s">
        <v>61</v>
      </c>
      <c r="D55" s="181"/>
      <c r="E55" s="181"/>
      <c r="F55" s="139"/>
      <c r="G55" s="118">
        <v>20</v>
      </c>
      <c r="H55" s="118" t="s">
        <v>35</v>
      </c>
      <c r="I55" s="77">
        <v>2400</v>
      </c>
      <c r="J55" s="78"/>
      <c r="K55" s="79"/>
      <c r="L55" s="80">
        <f t="shared" si="1"/>
        <v>0</v>
      </c>
      <c r="M55" s="148"/>
      <c r="N55" s="81">
        <f t="shared" si="2"/>
        <v>0</v>
      </c>
      <c r="O55" s="172"/>
      <c r="P55" s="80">
        <f t="shared" si="3"/>
        <v>0</v>
      </c>
      <c r="Q55" s="150">
        <f t="shared" si="9"/>
        <v>20</v>
      </c>
      <c r="R55" s="83">
        <f t="shared" si="4"/>
        <v>48000</v>
      </c>
    </row>
    <row r="56" spans="1:19" x14ac:dyDescent="0.25">
      <c r="A56" s="117" t="s">
        <v>58</v>
      </c>
      <c r="B56" s="118">
        <v>4</v>
      </c>
      <c r="C56" s="180" t="s">
        <v>62</v>
      </c>
      <c r="D56" s="181"/>
      <c r="E56" s="181"/>
      <c r="F56" s="139"/>
      <c r="G56" s="118">
        <f>16+6+20</f>
        <v>42</v>
      </c>
      <c r="H56" s="118" t="s">
        <v>35</v>
      </c>
      <c r="I56" s="77">
        <v>900</v>
      </c>
      <c r="J56" s="78"/>
      <c r="K56" s="79"/>
      <c r="L56" s="80">
        <f t="shared" si="1"/>
        <v>0</v>
      </c>
      <c r="M56" s="148"/>
      <c r="N56" s="81">
        <f t="shared" si="2"/>
        <v>0</v>
      </c>
      <c r="O56" s="172"/>
      <c r="P56" s="80">
        <f t="shared" si="3"/>
        <v>0</v>
      </c>
      <c r="Q56" s="150">
        <f t="shared" si="9"/>
        <v>42</v>
      </c>
      <c r="R56" s="83">
        <f t="shared" si="4"/>
        <v>37800</v>
      </c>
    </row>
    <row r="57" spans="1:19" ht="15" hidden="1" customHeight="1" x14ac:dyDescent="0.25">
      <c r="A57" s="117" t="s">
        <v>58</v>
      </c>
      <c r="B57" s="118">
        <v>5</v>
      </c>
      <c r="C57" s="180" t="s">
        <v>63</v>
      </c>
      <c r="D57" s="181"/>
      <c r="E57" s="181"/>
      <c r="F57" s="139"/>
      <c r="G57" s="118"/>
      <c r="H57" s="118" t="s">
        <v>35</v>
      </c>
      <c r="I57" s="77"/>
      <c r="J57" s="78"/>
      <c r="K57" s="79"/>
      <c r="L57" s="80">
        <f t="shared" si="1"/>
        <v>0</v>
      </c>
      <c r="M57" s="148"/>
      <c r="N57" s="81">
        <f t="shared" si="2"/>
        <v>0</v>
      </c>
      <c r="O57" s="172"/>
      <c r="P57" s="80">
        <f t="shared" si="3"/>
        <v>0</v>
      </c>
      <c r="Q57" s="150">
        <f t="shared" si="9"/>
        <v>0</v>
      </c>
      <c r="R57" s="83">
        <f t="shared" si="4"/>
        <v>0</v>
      </c>
    </row>
    <row r="58" spans="1:19" hidden="1" x14ac:dyDescent="0.25">
      <c r="A58" s="117" t="s">
        <v>58</v>
      </c>
      <c r="B58" s="118">
        <v>6</v>
      </c>
      <c r="C58" s="180" t="s">
        <v>64</v>
      </c>
      <c r="D58" s="181"/>
      <c r="E58" s="181"/>
      <c r="F58" s="139"/>
      <c r="G58" s="118"/>
      <c r="H58" s="118" t="s">
        <v>35</v>
      </c>
      <c r="I58" s="77">
        <v>550</v>
      </c>
      <c r="J58" s="78"/>
      <c r="K58" s="79"/>
      <c r="L58" s="80">
        <f t="shared" si="1"/>
        <v>0</v>
      </c>
      <c r="M58" s="148"/>
      <c r="N58" s="81">
        <f t="shared" si="2"/>
        <v>0</v>
      </c>
      <c r="O58" s="172"/>
      <c r="P58" s="80">
        <f t="shared" si="3"/>
        <v>0</v>
      </c>
      <c r="Q58" s="150">
        <f t="shared" si="9"/>
        <v>0</v>
      </c>
      <c r="R58" s="83">
        <f t="shared" si="4"/>
        <v>0</v>
      </c>
    </row>
    <row r="59" spans="1:19" hidden="1" x14ac:dyDescent="0.25">
      <c r="A59" s="117" t="s">
        <v>58</v>
      </c>
      <c r="B59" s="118">
        <v>7</v>
      </c>
      <c r="C59" s="323" t="s">
        <v>65</v>
      </c>
      <c r="D59" s="324"/>
      <c r="E59" s="324"/>
      <c r="F59" s="325"/>
      <c r="G59" s="118"/>
      <c r="H59" s="118" t="s">
        <v>35</v>
      </c>
      <c r="I59" s="77">
        <v>280</v>
      </c>
      <c r="J59" s="78"/>
      <c r="K59" s="79"/>
      <c r="L59" s="80">
        <f t="shared" si="1"/>
        <v>0</v>
      </c>
      <c r="M59" s="148"/>
      <c r="N59" s="81">
        <f t="shared" si="2"/>
        <v>0</v>
      </c>
      <c r="O59" s="172"/>
      <c r="P59" s="80">
        <f t="shared" si="3"/>
        <v>0</v>
      </c>
      <c r="Q59" s="150">
        <f t="shared" si="9"/>
        <v>0</v>
      </c>
      <c r="R59" s="83">
        <f t="shared" si="4"/>
        <v>0</v>
      </c>
    </row>
    <row r="60" spans="1:19" ht="15" hidden="1" customHeight="1" x14ac:dyDescent="0.25">
      <c r="A60" s="117" t="s">
        <v>58</v>
      </c>
      <c r="B60" s="118">
        <v>8</v>
      </c>
      <c r="C60" s="138" t="s">
        <v>66</v>
      </c>
      <c r="D60" s="181"/>
      <c r="E60" s="181"/>
      <c r="F60" s="139"/>
      <c r="G60" s="118"/>
      <c r="H60" s="118" t="s">
        <v>35</v>
      </c>
      <c r="I60" s="77"/>
      <c r="J60" s="78"/>
      <c r="K60" s="79"/>
      <c r="L60" s="80">
        <f t="shared" si="1"/>
        <v>0</v>
      </c>
      <c r="M60" s="148"/>
      <c r="N60" s="81">
        <f t="shared" si="2"/>
        <v>0</v>
      </c>
      <c r="O60" s="172"/>
      <c r="P60" s="80">
        <f t="shared" si="3"/>
        <v>0</v>
      </c>
      <c r="Q60" s="150">
        <f t="shared" si="9"/>
        <v>0</v>
      </c>
      <c r="R60" s="83">
        <f t="shared" si="4"/>
        <v>0</v>
      </c>
    </row>
    <row r="61" spans="1:19" x14ac:dyDescent="0.25">
      <c r="A61" s="117" t="s">
        <v>58</v>
      </c>
      <c r="B61" s="118">
        <v>9</v>
      </c>
      <c r="C61" s="323" t="s">
        <v>67</v>
      </c>
      <c r="D61" s="324"/>
      <c r="E61" s="324"/>
      <c r="F61" s="325"/>
      <c r="G61" s="118">
        <f>250+250+500</f>
        <v>1000</v>
      </c>
      <c r="H61" s="118" t="s">
        <v>55</v>
      </c>
      <c r="I61" s="77">
        <v>20</v>
      </c>
      <c r="J61" s="78"/>
      <c r="K61" s="79"/>
      <c r="L61" s="80">
        <f t="shared" si="1"/>
        <v>0</v>
      </c>
      <c r="M61" s="148"/>
      <c r="N61" s="81">
        <f t="shared" si="2"/>
        <v>0</v>
      </c>
      <c r="O61" s="172"/>
      <c r="P61" s="80">
        <f t="shared" si="3"/>
        <v>0</v>
      </c>
      <c r="Q61" s="150">
        <f t="shared" si="9"/>
        <v>1000</v>
      </c>
      <c r="R61" s="83">
        <f t="shared" si="4"/>
        <v>20000</v>
      </c>
    </row>
    <row r="62" spans="1:19" ht="15.75" thickBot="1" x14ac:dyDescent="0.3">
      <c r="A62" s="244" t="s">
        <v>208</v>
      </c>
      <c r="B62" s="276"/>
      <c r="C62" s="144"/>
      <c r="D62" s="245"/>
      <c r="E62" s="246"/>
      <c r="F62" s="247"/>
      <c r="G62" s="129"/>
      <c r="H62" s="130"/>
      <c r="I62" s="92"/>
      <c r="J62" s="93"/>
      <c r="K62" s="94"/>
      <c r="L62" s="96">
        <f t="shared" ref="L62" si="10">SUM(L13:L61)</f>
        <v>0</v>
      </c>
      <c r="M62" s="272"/>
      <c r="N62" s="273">
        <f>SUM(N13:N61)</f>
        <v>0</v>
      </c>
      <c r="O62" s="182"/>
      <c r="P62" s="96">
        <f>SUM(P13:P61)</f>
        <v>0</v>
      </c>
      <c r="Q62" s="183"/>
      <c r="R62" s="98">
        <f>SUM(R13:R61)</f>
        <v>2365380</v>
      </c>
    </row>
    <row r="63" spans="1:19" ht="15.75" thickTop="1" x14ac:dyDescent="0.25">
      <c r="A63" s="248" t="s">
        <v>68</v>
      </c>
      <c r="B63" s="249"/>
      <c r="C63" s="333" t="s">
        <v>69</v>
      </c>
      <c r="D63" s="334"/>
      <c r="E63" s="334"/>
      <c r="F63" s="335"/>
      <c r="G63" s="119"/>
      <c r="H63" s="119"/>
      <c r="I63" s="119"/>
      <c r="J63" s="124"/>
      <c r="K63" s="102"/>
      <c r="L63" s="103"/>
      <c r="M63" s="158"/>
      <c r="N63" s="103"/>
      <c r="O63" s="159"/>
      <c r="P63" s="103"/>
      <c r="Q63" s="104"/>
      <c r="R63" s="105"/>
    </row>
    <row r="64" spans="1:19" x14ac:dyDescent="0.25">
      <c r="A64" s="137" t="s">
        <v>68</v>
      </c>
      <c r="B64" s="118">
        <v>1</v>
      </c>
      <c r="C64" s="330" t="s">
        <v>70</v>
      </c>
      <c r="D64" s="331"/>
      <c r="E64" s="331"/>
      <c r="F64" s="332"/>
      <c r="G64" s="118">
        <f>30+8</f>
        <v>38</v>
      </c>
      <c r="H64" s="118" t="s">
        <v>71</v>
      </c>
      <c r="I64" s="123">
        <v>7100</v>
      </c>
      <c r="J64" s="78"/>
      <c r="K64" s="79"/>
      <c r="L64" s="80">
        <f t="shared" si="1"/>
        <v>0</v>
      </c>
      <c r="M64" s="148"/>
      <c r="N64" s="81">
        <f t="shared" si="2"/>
        <v>0</v>
      </c>
      <c r="O64" s="172"/>
      <c r="P64" s="80">
        <f t="shared" si="3"/>
        <v>0</v>
      </c>
      <c r="Q64" s="150">
        <f t="shared" ref="Q64:Q89" si="11">G64-M64-O64</f>
        <v>38</v>
      </c>
      <c r="R64" s="83">
        <f t="shared" si="4"/>
        <v>269800</v>
      </c>
    </row>
    <row r="65" spans="1:19" x14ac:dyDescent="0.25">
      <c r="A65" s="137" t="s">
        <v>68</v>
      </c>
      <c r="B65" s="118">
        <v>2</v>
      </c>
      <c r="C65" s="323" t="s">
        <v>72</v>
      </c>
      <c r="D65" s="324"/>
      <c r="E65" s="324"/>
      <c r="F65" s="325"/>
      <c r="G65" s="118">
        <f>1500+700</f>
        <v>2200</v>
      </c>
      <c r="H65" s="118" t="s">
        <v>55</v>
      </c>
      <c r="I65" s="123">
        <v>20</v>
      </c>
      <c r="J65" s="78"/>
      <c r="K65" s="79"/>
      <c r="L65" s="80">
        <f t="shared" si="1"/>
        <v>0</v>
      </c>
      <c r="M65" s="148"/>
      <c r="N65" s="81">
        <f t="shared" si="2"/>
        <v>0</v>
      </c>
      <c r="O65" s="172"/>
      <c r="P65" s="80">
        <f t="shared" si="3"/>
        <v>0</v>
      </c>
      <c r="Q65" s="150">
        <f t="shared" si="11"/>
        <v>2200</v>
      </c>
      <c r="R65" s="83">
        <f t="shared" si="4"/>
        <v>44000</v>
      </c>
    </row>
    <row r="66" spans="1:19" x14ac:dyDescent="0.25">
      <c r="A66" s="137" t="s">
        <v>68</v>
      </c>
      <c r="B66" s="118">
        <v>3</v>
      </c>
      <c r="C66" s="138" t="s">
        <v>73</v>
      </c>
      <c r="D66" s="138"/>
      <c r="E66" s="138"/>
      <c r="F66" s="138"/>
      <c r="G66" s="118">
        <f>30+8</f>
        <v>38</v>
      </c>
      <c r="H66" s="118" t="s">
        <v>71</v>
      </c>
      <c r="I66" s="123">
        <v>1200</v>
      </c>
      <c r="J66" s="78"/>
      <c r="K66" s="79"/>
      <c r="L66" s="80">
        <f t="shared" si="1"/>
        <v>0</v>
      </c>
      <c r="M66" s="148"/>
      <c r="N66" s="81">
        <f t="shared" si="2"/>
        <v>0</v>
      </c>
      <c r="O66" s="184"/>
      <c r="P66" s="80">
        <f t="shared" si="3"/>
        <v>0</v>
      </c>
      <c r="Q66" s="150">
        <f t="shared" si="11"/>
        <v>38</v>
      </c>
      <c r="R66" s="83">
        <f t="shared" si="4"/>
        <v>45600</v>
      </c>
    </row>
    <row r="67" spans="1:19" ht="15" customHeight="1" x14ac:dyDescent="0.25">
      <c r="A67" s="137" t="s">
        <v>68</v>
      </c>
      <c r="B67" s="118">
        <v>4</v>
      </c>
      <c r="C67" s="323" t="s">
        <v>74</v>
      </c>
      <c r="D67" s="324"/>
      <c r="E67" s="324"/>
      <c r="F67" s="325"/>
      <c r="G67" s="118">
        <v>48</v>
      </c>
      <c r="H67" s="118" t="s">
        <v>19</v>
      </c>
      <c r="I67" s="77">
        <v>750</v>
      </c>
      <c r="J67" s="78"/>
      <c r="K67" s="79"/>
      <c r="L67" s="80">
        <f t="shared" si="1"/>
        <v>0</v>
      </c>
      <c r="M67" s="148"/>
      <c r="N67" s="81">
        <f t="shared" si="2"/>
        <v>0</v>
      </c>
      <c r="O67" s="184"/>
      <c r="P67" s="80">
        <f t="shared" si="3"/>
        <v>0</v>
      </c>
      <c r="Q67" s="150">
        <f t="shared" si="11"/>
        <v>48</v>
      </c>
      <c r="R67" s="83">
        <f t="shared" si="4"/>
        <v>36000</v>
      </c>
    </row>
    <row r="68" spans="1:19" ht="15" customHeight="1" x14ac:dyDescent="0.25">
      <c r="A68" s="137" t="s">
        <v>68</v>
      </c>
      <c r="B68" s="118">
        <v>5</v>
      </c>
      <c r="C68" s="323" t="s">
        <v>75</v>
      </c>
      <c r="D68" s="324"/>
      <c r="E68" s="324"/>
      <c r="F68" s="325"/>
      <c r="G68" s="118">
        <v>250</v>
      </c>
      <c r="H68" s="118" t="s">
        <v>55</v>
      </c>
      <c r="I68" s="77">
        <v>30</v>
      </c>
      <c r="J68" s="78"/>
      <c r="K68" s="79"/>
      <c r="L68" s="80">
        <f t="shared" si="1"/>
        <v>0</v>
      </c>
      <c r="M68" s="148"/>
      <c r="N68" s="81">
        <f t="shared" si="2"/>
        <v>0</v>
      </c>
      <c r="O68" s="184"/>
      <c r="P68" s="80">
        <f t="shared" si="3"/>
        <v>0</v>
      </c>
      <c r="Q68" s="150">
        <f t="shared" si="11"/>
        <v>250</v>
      </c>
      <c r="R68" s="83">
        <f t="shared" si="4"/>
        <v>7500</v>
      </c>
    </row>
    <row r="69" spans="1:19" ht="15" customHeight="1" x14ac:dyDescent="0.25">
      <c r="A69" s="137" t="s">
        <v>68</v>
      </c>
      <c r="B69" s="118">
        <v>6</v>
      </c>
      <c r="C69" s="138" t="s">
        <v>76</v>
      </c>
      <c r="D69" s="138"/>
      <c r="E69" s="138"/>
      <c r="F69" s="138"/>
      <c r="G69" s="118">
        <v>4</v>
      </c>
      <c r="H69" s="118" t="s">
        <v>71</v>
      </c>
      <c r="I69" s="123">
        <v>850</v>
      </c>
      <c r="J69" s="78"/>
      <c r="K69" s="79"/>
      <c r="L69" s="80">
        <f t="shared" si="1"/>
        <v>0</v>
      </c>
      <c r="M69" s="148"/>
      <c r="N69" s="81">
        <f t="shared" si="2"/>
        <v>0</v>
      </c>
      <c r="O69" s="184"/>
      <c r="P69" s="80">
        <f t="shared" si="3"/>
        <v>0</v>
      </c>
      <c r="Q69" s="150">
        <f t="shared" si="11"/>
        <v>4</v>
      </c>
      <c r="R69" s="83">
        <f t="shared" si="4"/>
        <v>3400</v>
      </c>
    </row>
    <row r="70" spans="1:19" ht="15" hidden="1" customHeight="1" x14ac:dyDescent="0.25">
      <c r="A70" s="137" t="s">
        <v>68</v>
      </c>
      <c r="B70" s="118">
        <v>7</v>
      </c>
      <c r="C70" s="323" t="s">
        <v>77</v>
      </c>
      <c r="D70" s="324"/>
      <c r="E70" s="324"/>
      <c r="F70" s="325"/>
      <c r="G70" s="118"/>
      <c r="H70" s="118" t="s">
        <v>19</v>
      </c>
      <c r="I70" s="77">
        <v>990</v>
      </c>
      <c r="J70" s="78"/>
      <c r="K70" s="79"/>
      <c r="L70" s="80">
        <f t="shared" si="1"/>
        <v>0</v>
      </c>
      <c r="M70" s="148"/>
      <c r="N70" s="81">
        <f t="shared" si="2"/>
        <v>0</v>
      </c>
      <c r="O70" s="184"/>
      <c r="P70" s="80">
        <f t="shared" si="3"/>
        <v>0</v>
      </c>
      <c r="Q70" s="150">
        <f t="shared" si="11"/>
        <v>0</v>
      </c>
      <c r="R70" s="83">
        <f t="shared" si="4"/>
        <v>0</v>
      </c>
      <c r="S70" s="35"/>
    </row>
    <row r="71" spans="1:19" ht="15" hidden="1" customHeight="1" x14ac:dyDescent="0.25">
      <c r="A71" s="137" t="s">
        <v>68</v>
      </c>
      <c r="B71" s="118">
        <v>8</v>
      </c>
      <c r="C71" s="138" t="s">
        <v>78</v>
      </c>
      <c r="D71" s="138"/>
      <c r="E71" s="175"/>
      <c r="F71" s="177"/>
      <c r="G71" s="118"/>
      <c r="H71" s="118" t="s">
        <v>19</v>
      </c>
      <c r="I71" s="77"/>
      <c r="J71" s="78"/>
      <c r="K71" s="79"/>
      <c r="L71" s="80">
        <f t="shared" si="1"/>
        <v>0</v>
      </c>
      <c r="M71" s="148"/>
      <c r="N71" s="81">
        <f t="shared" si="2"/>
        <v>0</v>
      </c>
      <c r="O71" s="184"/>
      <c r="P71" s="80">
        <f t="shared" si="3"/>
        <v>0</v>
      </c>
      <c r="Q71" s="150">
        <f t="shared" si="11"/>
        <v>0</v>
      </c>
      <c r="R71" s="83">
        <f t="shared" si="4"/>
        <v>0</v>
      </c>
    </row>
    <row r="72" spans="1:19" ht="15" hidden="1" customHeight="1" x14ac:dyDescent="0.25">
      <c r="A72" s="137" t="s">
        <v>68</v>
      </c>
      <c r="B72" s="118">
        <v>9</v>
      </c>
      <c r="C72" s="323" t="s">
        <v>75</v>
      </c>
      <c r="D72" s="324"/>
      <c r="E72" s="324"/>
      <c r="F72" s="325"/>
      <c r="G72" s="118"/>
      <c r="H72" s="118" t="s">
        <v>55</v>
      </c>
      <c r="I72" s="77">
        <v>48</v>
      </c>
      <c r="J72" s="78"/>
      <c r="K72" s="79"/>
      <c r="L72" s="80">
        <f t="shared" ref="L72:L135" si="12">K72*I72</f>
        <v>0</v>
      </c>
      <c r="M72" s="148"/>
      <c r="N72" s="81">
        <f t="shared" ref="N72:N135" si="13">M72*$I72</f>
        <v>0</v>
      </c>
      <c r="O72" s="184"/>
      <c r="P72" s="80">
        <f t="shared" ref="P72:P135" si="14">O72*$I72</f>
        <v>0</v>
      </c>
      <c r="Q72" s="150">
        <f t="shared" si="11"/>
        <v>0</v>
      </c>
      <c r="R72" s="83">
        <f t="shared" ref="R72:R135" si="15">Q72*$I72</f>
        <v>0</v>
      </c>
    </row>
    <row r="73" spans="1:19" ht="15" hidden="1" customHeight="1" x14ac:dyDescent="0.25">
      <c r="A73" s="137" t="s">
        <v>68</v>
      </c>
      <c r="B73" s="118">
        <v>10</v>
      </c>
      <c r="C73" s="138" t="s">
        <v>76</v>
      </c>
      <c r="D73" s="138"/>
      <c r="E73" s="138"/>
      <c r="F73" s="138"/>
      <c r="G73" s="118"/>
      <c r="H73" s="118" t="s">
        <v>71</v>
      </c>
      <c r="I73" s="123">
        <v>900</v>
      </c>
      <c r="J73" s="78"/>
      <c r="K73" s="79"/>
      <c r="L73" s="80">
        <f t="shared" si="12"/>
        <v>0</v>
      </c>
      <c r="M73" s="148"/>
      <c r="N73" s="81">
        <f t="shared" si="13"/>
        <v>0</v>
      </c>
      <c r="O73" s="184"/>
      <c r="P73" s="80">
        <f t="shared" si="14"/>
        <v>0</v>
      </c>
      <c r="Q73" s="150">
        <f t="shared" si="11"/>
        <v>0</v>
      </c>
      <c r="R73" s="83">
        <f t="shared" si="15"/>
        <v>0</v>
      </c>
    </row>
    <row r="74" spans="1:19" ht="15" hidden="1" customHeight="1" x14ac:dyDescent="0.25">
      <c r="A74" s="137" t="s">
        <v>68</v>
      </c>
      <c r="B74" s="118">
        <v>11</v>
      </c>
      <c r="C74" s="323" t="s">
        <v>79</v>
      </c>
      <c r="D74" s="324"/>
      <c r="E74" s="324"/>
      <c r="F74" s="325"/>
      <c r="G74" s="118"/>
      <c r="H74" s="118" t="s">
        <v>35</v>
      </c>
      <c r="I74" s="123"/>
      <c r="J74" s="78"/>
      <c r="K74" s="79"/>
      <c r="L74" s="80">
        <f t="shared" si="12"/>
        <v>0</v>
      </c>
      <c r="M74" s="148"/>
      <c r="N74" s="81">
        <f t="shared" si="13"/>
        <v>0</v>
      </c>
      <c r="O74" s="184"/>
      <c r="P74" s="80">
        <f t="shared" si="14"/>
        <v>0</v>
      </c>
      <c r="Q74" s="150">
        <f t="shared" si="11"/>
        <v>0</v>
      </c>
      <c r="R74" s="83">
        <f t="shared" si="15"/>
        <v>0</v>
      </c>
    </row>
    <row r="75" spans="1:19" ht="15" hidden="1" customHeight="1" x14ac:dyDescent="0.25">
      <c r="A75" s="137" t="s">
        <v>68</v>
      </c>
      <c r="B75" s="118">
        <v>12</v>
      </c>
      <c r="C75" s="138" t="s">
        <v>80</v>
      </c>
      <c r="D75" s="138"/>
      <c r="E75" s="175"/>
      <c r="F75" s="177"/>
      <c r="G75" s="118"/>
      <c r="H75" s="118" t="s">
        <v>55</v>
      </c>
      <c r="I75" s="123"/>
      <c r="J75" s="78"/>
      <c r="K75" s="79"/>
      <c r="L75" s="80">
        <f t="shared" si="12"/>
        <v>0</v>
      </c>
      <c r="M75" s="148"/>
      <c r="N75" s="81">
        <f t="shared" si="13"/>
        <v>0</v>
      </c>
      <c r="O75" s="184"/>
      <c r="P75" s="80">
        <f t="shared" si="14"/>
        <v>0</v>
      </c>
      <c r="Q75" s="150">
        <f t="shared" si="11"/>
        <v>0</v>
      </c>
      <c r="R75" s="83">
        <f t="shared" si="15"/>
        <v>0</v>
      </c>
    </row>
    <row r="76" spans="1:19" ht="15" hidden="1" customHeight="1" x14ac:dyDescent="0.25">
      <c r="A76" s="137" t="s">
        <v>68</v>
      </c>
      <c r="B76" s="118">
        <v>13</v>
      </c>
      <c r="C76" s="323" t="s">
        <v>81</v>
      </c>
      <c r="D76" s="324"/>
      <c r="E76" s="324"/>
      <c r="F76" s="325"/>
      <c r="G76" s="118"/>
      <c r="H76" s="118" t="s">
        <v>35</v>
      </c>
      <c r="I76" s="123"/>
      <c r="J76" s="78"/>
      <c r="K76" s="79"/>
      <c r="L76" s="80">
        <f t="shared" si="12"/>
        <v>0</v>
      </c>
      <c r="M76" s="148"/>
      <c r="N76" s="81">
        <f t="shared" si="13"/>
        <v>0</v>
      </c>
      <c r="O76" s="184"/>
      <c r="P76" s="80">
        <f t="shared" si="14"/>
        <v>0</v>
      </c>
      <c r="Q76" s="150">
        <f t="shared" si="11"/>
        <v>0</v>
      </c>
      <c r="R76" s="83">
        <f t="shared" si="15"/>
        <v>0</v>
      </c>
    </row>
    <row r="77" spans="1:19" ht="15" hidden="1" customHeight="1" x14ac:dyDescent="0.25">
      <c r="A77" s="137" t="s">
        <v>68</v>
      </c>
      <c r="B77" s="118">
        <v>14</v>
      </c>
      <c r="C77" s="138" t="s">
        <v>82</v>
      </c>
      <c r="D77" s="138"/>
      <c r="E77" s="138"/>
      <c r="F77" s="138"/>
      <c r="G77" s="118"/>
      <c r="H77" s="118" t="s">
        <v>55</v>
      </c>
      <c r="I77" s="123"/>
      <c r="J77" s="78"/>
      <c r="K77" s="79"/>
      <c r="L77" s="80">
        <f t="shared" si="12"/>
        <v>0</v>
      </c>
      <c r="M77" s="148"/>
      <c r="N77" s="81">
        <f t="shared" si="13"/>
        <v>0</v>
      </c>
      <c r="O77" s="184"/>
      <c r="P77" s="80">
        <f t="shared" si="14"/>
        <v>0</v>
      </c>
      <c r="Q77" s="150">
        <f t="shared" si="11"/>
        <v>0</v>
      </c>
      <c r="R77" s="83">
        <f t="shared" si="15"/>
        <v>0</v>
      </c>
    </row>
    <row r="78" spans="1:19" ht="15" hidden="1" customHeight="1" x14ac:dyDescent="0.25">
      <c r="A78" s="137" t="s">
        <v>68</v>
      </c>
      <c r="B78" s="118">
        <v>15</v>
      </c>
      <c r="C78" s="323" t="s">
        <v>83</v>
      </c>
      <c r="D78" s="324"/>
      <c r="E78" s="324"/>
      <c r="F78" s="325"/>
      <c r="G78" s="118"/>
      <c r="H78" s="118" t="s">
        <v>71</v>
      </c>
      <c r="I78" s="123"/>
      <c r="J78" s="78"/>
      <c r="K78" s="79"/>
      <c r="L78" s="80">
        <f t="shared" si="12"/>
        <v>0</v>
      </c>
      <c r="M78" s="148"/>
      <c r="N78" s="81">
        <f t="shared" si="13"/>
        <v>0</v>
      </c>
      <c r="O78" s="184"/>
      <c r="P78" s="80">
        <f t="shared" si="14"/>
        <v>0</v>
      </c>
      <c r="Q78" s="150">
        <f t="shared" si="11"/>
        <v>0</v>
      </c>
      <c r="R78" s="83">
        <f t="shared" si="15"/>
        <v>0</v>
      </c>
    </row>
    <row r="79" spans="1:19" hidden="1" x14ac:dyDescent="0.25">
      <c r="A79" s="137" t="s">
        <v>68</v>
      </c>
      <c r="B79" s="118">
        <v>16</v>
      </c>
      <c r="C79" s="323" t="s">
        <v>84</v>
      </c>
      <c r="D79" s="324"/>
      <c r="E79" s="324"/>
      <c r="F79" s="325"/>
      <c r="G79" s="118"/>
      <c r="H79" s="118" t="s">
        <v>50</v>
      </c>
      <c r="I79" s="131">
        <v>65</v>
      </c>
      <c r="J79" s="78"/>
      <c r="K79" s="79"/>
      <c r="L79" s="80">
        <f t="shared" si="12"/>
        <v>0</v>
      </c>
      <c r="M79" s="148"/>
      <c r="N79" s="81">
        <f t="shared" si="13"/>
        <v>0</v>
      </c>
      <c r="O79" s="184"/>
      <c r="P79" s="80">
        <f t="shared" si="14"/>
        <v>0</v>
      </c>
      <c r="Q79" s="150">
        <f t="shared" si="11"/>
        <v>0</v>
      </c>
      <c r="R79" s="83">
        <f t="shared" si="15"/>
        <v>0</v>
      </c>
    </row>
    <row r="80" spans="1:19" ht="15" hidden="1" customHeight="1" x14ac:dyDescent="0.25">
      <c r="A80" s="117" t="s">
        <v>68</v>
      </c>
      <c r="B80" s="118">
        <v>17</v>
      </c>
      <c r="C80" s="323" t="s">
        <v>85</v>
      </c>
      <c r="D80" s="324"/>
      <c r="E80" s="324"/>
      <c r="F80" s="325"/>
      <c r="G80" s="118"/>
      <c r="H80" s="118" t="s">
        <v>35</v>
      </c>
      <c r="I80" s="123"/>
      <c r="J80" s="78"/>
      <c r="K80" s="79"/>
      <c r="L80" s="80">
        <f t="shared" si="12"/>
        <v>0</v>
      </c>
      <c r="M80" s="148"/>
      <c r="N80" s="81">
        <f t="shared" si="13"/>
        <v>0</v>
      </c>
      <c r="O80" s="184"/>
      <c r="P80" s="80">
        <f t="shared" si="14"/>
        <v>0</v>
      </c>
      <c r="Q80" s="150">
        <f t="shared" si="11"/>
        <v>0</v>
      </c>
      <c r="R80" s="83">
        <f t="shared" si="15"/>
        <v>0</v>
      </c>
    </row>
    <row r="81" spans="1:18" ht="15" hidden="1" customHeight="1" x14ac:dyDescent="0.25">
      <c r="A81" s="117" t="s">
        <v>68</v>
      </c>
      <c r="B81" s="118">
        <v>18</v>
      </c>
      <c r="C81" s="323" t="s">
        <v>86</v>
      </c>
      <c r="D81" s="324"/>
      <c r="E81" s="324"/>
      <c r="F81" s="325"/>
      <c r="G81" s="118"/>
      <c r="H81" s="118" t="s">
        <v>35</v>
      </c>
      <c r="I81" s="123"/>
      <c r="J81" s="78"/>
      <c r="K81" s="79"/>
      <c r="L81" s="80">
        <f t="shared" si="12"/>
        <v>0</v>
      </c>
      <c r="M81" s="148"/>
      <c r="N81" s="81">
        <f t="shared" si="13"/>
        <v>0</v>
      </c>
      <c r="O81" s="184"/>
      <c r="P81" s="80">
        <f t="shared" si="14"/>
        <v>0</v>
      </c>
      <c r="Q81" s="150">
        <f t="shared" si="11"/>
        <v>0</v>
      </c>
      <c r="R81" s="83">
        <f t="shared" si="15"/>
        <v>0</v>
      </c>
    </row>
    <row r="82" spans="1:18" ht="15" hidden="1" customHeight="1" x14ac:dyDescent="0.25">
      <c r="A82" s="117" t="s">
        <v>68</v>
      </c>
      <c r="B82" s="118">
        <v>19</v>
      </c>
      <c r="C82" s="323" t="s">
        <v>87</v>
      </c>
      <c r="D82" s="324"/>
      <c r="E82" s="324"/>
      <c r="F82" s="325"/>
      <c r="G82" s="118"/>
      <c r="H82" s="118" t="s">
        <v>55</v>
      </c>
      <c r="I82" s="123"/>
      <c r="J82" s="78"/>
      <c r="K82" s="79"/>
      <c r="L82" s="80">
        <f t="shared" si="12"/>
        <v>0</v>
      </c>
      <c r="M82" s="148"/>
      <c r="N82" s="81">
        <f t="shared" si="13"/>
        <v>0</v>
      </c>
      <c r="O82" s="184"/>
      <c r="P82" s="80">
        <f t="shared" si="14"/>
        <v>0</v>
      </c>
      <c r="Q82" s="150">
        <f t="shared" si="11"/>
        <v>0</v>
      </c>
      <c r="R82" s="83">
        <f t="shared" si="15"/>
        <v>0</v>
      </c>
    </row>
    <row r="83" spans="1:18" x14ac:dyDescent="0.25">
      <c r="A83" s="137" t="s">
        <v>68</v>
      </c>
      <c r="B83" s="118">
        <v>20</v>
      </c>
      <c r="C83" s="180" t="s">
        <v>88</v>
      </c>
      <c r="D83" s="180"/>
      <c r="E83" s="139"/>
      <c r="F83" s="139"/>
      <c r="G83" s="118">
        <v>80</v>
      </c>
      <c r="H83" s="118" t="s">
        <v>231</v>
      </c>
      <c r="I83" s="77">
        <v>990</v>
      </c>
      <c r="J83" s="78"/>
      <c r="K83" s="79"/>
      <c r="L83" s="80">
        <f t="shared" si="12"/>
        <v>0</v>
      </c>
      <c r="M83" s="148"/>
      <c r="N83" s="81">
        <f t="shared" si="13"/>
        <v>0</v>
      </c>
      <c r="O83" s="184"/>
      <c r="P83" s="80">
        <f t="shared" si="14"/>
        <v>0</v>
      </c>
      <c r="Q83" s="150">
        <f t="shared" si="11"/>
        <v>80</v>
      </c>
      <c r="R83" s="83">
        <f t="shared" si="15"/>
        <v>79200</v>
      </c>
    </row>
    <row r="84" spans="1:18" hidden="1" x14ac:dyDescent="0.25">
      <c r="A84" s="137" t="s">
        <v>68</v>
      </c>
      <c r="B84" s="118">
        <v>21</v>
      </c>
      <c r="C84" s="330" t="s">
        <v>89</v>
      </c>
      <c r="D84" s="331"/>
      <c r="E84" s="331"/>
      <c r="F84" s="332"/>
      <c r="G84" s="185"/>
      <c r="H84" s="186" t="s">
        <v>44</v>
      </c>
      <c r="I84" s="187">
        <v>16000</v>
      </c>
      <c r="J84" s="78"/>
      <c r="K84" s="79"/>
      <c r="L84" s="80">
        <f t="shared" si="12"/>
        <v>0</v>
      </c>
      <c r="M84" s="148"/>
      <c r="N84" s="81">
        <f t="shared" si="13"/>
        <v>0</v>
      </c>
      <c r="O84" s="184"/>
      <c r="P84" s="80">
        <f t="shared" si="14"/>
        <v>0</v>
      </c>
      <c r="Q84" s="150">
        <f t="shared" si="11"/>
        <v>0</v>
      </c>
      <c r="R84" s="83">
        <f t="shared" si="15"/>
        <v>0</v>
      </c>
    </row>
    <row r="85" spans="1:18" hidden="1" x14ac:dyDescent="0.25">
      <c r="A85" s="137" t="s">
        <v>68</v>
      </c>
      <c r="B85" s="118">
        <v>22</v>
      </c>
      <c r="C85" s="330" t="s">
        <v>90</v>
      </c>
      <c r="D85" s="331"/>
      <c r="E85" s="331"/>
      <c r="F85" s="332"/>
      <c r="G85" s="118"/>
      <c r="H85" s="118" t="s">
        <v>44</v>
      </c>
      <c r="I85" s="77">
        <v>280000</v>
      </c>
      <c r="J85" s="78"/>
      <c r="K85" s="79"/>
      <c r="L85" s="80">
        <f t="shared" si="12"/>
        <v>0</v>
      </c>
      <c r="M85" s="148"/>
      <c r="N85" s="81">
        <f t="shared" si="13"/>
        <v>0</v>
      </c>
      <c r="O85" s="184"/>
      <c r="P85" s="80">
        <f t="shared" si="14"/>
        <v>0</v>
      </c>
      <c r="Q85" s="150">
        <f t="shared" si="11"/>
        <v>0</v>
      </c>
      <c r="R85" s="83">
        <f t="shared" si="15"/>
        <v>0</v>
      </c>
    </row>
    <row r="86" spans="1:18" hidden="1" x14ac:dyDescent="0.25">
      <c r="A86" s="137" t="s">
        <v>68</v>
      </c>
      <c r="B86" s="118">
        <v>23</v>
      </c>
      <c r="C86" s="330" t="s">
        <v>91</v>
      </c>
      <c r="D86" s="331"/>
      <c r="E86" s="331"/>
      <c r="F86" s="332"/>
      <c r="G86" s="185"/>
      <c r="H86" s="186" t="s">
        <v>44</v>
      </c>
      <c r="I86" s="187">
        <v>750000</v>
      </c>
      <c r="J86" s="78"/>
      <c r="K86" s="79"/>
      <c r="L86" s="80">
        <f t="shared" si="12"/>
        <v>0</v>
      </c>
      <c r="M86" s="148"/>
      <c r="N86" s="81">
        <f t="shared" si="13"/>
        <v>0</v>
      </c>
      <c r="O86" s="184"/>
      <c r="P86" s="80">
        <f t="shared" si="14"/>
        <v>0</v>
      </c>
      <c r="Q86" s="150">
        <f t="shared" si="11"/>
        <v>0</v>
      </c>
      <c r="R86" s="83">
        <f t="shared" si="15"/>
        <v>0</v>
      </c>
    </row>
    <row r="87" spans="1:18" hidden="1" x14ac:dyDescent="0.25">
      <c r="A87" s="137" t="s">
        <v>68</v>
      </c>
      <c r="B87" s="118">
        <v>24</v>
      </c>
      <c r="C87" s="330" t="s">
        <v>92</v>
      </c>
      <c r="D87" s="331"/>
      <c r="E87" s="331"/>
      <c r="F87" s="332"/>
      <c r="G87" s="185"/>
      <c r="H87" s="186" t="s">
        <v>71</v>
      </c>
      <c r="I87" s="187">
        <v>360000</v>
      </c>
      <c r="J87" s="78"/>
      <c r="K87" s="79"/>
      <c r="L87" s="80">
        <f t="shared" si="12"/>
        <v>0</v>
      </c>
      <c r="M87" s="148"/>
      <c r="N87" s="81">
        <f t="shared" si="13"/>
        <v>0</v>
      </c>
      <c r="O87" s="184"/>
      <c r="P87" s="80">
        <f t="shared" si="14"/>
        <v>0</v>
      </c>
      <c r="Q87" s="150">
        <f t="shared" si="11"/>
        <v>0</v>
      </c>
      <c r="R87" s="83">
        <f t="shared" si="15"/>
        <v>0</v>
      </c>
    </row>
    <row r="88" spans="1:18" hidden="1" x14ac:dyDescent="0.25">
      <c r="A88" s="137" t="s">
        <v>68</v>
      </c>
      <c r="B88" s="118">
        <v>25</v>
      </c>
      <c r="C88" s="330" t="s">
        <v>93</v>
      </c>
      <c r="D88" s="331"/>
      <c r="E88" s="331"/>
      <c r="F88" s="332"/>
      <c r="G88" s="185"/>
      <c r="H88" s="186" t="s">
        <v>11</v>
      </c>
      <c r="I88" s="187">
        <v>990</v>
      </c>
      <c r="J88" s="78"/>
      <c r="K88" s="79"/>
      <c r="L88" s="80">
        <f t="shared" si="12"/>
        <v>0</v>
      </c>
      <c r="M88" s="148"/>
      <c r="N88" s="81">
        <f t="shared" si="13"/>
        <v>0</v>
      </c>
      <c r="O88" s="184"/>
      <c r="P88" s="80">
        <f t="shared" si="14"/>
        <v>0</v>
      </c>
      <c r="Q88" s="150">
        <f t="shared" si="11"/>
        <v>0</v>
      </c>
      <c r="R88" s="83">
        <f t="shared" si="15"/>
        <v>0</v>
      </c>
    </row>
    <row r="89" spans="1:18" hidden="1" x14ac:dyDescent="0.25">
      <c r="A89" s="137" t="s">
        <v>68</v>
      </c>
      <c r="B89" s="118">
        <v>26</v>
      </c>
      <c r="C89" s="250" t="s">
        <v>94</v>
      </c>
      <c r="D89" s="250"/>
      <c r="E89" s="250"/>
      <c r="F89" s="250"/>
      <c r="G89" s="185"/>
      <c r="H89" s="186" t="s">
        <v>19</v>
      </c>
      <c r="I89" s="187">
        <v>360</v>
      </c>
      <c r="J89" s="78"/>
      <c r="K89" s="79"/>
      <c r="L89" s="80">
        <f t="shared" si="12"/>
        <v>0</v>
      </c>
      <c r="M89" s="148"/>
      <c r="N89" s="81">
        <f t="shared" si="13"/>
        <v>0</v>
      </c>
      <c r="O89" s="184"/>
      <c r="P89" s="80">
        <f t="shared" si="14"/>
        <v>0</v>
      </c>
      <c r="Q89" s="150">
        <f t="shared" si="11"/>
        <v>0</v>
      </c>
      <c r="R89" s="83">
        <f t="shared" si="15"/>
        <v>0</v>
      </c>
    </row>
    <row r="90" spans="1:18" ht="15.75" thickBot="1" x14ac:dyDescent="0.3">
      <c r="A90" s="244" t="s">
        <v>209</v>
      </c>
      <c r="B90" s="276"/>
      <c r="C90" s="144"/>
      <c r="D90" s="245"/>
      <c r="E90" s="246"/>
      <c r="F90" s="247"/>
      <c r="G90" s="129"/>
      <c r="H90" s="130"/>
      <c r="I90" s="92"/>
      <c r="J90" s="93"/>
      <c r="K90" s="94"/>
      <c r="L90" s="96">
        <f t="shared" ref="L90" si="16">SUM(L64:L89)</f>
        <v>0</v>
      </c>
      <c r="M90" s="274"/>
      <c r="N90" s="273">
        <f>SUM(N64:N89)</f>
        <v>0</v>
      </c>
      <c r="O90" s="188"/>
      <c r="P90" s="96">
        <f t="shared" ref="P90:R90" si="17">SUM(P64:P89)</f>
        <v>0</v>
      </c>
      <c r="Q90" s="183"/>
      <c r="R90" s="98">
        <f t="shared" si="17"/>
        <v>485500</v>
      </c>
    </row>
    <row r="91" spans="1:18" ht="15.75" thickTop="1" x14ac:dyDescent="0.25">
      <c r="A91" s="62" t="s">
        <v>95</v>
      </c>
      <c r="B91" s="249"/>
      <c r="C91" s="251" t="s">
        <v>96</v>
      </c>
      <c r="D91" s="252"/>
      <c r="E91" s="253"/>
      <c r="F91" s="254"/>
      <c r="G91" s="119"/>
      <c r="H91" s="119"/>
      <c r="I91" s="119"/>
      <c r="J91" s="124"/>
      <c r="K91" s="102"/>
      <c r="L91" s="103"/>
      <c r="M91" s="158"/>
      <c r="N91" s="103"/>
      <c r="O91" s="189"/>
      <c r="P91" s="103"/>
      <c r="Q91" s="104"/>
      <c r="R91" s="105"/>
    </row>
    <row r="92" spans="1:18" hidden="1" x14ac:dyDescent="0.25">
      <c r="A92" s="137" t="s">
        <v>95</v>
      </c>
      <c r="B92" s="118">
        <v>1</v>
      </c>
      <c r="C92" s="323" t="s">
        <v>97</v>
      </c>
      <c r="D92" s="324"/>
      <c r="E92" s="324"/>
      <c r="F92" s="325"/>
      <c r="G92" s="118"/>
      <c r="H92" s="118" t="s">
        <v>48</v>
      </c>
      <c r="I92" s="77">
        <v>990</v>
      </c>
      <c r="J92" s="78"/>
      <c r="K92" s="79"/>
      <c r="L92" s="80">
        <f t="shared" si="12"/>
        <v>0</v>
      </c>
      <c r="M92" s="148"/>
      <c r="N92" s="81">
        <f t="shared" si="13"/>
        <v>0</v>
      </c>
      <c r="O92" s="82"/>
      <c r="P92" s="80">
        <f t="shared" si="14"/>
        <v>0</v>
      </c>
      <c r="Q92" s="150">
        <f t="shared" ref="Q92:Q112" si="18">G92-M92-O92</f>
        <v>0</v>
      </c>
      <c r="R92" s="83">
        <f t="shared" si="15"/>
        <v>0</v>
      </c>
    </row>
    <row r="93" spans="1:18" hidden="1" x14ac:dyDescent="0.25">
      <c r="A93" s="137" t="s">
        <v>95</v>
      </c>
      <c r="B93" s="118">
        <v>2</v>
      </c>
      <c r="C93" s="138" t="s">
        <v>98</v>
      </c>
      <c r="D93" s="138"/>
      <c r="E93" s="138"/>
      <c r="F93" s="138"/>
      <c r="G93" s="118"/>
      <c r="H93" s="118" t="s">
        <v>50</v>
      </c>
      <c r="I93" s="123">
        <v>80</v>
      </c>
      <c r="J93" s="78"/>
      <c r="K93" s="79"/>
      <c r="L93" s="80">
        <f t="shared" si="12"/>
        <v>0</v>
      </c>
      <c r="M93" s="148"/>
      <c r="N93" s="81">
        <f t="shared" si="13"/>
        <v>0</v>
      </c>
      <c r="O93" s="82"/>
      <c r="P93" s="80">
        <f t="shared" si="14"/>
        <v>0</v>
      </c>
      <c r="Q93" s="150">
        <f t="shared" si="18"/>
        <v>0</v>
      </c>
      <c r="R93" s="83">
        <f t="shared" si="15"/>
        <v>0</v>
      </c>
    </row>
    <row r="94" spans="1:18" ht="15" hidden="1" customHeight="1" x14ac:dyDescent="0.25">
      <c r="A94" s="137" t="s">
        <v>95</v>
      </c>
      <c r="B94" s="118">
        <v>3</v>
      </c>
      <c r="C94" s="138" t="s">
        <v>99</v>
      </c>
      <c r="D94" s="138"/>
      <c r="E94" s="138"/>
      <c r="F94" s="138"/>
      <c r="G94" s="132"/>
      <c r="H94" s="118" t="s">
        <v>50</v>
      </c>
      <c r="I94" s="123"/>
      <c r="J94" s="78"/>
      <c r="K94" s="79"/>
      <c r="L94" s="80">
        <f t="shared" si="12"/>
        <v>0</v>
      </c>
      <c r="M94" s="148"/>
      <c r="N94" s="81">
        <f t="shared" si="13"/>
        <v>0</v>
      </c>
      <c r="O94" s="82"/>
      <c r="P94" s="80">
        <f t="shared" si="14"/>
        <v>0</v>
      </c>
      <c r="Q94" s="150">
        <f t="shared" si="18"/>
        <v>0</v>
      </c>
      <c r="R94" s="83">
        <f t="shared" si="15"/>
        <v>0</v>
      </c>
    </row>
    <row r="95" spans="1:18" hidden="1" x14ac:dyDescent="0.25">
      <c r="A95" s="137" t="s">
        <v>95</v>
      </c>
      <c r="B95" s="118">
        <v>4</v>
      </c>
      <c r="C95" s="138" t="s">
        <v>100</v>
      </c>
      <c r="D95" s="138"/>
      <c r="E95" s="138"/>
      <c r="F95" s="138"/>
      <c r="G95" s="118"/>
      <c r="H95" s="118" t="s">
        <v>101</v>
      </c>
      <c r="I95" s="123">
        <v>1180</v>
      </c>
      <c r="J95" s="78"/>
      <c r="K95" s="79"/>
      <c r="L95" s="80">
        <f t="shared" si="12"/>
        <v>0</v>
      </c>
      <c r="M95" s="148"/>
      <c r="N95" s="81">
        <f t="shared" si="13"/>
        <v>0</v>
      </c>
      <c r="O95" s="82"/>
      <c r="P95" s="80">
        <f t="shared" si="14"/>
        <v>0</v>
      </c>
      <c r="Q95" s="150">
        <f t="shared" si="18"/>
        <v>0</v>
      </c>
      <c r="R95" s="83">
        <f t="shared" si="15"/>
        <v>0</v>
      </c>
    </row>
    <row r="96" spans="1:18" ht="15" hidden="1" customHeight="1" x14ac:dyDescent="0.25">
      <c r="A96" s="137" t="s">
        <v>95</v>
      </c>
      <c r="B96" s="118">
        <v>5</v>
      </c>
      <c r="C96" s="138" t="s">
        <v>102</v>
      </c>
      <c r="D96" s="138"/>
      <c r="E96" s="138"/>
      <c r="F96" s="138"/>
      <c r="G96" s="118"/>
      <c r="H96" s="118" t="s">
        <v>101</v>
      </c>
      <c r="I96" s="123"/>
      <c r="J96" s="78"/>
      <c r="K96" s="79"/>
      <c r="L96" s="80">
        <f t="shared" si="12"/>
        <v>0</v>
      </c>
      <c r="M96" s="148"/>
      <c r="N96" s="81">
        <f t="shared" si="13"/>
        <v>0</v>
      </c>
      <c r="O96" s="82"/>
      <c r="P96" s="80">
        <f t="shared" si="14"/>
        <v>0</v>
      </c>
      <c r="Q96" s="150">
        <f t="shared" si="18"/>
        <v>0</v>
      </c>
      <c r="R96" s="83">
        <f t="shared" si="15"/>
        <v>0</v>
      </c>
    </row>
    <row r="97" spans="1:18" ht="15" hidden="1" customHeight="1" x14ac:dyDescent="0.25">
      <c r="A97" s="137" t="s">
        <v>95</v>
      </c>
      <c r="B97" s="118">
        <v>6</v>
      </c>
      <c r="C97" s="323" t="s">
        <v>103</v>
      </c>
      <c r="D97" s="324"/>
      <c r="E97" s="324"/>
      <c r="F97" s="325"/>
      <c r="G97" s="118"/>
      <c r="H97" s="118" t="s">
        <v>101</v>
      </c>
      <c r="I97" s="123"/>
      <c r="J97" s="78"/>
      <c r="K97" s="79"/>
      <c r="L97" s="80">
        <f t="shared" si="12"/>
        <v>0</v>
      </c>
      <c r="M97" s="148"/>
      <c r="N97" s="81">
        <f t="shared" si="13"/>
        <v>0</v>
      </c>
      <c r="O97" s="82"/>
      <c r="P97" s="80">
        <f t="shared" si="14"/>
        <v>0</v>
      </c>
      <c r="Q97" s="150">
        <f t="shared" si="18"/>
        <v>0</v>
      </c>
      <c r="R97" s="83">
        <f t="shared" si="15"/>
        <v>0</v>
      </c>
    </row>
    <row r="98" spans="1:18" ht="15" hidden="1" customHeight="1" x14ac:dyDescent="0.25">
      <c r="A98" s="137" t="s">
        <v>95</v>
      </c>
      <c r="B98" s="118">
        <v>7</v>
      </c>
      <c r="C98" s="138" t="s">
        <v>104</v>
      </c>
      <c r="D98" s="138"/>
      <c r="E98" s="138"/>
      <c r="F98" s="138"/>
      <c r="G98" s="118"/>
      <c r="H98" s="118" t="s">
        <v>50</v>
      </c>
      <c r="I98" s="123"/>
      <c r="J98" s="78"/>
      <c r="K98" s="79"/>
      <c r="L98" s="80">
        <f t="shared" si="12"/>
        <v>0</v>
      </c>
      <c r="M98" s="148"/>
      <c r="N98" s="81">
        <f t="shared" si="13"/>
        <v>0</v>
      </c>
      <c r="O98" s="82"/>
      <c r="P98" s="80">
        <f t="shared" si="14"/>
        <v>0</v>
      </c>
      <c r="Q98" s="150">
        <f t="shared" si="18"/>
        <v>0</v>
      </c>
      <c r="R98" s="83">
        <f t="shared" si="15"/>
        <v>0</v>
      </c>
    </row>
    <row r="99" spans="1:18" ht="15" hidden="1" customHeight="1" x14ac:dyDescent="0.25">
      <c r="A99" s="137" t="s">
        <v>95</v>
      </c>
      <c r="B99" s="118">
        <v>8</v>
      </c>
      <c r="C99" s="138" t="s">
        <v>105</v>
      </c>
      <c r="D99" s="138"/>
      <c r="E99" s="138"/>
      <c r="F99" s="138"/>
      <c r="G99" s="118"/>
      <c r="H99" s="118" t="s">
        <v>101</v>
      </c>
      <c r="I99" s="77"/>
      <c r="J99" s="78"/>
      <c r="K99" s="79"/>
      <c r="L99" s="80">
        <f t="shared" si="12"/>
        <v>0</v>
      </c>
      <c r="M99" s="148"/>
      <c r="N99" s="81">
        <f t="shared" si="13"/>
        <v>0</v>
      </c>
      <c r="O99" s="82"/>
      <c r="P99" s="80">
        <f t="shared" si="14"/>
        <v>0</v>
      </c>
      <c r="Q99" s="150">
        <f t="shared" si="18"/>
        <v>0</v>
      </c>
      <c r="R99" s="83">
        <f t="shared" si="15"/>
        <v>0</v>
      </c>
    </row>
    <row r="100" spans="1:18" ht="15" hidden="1" customHeight="1" x14ac:dyDescent="0.25">
      <c r="A100" s="137" t="s">
        <v>95</v>
      </c>
      <c r="B100" s="118">
        <v>9</v>
      </c>
      <c r="C100" s="323" t="s">
        <v>106</v>
      </c>
      <c r="D100" s="324"/>
      <c r="E100" s="324"/>
      <c r="F100" s="325"/>
      <c r="G100" s="118"/>
      <c r="H100" s="118" t="s">
        <v>101</v>
      </c>
      <c r="I100" s="123"/>
      <c r="J100" s="78"/>
      <c r="K100" s="79"/>
      <c r="L100" s="80">
        <f t="shared" si="12"/>
        <v>0</v>
      </c>
      <c r="M100" s="148"/>
      <c r="N100" s="81">
        <f t="shared" si="13"/>
        <v>0</v>
      </c>
      <c r="O100" s="82"/>
      <c r="P100" s="80">
        <f t="shared" si="14"/>
        <v>0</v>
      </c>
      <c r="Q100" s="150">
        <f t="shared" si="18"/>
        <v>0</v>
      </c>
      <c r="R100" s="83">
        <f t="shared" si="15"/>
        <v>0</v>
      </c>
    </row>
    <row r="101" spans="1:18" ht="15" hidden="1" customHeight="1" x14ac:dyDescent="0.25">
      <c r="A101" s="137" t="s">
        <v>95</v>
      </c>
      <c r="B101" s="118">
        <v>10</v>
      </c>
      <c r="C101" s="323" t="s">
        <v>107</v>
      </c>
      <c r="D101" s="324"/>
      <c r="E101" s="324"/>
      <c r="F101" s="325"/>
      <c r="G101" s="118"/>
      <c r="H101" s="118" t="s">
        <v>50</v>
      </c>
      <c r="I101" s="123"/>
      <c r="J101" s="78"/>
      <c r="K101" s="79"/>
      <c r="L101" s="80">
        <f t="shared" si="12"/>
        <v>0</v>
      </c>
      <c r="M101" s="148"/>
      <c r="N101" s="81">
        <f t="shared" si="13"/>
        <v>0</v>
      </c>
      <c r="O101" s="82"/>
      <c r="P101" s="80">
        <f t="shared" si="14"/>
        <v>0</v>
      </c>
      <c r="Q101" s="150">
        <f t="shared" si="18"/>
        <v>0</v>
      </c>
      <c r="R101" s="83">
        <f t="shared" si="15"/>
        <v>0</v>
      </c>
    </row>
    <row r="102" spans="1:18" ht="15" hidden="1" customHeight="1" x14ac:dyDescent="0.25">
      <c r="A102" s="137" t="s">
        <v>95</v>
      </c>
      <c r="B102" s="118">
        <v>11</v>
      </c>
      <c r="C102" s="323" t="s">
        <v>108</v>
      </c>
      <c r="D102" s="324"/>
      <c r="E102" s="324"/>
      <c r="F102" s="325"/>
      <c r="G102" s="118"/>
      <c r="H102" s="118" t="s">
        <v>101</v>
      </c>
      <c r="I102" s="123"/>
      <c r="J102" s="78"/>
      <c r="K102" s="79"/>
      <c r="L102" s="80">
        <f t="shared" si="12"/>
        <v>0</v>
      </c>
      <c r="M102" s="148"/>
      <c r="N102" s="81">
        <f t="shared" si="13"/>
        <v>0</v>
      </c>
      <c r="O102" s="82"/>
      <c r="P102" s="80">
        <f t="shared" si="14"/>
        <v>0</v>
      </c>
      <c r="Q102" s="150">
        <f t="shared" si="18"/>
        <v>0</v>
      </c>
      <c r="R102" s="83">
        <f t="shared" si="15"/>
        <v>0</v>
      </c>
    </row>
    <row r="103" spans="1:18" ht="15" hidden="1" customHeight="1" x14ac:dyDescent="0.25">
      <c r="A103" s="137" t="s">
        <v>95</v>
      </c>
      <c r="B103" s="118">
        <v>12</v>
      </c>
      <c r="C103" s="323" t="s">
        <v>109</v>
      </c>
      <c r="D103" s="324"/>
      <c r="E103" s="324"/>
      <c r="F103" s="325"/>
      <c r="G103" s="118"/>
      <c r="H103" s="118" t="s">
        <v>101</v>
      </c>
      <c r="I103" s="123"/>
      <c r="J103" s="78"/>
      <c r="K103" s="79"/>
      <c r="L103" s="80">
        <f t="shared" si="12"/>
        <v>0</v>
      </c>
      <c r="M103" s="148"/>
      <c r="N103" s="81">
        <f t="shared" si="13"/>
        <v>0</v>
      </c>
      <c r="O103" s="82"/>
      <c r="P103" s="80">
        <f t="shared" si="14"/>
        <v>0</v>
      </c>
      <c r="Q103" s="150">
        <f t="shared" si="18"/>
        <v>0</v>
      </c>
      <c r="R103" s="83">
        <f t="shared" si="15"/>
        <v>0</v>
      </c>
    </row>
    <row r="104" spans="1:18" ht="15" hidden="1" customHeight="1" x14ac:dyDescent="0.25">
      <c r="A104" s="137" t="s">
        <v>95</v>
      </c>
      <c r="B104" s="118">
        <v>13</v>
      </c>
      <c r="C104" s="138" t="s">
        <v>110</v>
      </c>
      <c r="D104" s="138"/>
      <c r="E104" s="138"/>
      <c r="F104" s="138"/>
      <c r="G104" s="118"/>
      <c r="H104" s="118" t="s">
        <v>50</v>
      </c>
      <c r="I104" s="123"/>
      <c r="J104" s="78"/>
      <c r="K104" s="79"/>
      <c r="L104" s="80">
        <f t="shared" si="12"/>
        <v>0</v>
      </c>
      <c r="M104" s="148"/>
      <c r="N104" s="81">
        <f t="shared" si="13"/>
        <v>0</v>
      </c>
      <c r="O104" s="82"/>
      <c r="P104" s="80">
        <f t="shared" si="14"/>
        <v>0</v>
      </c>
      <c r="Q104" s="150">
        <f t="shared" si="18"/>
        <v>0</v>
      </c>
      <c r="R104" s="83">
        <f t="shared" si="15"/>
        <v>0</v>
      </c>
    </row>
    <row r="105" spans="1:18" hidden="1" x14ac:dyDescent="0.25">
      <c r="A105" s="137" t="s">
        <v>95</v>
      </c>
      <c r="B105" s="118">
        <v>14</v>
      </c>
      <c r="C105" s="323" t="s">
        <v>111</v>
      </c>
      <c r="D105" s="324"/>
      <c r="E105" s="324"/>
      <c r="F105" s="325"/>
      <c r="G105" s="118"/>
      <c r="H105" s="118" t="s">
        <v>50</v>
      </c>
      <c r="I105" s="123">
        <v>10</v>
      </c>
      <c r="J105" s="78"/>
      <c r="K105" s="79"/>
      <c r="L105" s="80">
        <f t="shared" si="12"/>
        <v>0</v>
      </c>
      <c r="M105" s="148"/>
      <c r="N105" s="81">
        <f t="shared" si="13"/>
        <v>0</v>
      </c>
      <c r="O105" s="82"/>
      <c r="P105" s="80">
        <f t="shared" si="14"/>
        <v>0</v>
      </c>
      <c r="Q105" s="150">
        <f t="shared" si="18"/>
        <v>0</v>
      </c>
      <c r="R105" s="83">
        <f t="shared" si="15"/>
        <v>0</v>
      </c>
    </row>
    <row r="106" spans="1:18" hidden="1" x14ac:dyDescent="0.25">
      <c r="A106" s="137" t="s">
        <v>95</v>
      </c>
      <c r="B106" s="118">
        <v>15</v>
      </c>
      <c r="C106" s="138" t="s">
        <v>112</v>
      </c>
      <c r="D106" s="138"/>
      <c r="E106" s="138"/>
      <c r="F106" s="138"/>
      <c r="G106" s="118"/>
      <c r="H106" s="118" t="s">
        <v>55</v>
      </c>
      <c r="I106" s="123">
        <v>20</v>
      </c>
      <c r="J106" s="78"/>
      <c r="K106" s="79"/>
      <c r="L106" s="80">
        <f t="shared" si="12"/>
        <v>0</v>
      </c>
      <c r="M106" s="148"/>
      <c r="N106" s="81">
        <f t="shared" si="13"/>
        <v>0</v>
      </c>
      <c r="O106" s="82"/>
      <c r="P106" s="80">
        <f t="shared" si="14"/>
        <v>0</v>
      </c>
      <c r="Q106" s="150">
        <f t="shared" si="18"/>
        <v>0</v>
      </c>
      <c r="R106" s="83">
        <f t="shared" si="15"/>
        <v>0</v>
      </c>
    </row>
    <row r="107" spans="1:18" ht="15" hidden="1" customHeight="1" x14ac:dyDescent="0.25">
      <c r="A107" s="137" t="s">
        <v>95</v>
      </c>
      <c r="B107" s="118">
        <v>16</v>
      </c>
      <c r="C107" s="138" t="s">
        <v>113</v>
      </c>
      <c r="D107" s="138"/>
      <c r="E107" s="138"/>
      <c r="F107" s="138"/>
      <c r="G107" s="118"/>
      <c r="H107" s="118" t="s">
        <v>50</v>
      </c>
      <c r="I107" s="123"/>
      <c r="J107" s="78"/>
      <c r="K107" s="79"/>
      <c r="L107" s="80">
        <f t="shared" si="12"/>
        <v>0</v>
      </c>
      <c r="M107" s="148"/>
      <c r="N107" s="81">
        <f t="shared" si="13"/>
        <v>0</v>
      </c>
      <c r="O107" s="190"/>
      <c r="P107" s="80">
        <f t="shared" si="14"/>
        <v>0</v>
      </c>
      <c r="Q107" s="150">
        <f t="shared" si="18"/>
        <v>0</v>
      </c>
      <c r="R107" s="83">
        <f t="shared" si="15"/>
        <v>0</v>
      </c>
    </row>
    <row r="108" spans="1:18" x14ac:dyDescent="0.25">
      <c r="A108" s="137" t="s">
        <v>95</v>
      </c>
      <c r="B108" s="118">
        <v>17</v>
      </c>
      <c r="C108" s="138" t="s">
        <v>114</v>
      </c>
      <c r="D108" s="138"/>
      <c r="E108" s="138"/>
      <c r="F108" s="138"/>
      <c r="G108" s="118">
        <f>160+26+175</f>
        <v>361</v>
      </c>
      <c r="H108" s="118" t="s">
        <v>50</v>
      </c>
      <c r="I108" s="123">
        <v>1390</v>
      </c>
      <c r="J108" s="78"/>
      <c r="K108" s="79"/>
      <c r="L108" s="80">
        <f t="shared" si="12"/>
        <v>0</v>
      </c>
      <c r="M108" s="148"/>
      <c r="N108" s="81">
        <f t="shared" si="13"/>
        <v>0</v>
      </c>
      <c r="O108" s="190"/>
      <c r="P108" s="80">
        <f t="shared" si="14"/>
        <v>0</v>
      </c>
      <c r="Q108" s="150">
        <f t="shared" si="18"/>
        <v>361</v>
      </c>
      <c r="R108" s="83">
        <f t="shared" si="15"/>
        <v>501790</v>
      </c>
    </row>
    <row r="109" spans="1:18" x14ac:dyDescent="0.25">
      <c r="A109" s="137" t="s">
        <v>95</v>
      </c>
      <c r="B109" s="118">
        <v>18</v>
      </c>
      <c r="C109" s="323" t="s">
        <v>115</v>
      </c>
      <c r="D109" s="324"/>
      <c r="E109" s="324"/>
      <c r="F109" s="325"/>
      <c r="G109" s="118">
        <f>400+400+400</f>
        <v>1200</v>
      </c>
      <c r="H109" s="118" t="s">
        <v>55</v>
      </c>
      <c r="I109" s="123">
        <v>30</v>
      </c>
      <c r="J109" s="78"/>
      <c r="K109" s="79"/>
      <c r="L109" s="80">
        <f t="shared" si="12"/>
        <v>0</v>
      </c>
      <c r="M109" s="148"/>
      <c r="N109" s="81">
        <f t="shared" si="13"/>
        <v>0</v>
      </c>
      <c r="O109" s="190"/>
      <c r="P109" s="80">
        <f t="shared" si="14"/>
        <v>0</v>
      </c>
      <c r="Q109" s="150">
        <f t="shared" si="18"/>
        <v>1200</v>
      </c>
      <c r="R109" s="83">
        <f t="shared" si="15"/>
        <v>36000</v>
      </c>
    </row>
    <row r="110" spans="1:18" hidden="1" x14ac:dyDescent="0.25">
      <c r="A110" s="137" t="s">
        <v>95</v>
      </c>
      <c r="B110" s="118">
        <v>19</v>
      </c>
      <c r="C110" s="175" t="s">
        <v>116</v>
      </c>
      <c r="D110" s="176"/>
      <c r="E110" s="176"/>
      <c r="F110" s="177"/>
      <c r="G110" s="146"/>
      <c r="H110" s="118" t="s">
        <v>50</v>
      </c>
      <c r="I110" s="123">
        <v>280</v>
      </c>
      <c r="J110" s="78"/>
      <c r="K110" s="79"/>
      <c r="L110" s="80">
        <f t="shared" si="12"/>
        <v>0</v>
      </c>
      <c r="M110" s="148"/>
      <c r="N110" s="81">
        <f t="shared" si="13"/>
        <v>0</v>
      </c>
      <c r="O110" s="190"/>
      <c r="P110" s="80">
        <f t="shared" si="14"/>
        <v>0</v>
      </c>
      <c r="Q110" s="150">
        <f t="shared" si="18"/>
        <v>0</v>
      </c>
      <c r="R110" s="83">
        <f t="shared" si="15"/>
        <v>0</v>
      </c>
    </row>
    <row r="111" spans="1:18" hidden="1" x14ac:dyDescent="0.25">
      <c r="A111" s="137" t="s">
        <v>95</v>
      </c>
      <c r="B111" s="118">
        <v>20</v>
      </c>
      <c r="C111" s="175" t="s">
        <v>117</v>
      </c>
      <c r="D111" s="176"/>
      <c r="E111" s="176"/>
      <c r="F111" s="177"/>
      <c r="G111" s="118"/>
      <c r="H111" s="118" t="s">
        <v>55</v>
      </c>
      <c r="I111" s="123">
        <v>20</v>
      </c>
      <c r="J111" s="78"/>
      <c r="K111" s="79"/>
      <c r="L111" s="80">
        <f t="shared" si="12"/>
        <v>0</v>
      </c>
      <c r="M111" s="148"/>
      <c r="N111" s="81">
        <f t="shared" si="13"/>
        <v>0</v>
      </c>
      <c r="O111" s="190"/>
      <c r="P111" s="80">
        <f t="shared" si="14"/>
        <v>0</v>
      </c>
      <c r="Q111" s="150">
        <f t="shared" si="18"/>
        <v>0</v>
      </c>
      <c r="R111" s="83">
        <f t="shared" si="15"/>
        <v>0</v>
      </c>
    </row>
    <row r="112" spans="1:18" x14ac:dyDescent="0.25">
      <c r="A112" s="137" t="s">
        <v>95</v>
      </c>
      <c r="B112" s="118">
        <v>21</v>
      </c>
      <c r="C112" s="323" t="s">
        <v>118</v>
      </c>
      <c r="D112" s="324"/>
      <c r="E112" s="324"/>
      <c r="F112" s="325"/>
      <c r="G112" s="118">
        <f>40+40+80</f>
        <v>160</v>
      </c>
      <c r="H112" s="118" t="s">
        <v>48</v>
      </c>
      <c r="I112" s="123">
        <v>990</v>
      </c>
      <c r="J112" s="78"/>
      <c r="K112" s="79"/>
      <c r="L112" s="80">
        <f t="shared" si="12"/>
        <v>0</v>
      </c>
      <c r="M112" s="148"/>
      <c r="N112" s="81">
        <f t="shared" si="13"/>
        <v>0</v>
      </c>
      <c r="O112" s="190"/>
      <c r="P112" s="80">
        <f t="shared" si="14"/>
        <v>0</v>
      </c>
      <c r="Q112" s="150">
        <f t="shared" si="18"/>
        <v>160</v>
      </c>
      <c r="R112" s="83">
        <f t="shared" si="15"/>
        <v>158400</v>
      </c>
    </row>
    <row r="113" spans="1:18" ht="15.75" thickBot="1" x14ac:dyDescent="0.3">
      <c r="A113" s="244" t="s">
        <v>210</v>
      </c>
      <c r="B113" s="276"/>
      <c r="C113" s="144"/>
      <c r="D113" s="245"/>
      <c r="E113" s="246"/>
      <c r="F113" s="247"/>
      <c r="G113" s="129"/>
      <c r="H113" s="130"/>
      <c r="I113" s="92"/>
      <c r="J113" s="93"/>
      <c r="K113" s="94"/>
      <c r="L113" s="273">
        <f t="shared" ref="L113" si="19">SUM(L92:L112)</f>
        <v>0</v>
      </c>
      <c r="M113" s="274"/>
      <c r="N113" s="273">
        <f>SUM(N92:N112)</f>
        <v>0</v>
      </c>
      <c r="O113" s="191"/>
      <c r="P113" s="96">
        <f t="shared" ref="P113:R113" si="20">SUM(P92:P112)</f>
        <v>0</v>
      </c>
      <c r="Q113" s="183"/>
      <c r="R113" s="98">
        <f t="shared" si="20"/>
        <v>696190</v>
      </c>
    </row>
    <row r="114" spans="1:18" ht="15.75" thickTop="1" x14ac:dyDescent="0.25">
      <c r="A114" s="62" t="s">
        <v>119</v>
      </c>
      <c r="B114" s="255"/>
      <c r="C114" s="256" t="s">
        <v>120</v>
      </c>
      <c r="D114" s="252"/>
      <c r="E114" s="253"/>
      <c r="F114" s="254"/>
      <c r="G114" s="119"/>
      <c r="H114" s="119"/>
      <c r="I114" s="119"/>
      <c r="J114" s="124"/>
      <c r="K114" s="102"/>
      <c r="L114" s="103"/>
      <c r="M114" s="158"/>
      <c r="N114" s="103"/>
      <c r="O114" s="189"/>
      <c r="P114" s="103"/>
      <c r="Q114" s="104"/>
      <c r="R114" s="105"/>
    </row>
    <row r="115" spans="1:18" x14ac:dyDescent="0.25">
      <c r="A115" s="257" t="s">
        <v>119</v>
      </c>
      <c r="B115" s="118">
        <v>1</v>
      </c>
      <c r="C115" s="138" t="s">
        <v>121</v>
      </c>
      <c r="D115" s="139"/>
      <c r="E115" s="139"/>
      <c r="F115" s="139"/>
      <c r="G115" s="118">
        <f>16+2+100</f>
        <v>118</v>
      </c>
      <c r="H115" s="118" t="s">
        <v>71</v>
      </c>
      <c r="I115" s="77">
        <v>1800</v>
      </c>
      <c r="J115" s="78"/>
      <c r="K115" s="79"/>
      <c r="L115" s="80">
        <f t="shared" si="12"/>
        <v>0</v>
      </c>
      <c r="M115" s="148"/>
      <c r="N115" s="81">
        <f t="shared" si="13"/>
        <v>0</v>
      </c>
      <c r="O115" s="190"/>
      <c r="P115" s="80">
        <f t="shared" si="14"/>
        <v>0</v>
      </c>
      <c r="Q115" s="150">
        <f t="shared" ref="Q115:Q135" si="21">G115-M115-O115</f>
        <v>118</v>
      </c>
      <c r="R115" s="83">
        <f t="shared" si="15"/>
        <v>212400</v>
      </c>
    </row>
    <row r="116" spans="1:18" x14ac:dyDescent="0.25">
      <c r="A116" s="257" t="s">
        <v>119</v>
      </c>
      <c r="B116" s="118">
        <v>2</v>
      </c>
      <c r="C116" s="138" t="s">
        <v>122</v>
      </c>
      <c r="D116" s="139"/>
      <c r="E116" s="139"/>
      <c r="F116" s="139"/>
      <c r="G116" s="118">
        <f>16+6+99</f>
        <v>121</v>
      </c>
      <c r="H116" s="118" t="s">
        <v>71</v>
      </c>
      <c r="I116" s="77">
        <v>1850</v>
      </c>
      <c r="J116" s="78"/>
      <c r="K116" s="79"/>
      <c r="L116" s="80">
        <f t="shared" si="12"/>
        <v>0</v>
      </c>
      <c r="M116" s="148"/>
      <c r="N116" s="81">
        <f t="shared" si="13"/>
        <v>0</v>
      </c>
      <c r="O116" s="190"/>
      <c r="P116" s="80">
        <f t="shared" si="14"/>
        <v>0</v>
      </c>
      <c r="Q116" s="150">
        <f t="shared" si="21"/>
        <v>121</v>
      </c>
      <c r="R116" s="83">
        <f t="shared" si="15"/>
        <v>223850</v>
      </c>
    </row>
    <row r="117" spans="1:18" ht="15" hidden="1" customHeight="1" x14ac:dyDescent="0.25">
      <c r="A117" s="257" t="s">
        <v>119</v>
      </c>
      <c r="B117" s="118">
        <v>3</v>
      </c>
      <c r="C117" s="138" t="s">
        <v>123</v>
      </c>
      <c r="D117" s="139"/>
      <c r="E117" s="139"/>
      <c r="F117" s="139"/>
      <c r="G117" s="118"/>
      <c r="H117" s="118" t="s">
        <v>71</v>
      </c>
      <c r="I117" s="77"/>
      <c r="J117" s="78"/>
      <c r="K117" s="79"/>
      <c r="L117" s="80">
        <f t="shared" si="12"/>
        <v>0</v>
      </c>
      <c r="M117" s="148"/>
      <c r="N117" s="81">
        <f t="shared" si="13"/>
        <v>0</v>
      </c>
      <c r="O117" s="190"/>
      <c r="P117" s="80">
        <f t="shared" si="14"/>
        <v>0</v>
      </c>
      <c r="Q117" s="150">
        <f t="shared" si="21"/>
        <v>0</v>
      </c>
      <c r="R117" s="83">
        <f t="shared" si="15"/>
        <v>0</v>
      </c>
    </row>
    <row r="118" spans="1:18" x14ac:dyDescent="0.25">
      <c r="A118" s="257" t="s">
        <v>119</v>
      </c>
      <c r="B118" s="118">
        <v>4</v>
      </c>
      <c r="C118" s="138" t="s">
        <v>124</v>
      </c>
      <c r="D118" s="139"/>
      <c r="E118" s="139"/>
      <c r="F118" s="139"/>
      <c r="G118" s="118">
        <f>4+2+12</f>
        <v>18</v>
      </c>
      <c r="H118" s="118" t="s">
        <v>71</v>
      </c>
      <c r="I118" s="77">
        <v>2800</v>
      </c>
      <c r="J118" s="78"/>
      <c r="K118" s="79"/>
      <c r="L118" s="80">
        <f t="shared" si="12"/>
        <v>0</v>
      </c>
      <c r="M118" s="148"/>
      <c r="N118" s="81">
        <f t="shared" si="13"/>
        <v>0</v>
      </c>
      <c r="O118" s="190"/>
      <c r="P118" s="80">
        <f t="shared" si="14"/>
        <v>0</v>
      </c>
      <c r="Q118" s="150">
        <f t="shared" si="21"/>
        <v>18</v>
      </c>
      <c r="R118" s="83">
        <f t="shared" si="15"/>
        <v>50400</v>
      </c>
    </row>
    <row r="119" spans="1:18" ht="15" hidden="1" customHeight="1" x14ac:dyDescent="0.25">
      <c r="A119" s="257" t="s">
        <v>119</v>
      </c>
      <c r="B119" s="118">
        <v>5</v>
      </c>
      <c r="C119" s="138" t="s">
        <v>125</v>
      </c>
      <c r="D119" s="139"/>
      <c r="E119" s="139"/>
      <c r="F119" s="139"/>
      <c r="G119" s="118"/>
      <c r="H119" s="118" t="s">
        <v>71</v>
      </c>
      <c r="I119" s="77"/>
      <c r="J119" s="78"/>
      <c r="K119" s="79"/>
      <c r="L119" s="80">
        <f t="shared" si="12"/>
        <v>0</v>
      </c>
      <c r="M119" s="148"/>
      <c r="N119" s="81">
        <f t="shared" si="13"/>
        <v>0</v>
      </c>
      <c r="O119" s="190"/>
      <c r="P119" s="80">
        <f t="shared" si="14"/>
        <v>0</v>
      </c>
      <c r="Q119" s="150">
        <f t="shared" si="21"/>
        <v>0</v>
      </c>
      <c r="R119" s="83">
        <f t="shared" si="15"/>
        <v>0</v>
      </c>
    </row>
    <row r="120" spans="1:18" hidden="1" x14ac:dyDescent="0.25">
      <c r="A120" s="257" t="s">
        <v>119</v>
      </c>
      <c r="B120" s="118">
        <v>6</v>
      </c>
      <c r="C120" s="138" t="s">
        <v>126</v>
      </c>
      <c r="D120" s="139"/>
      <c r="E120" s="139"/>
      <c r="F120" s="139"/>
      <c r="G120" s="118"/>
      <c r="H120" s="118" t="s">
        <v>71</v>
      </c>
      <c r="I120" s="77">
        <v>4100</v>
      </c>
      <c r="J120" s="78"/>
      <c r="K120" s="79"/>
      <c r="L120" s="80">
        <f t="shared" si="12"/>
        <v>0</v>
      </c>
      <c r="M120" s="148"/>
      <c r="N120" s="81">
        <f t="shared" si="13"/>
        <v>0</v>
      </c>
      <c r="O120" s="190"/>
      <c r="P120" s="80">
        <f t="shared" si="14"/>
        <v>0</v>
      </c>
      <c r="Q120" s="150">
        <f t="shared" si="21"/>
        <v>0</v>
      </c>
      <c r="R120" s="83">
        <f t="shared" si="15"/>
        <v>0</v>
      </c>
    </row>
    <row r="121" spans="1:18" x14ac:dyDescent="0.25">
      <c r="A121" s="257" t="s">
        <v>119</v>
      </c>
      <c r="B121" s="118">
        <v>7</v>
      </c>
      <c r="C121" s="138" t="s">
        <v>127</v>
      </c>
      <c r="D121" s="139"/>
      <c r="E121" s="139"/>
      <c r="F121" s="139"/>
      <c r="G121" s="118">
        <f>4+2+12</f>
        <v>18</v>
      </c>
      <c r="H121" s="118" t="s">
        <v>71</v>
      </c>
      <c r="I121" s="77">
        <v>4300</v>
      </c>
      <c r="J121" s="78"/>
      <c r="K121" s="79"/>
      <c r="L121" s="80">
        <f t="shared" si="12"/>
        <v>0</v>
      </c>
      <c r="M121" s="148"/>
      <c r="N121" s="81">
        <f t="shared" si="13"/>
        <v>0</v>
      </c>
      <c r="O121" s="190"/>
      <c r="P121" s="80">
        <f t="shared" si="14"/>
        <v>0</v>
      </c>
      <c r="Q121" s="150">
        <f t="shared" si="21"/>
        <v>18</v>
      </c>
      <c r="R121" s="83">
        <f t="shared" si="15"/>
        <v>77400</v>
      </c>
    </row>
    <row r="122" spans="1:18" ht="15" hidden="1" customHeight="1" x14ac:dyDescent="0.25">
      <c r="A122" s="257" t="s">
        <v>119</v>
      </c>
      <c r="B122" s="118">
        <v>8</v>
      </c>
      <c r="C122" s="138" t="s">
        <v>128</v>
      </c>
      <c r="D122" s="139"/>
      <c r="E122" s="139"/>
      <c r="F122" s="139"/>
      <c r="G122" s="118"/>
      <c r="H122" s="118" t="s">
        <v>71</v>
      </c>
      <c r="I122" s="77"/>
      <c r="J122" s="78"/>
      <c r="K122" s="79"/>
      <c r="L122" s="80">
        <f t="shared" si="12"/>
        <v>0</v>
      </c>
      <c r="M122" s="148"/>
      <c r="N122" s="81">
        <f t="shared" si="13"/>
        <v>0</v>
      </c>
      <c r="O122" s="190"/>
      <c r="P122" s="80">
        <f t="shared" si="14"/>
        <v>0</v>
      </c>
      <c r="Q122" s="150">
        <f t="shared" si="21"/>
        <v>0</v>
      </c>
      <c r="R122" s="83">
        <f t="shared" si="15"/>
        <v>0</v>
      </c>
    </row>
    <row r="123" spans="1:18" x14ac:dyDescent="0.25">
      <c r="A123" s="257" t="s">
        <v>119</v>
      </c>
      <c r="B123" s="118">
        <v>9</v>
      </c>
      <c r="C123" s="138" t="s">
        <v>129</v>
      </c>
      <c r="D123" s="139"/>
      <c r="E123" s="139"/>
      <c r="F123" s="139"/>
      <c r="G123" s="118">
        <f>8+2+10</f>
        <v>20</v>
      </c>
      <c r="H123" s="118" t="s">
        <v>71</v>
      </c>
      <c r="I123" s="77">
        <v>2600</v>
      </c>
      <c r="J123" s="78"/>
      <c r="K123" s="79"/>
      <c r="L123" s="80">
        <f t="shared" si="12"/>
        <v>0</v>
      </c>
      <c r="M123" s="148"/>
      <c r="N123" s="81">
        <f t="shared" si="13"/>
        <v>0</v>
      </c>
      <c r="O123" s="190"/>
      <c r="P123" s="80">
        <f t="shared" si="14"/>
        <v>0</v>
      </c>
      <c r="Q123" s="150">
        <f t="shared" si="21"/>
        <v>20</v>
      </c>
      <c r="R123" s="83">
        <f t="shared" si="15"/>
        <v>52000</v>
      </c>
    </row>
    <row r="124" spans="1:18" hidden="1" x14ac:dyDescent="0.25">
      <c r="A124" s="257" t="s">
        <v>119</v>
      </c>
      <c r="B124" s="118">
        <v>10</v>
      </c>
      <c r="C124" s="138" t="s">
        <v>130</v>
      </c>
      <c r="D124" s="139"/>
      <c r="E124" s="139"/>
      <c r="F124" s="139"/>
      <c r="G124" s="118"/>
      <c r="H124" s="118" t="s">
        <v>71</v>
      </c>
      <c r="I124" s="77">
        <v>2000</v>
      </c>
      <c r="J124" s="78"/>
      <c r="K124" s="79"/>
      <c r="L124" s="80">
        <f t="shared" si="12"/>
        <v>0</v>
      </c>
      <c r="M124" s="148"/>
      <c r="N124" s="81">
        <f t="shared" si="13"/>
        <v>0</v>
      </c>
      <c r="O124" s="190"/>
      <c r="P124" s="80">
        <f t="shared" si="14"/>
        <v>0</v>
      </c>
      <c r="Q124" s="150">
        <f t="shared" si="21"/>
        <v>0</v>
      </c>
      <c r="R124" s="83">
        <f t="shared" si="15"/>
        <v>0</v>
      </c>
    </row>
    <row r="125" spans="1:18" ht="15" hidden="1" customHeight="1" x14ac:dyDescent="0.25">
      <c r="A125" s="257" t="s">
        <v>119</v>
      </c>
      <c r="B125" s="118">
        <v>11</v>
      </c>
      <c r="C125" s="138" t="s">
        <v>131</v>
      </c>
      <c r="D125" s="139"/>
      <c r="E125" s="139"/>
      <c r="F125" s="139"/>
      <c r="G125" s="118"/>
      <c r="H125" s="118" t="s">
        <v>71</v>
      </c>
      <c r="I125" s="77"/>
      <c r="J125" s="78"/>
      <c r="K125" s="79"/>
      <c r="L125" s="80">
        <f t="shared" si="12"/>
        <v>0</v>
      </c>
      <c r="M125" s="148"/>
      <c r="N125" s="81">
        <f t="shared" si="13"/>
        <v>0</v>
      </c>
      <c r="O125" s="190"/>
      <c r="P125" s="80">
        <f t="shared" si="14"/>
        <v>0</v>
      </c>
      <c r="Q125" s="150">
        <f t="shared" si="21"/>
        <v>0</v>
      </c>
      <c r="R125" s="83">
        <f t="shared" si="15"/>
        <v>0</v>
      </c>
    </row>
    <row r="126" spans="1:18" ht="15" hidden="1" customHeight="1" x14ac:dyDescent="0.25">
      <c r="A126" s="257" t="s">
        <v>119</v>
      </c>
      <c r="B126" s="118">
        <v>12</v>
      </c>
      <c r="C126" s="138" t="s">
        <v>132</v>
      </c>
      <c r="D126" s="139"/>
      <c r="E126" s="139"/>
      <c r="F126" s="139"/>
      <c r="G126" s="118"/>
      <c r="H126" s="118" t="s">
        <v>71</v>
      </c>
      <c r="I126" s="77"/>
      <c r="J126" s="78"/>
      <c r="K126" s="79"/>
      <c r="L126" s="80">
        <f t="shared" si="12"/>
        <v>0</v>
      </c>
      <c r="M126" s="148"/>
      <c r="N126" s="81">
        <f t="shared" si="13"/>
        <v>0</v>
      </c>
      <c r="O126" s="190"/>
      <c r="P126" s="80">
        <f t="shared" si="14"/>
        <v>0</v>
      </c>
      <c r="Q126" s="150">
        <f t="shared" si="21"/>
        <v>0</v>
      </c>
      <c r="R126" s="83">
        <f t="shared" si="15"/>
        <v>0</v>
      </c>
    </row>
    <row r="127" spans="1:18" ht="15" customHeight="1" x14ac:dyDescent="0.25">
      <c r="A127" s="257" t="s">
        <v>119</v>
      </c>
      <c r="B127" s="118">
        <v>13</v>
      </c>
      <c r="C127" s="138" t="s">
        <v>133</v>
      </c>
      <c r="D127" s="139"/>
      <c r="E127" s="139"/>
      <c r="F127" s="139"/>
      <c r="G127" s="118">
        <v>5</v>
      </c>
      <c r="H127" s="118" t="s">
        <v>71</v>
      </c>
      <c r="I127" s="77">
        <v>5200</v>
      </c>
      <c r="J127" s="78"/>
      <c r="K127" s="79"/>
      <c r="L127" s="80">
        <f t="shared" si="12"/>
        <v>0</v>
      </c>
      <c r="M127" s="148"/>
      <c r="N127" s="81">
        <f t="shared" si="13"/>
        <v>0</v>
      </c>
      <c r="O127" s="190"/>
      <c r="P127" s="80">
        <f t="shared" si="14"/>
        <v>0</v>
      </c>
      <c r="Q127" s="150">
        <f t="shared" si="21"/>
        <v>5</v>
      </c>
      <c r="R127" s="83">
        <f t="shared" si="15"/>
        <v>26000</v>
      </c>
    </row>
    <row r="128" spans="1:18" ht="15" customHeight="1" x14ac:dyDescent="0.25">
      <c r="A128" s="257" t="s">
        <v>119</v>
      </c>
      <c r="B128" s="118">
        <v>14</v>
      </c>
      <c r="C128" s="138" t="s">
        <v>134</v>
      </c>
      <c r="D128" s="139"/>
      <c r="E128" s="139"/>
      <c r="F128" s="139"/>
      <c r="G128" s="118">
        <v>75</v>
      </c>
      <c r="H128" s="118" t="s">
        <v>71</v>
      </c>
      <c r="I128" s="77">
        <v>24900</v>
      </c>
      <c r="J128" s="78"/>
      <c r="K128" s="79"/>
      <c r="L128" s="80">
        <f t="shared" si="12"/>
        <v>0</v>
      </c>
      <c r="M128" s="148"/>
      <c r="N128" s="81">
        <f t="shared" si="13"/>
        <v>0</v>
      </c>
      <c r="O128" s="190"/>
      <c r="P128" s="80">
        <f t="shared" si="14"/>
        <v>0</v>
      </c>
      <c r="Q128" s="150">
        <f t="shared" si="21"/>
        <v>75</v>
      </c>
      <c r="R128" s="83">
        <f t="shared" si="15"/>
        <v>1867500</v>
      </c>
    </row>
    <row r="129" spans="1:18" hidden="1" x14ac:dyDescent="0.25">
      <c r="A129" s="257" t="s">
        <v>119</v>
      </c>
      <c r="B129" s="118">
        <v>15</v>
      </c>
      <c r="C129" s="138" t="s">
        <v>135</v>
      </c>
      <c r="D129" s="139"/>
      <c r="E129" s="139"/>
      <c r="F129" s="139"/>
      <c r="G129" s="118"/>
      <c r="H129" s="118" t="s">
        <v>71</v>
      </c>
      <c r="I129" s="77">
        <v>990</v>
      </c>
      <c r="J129" s="78"/>
      <c r="K129" s="79"/>
      <c r="L129" s="80">
        <f t="shared" si="12"/>
        <v>0</v>
      </c>
      <c r="M129" s="148"/>
      <c r="N129" s="81">
        <f t="shared" si="13"/>
        <v>0</v>
      </c>
      <c r="O129" s="190"/>
      <c r="P129" s="80">
        <f t="shared" si="14"/>
        <v>0</v>
      </c>
      <c r="Q129" s="150">
        <f t="shared" si="21"/>
        <v>0</v>
      </c>
      <c r="R129" s="83">
        <f t="shared" si="15"/>
        <v>0</v>
      </c>
    </row>
    <row r="130" spans="1:18" hidden="1" x14ac:dyDescent="0.25">
      <c r="A130" s="257" t="s">
        <v>119</v>
      </c>
      <c r="B130" s="118">
        <v>16</v>
      </c>
      <c r="C130" s="138" t="s">
        <v>136</v>
      </c>
      <c r="D130" s="139"/>
      <c r="E130" s="192"/>
      <c r="F130" s="193"/>
      <c r="G130" s="118"/>
      <c r="H130" s="118" t="s">
        <v>71</v>
      </c>
      <c r="I130" s="77">
        <v>1300</v>
      </c>
      <c r="J130" s="78"/>
      <c r="K130" s="79"/>
      <c r="L130" s="80">
        <f t="shared" si="12"/>
        <v>0</v>
      </c>
      <c r="M130" s="148"/>
      <c r="N130" s="81">
        <f t="shared" si="13"/>
        <v>0</v>
      </c>
      <c r="O130" s="190"/>
      <c r="P130" s="80">
        <f t="shared" si="14"/>
        <v>0</v>
      </c>
      <c r="Q130" s="150">
        <f t="shared" si="21"/>
        <v>0</v>
      </c>
      <c r="R130" s="83">
        <f t="shared" si="15"/>
        <v>0</v>
      </c>
    </row>
    <row r="131" spans="1:18" ht="15" hidden="1" customHeight="1" x14ac:dyDescent="0.25">
      <c r="A131" s="257" t="s">
        <v>119</v>
      </c>
      <c r="B131" s="118">
        <v>17</v>
      </c>
      <c r="C131" s="138" t="s">
        <v>137</v>
      </c>
      <c r="D131" s="139"/>
      <c r="E131" s="139"/>
      <c r="F131" s="139"/>
      <c r="G131" s="118"/>
      <c r="H131" s="118" t="s">
        <v>71</v>
      </c>
      <c r="I131" s="77"/>
      <c r="J131" s="78"/>
      <c r="K131" s="79"/>
      <c r="L131" s="80">
        <f t="shared" si="12"/>
        <v>0</v>
      </c>
      <c r="M131" s="148"/>
      <c r="N131" s="81">
        <f t="shared" si="13"/>
        <v>0</v>
      </c>
      <c r="O131" s="190"/>
      <c r="P131" s="80">
        <f t="shared" si="14"/>
        <v>0</v>
      </c>
      <c r="Q131" s="150">
        <f t="shared" si="21"/>
        <v>0</v>
      </c>
      <c r="R131" s="83">
        <f t="shared" si="15"/>
        <v>0</v>
      </c>
    </row>
    <row r="132" spans="1:18" ht="15" hidden="1" customHeight="1" x14ac:dyDescent="0.25">
      <c r="A132" s="257" t="s">
        <v>119</v>
      </c>
      <c r="B132" s="118">
        <v>18</v>
      </c>
      <c r="C132" s="138" t="s">
        <v>138</v>
      </c>
      <c r="D132" s="139"/>
      <c r="E132" s="139"/>
      <c r="F132" s="139"/>
      <c r="G132" s="118"/>
      <c r="H132" s="118" t="s">
        <v>71</v>
      </c>
      <c r="I132" s="77"/>
      <c r="J132" s="78"/>
      <c r="K132" s="79"/>
      <c r="L132" s="80">
        <f t="shared" si="12"/>
        <v>0</v>
      </c>
      <c r="M132" s="148"/>
      <c r="N132" s="81">
        <f t="shared" si="13"/>
        <v>0</v>
      </c>
      <c r="O132" s="190"/>
      <c r="P132" s="80">
        <f t="shared" si="14"/>
        <v>0</v>
      </c>
      <c r="Q132" s="150">
        <f t="shared" si="21"/>
        <v>0</v>
      </c>
      <c r="R132" s="83">
        <f t="shared" si="15"/>
        <v>0</v>
      </c>
    </row>
    <row r="133" spans="1:18" hidden="1" x14ac:dyDescent="0.25">
      <c r="A133" s="257" t="s">
        <v>119</v>
      </c>
      <c r="B133" s="118">
        <v>19</v>
      </c>
      <c r="C133" s="323" t="s">
        <v>139</v>
      </c>
      <c r="D133" s="324"/>
      <c r="E133" s="324"/>
      <c r="F133" s="325"/>
      <c r="G133" s="118"/>
      <c r="H133" s="118" t="s">
        <v>71</v>
      </c>
      <c r="I133" s="77">
        <v>3900</v>
      </c>
      <c r="J133" s="78"/>
      <c r="K133" s="79"/>
      <c r="L133" s="80">
        <f t="shared" si="12"/>
        <v>0</v>
      </c>
      <c r="M133" s="148"/>
      <c r="N133" s="81">
        <f t="shared" si="13"/>
        <v>0</v>
      </c>
      <c r="O133" s="190"/>
      <c r="P133" s="80">
        <f t="shared" si="14"/>
        <v>0</v>
      </c>
      <c r="Q133" s="150">
        <f t="shared" si="21"/>
        <v>0</v>
      </c>
      <c r="R133" s="83">
        <f t="shared" si="15"/>
        <v>0</v>
      </c>
    </row>
    <row r="134" spans="1:18" ht="15" customHeight="1" x14ac:dyDescent="0.25">
      <c r="A134" s="257" t="s">
        <v>119</v>
      </c>
      <c r="B134" s="118">
        <v>20</v>
      </c>
      <c r="C134" s="138" t="s">
        <v>140</v>
      </c>
      <c r="D134" s="139"/>
      <c r="E134" s="139"/>
      <c r="F134" s="139"/>
      <c r="G134" s="118">
        <f>4+2</f>
        <v>6</v>
      </c>
      <c r="H134" s="118" t="s">
        <v>71</v>
      </c>
      <c r="I134" s="77">
        <v>1350</v>
      </c>
      <c r="J134" s="78"/>
      <c r="K134" s="79"/>
      <c r="L134" s="80">
        <f t="shared" si="12"/>
        <v>0</v>
      </c>
      <c r="M134" s="148"/>
      <c r="N134" s="81">
        <f t="shared" si="13"/>
        <v>0</v>
      </c>
      <c r="O134" s="190"/>
      <c r="P134" s="80">
        <f t="shared" si="14"/>
        <v>0</v>
      </c>
      <c r="Q134" s="150">
        <f t="shared" si="21"/>
        <v>6</v>
      </c>
      <c r="R134" s="83">
        <f t="shared" si="15"/>
        <v>8100</v>
      </c>
    </row>
    <row r="135" spans="1:18" x14ac:dyDescent="0.25">
      <c r="A135" s="257" t="s">
        <v>119</v>
      </c>
      <c r="B135" s="118">
        <v>21</v>
      </c>
      <c r="C135" s="138" t="s">
        <v>141</v>
      </c>
      <c r="D135" s="139"/>
      <c r="E135" s="139"/>
      <c r="F135" s="139"/>
      <c r="G135" s="118">
        <f>60+15+210</f>
        <v>285</v>
      </c>
      <c r="H135" s="118" t="s">
        <v>48</v>
      </c>
      <c r="I135" s="77">
        <v>990</v>
      </c>
      <c r="J135" s="78"/>
      <c r="K135" s="79"/>
      <c r="L135" s="80">
        <f t="shared" si="12"/>
        <v>0</v>
      </c>
      <c r="M135" s="148"/>
      <c r="N135" s="81">
        <f t="shared" si="13"/>
        <v>0</v>
      </c>
      <c r="O135" s="190"/>
      <c r="P135" s="80">
        <f t="shared" si="14"/>
        <v>0</v>
      </c>
      <c r="Q135" s="150">
        <f t="shared" si="21"/>
        <v>285</v>
      </c>
      <c r="R135" s="83">
        <f t="shared" si="15"/>
        <v>282150</v>
      </c>
    </row>
    <row r="136" spans="1:18" ht="15.75" thickBot="1" x14ac:dyDescent="0.3">
      <c r="A136" s="244" t="s">
        <v>211</v>
      </c>
      <c r="B136" s="276"/>
      <c r="C136" s="144"/>
      <c r="D136" s="245"/>
      <c r="E136" s="246"/>
      <c r="F136" s="247"/>
      <c r="G136" s="129"/>
      <c r="H136" s="130"/>
      <c r="I136" s="92"/>
      <c r="J136" s="93"/>
      <c r="K136" s="94"/>
      <c r="L136" s="96">
        <f>SUM(L115:L135)</f>
        <v>0</v>
      </c>
      <c r="M136" s="272"/>
      <c r="N136" s="273">
        <f>SUM(N115:N135)</f>
        <v>0</v>
      </c>
      <c r="O136" s="194"/>
      <c r="P136" s="96">
        <f>SUM(P115:P135)</f>
        <v>0</v>
      </c>
      <c r="Q136" s="97"/>
      <c r="R136" s="98">
        <f>SUM(R115:R135)</f>
        <v>2799800</v>
      </c>
    </row>
    <row r="137" spans="1:18" ht="15.75" thickTop="1" x14ac:dyDescent="0.25">
      <c r="A137" s="62" t="s">
        <v>142</v>
      </c>
      <c r="B137" s="249"/>
      <c r="C137" s="251" t="s">
        <v>143</v>
      </c>
      <c r="D137" s="253"/>
      <c r="E137" s="258"/>
      <c r="F137" s="254"/>
      <c r="G137" s="119"/>
      <c r="H137" s="119"/>
      <c r="I137" s="119"/>
      <c r="J137" s="124"/>
      <c r="K137" s="102"/>
      <c r="L137" s="103"/>
      <c r="M137" s="158"/>
      <c r="N137" s="103"/>
      <c r="O137" s="189"/>
      <c r="P137" s="103"/>
      <c r="Q137" s="104"/>
      <c r="R137" s="105"/>
    </row>
    <row r="138" spans="1:18" x14ac:dyDescent="0.25">
      <c r="A138" s="137" t="s">
        <v>142</v>
      </c>
      <c r="B138" s="118">
        <v>1</v>
      </c>
      <c r="C138" s="138" t="s">
        <v>144</v>
      </c>
      <c r="D138" s="139"/>
      <c r="E138" s="192"/>
      <c r="F138" s="193"/>
      <c r="G138" s="118">
        <f>16+2+20</f>
        <v>38</v>
      </c>
      <c r="H138" s="118" t="s">
        <v>35</v>
      </c>
      <c r="I138" s="77">
        <v>600</v>
      </c>
      <c r="J138" s="78"/>
      <c r="K138" s="79"/>
      <c r="L138" s="80">
        <f t="shared" ref="L138:L162" si="22">K138*I138</f>
        <v>0</v>
      </c>
      <c r="M138" s="148"/>
      <c r="N138" s="81">
        <f t="shared" ref="N138:N162" si="23">M138*$I138</f>
        <v>0</v>
      </c>
      <c r="O138" s="82"/>
      <c r="P138" s="80">
        <f t="shared" ref="P138:P162" si="24">O138*$I138</f>
        <v>0</v>
      </c>
      <c r="Q138" s="150">
        <f t="shared" ref="Q138:Q145" si="25">G138-M138-O138</f>
        <v>38</v>
      </c>
      <c r="R138" s="83">
        <f t="shared" ref="R138:R162" si="26">Q138*$I138</f>
        <v>22800</v>
      </c>
    </row>
    <row r="139" spans="1:18" x14ac:dyDescent="0.25">
      <c r="A139" s="137" t="s">
        <v>142</v>
      </c>
      <c r="B139" s="118">
        <v>2</v>
      </c>
      <c r="C139" s="180" t="s">
        <v>145</v>
      </c>
      <c r="D139" s="139"/>
      <c r="E139" s="139"/>
      <c r="F139" s="139"/>
      <c r="G139" s="118">
        <f>16+2+20</f>
        <v>38</v>
      </c>
      <c r="H139" s="118" t="s">
        <v>35</v>
      </c>
      <c r="I139" s="77">
        <v>750</v>
      </c>
      <c r="J139" s="78"/>
      <c r="K139" s="79"/>
      <c r="L139" s="80">
        <f t="shared" si="22"/>
        <v>0</v>
      </c>
      <c r="M139" s="148"/>
      <c r="N139" s="81">
        <f t="shared" si="23"/>
        <v>0</v>
      </c>
      <c r="O139" s="82"/>
      <c r="P139" s="80">
        <f t="shared" si="24"/>
        <v>0</v>
      </c>
      <c r="Q139" s="150">
        <f t="shared" si="25"/>
        <v>38</v>
      </c>
      <c r="R139" s="83">
        <f t="shared" si="26"/>
        <v>28500</v>
      </c>
    </row>
    <row r="140" spans="1:18" hidden="1" x14ac:dyDescent="0.25">
      <c r="A140" s="137" t="s">
        <v>142</v>
      </c>
      <c r="B140" s="118">
        <v>3</v>
      </c>
      <c r="C140" s="180" t="s">
        <v>146</v>
      </c>
      <c r="D140" s="139"/>
      <c r="E140" s="139"/>
      <c r="F140" s="139"/>
      <c r="G140" s="118"/>
      <c r="H140" s="118" t="s">
        <v>35</v>
      </c>
      <c r="I140" s="123">
        <v>1000</v>
      </c>
      <c r="J140" s="78"/>
      <c r="K140" s="79"/>
      <c r="L140" s="80">
        <f t="shared" si="22"/>
        <v>0</v>
      </c>
      <c r="M140" s="148"/>
      <c r="N140" s="81">
        <f t="shared" si="23"/>
        <v>0</v>
      </c>
      <c r="O140" s="82"/>
      <c r="P140" s="80">
        <f t="shared" si="24"/>
        <v>0</v>
      </c>
      <c r="Q140" s="150">
        <f t="shared" si="25"/>
        <v>0</v>
      </c>
      <c r="R140" s="83">
        <f t="shared" si="26"/>
        <v>0</v>
      </c>
    </row>
    <row r="141" spans="1:18" ht="15" hidden="1" customHeight="1" x14ac:dyDescent="0.25">
      <c r="A141" s="137" t="s">
        <v>142</v>
      </c>
      <c r="B141" s="118">
        <v>4</v>
      </c>
      <c r="C141" s="180" t="s">
        <v>147</v>
      </c>
      <c r="D141" s="139"/>
      <c r="E141" s="139"/>
      <c r="F141" s="139"/>
      <c r="G141" s="118"/>
      <c r="H141" s="118" t="s">
        <v>35</v>
      </c>
      <c r="I141" s="123"/>
      <c r="J141" s="78"/>
      <c r="K141" s="79"/>
      <c r="L141" s="80">
        <f t="shared" si="22"/>
        <v>0</v>
      </c>
      <c r="M141" s="148"/>
      <c r="N141" s="81">
        <f t="shared" si="23"/>
        <v>0</v>
      </c>
      <c r="O141" s="82"/>
      <c r="P141" s="80">
        <f t="shared" si="24"/>
        <v>0</v>
      </c>
      <c r="Q141" s="150">
        <f t="shared" si="25"/>
        <v>0</v>
      </c>
      <c r="R141" s="83">
        <f t="shared" si="26"/>
        <v>0</v>
      </c>
    </row>
    <row r="142" spans="1:18" ht="15" hidden="1" customHeight="1" x14ac:dyDescent="0.25">
      <c r="A142" s="137" t="s">
        <v>142</v>
      </c>
      <c r="B142" s="118">
        <v>5</v>
      </c>
      <c r="C142" s="330" t="s">
        <v>148</v>
      </c>
      <c r="D142" s="331"/>
      <c r="E142" s="331"/>
      <c r="F142" s="332"/>
      <c r="G142" s="118"/>
      <c r="H142" s="118" t="s">
        <v>35</v>
      </c>
      <c r="I142" s="123"/>
      <c r="J142" s="78"/>
      <c r="K142" s="79"/>
      <c r="L142" s="80">
        <f t="shared" si="22"/>
        <v>0</v>
      </c>
      <c r="M142" s="148"/>
      <c r="N142" s="81">
        <f t="shared" si="23"/>
        <v>0</v>
      </c>
      <c r="O142" s="82"/>
      <c r="P142" s="80">
        <f t="shared" si="24"/>
        <v>0</v>
      </c>
      <c r="Q142" s="150">
        <f t="shared" si="25"/>
        <v>0</v>
      </c>
      <c r="R142" s="83">
        <f t="shared" si="26"/>
        <v>0</v>
      </c>
    </row>
    <row r="143" spans="1:18" x14ac:dyDescent="0.25">
      <c r="A143" s="137" t="s">
        <v>142</v>
      </c>
      <c r="B143" s="118">
        <v>6</v>
      </c>
      <c r="C143" s="138" t="s">
        <v>149</v>
      </c>
      <c r="D143" s="139"/>
      <c r="E143" s="139"/>
      <c r="F143" s="139"/>
      <c r="G143" s="118">
        <f>500+500+300</f>
        <v>1300</v>
      </c>
      <c r="H143" s="118" t="s">
        <v>55</v>
      </c>
      <c r="I143" s="123">
        <v>20</v>
      </c>
      <c r="J143" s="78"/>
      <c r="K143" s="79"/>
      <c r="L143" s="80">
        <f t="shared" si="22"/>
        <v>0</v>
      </c>
      <c r="M143" s="148"/>
      <c r="N143" s="81">
        <f t="shared" si="23"/>
        <v>0</v>
      </c>
      <c r="O143" s="82"/>
      <c r="P143" s="80">
        <f t="shared" si="24"/>
        <v>0</v>
      </c>
      <c r="Q143" s="150">
        <f t="shared" si="25"/>
        <v>1300</v>
      </c>
      <c r="R143" s="83">
        <f t="shared" si="26"/>
        <v>26000</v>
      </c>
    </row>
    <row r="144" spans="1:18" x14ac:dyDescent="0.25">
      <c r="A144" s="137" t="s">
        <v>142</v>
      </c>
      <c r="B144" s="118">
        <v>7</v>
      </c>
      <c r="C144" s="138" t="s">
        <v>150</v>
      </c>
      <c r="D144" s="139"/>
      <c r="E144" s="139"/>
      <c r="F144" s="139"/>
      <c r="G144" s="118">
        <f>1+2</f>
        <v>3</v>
      </c>
      <c r="H144" s="118" t="s">
        <v>35</v>
      </c>
      <c r="I144" s="123">
        <v>900</v>
      </c>
      <c r="J144" s="78"/>
      <c r="K144" s="79"/>
      <c r="L144" s="80">
        <f t="shared" si="22"/>
        <v>0</v>
      </c>
      <c r="M144" s="148"/>
      <c r="N144" s="81">
        <f t="shared" si="23"/>
        <v>0</v>
      </c>
      <c r="O144" s="82"/>
      <c r="P144" s="80">
        <f t="shared" si="24"/>
        <v>0</v>
      </c>
      <c r="Q144" s="150">
        <f t="shared" si="25"/>
        <v>3</v>
      </c>
      <c r="R144" s="83">
        <f t="shared" si="26"/>
        <v>2700</v>
      </c>
    </row>
    <row r="145" spans="1:18" x14ac:dyDescent="0.25">
      <c r="A145" s="137" t="s">
        <v>142</v>
      </c>
      <c r="B145" s="118">
        <v>8</v>
      </c>
      <c r="C145" s="323" t="s">
        <v>151</v>
      </c>
      <c r="D145" s="324"/>
      <c r="E145" s="324"/>
      <c r="F145" s="325"/>
      <c r="G145" s="118">
        <f>20+2+20</f>
        <v>42</v>
      </c>
      <c r="H145" s="118" t="s">
        <v>35</v>
      </c>
      <c r="I145" s="123">
        <v>3150</v>
      </c>
      <c r="J145" s="78"/>
      <c r="K145" s="79"/>
      <c r="L145" s="80">
        <f t="shared" si="22"/>
        <v>0</v>
      </c>
      <c r="M145" s="148"/>
      <c r="N145" s="81">
        <f t="shared" si="23"/>
        <v>0</v>
      </c>
      <c r="O145" s="82"/>
      <c r="P145" s="80">
        <f t="shared" si="24"/>
        <v>0</v>
      </c>
      <c r="Q145" s="150">
        <f t="shared" si="25"/>
        <v>42</v>
      </c>
      <c r="R145" s="83">
        <f t="shared" si="26"/>
        <v>132300</v>
      </c>
    </row>
    <row r="146" spans="1:18" ht="15.75" thickBot="1" x14ac:dyDescent="0.3">
      <c r="A146" s="244" t="s">
        <v>212</v>
      </c>
      <c r="B146" s="276"/>
      <c r="C146" s="144"/>
      <c r="D146" s="245"/>
      <c r="E146" s="246"/>
      <c r="F146" s="247"/>
      <c r="G146" s="129"/>
      <c r="H146" s="130"/>
      <c r="I146" s="92"/>
      <c r="J146" s="93"/>
      <c r="K146" s="94"/>
      <c r="L146" s="96">
        <f>SUM(L138:L145)</f>
        <v>0</v>
      </c>
      <c r="M146" s="272"/>
      <c r="N146" s="273">
        <f>SUM(N138:N145)</f>
        <v>0</v>
      </c>
      <c r="O146" s="194"/>
      <c r="P146" s="96">
        <f>SUM(P138:P145)</f>
        <v>0</v>
      </c>
      <c r="Q146" s="97"/>
      <c r="R146" s="98">
        <f>SUM(R138:R145)</f>
        <v>212300</v>
      </c>
    </row>
    <row r="147" spans="1:18" ht="15.75" thickTop="1" x14ac:dyDescent="0.25">
      <c r="A147" s="62" t="s">
        <v>152</v>
      </c>
      <c r="B147" s="255"/>
      <c r="C147" s="251" t="s">
        <v>153</v>
      </c>
      <c r="D147" s="252"/>
      <c r="E147" s="253"/>
      <c r="F147" s="254"/>
      <c r="G147" s="119"/>
      <c r="H147" s="119"/>
      <c r="I147" s="119"/>
      <c r="J147" s="124"/>
      <c r="K147" s="102"/>
      <c r="L147" s="103"/>
      <c r="M147" s="158"/>
      <c r="N147" s="103"/>
      <c r="O147" s="189"/>
      <c r="P147" s="103"/>
      <c r="Q147" s="104"/>
      <c r="R147" s="105"/>
    </row>
    <row r="148" spans="1:18" hidden="1" x14ac:dyDescent="0.25">
      <c r="A148" s="137" t="s">
        <v>152</v>
      </c>
      <c r="B148" s="133">
        <v>1</v>
      </c>
      <c r="C148" s="352" t="s">
        <v>154</v>
      </c>
      <c r="D148" s="353"/>
      <c r="E148" s="353"/>
      <c r="F148" s="353"/>
      <c r="G148" s="133"/>
      <c r="H148" s="133" t="s">
        <v>48</v>
      </c>
      <c r="I148" s="77">
        <v>990</v>
      </c>
      <c r="J148" s="78"/>
      <c r="K148" s="79"/>
      <c r="L148" s="80">
        <f t="shared" si="22"/>
        <v>0</v>
      </c>
      <c r="M148" s="148"/>
      <c r="N148" s="81">
        <f t="shared" si="23"/>
        <v>0</v>
      </c>
      <c r="O148" s="190"/>
      <c r="P148" s="80">
        <f t="shared" si="24"/>
        <v>0</v>
      </c>
      <c r="Q148" s="150">
        <f t="shared" ref="Q148:Q162" si="27">G148-M148-O148</f>
        <v>0</v>
      </c>
      <c r="R148" s="83">
        <f t="shared" si="26"/>
        <v>0</v>
      </c>
    </row>
    <row r="149" spans="1:18" hidden="1" x14ac:dyDescent="0.25">
      <c r="A149" s="137" t="s">
        <v>152</v>
      </c>
      <c r="B149" s="133">
        <v>2</v>
      </c>
      <c r="C149" s="343" t="s">
        <v>13</v>
      </c>
      <c r="D149" s="344"/>
      <c r="E149" s="344"/>
      <c r="F149" s="344"/>
      <c r="G149" s="133"/>
      <c r="H149" s="133" t="s">
        <v>48</v>
      </c>
      <c r="I149" s="77">
        <v>990</v>
      </c>
      <c r="J149" s="78"/>
      <c r="K149" s="79"/>
      <c r="L149" s="80">
        <f t="shared" si="22"/>
        <v>0</v>
      </c>
      <c r="M149" s="148"/>
      <c r="N149" s="81">
        <f t="shared" si="23"/>
        <v>0</v>
      </c>
      <c r="O149" s="190"/>
      <c r="P149" s="80">
        <f t="shared" si="24"/>
        <v>0</v>
      </c>
      <c r="Q149" s="150">
        <f t="shared" si="27"/>
        <v>0</v>
      </c>
      <c r="R149" s="83">
        <f t="shared" si="26"/>
        <v>0</v>
      </c>
    </row>
    <row r="150" spans="1:18" hidden="1" x14ac:dyDescent="0.25">
      <c r="A150" s="137" t="s">
        <v>152</v>
      </c>
      <c r="B150" s="133">
        <v>3</v>
      </c>
      <c r="C150" s="259" t="s">
        <v>155</v>
      </c>
      <c r="D150" s="139"/>
      <c r="E150" s="139"/>
      <c r="F150" s="139"/>
      <c r="G150" s="133"/>
      <c r="H150" s="133" t="s">
        <v>48</v>
      </c>
      <c r="I150" s="77">
        <v>990</v>
      </c>
      <c r="J150" s="78"/>
      <c r="K150" s="79"/>
      <c r="L150" s="80">
        <f t="shared" si="22"/>
        <v>0</v>
      </c>
      <c r="M150" s="148"/>
      <c r="N150" s="81">
        <f t="shared" si="23"/>
        <v>0</v>
      </c>
      <c r="O150" s="190"/>
      <c r="P150" s="80">
        <f t="shared" si="24"/>
        <v>0</v>
      </c>
      <c r="Q150" s="150">
        <f t="shared" si="27"/>
        <v>0</v>
      </c>
      <c r="R150" s="83">
        <f t="shared" si="26"/>
        <v>0</v>
      </c>
    </row>
    <row r="151" spans="1:18" hidden="1" x14ac:dyDescent="0.25">
      <c r="A151" s="137" t="s">
        <v>152</v>
      </c>
      <c r="B151" s="133">
        <v>4</v>
      </c>
      <c r="C151" s="352" t="s">
        <v>156</v>
      </c>
      <c r="D151" s="353"/>
      <c r="E151" s="353"/>
      <c r="F151" s="353"/>
      <c r="G151" s="133"/>
      <c r="H151" s="133" t="s">
        <v>71</v>
      </c>
      <c r="I151" s="77">
        <v>12500</v>
      </c>
      <c r="J151" s="78"/>
      <c r="K151" s="79"/>
      <c r="L151" s="80">
        <f t="shared" si="22"/>
        <v>0</v>
      </c>
      <c r="M151" s="148"/>
      <c r="N151" s="81">
        <f t="shared" si="23"/>
        <v>0</v>
      </c>
      <c r="O151" s="190"/>
      <c r="P151" s="80">
        <f t="shared" si="24"/>
        <v>0</v>
      </c>
      <c r="Q151" s="150">
        <f t="shared" si="27"/>
        <v>0</v>
      </c>
      <c r="R151" s="83">
        <f t="shared" si="26"/>
        <v>0</v>
      </c>
    </row>
    <row r="152" spans="1:18" ht="15" hidden="1" customHeight="1" x14ac:dyDescent="0.25">
      <c r="A152" s="137" t="s">
        <v>152</v>
      </c>
      <c r="B152" s="133">
        <v>5</v>
      </c>
      <c r="C152" s="349" t="s">
        <v>157</v>
      </c>
      <c r="D152" s="350"/>
      <c r="E152" s="350"/>
      <c r="F152" s="351"/>
      <c r="G152" s="134"/>
      <c r="H152" s="133" t="s">
        <v>71</v>
      </c>
      <c r="I152" s="134"/>
      <c r="J152" s="78"/>
      <c r="K152" s="79"/>
      <c r="L152" s="80">
        <f t="shared" si="22"/>
        <v>0</v>
      </c>
      <c r="M152" s="148"/>
      <c r="N152" s="81">
        <f t="shared" si="23"/>
        <v>0</v>
      </c>
      <c r="O152" s="190"/>
      <c r="P152" s="80">
        <f t="shared" si="24"/>
        <v>0</v>
      </c>
      <c r="Q152" s="150">
        <f t="shared" si="27"/>
        <v>0</v>
      </c>
      <c r="R152" s="83">
        <f t="shared" si="26"/>
        <v>0</v>
      </c>
    </row>
    <row r="153" spans="1:18" hidden="1" x14ac:dyDescent="0.25">
      <c r="A153" s="137" t="s">
        <v>152</v>
      </c>
      <c r="B153" s="133">
        <v>6</v>
      </c>
      <c r="C153" s="259" t="s">
        <v>158</v>
      </c>
      <c r="D153" s="139"/>
      <c r="E153" s="139"/>
      <c r="F153" s="139"/>
      <c r="G153" s="133"/>
      <c r="H153" s="133" t="s">
        <v>71</v>
      </c>
      <c r="I153" s="77">
        <v>3750</v>
      </c>
      <c r="J153" s="78"/>
      <c r="K153" s="79"/>
      <c r="L153" s="80">
        <f t="shared" si="22"/>
        <v>0</v>
      </c>
      <c r="M153" s="148"/>
      <c r="N153" s="81">
        <f t="shared" si="23"/>
        <v>0</v>
      </c>
      <c r="O153" s="190"/>
      <c r="P153" s="80">
        <f t="shared" si="24"/>
        <v>0</v>
      </c>
      <c r="Q153" s="150">
        <f t="shared" si="27"/>
        <v>0</v>
      </c>
      <c r="R153" s="83">
        <f t="shared" si="26"/>
        <v>0</v>
      </c>
    </row>
    <row r="154" spans="1:18" ht="15" hidden="1" customHeight="1" x14ac:dyDescent="0.25">
      <c r="A154" s="137" t="s">
        <v>152</v>
      </c>
      <c r="B154" s="133">
        <v>7</v>
      </c>
      <c r="C154" s="259" t="s">
        <v>159</v>
      </c>
      <c r="D154" s="139"/>
      <c r="E154" s="139"/>
      <c r="F154" s="139"/>
      <c r="G154" s="133"/>
      <c r="H154" s="133" t="s">
        <v>19</v>
      </c>
      <c r="I154" s="77"/>
      <c r="J154" s="78"/>
      <c r="K154" s="79"/>
      <c r="L154" s="80">
        <f t="shared" si="22"/>
        <v>0</v>
      </c>
      <c r="M154" s="148"/>
      <c r="N154" s="81">
        <f t="shared" si="23"/>
        <v>0</v>
      </c>
      <c r="O154" s="190"/>
      <c r="P154" s="80">
        <f t="shared" si="24"/>
        <v>0</v>
      </c>
      <c r="Q154" s="150">
        <f t="shared" si="27"/>
        <v>0</v>
      </c>
      <c r="R154" s="83">
        <f t="shared" si="26"/>
        <v>0</v>
      </c>
    </row>
    <row r="155" spans="1:18" x14ac:dyDescent="0.25">
      <c r="A155" s="137" t="s">
        <v>152</v>
      </c>
      <c r="B155" s="133">
        <v>8</v>
      </c>
      <c r="C155" s="343" t="s">
        <v>160</v>
      </c>
      <c r="D155" s="344"/>
      <c r="E155" s="344"/>
      <c r="F155" s="344"/>
      <c r="G155" s="133">
        <f>7+4+14</f>
        <v>25</v>
      </c>
      <c r="H155" s="133" t="s">
        <v>35</v>
      </c>
      <c r="I155" s="77">
        <v>2100</v>
      </c>
      <c r="J155" s="78"/>
      <c r="K155" s="79"/>
      <c r="L155" s="80">
        <f t="shared" si="22"/>
        <v>0</v>
      </c>
      <c r="M155" s="148"/>
      <c r="N155" s="81">
        <f t="shared" si="23"/>
        <v>0</v>
      </c>
      <c r="O155" s="190"/>
      <c r="P155" s="80">
        <f t="shared" si="24"/>
        <v>0</v>
      </c>
      <c r="Q155" s="150">
        <f t="shared" si="27"/>
        <v>25</v>
      </c>
      <c r="R155" s="83">
        <f t="shared" si="26"/>
        <v>52500</v>
      </c>
    </row>
    <row r="156" spans="1:18" x14ac:dyDescent="0.25">
      <c r="A156" s="137" t="s">
        <v>152</v>
      </c>
      <c r="B156" s="133">
        <v>9</v>
      </c>
      <c r="C156" s="343" t="s">
        <v>227</v>
      </c>
      <c r="D156" s="344"/>
      <c r="E156" s="344"/>
      <c r="F156" s="344"/>
      <c r="G156" s="133">
        <f>7+4+14</f>
        <v>25</v>
      </c>
      <c r="H156" s="133" t="s">
        <v>35</v>
      </c>
      <c r="I156" s="77">
        <v>2800</v>
      </c>
      <c r="J156" s="78"/>
      <c r="K156" s="79"/>
      <c r="L156" s="80">
        <f t="shared" si="22"/>
        <v>0</v>
      </c>
      <c r="M156" s="148"/>
      <c r="N156" s="81">
        <f t="shared" si="23"/>
        <v>0</v>
      </c>
      <c r="O156" s="190"/>
      <c r="P156" s="80">
        <f t="shared" si="24"/>
        <v>0</v>
      </c>
      <c r="Q156" s="150">
        <f t="shared" si="27"/>
        <v>25</v>
      </c>
      <c r="R156" s="83">
        <f t="shared" si="26"/>
        <v>70000</v>
      </c>
    </row>
    <row r="157" spans="1:18" x14ac:dyDescent="0.25">
      <c r="A157" s="137" t="s">
        <v>152</v>
      </c>
      <c r="B157" s="133">
        <v>10</v>
      </c>
      <c r="C157" s="343" t="s">
        <v>161</v>
      </c>
      <c r="D157" s="344"/>
      <c r="E157" s="344"/>
      <c r="F157" s="344"/>
      <c r="G157" s="133">
        <f>7+4+14</f>
        <v>25</v>
      </c>
      <c r="H157" s="133" t="s">
        <v>35</v>
      </c>
      <c r="I157" s="77">
        <v>950</v>
      </c>
      <c r="J157" s="78"/>
      <c r="K157" s="79"/>
      <c r="L157" s="80">
        <f t="shared" si="22"/>
        <v>0</v>
      </c>
      <c r="M157" s="148"/>
      <c r="N157" s="81">
        <f t="shared" si="23"/>
        <v>0</v>
      </c>
      <c r="O157" s="190"/>
      <c r="P157" s="80">
        <f t="shared" si="24"/>
        <v>0</v>
      </c>
      <c r="Q157" s="150">
        <f t="shared" si="27"/>
        <v>25</v>
      </c>
      <c r="R157" s="83">
        <f t="shared" si="26"/>
        <v>23750</v>
      </c>
    </row>
    <row r="158" spans="1:18" ht="15" hidden="1" customHeight="1" x14ac:dyDescent="0.25">
      <c r="A158" s="137" t="s">
        <v>152</v>
      </c>
      <c r="B158" s="133">
        <v>11</v>
      </c>
      <c r="C158" s="343" t="s">
        <v>162</v>
      </c>
      <c r="D158" s="344"/>
      <c r="E158" s="344"/>
      <c r="F158" s="344"/>
      <c r="G158" s="118"/>
      <c r="H158" s="118" t="s">
        <v>163</v>
      </c>
      <c r="I158" s="77"/>
      <c r="J158" s="78"/>
      <c r="K158" s="79"/>
      <c r="L158" s="80">
        <f t="shared" si="22"/>
        <v>0</v>
      </c>
      <c r="M158" s="148"/>
      <c r="N158" s="81">
        <f t="shared" si="23"/>
        <v>0</v>
      </c>
      <c r="O158" s="190"/>
      <c r="P158" s="80">
        <f t="shared" si="24"/>
        <v>0</v>
      </c>
      <c r="Q158" s="150">
        <f t="shared" si="27"/>
        <v>0</v>
      </c>
      <c r="R158" s="83">
        <f t="shared" si="26"/>
        <v>0</v>
      </c>
    </row>
    <row r="159" spans="1:18" x14ac:dyDescent="0.25">
      <c r="A159" s="137" t="s">
        <v>152</v>
      </c>
      <c r="B159" s="133">
        <v>12</v>
      </c>
      <c r="C159" s="343" t="s">
        <v>164</v>
      </c>
      <c r="D159" s="344"/>
      <c r="E159" s="344"/>
      <c r="F159" s="344"/>
      <c r="G159" s="118">
        <f>400+400+800</f>
        <v>1600</v>
      </c>
      <c r="H159" s="118" t="s">
        <v>55</v>
      </c>
      <c r="I159" s="77">
        <v>20</v>
      </c>
      <c r="J159" s="78"/>
      <c r="K159" s="79"/>
      <c r="L159" s="80">
        <f t="shared" si="22"/>
        <v>0</v>
      </c>
      <c r="M159" s="148"/>
      <c r="N159" s="81">
        <f t="shared" si="23"/>
        <v>0</v>
      </c>
      <c r="O159" s="190"/>
      <c r="P159" s="80">
        <f t="shared" si="24"/>
        <v>0</v>
      </c>
      <c r="Q159" s="150">
        <f t="shared" si="27"/>
        <v>1600</v>
      </c>
      <c r="R159" s="83">
        <f t="shared" si="26"/>
        <v>32000</v>
      </c>
    </row>
    <row r="160" spans="1:18" x14ac:dyDescent="0.25">
      <c r="A160" s="137" t="s">
        <v>152</v>
      </c>
      <c r="B160" s="133">
        <v>13</v>
      </c>
      <c r="C160" s="343" t="s">
        <v>165</v>
      </c>
      <c r="D160" s="344"/>
      <c r="E160" s="344"/>
      <c r="F160" s="344"/>
      <c r="G160" s="118">
        <f>1+1+1</f>
        <v>3</v>
      </c>
      <c r="H160" s="118" t="s">
        <v>166</v>
      </c>
      <c r="I160" s="77">
        <v>11000</v>
      </c>
      <c r="J160" s="78"/>
      <c r="K160" s="79"/>
      <c r="L160" s="80">
        <f t="shared" si="22"/>
        <v>0</v>
      </c>
      <c r="M160" s="148"/>
      <c r="N160" s="81">
        <f t="shared" si="23"/>
        <v>0</v>
      </c>
      <c r="O160" s="190"/>
      <c r="P160" s="80">
        <f t="shared" si="24"/>
        <v>0</v>
      </c>
      <c r="Q160" s="150">
        <f t="shared" si="27"/>
        <v>3</v>
      </c>
      <c r="R160" s="83">
        <f t="shared" si="26"/>
        <v>33000</v>
      </c>
    </row>
    <row r="161" spans="1:18" hidden="1" x14ac:dyDescent="0.25">
      <c r="A161" s="137" t="s">
        <v>152</v>
      </c>
      <c r="B161" s="133">
        <v>14</v>
      </c>
      <c r="C161" s="345" t="s">
        <v>167</v>
      </c>
      <c r="D161" s="346"/>
      <c r="E161" s="346"/>
      <c r="F161" s="347"/>
      <c r="G161" s="118"/>
      <c r="H161" s="118" t="s">
        <v>168</v>
      </c>
      <c r="I161" s="77">
        <v>44000</v>
      </c>
      <c r="J161" s="78"/>
      <c r="K161" s="79"/>
      <c r="L161" s="80">
        <f t="shared" si="22"/>
        <v>0</v>
      </c>
      <c r="M161" s="148"/>
      <c r="N161" s="81">
        <f t="shared" si="23"/>
        <v>0</v>
      </c>
      <c r="O161" s="190"/>
      <c r="P161" s="80">
        <f t="shared" si="24"/>
        <v>0</v>
      </c>
      <c r="Q161" s="150">
        <f t="shared" si="27"/>
        <v>0</v>
      </c>
      <c r="R161" s="83">
        <f t="shared" si="26"/>
        <v>0</v>
      </c>
    </row>
    <row r="162" spans="1:18" ht="14.45" customHeight="1" x14ac:dyDescent="0.25">
      <c r="A162" s="137" t="s">
        <v>152</v>
      </c>
      <c r="B162" s="133">
        <v>15</v>
      </c>
      <c r="C162" s="343" t="s">
        <v>118</v>
      </c>
      <c r="D162" s="344"/>
      <c r="E162" s="344"/>
      <c r="F162" s="344"/>
      <c r="G162" s="118">
        <f>40+40+60</f>
        <v>140</v>
      </c>
      <c r="H162" s="118" t="s">
        <v>48</v>
      </c>
      <c r="I162" s="77">
        <v>990</v>
      </c>
      <c r="J162" s="78"/>
      <c r="K162" s="79"/>
      <c r="L162" s="80">
        <f t="shared" si="22"/>
        <v>0</v>
      </c>
      <c r="M162" s="148"/>
      <c r="N162" s="81">
        <f t="shared" si="23"/>
        <v>0</v>
      </c>
      <c r="O162" s="190"/>
      <c r="P162" s="80">
        <f t="shared" si="24"/>
        <v>0</v>
      </c>
      <c r="Q162" s="150">
        <f t="shared" si="27"/>
        <v>140</v>
      </c>
      <c r="R162" s="83">
        <f t="shared" si="26"/>
        <v>138600</v>
      </c>
    </row>
    <row r="163" spans="1:18" ht="15.75" thickBot="1" x14ac:dyDescent="0.3">
      <c r="A163" s="244" t="s">
        <v>213</v>
      </c>
      <c r="B163" s="276"/>
      <c r="C163" s="144"/>
      <c r="D163" s="245"/>
      <c r="E163" s="246"/>
      <c r="F163" s="247"/>
      <c r="G163" s="129"/>
      <c r="H163" s="130"/>
      <c r="I163" s="92"/>
      <c r="J163" s="93"/>
      <c r="K163" s="94"/>
      <c r="L163" s="145">
        <f>SUM(L148:L162)</f>
        <v>0</v>
      </c>
      <c r="M163" s="272"/>
      <c r="N163" s="145">
        <f>SUM(N148:N162)</f>
        <v>0</v>
      </c>
      <c r="O163" s="95"/>
      <c r="P163" s="145">
        <f>SUM(P148:P162)</f>
        <v>0</v>
      </c>
      <c r="Q163" s="97"/>
      <c r="R163" s="195">
        <f>SUM(R148:R162)</f>
        <v>349850</v>
      </c>
    </row>
    <row r="164" spans="1:18" ht="16.5" hidden="1" thickTop="1" thickBot="1" x14ac:dyDescent="0.3">
      <c r="A164" s="61" t="s">
        <v>169</v>
      </c>
      <c r="B164" s="119"/>
      <c r="C164" s="251" t="s">
        <v>170</v>
      </c>
      <c r="D164" s="252"/>
      <c r="E164" s="252"/>
      <c r="F164" s="252" t="s">
        <v>171</v>
      </c>
      <c r="G164" s="119"/>
      <c r="H164" s="119"/>
      <c r="I164" s="119"/>
      <c r="J164" s="124"/>
      <c r="K164" s="146"/>
      <c r="L164" s="146"/>
      <c r="M164" s="146"/>
      <c r="N164" s="146"/>
      <c r="O164" s="196"/>
      <c r="P164" s="146"/>
      <c r="Q164" s="146"/>
      <c r="R164" s="146"/>
    </row>
    <row r="165" spans="1:18" ht="16.5" hidden="1" thickTop="1" thickBot="1" x14ac:dyDescent="0.3">
      <c r="A165" s="137" t="s">
        <v>169</v>
      </c>
      <c r="B165" s="118">
        <v>1</v>
      </c>
      <c r="C165" s="323" t="s">
        <v>172</v>
      </c>
      <c r="D165" s="324"/>
      <c r="E165" s="324"/>
      <c r="F165" s="325"/>
      <c r="G165" s="118"/>
      <c r="H165" s="118" t="s">
        <v>55</v>
      </c>
      <c r="I165" s="77"/>
      <c r="J165" s="78"/>
      <c r="K165" s="146"/>
      <c r="L165" s="146"/>
      <c r="M165" s="146"/>
      <c r="N165" s="146"/>
      <c r="O165" s="196"/>
      <c r="P165" s="146"/>
      <c r="Q165" s="146"/>
      <c r="R165" s="146"/>
    </row>
    <row r="166" spans="1:18" ht="16.5" hidden="1" thickTop="1" thickBot="1" x14ac:dyDescent="0.3">
      <c r="A166" s="137" t="s">
        <v>169</v>
      </c>
      <c r="B166" s="118">
        <v>2</v>
      </c>
      <c r="C166" s="138" t="s">
        <v>173</v>
      </c>
      <c r="D166" s="139"/>
      <c r="E166" s="139"/>
      <c r="F166" s="139"/>
      <c r="G166" s="118"/>
      <c r="H166" s="118" t="s">
        <v>55</v>
      </c>
      <c r="I166" s="77"/>
      <c r="J166" s="78"/>
      <c r="K166" s="146"/>
      <c r="L166" s="146"/>
      <c r="M166" s="146"/>
      <c r="N166" s="146"/>
      <c r="O166" s="196"/>
      <c r="P166" s="146"/>
      <c r="Q166" s="146"/>
      <c r="R166" s="146"/>
    </row>
    <row r="167" spans="1:18" ht="16.5" hidden="1" thickTop="1" thickBot="1" x14ac:dyDescent="0.3">
      <c r="A167" s="137" t="s">
        <v>169</v>
      </c>
      <c r="B167" s="118">
        <v>3</v>
      </c>
      <c r="C167" s="323" t="s">
        <v>174</v>
      </c>
      <c r="D167" s="324"/>
      <c r="E167" s="324"/>
      <c r="F167" s="325"/>
      <c r="G167" s="118"/>
      <c r="H167" s="118" t="s">
        <v>55</v>
      </c>
      <c r="I167" s="123"/>
      <c r="J167" s="78"/>
      <c r="K167" s="146"/>
      <c r="L167" s="146"/>
      <c r="M167" s="146"/>
      <c r="N167" s="146"/>
      <c r="O167" s="196"/>
      <c r="P167" s="146"/>
      <c r="Q167" s="146"/>
      <c r="R167" s="146"/>
    </row>
    <row r="168" spans="1:18" ht="16.5" hidden="1" thickTop="1" thickBot="1" x14ac:dyDescent="0.3">
      <c r="A168" s="260"/>
      <c r="B168" s="276"/>
      <c r="C168" s="144" t="s">
        <v>175</v>
      </c>
      <c r="D168" s="245" t="s">
        <v>14</v>
      </c>
      <c r="E168" s="246"/>
      <c r="F168" s="247"/>
      <c r="G168" s="129"/>
      <c r="H168" s="130"/>
      <c r="I168" s="92"/>
      <c r="J168" s="93"/>
      <c r="K168" s="146"/>
      <c r="L168" s="146"/>
      <c r="M168" s="146"/>
      <c r="N168" s="146"/>
      <c r="O168" s="196"/>
      <c r="P168" s="146"/>
      <c r="Q168" s="146"/>
      <c r="R168" s="146"/>
    </row>
    <row r="169" spans="1:18" ht="16.5" hidden="1" thickTop="1" thickBot="1" x14ac:dyDescent="0.3">
      <c r="A169" s="61" t="s">
        <v>176</v>
      </c>
      <c r="B169" s="243"/>
      <c r="C169" s="251" t="s">
        <v>177</v>
      </c>
      <c r="D169" s="252"/>
      <c r="E169" s="252"/>
      <c r="F169" s="252" t="s">
        <v>171</v>
      </c>
      <c r="G169" s="119"/>
      <c r="H169" s="119"/>
      <c r="I169" s="119"/>
      <c r="J169" s="124"/>
      <c r="K169" s="146"/>
      <c r="L169" s="146"/>
      <c r="M169" s="146"/>
      <c r="N169" s="146"/>
      <c r="O169" s="196"/>
      <c r="P169" s="146"/>
      <c r="Q169" s="146"/>
      <c r="R169" s="146"/>
    </row>
    <row r="170" spans="1:18" ht="16.5" hidden="1" thickTop="1" thickBot="1" x14ac:dyDescent="0.3">
      <c r="A170" s="137" t="s">
        <v>176</v>
      </c>
      <c r="B170" s="118">
        <v>1</v>
      </c>
      <c r="C170" s="138" t="s">
        <v>178</v>
      </c>
      <c r="D170" s="139"/>
      <c r="E170" s="139"/>
      <c r="F170" s="139"/>
      <c r="G170" s="118"/>
      <c r="H170" s="118" t="s">
        <v>101</v>
      </c>
      <c r="I170" s="135"/>
      <c r="J170" s="78"/>
      <c r="K170" s="146"/>
      <c r="L170" s="146"/>
      <c r="M170" s="146"/>
      <c r="N170" s="146"/>
      <c r="O170" s="196"/>
      <c r="P170" s="146"/>
      <c r="Q170" s="146"/>
      <c r="R170" s="146"/>
    </row>
    <row r="171" spans="1:18" ht="16.5" hidden="1" thickTop="1" thickBot="1" x14ac:dyDescent="0.3">
      <c r="A171" s="137" t="s">
        <v>176</v>
      </c>
      <c r="B171" s="118">
        <v>2</v>
      </c>
      <c r="C171" s="138" t="s">
        <v>179</v>
      </c>
      <c r="D171" s="139"/>
      <c r="E171" s="139"/>
      <c r="F171" s="139"/>
      <c r="G171" s="118"/>
      <c r="H171" s="118" t="s">
        <v>101</v>
      </c>
      <c r="I171" s="135"/>
      <c r="J171" s="78"/>
      <c r="K171" s="146"/>
      <c r="L171" s="146"/>
      <c r="M171" s="146"/>
      <c r="N171" s="146"/>
      <c r="O171" s="196"/>
      <c r="P171" s="146"/>
      <c r="Q171" s="146"/>
      <c r="R171" s="146"/>
    </row>
    <row r="172" spans="1:18" ht="16.5" hidden="1" thickTop="1" thickBot="1" x14ac:dyDescent="0.3">
      <c r="A172" s="137" t="s">
        <v>176</v>
      </c>
      <c r="B172" s="118">
        <v>3</v>
      </c>
      <c r="C172" s="323" t="s">
        <v>174</v>
      </c>
      <c r="D172" s="324"/>
      <c r="E172" s="324"/>
      <c r="F172" s="325"/>
      <c r="G172" s="118"/>
      <c r="H172" s="118" t="s">
        <v>55</v>
      </c>
      <c r="I172" s="135"/>
      <c r="J172" s="78"/>
      <c r="K172" s="146"/>
      <c r="L172" s="146"/>
      <c r="M172" s="146"/>
      <c r="N172" s="146"/>
      <c r="O172" s="196"/>
      <c r="P172" s="146"/>
      <c r="Q172" s="146"/>
      <c r="R172" s="146"/>
    </row>
    <row r="173" spans="1:18" ht="16.5" hidden="1" thickTop="1" thickBot="1" x14ac:dyDescent="0.3">
      <c r="A173" s="260"/>
      <c r="B173" s="276"/>
      <c r="C173" s="144" t="s">
        <v>180</v>
      </c>
      <c r="D173" s="245" t="s">
        <v>14</v>
      </c>
      <c r="E173" s="246"/>
      <c r="F173" s="247"/>
      <c r="G173" s="129"/>
      <c r="H173" s="130"/>
      <c r="I173" s="92"/>
      <c r="J173" s="93"/>
      <c r="K173" s="146"/>
      <c r="L173" s="146"/>
      <c r="M173" s="146"/>
      <c r="N173" s="146"/>
      <c r="O173" s="196"/>
      <c r="P173" s="146"/>
      <c r="Q173" s="146"/>
      <c r="R173" s="146"/>
    </row>
    <row r="174" spans="1:18" ht="15.75" thickTop="1" x14ac:dyDescent="0.25">
      <c r="A174" s="62" t="s">
        <v>181</v>
      </c>
      <c r="B174" s="255"/>
      <c r="C174" s="251" t="s">
        <v>182</v>
      </c>
      <c r="D174" s="252"/>
      <c r="E174" s="252"/>
      <c r="F174" s="252"/>
      <c r="G174" s="119"/>
      <c r="H174" s="119"/>
      <c r="I174" s="136"/>
      <c r="J174" s="124"/>
      <c r="K174" s="197"/>
      <c r="L174" s="198"/>
      <c r="M174" s="199"/>
      <c r="N174" s="198"/>
      <c r="O174" s="200"/>
      <c r="P174" s="198"/>
      <c r="Q174" s="199"/>
      <c r="R174" s="201"/>
    </row>
    <row r="175" spans="1:18" hidden="1" x14ac:dyDescent="0.25">
      <c r="A175" s="261" t="s">
        <v>181</v>
      </c>
      <c r="B175" s="185">
        <v>1</v>
      </c>
      <c r="C175" s="262" t="s">
        <v>10</v>
      </c>
      <c r="D175" s="202"/>
      <c r="E175" s="202"/>
      <c r="F175" s="263"/>
      <c r="G175" s="202"/>
      <c r="H175" s="202"/>
      <c r="I175" s="203"/>
      <c r="J175" s="204"/>
      <c r="K175" s="205"/>
      <c r="L175" s="206"/>
      <c r="M175" s="207"/>
      <c r="N175" s="206"/>
      <c r="O175" s="208"/>
      <c r="P175" s="206"/>
      <c r="Q175" s="207"/>
      <c r="R175" s="209"/>
    </row>
    <row r="176" spans="1:18" hidden="1" x14ac:dyDescent="0.25">
      <c r="A176" s="137" t="s">
        <v>181</v>
      </c>
      <c r="B176" s="118">
        <v>2</v>
      </c>
      <c r="C176" s="138" t="s">
        <v>183</v>
      </c>
      <c r="D176" s="139"/>
      <c r="E176" s="139"/>
      <c r="F176" s="192"/>
      <c r="G176" s="210"/>
      <c r="H176" s="210"/>
      <c r="I176" s="211"/>
      <c r="J176" s="204"/>
      <c r="K176" s="205"/>
      <c r="L176" s="206"/>
      <c r="M176" s="207"/>
      <c r="N176" s="206"/>
      <c r="O176" s="208"/>
      <c r="P176" s="206"/>
      <c r="Q176" s="207"/>
      <c r="R176" s="209"/>
    </row>
    <row r="177" spans="1:18" hidden="1" x14ac:dyDescent="0.25">
      <c r="A177" s="264" t="s">
        <v>181</v>
      </c>
      <c r="B177" s="265">
        <v>3</v>
      </c>
      <c r="C177" s="341" t="s">
        <v>13</v>
      </c>
      <c r="D177" s="342"/>
      <c r="E177" s="342"/>
      <c r="F177" s="342"/>
      <c r="G177" s="212"/>
      <c r="H177" s="212"/>
      <c r="I177" s="213"/>
      <c r="J177" s="204"/>
      <c r="K177" s="205"/>
      <c r="L177" s="206"/>
      <c r="M177" s="207"/>
      <c r="N177" s="206"/>
      <c r="O177" s="208"/>
      <c r="P177" s="206"/>
      <c r="Q177" s="207"/>
      <c r="R177" s="209"/>
    </row>
    <row r="178" spans="1:18" hidden="1" x14ac:dyDescent="0.25">
      <c r="A178" s="137" t="s">
        <v>181</v>
      </c>
      <c r="B178" s="118">
        <v>4</v>
      </c>
      <c r="C178" s="180" t="s">
        <v>184</v>
      </c>
      <c r="D178" s="139"/>
      <c r="E178" s="139"/>
      <c r="F178" s="192"/>
      <c r="G178" s="212"/>
      <c r="H178" s="212"/>
      <c r="I178" s="213"/>
      <c r="J178" s="204"/>
      <c r="K178" s="205"/>
      <c r="L178" s="206"/>
      <c r="M178" s="207"/>
      <c r="N178" s="206"/>
      <c r="O178" s="208"/>
      <c r="P178" s="206"/>
      <c r="Q178" s="207"/>
      <c r="R178" s="209"/>
    </row>
    <row r="179" spans="1:18" hidden="1" x14ac:dyDescent="0.25">
      <c r="A179" s="137" t="s">
        <v>181</v>
      </c>
      <c r="B179" s="118">
        <v>5</v>
      </c>
      <c r="C179" s="180" t="s">
        <v>185</v>
      </c>
      <c r="D179" s="139"/>
      <c r="E179" s="139"/>
      <c r="F179" s="139"/>
      <c r="G179" s="212"/>
      <c r="H179" s="212"/>
      <c r="I179" s="214"/>
      <c r="J179" s="204"/>
      <c r="K179" s="205"/>
      <c r="L179" s="206"/>
      <c r="M179" s="207"/>
      <c r="N179" s="206"/>
      <c r="O179" s="208"/>
      <c r="P179" s="206"/>
      <c r="Q179" s="207"/>
      <c r="R179" s="209"/>
    </row>
    <row r="180" spans="1:18" hidden="1" x14ac:dyDescent="0.25">
      <c r="A180" s="137" t="s">
        <v>181</v>
      </c>
      <c r="B180" s="118">
        <v>6</v>
      </c>
      <c r="C180" s="138" t="s">
        <v>186</v>
      </c>
      <c r="D180" s="139"/>
      <c r="E180" s="139"/>
      <c r="F180" s="139"/>
      <c r="G180" s="212"/>
      <c r="H180" s="212"/>
      <c r="I180" s="214"/>
      <c r="J180" s="204"/>
      <c r="K180" s="205"/>
      <c r="L180" s="206"/>
      <c r="M180" s="207"/>
      <c r="N180" s="206"/>
      <c r="O180" s="208"/>
      <c r="P180" s="206"/>
      <c r="Q180" s="207"/>
      <c r="R180" s="209"/>
    </row>
    <row r="181" spans="1:18" hidden="1" x14ac:dyDescent="0.25">
      <c r="A181" s="137" t="s">
        <v>181</v>
      </c>
      <c r="B181" s="118">
        <v>7</v>
      </c>
      <c r="C181" s="323" t="s">
        <v>187</v>
      </c>
      <c r="D181" s="324"/>
      <c r="E181" s="324"/>
      <c r="F181" s="325"/>
      <c r="G181" s="212"/>
      <c r="H181" s="212"/>
      <c r="I181" s="214"/>
      <c r="J181" s="204"/>
      <c r="K181" s="205"/>
      <c r="L181" s="206"/>
      <c r="M181" s="207"/>
      <c r="N181" s="206"/>
      <c r="O181" s="208"/>
      <c r="P181" s="206"/>
      <c r="Q181" s="207"/>
      <c r="R181" s="209"/>
    </row>
    <row r="182" spans="1:18" hidden="1" x14ac:dyDescent="0.25">
      <c r="A182" s="137" t="s">
        <v>181</v>
      </c>
      <c r="B182" s="118">
        <v>8</v>
      </c>
      <c r="C182" s="323" t="s">
        <v>188</v>
      </c>
      <c r="D182" s="324"/>
      <c r="E182" s="324"/>
      <c r="F182" s="325"/>
      <c r="G182" s="212"/>
      <c r="H182" s="212"/>
      <c r="I182" s="214"/>
      <c r="J182" s="204"/>
      <c r="K182" s="205"/>
      <c r="L182" s="206"/>
      <c r="M182" s="207"/>
      <c r="N182" s="206"/>
      <c r="O182" s="208"/>
      <c r="P182" s="206"/>
      <c r="Q182" s="207"/>
      <c r="R182" s="209"/>
    </row>
    <row r="183" spans="1:18" hidden="1" x14ac:dyDescent="0.25">
      <c r="A183" s="137" t="s">
        <v>181</v>
      </c>
      <c r="B183" s="118">
        <v>9</v>
      </c>
      <c r="C183" s="138" t="s">
        <v>189</v>
      </c>
      <c r="D183" s="139"/>
      <c r="E183" s="139"/>
      <c r="F183" s="139"/>
      <c r="G183" s="212"/>
      <c r="H183" s="212"/>
      <c r="I183" s="214"/>
      <c r="J183" s="204"/>
      <c r="K183" s="205"/>
      <c r="L183" s="206"/>
      <c r="M183" s="207"/>
      <c r="N183" s="206"/>
      <c r="O183" s="208"/>
      <c r="P183" s="206"/>
      <c r="Q183" s="207"/>
      <c r="R183" s="209"/>
    </row>
    <row r="184" spans="1:18" hidden="1" x14ac:dyDescent="0.25">
      <c r="A184" s="137" t="s">
        <v>181</v>
      </c>
      <c r="B184" s="118">
        <v>10</v>
      </c>
      <c r="C184" s="138" t="s">
        <v>190</v>
      </c>
      <c r="D184" s="139"/>
      <c r="E184" s="139"/>
      <c r="F184" s="139"/>
      <c r="G184" s="212"/>
      <c r="H184" s="212"/>
      <c r="I184" s="214"/>
      <c r="J184" s="204"/>
      <c r="K184" s="205"/>
      <c r="L184" s="206"/>
      <c r="M184" s="207"/>
      <c r="N184" s="206"/>
      <c r="O184" s="208"/>
      <c r="P184" s="206"/>
      <c r="Q184" s="207"/>
      <c r="R184" s="209"/>
    </row>
    <row r="185" spans="1:18" hidden="1" x14ac:dyDescent="0.25">
      <c r="A185" s="137" t="s">
        <v>181</v>
      </c>
      <c r="B185" s="118">
        <v>11</v>
      </c>
      <c r="C185" s="138" t="s">
        <v>191</v>
      </c>
      <c r="D185" s="139"/>
      <c r="E185" s="139"/>
      <c r="F185" s="139"/>
      <c r="G185" s="212"/>
      <c r="H185" s="212"/>
      <c r="I185" s="214"/>
      <c r="J185" s="204"/>
      <c r="K185" s="205"/>
      <c r="L185" s="206"/>
      <c r="M185" s="207"/>
      <c r="N185" s="206"/>
      <c r="O185" s="208"/>
      <c r="P185" s="206"/>
      <c r="Q185" s="207"/>
      <c r="R185" s="209"/>
    </row>
    <row r="186" spans="1:18" hidden="1" x14ac:dyDescent="0.25">
      <c r="A186" s="137" t="s">
        <v>181</v>
      </c>
      <c r="B186" s="118">
        <v>12</v>
      </c>
      <c r="C186" s="138" t="s">
        <v>192</v>
      </c>
      <c r="D186" s="139"/>
      <c r="E186" s="139"/>
      <c r="F186" s="139"/>
      <c r="G186" s="212"/>
      <c r="H186" s="212"/>
      <c r="I186" s="214"/>
      <c r="J186" s="204"/>
      <c r="K186" s="205"/>
      <c r="L186" s="206"/>
      <c r="M186" s="207"/>
      <c r="N186" s="206"/>
      <c r="O186" s="208"/>
      <c r="P186" s="206"/>
      <c r="Q186" s="207"/>
      <c r="R186" s="209"/>
    </row>
    <row r="187" spans="1:18" hidden="1" x14ac:dyDescent="0.25">
      <c r="A187" s="137" t="s">
        <v>181</v>
      </c>
      <c r="B187" s="118">
        <v>13</v>
      </c>
      <c r="C187" s="323" t="s">
        <v>164</v>
      </c>
      <c r="D187" s="324"/>
      <c r="E187" s="324"/>
      <c r="F187" s="325"/>
      <c r="G187" s="212"/>
      <c r="H187" s="212"/>
      <c r="I187" s="214"/>
      <c r="J187" s="204"/>
      <c r="K187" s="205"/>
      <c r="L187" s="206"/>
      <c r="M187" s="207"/>
      <c r="N187" s="206"/>
      <c r="O187" s="208"/>
      <c r="P187" s="206"/>
      <c r="Q187" s="207"/>
      <c r="R187" s="209"/>
    </row>
    <row r="188" spans="1:18" hidden="1" x14ac:dyDescent="0.25">
      <c r="A188" s="137" t="s">
        <v>181</v>
      </c>
      <c r="B188" s="118">
        <v>14</v>
      </c>
      <c r="C188" s="323" t="s">
        <v>193</v>
      </c>
      <c r="D188" s="324"/>
      <c r="E188" s="324"/>
      <c r="F188" s="325"/>
      <c r="G188" s="212"/>
      <c r="H188" s="212"/>
      <c r="I188" s="214"/>
      <c r="J188" s="204"/>
      <c r="K188" s="205"/>
      <c r="L188" s="206"/>
      <c r="M188" s="207"/>
      <c r="N188" s="206"/>
      <c r="O188" s="208"/>
      <c r="P188" s="206"/>
      <c r="Q188" s="207"/>
      <c r="R188" s="209"/>
    </row>
    <row r="189" spans="1:18" hidden="1" x14ac:dyDescent="0.25">
      <c r="A189" s="137" t="s">
        <v>181</v>
      </c>
      <c r="B189" s="118">
        <v>15</v>
      </c>
      <c r="C189" s="180" t="s">
        <v>194</v>
      </c>
      <c r="D189" s="139"/>
      <c r="E189" s="139"/>
      <c r="F189" s="139"/>
      <c r="G189" s="212"/>
      <c r="H189" s="212"/>
      <c r="I189" s="214"/>
      <c r="J189" s="204"/>
      <c r="K189" s="205"/>
      <c r="L189" s="206"/>
      <c r="M189" s="207"/>
      <c r="N189" s="206"/>
      <c r="O189" s="208"/>
      <c r="P189" s="206"/>
      <c r="Q189" s="207"/>
      <c r="R189" s="209"/>
    </row>
    <row r="190" spans="1:18" ht="15.75" thickBot="1" x14ac:dyDescent="0.3">
      <c r="A190" s="266"/>
      <c r="B190" s="267"/>
      <c r="C190" s="336" t="s">
        <v>195</v>
      </c>
      <c r="D190" s="337"/>
      <c r="E190" s="337"/>
      <c r="F190" s="338"/>
      <c r="G190" s="271">
        <v>0.43</v>
      </c>
      <c r="H190" s="140" t="s">
        <v>196</v>
      </c>
      <c r="I190" s="141">
        <f>J62+J90+J113+J136+J146+J163+J168+J173</f>
        <v>0</v>
      </c>
      <c r="J190" s="142">
        <v>2970878.6</v>
      </c>
      <c r="K190" s="215"/>
      <c r="L190" s="216">
        <f>SUM(L62,L90,L113,L136,L146,L163)</f>
        <v>0</v>
      </c>
      <c r="M190" s="217"/>
      <c r="N190" s="216">
        <f>SUM(N62,N90,N113,N136,N146,N163)</f>
        <v>0</v>
      </c>
      <c r="O190" s="208"/>
      <c r="P190" s="216">
        <f>SUM(P62,P90,P113,P136,P146,P163)</f>
        <v>0</v>
      </c>
      <c r="Q190" s="217"/>
      <c r="R190" s="218">
        <f>SUM(R62,R90,R113,R136,R146,R163)</f>
        <v>6909020</v>
      </c>
    </row>
    <row r="191" spans="1:18" x14ac:dyDescent="0.25">
      <c r="A191" s="147"/>
      <c r="B191" s="275"/>
      <c r="C191" s="277"/>
      <c r="D191" s="277"/>
      <c r="E191" s="277"/>
      <c r="F191" s="277"/>
      <c r="G191" s="275"/>
      <c r="H191" s="275"/>
      <c r="I191" s="278"/>
      <c r="J191" s="219"/>
      <c r="K191" s="215"/>
      <c r="L191" s="220"/>
      <c r="M191" s="221"/>
      <c r="N191" s="220"/>
      <c r="O191" s="208"/>
      <c r="P191" s="220"/>
      <c r="Q191" s="221"/>
      <c r="R191" s="222"/>
    </row>
    <row r="192" spans="1:18" ht="15.75" thickBot="1" x14ac:dyDescent="0.3">
      <c r="A192" s="143" t="s">
        <v>214</v>
      </c>
      <c r="B192" s="126"/>
      <c r="C192" s="125"/>
      <c r="D192" s="126"/>
      <c r="E192" s="127"/>
      <c r="F192" s="128"/>
      <c r="G192" s="125"/>
      <c r="H192" s="125"/>
      <c r="I192" s="223"/>
      <c r="J192" s="224"/>
      <c r="K192" s="225"/>
      <c r="L192" s="226">
        <f>L190*G190</f>
        <v>0</v>
      </c>
      <c r="M192" s="227"/>
      <c r="N192" s="226">
        <f>N190*G190</f>
        <v>0</v>
      </c>
      <c r="O192" s="228"/>
      <c r="P192" s="226">
        <f>P190*G190</f>
        <v>0</v>
      </c>
      <c r="Q192" s="227"/>
      <c r="R192" s="229">
        <f>R190*G190</f>
        <v>2970878.6</v>
      </c>
    </row>
    <row r="193" spans="1:18" ht="16.5" thickTop="1" thickBot="1" x14ac:dyDescent="0.3">
      <c r="A193" s="2"/>
      <c r="B193" s="279"/>
      <c r="C193" s="280"/>
      <c r="D193" s="281"/>
      <c r="E193" s="282"/>
      <c r="F193" s="283"/>
      <c r="G193" s="39"/>
      <c r="H193" s="40"/>
      <c r="I193" s="41"/>
      <c r="J193" s="42"/>
      <c r="K193" s="52"/>
      <c r="L193" s="53"/>
      <c r="M193" s="59"/>
      <c r="N193" s="43"/>
      <c r="O193" s="56"/>
      <c r="P193" s="43"/>
      <c r="Q193" s="54"/>
      <c r="R193" s="55"/>
    </row>
    <row r="194" spans="1:18" ht="18" customHeight="1" thickBot="1" x14ac:dyDescent="0.3">
      <c r="A194" s="6"/>
      <c r="B194" s="7"/>
      <c r="C194" s="269" t="s">
        <v>229</v>
      </c>
      <c r="D194" s="8"/>
      <c r="E194" s="8"/>
      <c r="F194" s="8"/>
      <c r="G194" s="37"/>
      <c r="H194" s="38"/>
      <c r="I194" s="44"/>
      <c r="J194" s="45">
        <v>9959098.5999999996</v>
      </c>
      <c r="K194" s="49"/>
      <c r="L194" s="47">
        <f>SUM(L190,L192,L10)</f>
        <v>0</v>
      </c>
      <c r="M194" s="50"/>
      <c r="N194" s="46">
        <f>SUM(N190,N192,N10)</f>
        <v>0</v>
      </c>
      <c r="O194" s="57"/>
      <c r="P194" s="47">
        <f>SUM(P190,P192,P10)</f>
        <v>0</v>
      </c>
      <c r="Q194" s="48"/>
      <c r="R194" s="51">
        <f>SUM(R190,R192,R10)</f>
        <v>9959098.5999999996</v>
      </c>
    </row>
    <row r="195" spans="1:18" x14ac:dyDescent="0.25">
      <c r="A195" s="12"/>
      <c r="B195" s="9"/>
      <c r="C195" s="10"/>
      <c r="D195" s="10"/>
      <c r="E195" s="10"/>
      <c r="F195" s="10"/>
      <c r="G195" s="9"/>
      <c r="H195" s="60"/>
      <c r="I195" s="11"/>
      <c r="J195" s="23"/>
      <c r="P195" s="33"/>
    </row>
    <row r="196" spans="1:18" ht="15.75" thickBot="1" x14ac:dyDescent="0.3">
      <c r="A196" s="13" t="s">
        <v>197</v>
      </c>
      <c r="B196" s="279"/>
      <c r="C196" s="284"/>
      <c r="D196" s="284"/>
      <c r="E196" s="284"/>
      <c r="F196" s="284"/>
      <c r="G196" s="279"/>
      <c r="H196" s="279"/>
      <c r="I196" s="285"/>
      <c r="J196" s="14"/>
    </row>
    <row r="197" spans="1:18" x14ac:dyDescent="0.25">
      <c r="A197" s="12"/>
      <c r="B197" s="9"/>
      <c r="C197" s="10"/>
      <c r="D197" s="10"/>
      <c r="E197" s="10"/>
      <c r="F197" s="10"/>
      <c r="G197" s="339" t="s">
        <v>198</v>
      </c>
      <c r="H197" s="340"/>
      <c r="I197" s="22" t="s">
        <v>230</v>
      </c>
      <c r="J197" s="15" t="s">
        <v>199</v>
      </c>
    </row>
    <row r="198" spans="1:18" x14ac:dyDescent="0.25">
      <c r="A198" s="2" t="s">
        <v>8</v>
      </c>
      <c r="B198" s="279"/>
      <c r="C198" s="284" t="s">
        <v>200</v>
      </c>
      <c r="D198" s="284"/>
      <c r="E198" s="284"/>
      <c r="F198" s="284"/>
      <c r="G198" s="286"/>
      <c r="H198" s="287">
        <f>J10</f>
        <v>0</v>
      </c>
      <c r="I198" s="287">
        <f>H198*0.21</f>
        <v>0</v>
      </c>
      <c r="J198" s="25">
        <f>SUM(H198:I198)</f>
        <v>0</v>
      </c>
    </row>
    <row r="199" spans="1:18" x14ac:dyDescent="0.25">
      <c r="A199" s="2" t="s">
        <v>15</v>
      </c>
      <c r="B199" s="288"/>
      <c r="C199" s="289" t="s">
        <v>201</v>
      </c>
      <c r="D199" s="284"/>
      <c r="E199" s="284"/>
      <c r="F199" s="284"/>
      <c r="G199" s="290"/>
      <c r="H199" s="287">
        <f>J62</f>
        <v>0</v>
      </c>
      <c r="I199" s="287">
        <f>H199*0.21</f>
        <v>0</v>
      </c>
      <c r="J199" s="25">
        <f>SUM(H199:I199)</f>
        <v>0</v>
      </c>
    </row>
    <row r="200" spans="1:18" x14ac:dyDescent="0.25">
      <c r="A200" s="1" t="s">
        <v>68</v>
      </c>
      <c r="B200" s="288"/>
      <c r="C200" s="289" t="str">
        <f>C63</f>
        <v xml:space="preserve">POLNÍ ZKOUŠKY </v>
      </c>
      <c r="D200" s="284"/>
      <c r="E200" s="284"/>
      <c r="F200" s="284"/>
      <c r="G200" s="290"/>
      <c r="H200" s="287">
        <f>J90</f>
        <v>0</v>
      </c>
      <c r="I200" s="287">
        <f t="shared" ref="I200:I207" si="28">H200*0.21</f>
        <v>0</v>
      </c>
      <c r="J200" s="25">
        <f t="shared" ref="J200:J207" si="29">SUM(H200:I200)</f>
        <v>0</v>
      </c>
    </row>
    <row r="201" spans="1:18" x14ac:dyDescent="0.25">
      <c r="A201" s="2" t="s">
        <v>95</v>
      </c>
      <c r="B201" s="288"/>
      <c r="C201" s="291" t="str">
        <f>C91</f>
        <v>GEOFYZIKÁLNÍ PRÁCE</v>
      </c>
      <c r="D201" s="284"/>
      <c r="E201" s="284"/>
      <c r="F201" s="284"/>
      <c r="G201" s="290"/>
      <c r="H201" s="287">
        <f>J113</f>
        <v>0</v>
      </c>
      <c r="I201" s="287">
        <f t="shared" si="28"/>
        <v>0</v>
      </c>
      <c r="J201" s="25">
        <f t="shared" si="29"/>
        <v>0</v>
      </c>
    </row>
    <row r="202" spans="1:18" x14ac:dyDescent="0.25">
      <c r="A202" s="2" t="s">
        <v>119</v>
      </c>
      <c r="B202" s="288"/>
      <c r="C202" s="289" t="str">
        <f>C114</f>
        <v>LABORATORNÍ PRÁCE</v>
      </c>
      <c r="D202" s="284"/>
      <c r="E202" s="284"/>
      <c r="F202" s="284"/>
      <c r="G202" s="290"/>
      <c r="H202" s="287">
        <f>J136</f>
        <v>0</v>
      </c>
      <c r="I202" s="287">
        <f t="shared" si="28"/>
        <v>0</v>
      </c>
      <c r="J202" s="25">
        <f t="shared" si="29"/>
        <v>0</v>
      </c>
    </row>
    <row r="203" spans="1:18" x14ac:dyDescent="0.25">
      <c r="A203" s="1" t="s">
        <v>142</v>
      </c>
      <c r="B203" s="288"/>
      <c r="C203" s="289" t="str">
        <f>C137</f>
        <v>GEODETICKÉ PRÁCE</v>
      </c>
      <c r="D203" s="284"/>
      <c r="E203" s="284"/>
      <c r="F203" s="284"/>
      <c r="G203" s="290"/>
      <c r="H203" s="287">
        <f>J146</f>
        <v>0</v>
      </c>
      <c r="I203" s="287">
        <f t="shared" si="28"/>
        <v>0</v>
      </c>
      <c r="J203" s="25">
        <f t="shared" si="29"/>
        <v>0</v>
      </c>
    </row>
    <row r="204" spans="1:18" x14ac:dyDescent="0.25">
      <c r="A204" s="2" t="s">
        <v>152</v>
      </c>
      <c r="B204" s="288"/>
      <c r="C204" s="291" t="str">
        <f>C147</f>
        <v>HYDROGEOLOGICKÉ PRÁCE</v>
      </c>
      <c r="D204" s="284"/>
      <c r="E204" s="284"/>
      <c r="F204" s="284"/>
      <c r="G204" s="290"/>
      <c r="H204" s="287">
        <f>J163</f>
        <v>0</v>
      </c>
      <c r="I204" s="287">
        <f t="shared" si="28"/>
        <v>0</v>
      </c>
      <c r="J204" s="25">
        <f t="shared" si="29"/>
        <v>0</v>
      </c>
    </row>
    <row r="205" spans="1:18" x14ac:dyDescent="0.25">
      <c r="A205" s="2" t="s">
        <v>169</v>
      </c>
      <c r="B205" s="288"/>
      <c r="C205" s="291" t="str">
        <f>C164</f>
        <v>PEDOLOGICKÝ PRŮZKUM</v>
      </c>
      <c r="D205" s="284"/>
      <c r="E205" s="284"/>
      <c r="F205" s="284"/>
      <c r="G205" s="290"/>
      <c r="H205" s="287">
        <f>J168</f>
        <v>0</v>
      </c>
      <c r="I205" s="287">
        <f t="shared" si="28"/>
        <v>0</v>
      </c>
      <c r="J205" s="25">
        <f t="shared" si="29"/>
        <v>0</v>
      </c>
    </row>
    <row r="206" spans="1:18" x14ac:dyDescent="0.25">
      <c r="A206" s="1" t="s">
        <v>176</v>
      </c>
      <c r="B206" s="288"/>
      <c r="C206" s="291" t="str">
        <f>C169</f>
        <v>KOROZNÍ PRŮZKUM</v>
      </c>
      <c r="D206" s="284"/>
      <c r="E206" s="284"/>
      <c r="F206" s="284"/>
      <c r="G206" s="290"/>
      <c r="H206" s="287">
        <f>J173</f>
        <v>0</v>
      </c>
      <c r="I206" s="287">
        <f t="shared" si="28"/>
        <v>0</v>
      </c>
      <c r="J206" s="25">
        <f t="shared" si="29"/>
        <v>0</v>
      </c>
    </row>
    <row r="207" spans="1:18" x14ac:dyDescent="0.25">
      <c r="A207" s="16" t="s">
        <v>181</v>
      </c>
      <c r="B207" s="17"/>
      <c r="C207" s="18" t="str">
        <f>C174</f>
        <v>VÝKONY GEOLOGICKÉ SLUŽBY</v>
      </c>
      <c r="D207" s="19"/>
      <c r="E207" s="19"/>
      <c r="F207" s="19"/>
      <c r="G207" s="20"/>
      <c r="H207" s="26">
        <f>J192</f>
        <v>0</v>
      </c>
      <c r="I207" s="26">
        <f t="shared" si="28"/>
        <v>0</v>
      </c>
      <c r="J207" s="27">
        <f t="shared" si="29"/>
        <v>0</v>
      </c>
    </row>
    <row r="208" spans="1:18" x14ac:dyDescent="0.25">
      <c r="A208" s="2"/>
      <c r="B208" s="288"/>
      <c r="C208" s="291"/>
      <c r="D208" s="284"/>
      <c r="E208" s="284"/>
      <c r="F208" s="284"/>
      <c r="G208" s="292" t="s">
        <v>202</v>
      </c>
      <c r="H208" s="293">
        <v>9959099</v>
      </c>
      <c r="I208" s="293">
        <v>2091411</v>
      </c>
      <c r="J208" s="28">
        <v>12050509</v>
      </c>
    </row>
    <row r="209" spans="1:10" x14ac:dyDescent="0.25">
      <c r="A209" s="2"/>
      <c r="B209" s="279"/>
      <c r="C209" s="284"/>
      <c r="D209" s="284"/>
      <c r="E209" s="284"/>
      <c r="F209" s="284"/>
      <c r="G209" s="279"/>
      <c r="H209" s="294"/>
      <c r="I209" s="295"/>
      <c r="J209" s="25"/>
    </row>
    <row r="210" spans="1:10" x14ac:dyDescent="0.25">
      <c r="A210" s="2"/>
      <c r="B210" s="279"/>
      <c r="C210" s="284"/>
      <c r="D210" s="284"/>
      <c r="E210" s="284"/>
      <c r="F210" s="270"/>
      <c r="G210" s="21"/>
      <c r="H210" s="29" t="s">
        <v>198</v>
      </c>
      <c r="I210" s="30" t="s">
        <v>203</v>
      </c>
      <c r="J210" s="31">
        <v>9959099</v>
      </c>
    </row>
    <row r="211" spans="1:10" x14ac:dyDescent="0.25">
      <c r="A211" s="2"/>
      <c r="B211" s="279"/>
      <c r="C211" s="284" t="s">
        <v>204</v>
      </c>
      <c r="D211" s="284"/>
      <c r="E211" s="284"/>
      <c r="F211" s="270"/>
      <c r="G211" s="279"/>
      <c r="H211" s="296" t="s">
        <v>230</v>
      </c>
      <c r="I211" s="295" t="s">
        <v>203</v>
      </c>
      <c r="J211" s="25">
        <v>2091411</v>
      </c>
    </row>
    <row r="212" spans="1:10" x14ac:dyDescent="0.25">
      <c r="A212" s="2"/>
      <c r="B212" s="279"/>
      <c r="C212" s="284"/>
      <c r="D212" s="284"/>
      <c r="E212" s="284"/>
      <c r="F212" s="270"/>
      <c r="G212" s="21"/>
      <c r="H212" s="29" t="s">
        <v>205</v>
      </c>
      <c r="I212" s="30" t="s">
        <v>203</v>
      </c>
      <c r="J212" s="31">
        <f>SUM(J210:J211)</f>
        <v>12050510</v>
      </c>
    </row>
    <row r="213" spans="1:10" ht="15.75" thickBot="1" x14ac:dyDescent="0.3">
      <c r="A213" s="3"/>
      <c r="B213" s="4"/>
      <c r="C213" s="5"/>
      <c r="D213" s="5"/>
      <c r="E213" s="5"/>
      <c r="F213" s="5"/>
      <c r="G213" s="297"/>
      <c r="H213" s="298"/>
      <c r="I213" s="299"/>
      <c r="J213" s="300"/>
    </row>
  </sheetData>
  <mergeCells count="99">
    <mergeCell ref="C88:F88"/>
    <mergeCell ref="Q3:R3"/>
    <mergeCell ref="K4:K5"/>
    <mergeCell ref="L4:L5"/>
    <mergeCell ref="M4:M5"/>
    <mergeCell ref="N4:N5"/>
    <mergeCell ref="O4:O5"/>
    <mergeCell ref="P4:P5"/>
    <mergeCell ref="Q4:Q5"/>
    <mergeCell ref="R4:R5"/>
    <mergeCell ref="K3:L3"/>
    <mergeCell ref="M3:N3"/>
    <mergeCell ref="O3:P3"/>
    <mergeCell ref="C82:F82"/>
    <mergeCell ref="C84:F84"/>
    <mergeCell ref="C85:F85"/>
    <mergeCell ref="A1:J1"/>
    <mergeCell ref="C167:F167"/>
    <mergeCell ref="C152:F152"/>
    <mergeCell ref="C102:F102"/>
    <mergeCell ref="C103:F103"/>
    <mergeCell ref="C105:F105"/>
    <mergeCell ref="C109:F109"/>
    <mergeCell ref="C112:F112"/>
    <mergeCell ref="C133:F133"/>
    <mergeCell ref="C142:F142"/>
    <mergeCell ref="C145:F145"/>
    <mergeCell ref="C148:F148"/>
    <mergeCell ref="C149:F149"/>
    <mergeCell ref="C151:F151"/>
    <mergeCell ref="C158:F158"/>
    <mergeCell ref="C101:F101"/>
    <mergeCell ref="C92:F92"/>
    <mergeCell ref="C181:F181"/>
    <mergeCell ref="C182:F182"/>
    <mergeCell ref="C187:F187"/>
    <mergeCell ref="C188:F188"/>
    <mergeCell ref="C97:F97"/>
    <mergeCell ref="C100:F100"/>
    <mergeCell ref="C172:F172"/>
    <mergeCell ref="C159:F159"/>
    <mergeCell ref="C161:F161"/>
    <mergeCell ref="C190:F190"/>
    <mergeCell ref="G197:H197"/>
    <mergeCell ref="C177:F177"/>
    <mergeCell ref="C155:F155"/>
    <mergeCell ref="C156:F156"/>
    <mergeCell ref="C157:F157"/>
    <mergeCell ref="C160:F160"/>
    <mergeCell ref="C162:F162"/>
    <mergeCell ref="C165:F165"/>
    <mergeCell ref="C67:F67"/>
    <mergeCell ref="C68:F68"/>
    <mergeCell ref="C86:F86"/>
    <mergeCell ref="C87:F87"/>
    <mergeCell ref="C70:F70"/>
    <mergeCell ref="C72:F72"/>
    <mergeCell ref="C74:F74"/>
    <mergeCell ref="C76:F76"/>
    <mergeCell ref="C78:F78"/>
    <mergeCell ref="C80:F80"/>
    <mergeCell ref="C81:F81"/>
    <mergeCell ref="C79:F79"/>
    <mergeCell ref="C63:F63"/>
    <mergeCell ref="C61:F61"/>
    <mergeCell ref="C59:F59"/>
    <mergeCell ref="C64:F64"/>
    <mergeCell ref="C65:F65"/>
    <mergeCell ref="C42:F42"/>
    <mergeCell ref="C43:F43"/>
    <mergeCell ref="C47:F47"/>
    <mergeCell ref="C50:F50"/>
    <mergeCell ref="C52:F52"/>
    <mergeCell ref="C27:F27"/>
    <mergeCell ref="C32:F32"/>
    <mergeCell ref="C33:F33"/>
    <mergeCell ref="C37:F37"/>
    <mergeCell ref="C40:F40"/>
    <mergeCell ref="C30:F30"/>
    <mergeCell ref="C31:F31"/>
    <mergeCell ref="C28:F28"/>
    <mergeCell ref="C22:F22"/>
    <mergeCell ref="C23:F23"/>
    <mergeCell ref="C24:F24"/>
    <mergeCell ref="C25:F25"/>
    <mergeCell ref="C26:F26"/>
    <mergeCell ref="A2:J2"/>
    <mergeCell ref="A3:F4"/>
    <mergeCell ref="G4:G5"/>
    <mergeCell ref="H4:H5"/>
    <mergeCell ref="I4:I5"/>
    <mergeCell ref="J4:J5"/>
    <mergeCell ref="A5:D5"/>
    <mergeCell ref="G3:J3"/>
    <mergeCell ref="C15:F15"/>
    <mergeCell ref="C16:F16"/>
    <mergeCell ref="C19:F19"/>
    <mergeCell ref="C20:F20"/>
    <mergeCell ref="C21:F21"/>
  </mergeCells>
  <pageMargins left="0.31496062992125984" right="0.31496062992125984" top="0.70866141732283472" bottom="0.59055118110236227" header="0.31496062992125984" footer="0.31496062992125984"/>
  <pageSetup paperSize="8" fitToHeight="0" orientation="landscape" r:id="rId1"/>
  <headerFooter>
    <oddHeader xml:space="preserve">&amp;LPoložkový rozpočet - část L.1&amp;RVlára - Vodní dílo Vlachovice
Průzkumy v přehradním profilu a průzkumy nalezišť materiálů </oddHeader>
    <oddFooter>&amp;C&amp;A&amp;R&amp;P/&amp;N</oddFooter>
  </headerFooter>
  <rowBreaks count="2" manualBreakCount="2">
    <brk id="90" max="9" man="1"/>
    <brk id="194" max="9" man="1"/>
  </rowBreaks>
  <ignoredErrors>
    <ignoredError sqref="Q7 Q9:Q10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e9817b6-90c4-41d3-ae58-521874d850e1">RSDCR-346-908</_dlc_DocId>
    <_dlc_DocIdUrl xmlns="1e9817b6-90c4-41d3-ae58-521874d850e1">
      <Url>http://intranet.rsd.cz/useky/19000/ovz/_layouts/15/DocIdRedir.aspx?ID=RSDCR-346-908</Url>
      <Description>RSDCR-346-908</Description>
    </_dlc_DocIdUrl>
    <PublishingExpirationDate xmlns="http://schemas.microsoft.com/sharepoint/v3" xsi:nil="true"/>
    <PublishingStartDate xmlns="http://schemas.microsoft.com/sharepoint/v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B864178FE2E6A45819C3D2102CB1D3D" ma:contentTypeVersion="7" ma:contentTypeDescription="Vytvoří nový dokument" ma:contentTypeScope="" ma:versionID="72e49be56e28f84d3e212fc63b3a839e">
  <xsd:schema xmlns:xsd="http://www.w3.org/2001/XMLSchema" xmlns:xs="http://www.w3.org/2001/XMLSchema" xmlns:p="http://schemas.microsoft.com/office/2006/metadata/properties" xmlns:ns1="http://schemas.microsoft.com/sharepoint/v3" xmlns:ns2="1e9817b6-90c4-41d3-ae58-521874d850e1" targetNamespace="http://schemas.microsoft.com/office/2006/metadata/properties" ma:root="true" ma:fieldsID="36706b3131ffef98c2c2adc88a29e00f" ns1:_="" ns2:_="">
    <xsd:import namespace="http://schemas.microsoft.com/sharepoint/v3"/>
    <xsd:import namespace="1e9817b6-90c4-41d3-ae58-521874d850e1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Datum zahájení plánování" ma:description="Datum zahájení plánování je sloupec webu, který vytvořila funkce Publikování. Používá se k zadání data a času, od kterého se tato stránka začne návštěvníkům webu zobrazovat." ma:internalName="PublishingStartDate">
      <xsd:simpleType>
        <xsd:restriction base="dms:Unknown"/>
      </xsd:simpleType>
    </xsd:element>
    <xsd:element name="PublishingExpirationDate" ma:index="12" nillable="true" ma:displayName="Datum ukončení plánování" ma:description="Datum ukončení plánování je sloupec webu, který vytvořila funkce Publikování. Používá se k zadání data a času, od kterého se tato stránka už nebude návštěvníkům webu zobrazovat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817b6-90c4-41d3-ae58-521874d850e1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 dokumentu" ma:description="Hodnota ID dokumentu přiřazená této položce" ma:internalName="_dlc_DocId" ma:readOnly="true">
      <xsd:simpleType>
        <xsd:restriction base="dms:Text"/>
      </xsd:simpleType>
    </xsd:element>
    <xsd:element name="_dlc_DocIdUrl" ma:index="9" nillable="true" ma:displayName="ID dokumentu" ma:description="Trvalý odkaz na tento dokument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F66342-0454-4484-A1E9-529B81138F97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D1FDDF4B-F92A-481F-8660-1666B8421AE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190168-CE5B-4211-BA0E-4FAC73E7CF7C}">
  <ds:schemaRefs>
    <ds:schemaRef ds:uri="http://schemas.openxmlformats.org/package/2006/metadata/core-properties"/>
    <ds:schemaRef ds:uri="http://schemas.microsoft.com/office/infopath/2007/PartnerControls"/>
    <ds:schemaRef ds:uri="http://schemas.microsoft.com/sharepoint/v3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purl.org/dc/elements/1.1/"/>
    <ds:schemaRef ds:uri="http://www.w3.org/XML/1998/namespace"/>
    <ds:schemaRef ds:uri="1e9817b6-90c4-41d3-ae58-521874d850e1"/>
  </ds:schemaRefs>
</ds:datastoreItem>
</file>

<file path=customXml/itemProps4.xml><?xml version="1.0" encoding="utf-8"?>
<ds:datastoreItem xmlns:ds="http://schemas.openxmlformats.org/officeDocument/2006/customXml" ds:itemID="{825D601A-21DA-4B83-8A56-77931C50B6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e9817b6-90c4-41d3-ae58-521874d850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2</vt:i4>
      </vt:variant>
    </vt:vector>
  </HeadingPairs>
  <TitlesOfParts>
    <vt:vector size="3" baseType="lpstr">
      <vt:lpstr>L1_hraz_materialy</vt:lpstr>
      <vt:lpstr>L1_hraz_materialy!Názvy_tisku</vt:lpstr>
      <vt:lpstr>L1_hraz_materialy!Oblast_tisku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2014-01-27T17:22:59Z</dcterms:created>
  <dcterms:modified xsi:type="dcterms:W3CDTF">2025-08-27T05:49:48Z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0x010100BB864178FE2E6A45819C3D2102CB1D3D</vt:lpwstr>
  </property>
  <property fmtid="{D5CDD505-2E9C-101B-9397-08002B2CF9AE}" pid="3" name="_dlc_DocIdItemGuid">
    <vt:lpwstr>b72ef7cc-e8b3-4414-936c-e63f0c256702</vt:lpwstr>
  </property>
</Properties>
</file>