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rustova.barbora\Desktop\"/>
    </mc:Choice>
  </mc:AlternateContent>
  <bookViews>
    <workbookView xWindow="0" yWindow="0" windowWidth="28800" windowHeight="12300"/>
  </bookViews>
  <sheets>
    <sheet name="Rekapitulace stavby" sheetId="1" r:id="rId1"/>
    <sheet name="Objekt2 - 101" sheetId="2" r:id="rId2"/>
  </sheets>
  <definedNames>
    <definedName name="_xlnm._FilterDatabase" localSheetId="1" hidden="1">'Objekt2 - 101'!$C$122:$K$175</definedName>
    <definedName name="_xlnm.Print_Titles" localSheetId="1">'Objekt2 - 101'!$122:$122</definedName>
    <definedName name="_xlnm.Print_Titles" localSheetId="0">'Rekapitulace stavby'!$92:$92</definedName>
    <definedName name="_xlnm.Print_Area" localSheetId="1">'Objekt2 - 101'!$C$4:$J$76,'Objekt2 - 101'!$C$82:$J$104,'Objekt2 - 101'!$C$110:$J$175</definedName>
    <definedName name="_xlnm.Print_Area" localSheetId="0">'Rekapitulace stavby'!$D$4:$AO$76,'Rekapitulace stavby'!$C$82:$AQ$96</definedName>
  </definedNames>
  <calcPr calcId="162913"/>
</workbook>
</file>

<file path=xl/calcChain.xml><?xml version="1.0" encoding="utf-8"?>
<calcChain xmlns="http://schemas.openxmlformats.org/spreadsheetml/2006/main">
  <c r="J37" i="2" l="1"/>
  <c r="J36" i="2"/>
  <c r="AY95" i="1"/>
  <c r="J35" i="2"/>
  <c r="AX95" i="1"/>
  <c r="BI171" i="2"/>
  <c r="BH171" i="2"/>
  <c r="BG171" i="2"/>
  <c r="BF171" i="2"/>
  <c r="T171" i="2"/>
  <c r="T170" i="2" s="1"/>
  <c r="T169" i="2" s="1"/>
  <c r="R171" i="2"/>
  <c r="R170" i="2" s="1"/>
  <c r="R169" i="2" s="1"/>
  <c r="P171" i="2"/>
  <c r="P170" i="2" s="1"/>
  <c r="P169" i="2" s="1"/>
  <c r="BI167" i="2"/>
  <c r="BH167" i="2"/>
  <c r="BG167" i="2"/>
  <c r="BF167" i="2"/>
  <c r="T167" i="2"/>
  <c r="T166" i="2"/>
  <c r="R167" i="2"/>
  <c r="R166" i="2" s="1"/>
  <c r="P167" i="2"/>
  <c r="P166" i="2"/>
  <c r="BI164" i="2"/>
  <c r="BH164" i="2"/>
  <c r="BG164" i="2"/>
  <c r="BF164" i="2"/>
  <c r="T164" i="2"/>
  <c r="R164" i="2"/>
  <c r="P164" i="2"/>
  <c r="BI161" i="2"/>
  <c r="BH161" i="2"/>
  <c r="BG161" i="2"/>
  <c r="BF161" i="2"/>
  <c r="T161" i="2"/>
  <c r="R161" i="2"/>
  <c r="P161" i="2"/>
  <c r="BI158" i="2"/>
  <c r="BH158" i="2"/>
  <c r="BG158" i="2"/>
  <c r="BF158" i="2"/>
  <c r="T158" i="2"/>
  <c r="R158" i="2"/>
  <c r="P158" i="2"/>
  <c r="BI154" i="2"/>
  <c r="BH154" i="2"/>
  <c r="BG154" i="2"/>
  <c r="BF154" i="2"/>
  <c r="T154" i="2"/>
  <c r="R154" i="2"/>
  <c r="P154" i="2"/>
  <c r="BI152" i="2"/>
  <c r="BH152" i="2"/>
  <c r="BG152" i="2"/>
  <c r="BF152" i="2"/>
  <c r="T152" i="2"/>
  <c r="R152" i="2"/>
  <c r="P152" i="2"/>
  <c r="BI149" i="2"/>
  <c r="BH149" i="2"/>
  <c r="BG149" i="2"/>
  <c r="BF149" i="2"/>
  <c r="T149" i="2"/>
  <c r="T148" i="2" s="1"/>
  <c r="R149" i="2"/>
  <c r="R148" i="2" s="1"/>
  <c r="P149" i="2"/>
  <c r="P148" i="2" s="1"/>
  <c r="BI144" i="2"/>
  <c r="BH144" i="2"/>
  <c r="BG144" i="2"/>
  <c r="BF144" i="2"/>
  <c r="T144" i="2"/>
  <c r="R144" i="2"/>
  <c r="P144" i="2"/>
  <c r="BI142" i="2"/>
  <c r="BH142" i="2"/>
  <c r="BG142" i="2"/>
  <c r="BF142" i="2"/>
  <c r="T142" i="2"/>
  <c r="R142" i="2"/>
  <c r="P142" i="2"/>
  <c r="BI140" i="2"/>
  <c r="BH140" i="2"/>
  <c r="BG140" i="2"/>
  <c r="BF140" i="2"/>
  <c r="T140" i="2"/>
  <c r="R140" i="2"/>
  <c r="P140" i="2"/>
  <c r="BI138" i="2"/>
  <c r="BH138" i="2"/>
  <c r="BG138" i="2"/>
  <c r="BF138" i="2"/>
  <c r="T138" i="2"/>
  <c r="R138" i="2"/>
  <c r="P138" i="2"/>
  <c r="BI136" i="2"/>
  <c r="BH136" i="2"/>
  <c r="BG136" i="2"/>
  <c r="BF136" i="2"/>
  <c r="T136" i="2"/>
  <c r="R136" i="2"/>
  <c r="P136" i="2"/>
  <c r="BI134" i="2"/>
  <c r="BH134" i="2"/>
  <c r="BG134" i="2"/>
  <c r="BF134" i="2"/>
  <c r="T134" i="2"/>
  <c r="R134" i="2"/>
  <c r="P134" i="2"/>
  <c r="BI130" i="2"/>
  <c r="BH130" i="2"/>
  <c r="BG130" i="2"/>
  <c r="BF130" i="2"/>
  <c r="T130" i="2"/>
  <c r="R130" i="2"/>
  <c r="P130" i="2"/>
  <c r="BI126" i="2"/>
  <c r="BH126" i="2"/>
  <c r="BG126" i="2"/>
  <c r="BF126" i="2"/>
  <c r="T126" i="2"/>
  <c r="R126" i="2"/>
  <c r="P126" i="2"/>
  <c r="P125" i="2" s="1"/>
  <c r="F117" i="2"/>
  <c r="E115" i="2"/>
  <c r="F89" i="2"/>
  <c r="E87" i="2"/>
  <c r="J24" i="2"/>
  <c r="E24" i="2"/>
  <c r="J120" i="2"/>
  <c r="J23" i="2"/>
  <c r="J21" i="2"/>
  <c r="E21" i="2"/>
  <c r="J119" i="2"/>
  <c r="J20" i="2"/>
  <c r="J18" i="2"/>
  <c r="E18" i="2"/>
  <c r="F120" i="2"/>
  <c r="J17" i="2"/>
  <c r="J15" i="2"/>
  <c r="E15" i="2"/>
  <c r="F119" i="2"/>
  <c r="J14" i="2"/>
  <c r="J12" i="2"/>
  <c r="J117" i="2"/>
  <c r="E7" i="2"/>
  <c r="E113" i="2" s="1"/>
  <c r="L90" i="1"/>
  <c r="AM90" i="1"/>
  <c r="AM89" i="1"/>
  <c r="L89" i="1"/>
  <c r="AM87" i="1"/>
  <c r="L87" i="1"/>
  <c r="L85" i="1"/>
  <c r="L84" i="1"/>
  <c r="J167" i="2"/>
  <c r="BK158" i="2"/>
  <c r="BK149" i="2"/>
  <c r="BK142" i="2"/>
  <c r="J138" i="2"/>
  <c r="BK126" i="2"/>
  <c r="AS94" i="1"/>
  <c r="J171" i="2"/>
  <c r="BK164" i="2"/>
  <c r="J161" i="2"/>
  <c r="BK154" i="2"/>
  <c r="BK152" i="2"/>
  <c r="BK144" i="2"/>
  <c r="BK140" i="2"/>
  <c r="BK134" i="2"/>
  <c r="J130" i="2"/>
  <c r="BK161" i="2"/>
  <c r="J152" i="2"/>
  <c r="J144" i="2"/>
  <c r="J140" i="2"/>
  <c r="BK136" i="2"/>
  <c r="J136" i="2"/>
  <c r="BK171" i="2"/>
  <c r="BK167" i="2"/>
  <c r="J164" i="2"/>
  <c r="J158" i="2"/>
  <c r="J154" i="2"/>
  <c r="J149" i="2"/>
  <c r="J142" i="2"/>
  <c r="BK138" i="2"/>
  <c r="J134" i="2"/>
  <c r="BK130" i="2"/>
  <c r="J126" i="2"/>
  <c r="BK125" i="2" l="1"/>
  <c r="J125" i="2" s="1"/>
  <c r="J98" i="2" s="1"/>
  <c r="T125" i="2"/>
  <c r="T124" i="2" s="1"/>
  <c r="T123" i="2" s="1"/>
  <c r="BK151" i="2"/>
  <c r="J151" i="2"/>
  <c r="J100" i="2" s="1"/>
  <c r="T151" i="2"/>
  <c r="R151" i="2"/>
  <c r="R125" i="2"/>
  <c r="R124" i="2" s="1"/>
  <c r="R123" i="2" s="1"/>
  <c r="P151" i="2"/>
  <c r="P124" i="2"/>
  <c r="P123" i="2" s="1"/>
  <c r="AU95" i="1" s="1"/>
  <c r="AU94" i="1" s="1"/>
  <c r="BK148" i="2"/>
  <c r="J148" i="2"/>
  <c r="J99" i="2" s="1"/>
  <c r="BK166" i="2"/>
  <c r="J166" i="2"/>
  <c r="J101" i="2"/>
  <c r="BK170" i="2"/>
  <c r="J170" i="2"/>
  <c r="J103" i="2"/>
  <c r="E85" i="2"/>
  <c r="J89" i="2"/>
  <c r="F91" i="2"/>
  <c r="J91" i="2"/>
  <c r="F92" i="2"/>
  <c r="J92" i="2"/>
  <c r="BE126" i="2"/>
  <c r="BE130" i="2"/>
  <c r="BE134" i="2"/>
  <c r="BE138" i="2"/>
  <c r="BE142" i="2"/>
  <c r="BE144" i="2"/>
  <c r="BE149" i="2"/>
  <c r="BE152" i="2"/>
  <c r="BE161" i="2"/>
  <c r="BE164" i="2"/>
  <c r="BE167" i="2"/>
  <c r="BE171" i="2"/>
  <c r="BE136" i="2"/>
  <c r="BE140" i="2"/>
  <c r="BE154" i="2"/>
  <c r="BE158" i="2"/>
  <c r="F34" i="2"/>
  <c r="BA95" i="1" s="1"/>
  <c r="BA94" i="1" s="1"/>
  <c r="W30" i="1" s="1"/>
  <c r="F36" i="2"/>
  <c r="BC95" i="1" s="1"/>
  <c r="BC94" i="1" s="1"/>
  <c r="AY94" i="1" s="1"/>
  <c r="F37" i="2"/>
  <c r="BD95" i="1" s="1"/>
  <c r="BD94" i="1" s="1"/>
  <c r="W33" i="1" s="1"/>
  <c r="F35" i="2"/>
  <c r="BB95" i="1" s="1"/>
  <c r="BB94" i="1" s="1"/>
  <c r="W31" i="1" s="1"/>
  <c r="J34" i="2"/>
  <c r="AW95" i="1" s="1"/>
  <c r="BK169" i="2" l="1"/>
  <c r="J169" i="2" s="1"/>
  <c r="J102" i="2" s="1"/>
  <c r="BK124" i="2"/>
  <c r="J124" i="2" s="1"/>
  <c r="J97" i="2" s="1"/>
  <c r="AW94" i="1"/>
  <c r="AK30" i="1"/>
  <c r="AX94" i="1"/>
  <c r="F33" i="2"/>
  <c r="AZ95" i="1"/>
  <c r="AZ94" i="1"/>
  <c r="AV94" i="1" s="1"/>
  <c r="AK29" i="1" s="1"/>
  <c r="W32" i="1"/>
  <c r="J33" i="2"/>
  <c r="AV95" i="1" s="1"/>
  <c r="AT95" i="1" s="1"/>
  <c r="BK123" i="2" l="1"/>
  <c r="J123" i="2" s="1"/>
  <c r="J30" i="2" s="1"/>
  <c r="AG95" i="1" s="1"/>
  <c r="AG94" i="1" s="1"/>
  <c r="W29" i="1"/>
  <c r="AT94" i="1"/>
  <c r="AK26" i="1" l="1"/>
  <c r="AK35" i="1" s="1"/>
  <c r="AN94" i="1"/>
  <c r="J39" i="2"/>
  <c r="J96" i="2"/>
  <c r="AN95" i="1"/>
</calcChain>
</file>

<file path=xl/sharedStrings.xml><?xml version="1.0" encoding="utf-8"?>
<sst xmlns="http://schemas.openxmlformats.org/spreadsheetml/2006/main" count="693" uniqueCount="205">
  <si>
    <t>Export Komplet</t>
  </si>
  <si>
    <t/>
  </si>
  <si>
    <t>2.0</t>
  </si>
  <si>
    <t>False</t>
  </si>
  <si>
    <t>{a31611c3-2029-4cff-ac33-a0d00d1861c5}</t>
  </si>
  <si>
    <t>&gt;&gt;  skryté sloupce  &lt;&lt;</t>
  </si>
  <si>
    <t>0,01</t>
  </si>
  <si>
    <t>21</t>
  </si>
  <si>
    <t>12</t>
  </si>
  <si>
    <t>REKAPITULACE STAVBY</t>
  </si>
  <si>
    <t>v ---  níže se nacházejí doplnkové a pomocné údaje k sestavám  --- v</t>
  </si>
  <si>
    <t>0,001</t>
  </si>
  <si>
    <t>Kód:</t>
  </si>
  <si>
    <t>801</t>
  </si>
  <si>
    <t>Stavba:</t>
  </si>
  <si>
    <t>Vratislavice nad Nisou, VAPARK přípojky II</t>
  </si>
  <si>
    <t>KSO:</t>
  </si>
  <si>
    <t>CC-CZ:</t>
  </si>
  <si>
    <t>Místo:</t>
  </si>
  <si>
    <t xml:space="preserve"> </t>
  </si>
  <si>
    <t>Datum:</t>
  </si>
  <si>
    <t>14. 7. 2025</t>
  </si>
  <si>
    <t>Zadavatel:</t>
  </si>
  <si>
    <t>IČ:</t>
  </si>
  <si>
    <t>MO Vratislavice nad Nisou</t>
  </si>
  <si>
    <t>DIČ:</t>
  </si>
  <si>
    <t>Zhotovitel:</t>
  </si>
  <si>
    <t>49904884</t>
  </si>
  <si>
    <t>1.JHS s.r.o.</t>
  </si>
  <si>
    <t>CZ49904884</t>
  </si>
  <si>
    <t>Projektant:</t>
  </si>
  <si>
    <t>Zpracovatel:</t>
  </si>
  <si>
    <t>True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</si>
  <si>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</si>
  <si>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</si>
  <si>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</si>
  <si>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</si>
  <si>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</si>
  <si>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</si>
  <si>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</si>
  <si>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</si>
  <si>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</si>
  <si>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</si>
  <si>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</si>
  <si>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</si>
  <si>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</si>
  <si>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</si>
  <si>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</si>
  <si>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</si>
  <si>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</si>
  <si>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</si>
  <si>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</si>
  <si>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Zhotovitel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</si>
  <si>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</si>
  <si>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</si>
  <si>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</si>
  <si>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</si>
  <si>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</si>
  <si>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</si>
  <si>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</si>
  <si>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</si>
  <si>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</si>
  <si>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</si>
  <si>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</si>
  <si>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</si>
  <si>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</si>
  <si>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</si>
  <si>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</si>
  <si>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</si>
  <si>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</si>
  <si>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</si>
  <si>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</si>
  <si>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</si>
  <si>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</si>
  <si>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</si>
  <si>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</si>
  <si>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</si>
  <si>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</si>
  <si>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</si>
  <si>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Objekt2</t>
  </si>
  <si>
    <t>101</t>
  </si>
  <si>
    <t>STA</t>
  </si>
  <si>
    <t>1</t>
  </si>
  <si>
    <t>{f65d988f-de4b-4f0e-af90-dfad9781d78c}</t>
  </si>
  <si>
    <t>2</t>
  </si>
  <si>
    <t>KRYCÍ LIST SOUPISU PRACÍ</t>
  </si>
  <si>
    <t>Objekt:</t>
  </si>
  <si>
    <t>Objekt2 - 101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</si>
  <si>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</si>
  <si>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</si>
  <si>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</si>
  <si>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</si>
  <si>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</si>
  <si>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</si>
  <si>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</si>
  <si>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4 - Vodorovné konstrukce</t>
  </si>
  <si>
    <t xml:space="preserve">    8 - Trubní vedení</t>
  </si>
  <si>
    <t xml:space="preserve">    998 - Přesun hmot</t>
  </si>
  <si>
    <t>VRN - Vedlejší rozpočtové náklady</t>
  </si>
  <si>
    <t xml:space="preserve">    VRN4 - Inženýrská činnost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</si>
  <si>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</si>
  <si>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</si>
  <si>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</si>
  <si>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</si>
  <si>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</si>
  <si>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</si>
  <si>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</si>
  <si>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</si>
  <si>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</si>
  <si>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</si>
  <si>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</si>
  <si>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</si>
  <si>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</si>
  <si>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</si>
  <si>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</si>
  <si>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</si>
  <si>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</si>
  <si>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</si>
  <si>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132154104</t>
  </si>
  <si>
    <t>Hloubení zapažených rýh šířky do 800 mm strojně s urovnáním dna do předepsaného profilu a spádu v hornině třídy těžitelnosti I skupiny 1 a 2 přes 100 m3</t>
  </si>
  <si>
    <t>m3</t>
  </si>
  <si>
    <t>4</t>
  </si>
  <si>
    <t>-1139930112</t>
  </si>
  <si>
    <t>PP</t>
  </si>
  <si>
    <t>VV</t>
  </si>
  <si>
    <t>30*1,3*1/2</t>
  </si>
  <si>
    <t>Součet</t>
  </si>
  <si>
    <t>133254104</t>
  </si>
  <si>
    <t>Hloubení zapažených šachet strojně v hornině třídy těžitelnosti I skupiny 3 přes 100 m3</t>
  </si>
  <si>
    <t>1543740561</t>
  </si>
  <si>
    <t>3</t>
  </si>
  <si>
    <t>162651112</t>
  </si>
  <si>
    <t>Vodorovné přemístění výkopku nebo sypaniny po suchu na obvyklém dopravním prostředku, bez naložení výkopku, avšak se složením bez rozhrnutí z horniny třídy těžitelnosti I skupiny 1 až 3 na vzdálenost přes 4 000 do 5 000 m</t>
  </si>
  <si>
    <t>-12730965</t>
  </si>
  <si>
    <t>167151101</t>
  </si>
  <si>
    <t>Nakládání, skládání a překládání neulehlého výkopku nebo sypaniny strojně nakládání, množství do 100 m3, z horniny třídy těžitelnosti I, skupiny 1 až 3</t>
  </si>
  <si>
    <t>-605646080</t>
  </si>
  <si>
    <t>16</t>
  </si>
  <si>
    <t>997013873</t>
  </si>
  <si>
    <t>Poplatek za uložení stavebního odpadu na recyklační skládce (skládkovné) zeminy a kamení zatříděného do Katalogu odpadů pod kódem 17 05 04</t>
  </si>
  <si>
    <t>t</t>
  </si>
  <si>
    <t>-1122634422</t>
  </si>
  <si>
    <t>5</t>
  </si>
  <si>
    <t>174151101</t>
  </si>
  <si>
    <t>Zásyp sypaninou z jakékoliv horniny strojně s uložením výkopku ve vrstvách se zhutněním jam, šachet, rýh nebo kolem objektů v těchto vykopávkách</t>
  </si>
  <si>
    <t>2020110183</t>
  </si>
  <si>
    <t>6</t>
  </si>
  <si>
    <t>175111101</t>
  </si>
  <si>
    <t>Obsypání potrubí ručně sypaninou z vhodných hornin třídy těžitelnosti I a II, skupiny 1 až 4 nebo materiálem připraveným podél výkopu ve vzdálenosti do 3 m od jeho kraje pro jakoukoliv hloubku výkopu a míru zhutnění bez prohození sypaniny</t>
  </si>
  <si>
    <t>-1775992431</t>
  </si>
  <si>
    <t>7</t>
  </si>
  <si>
    <t>M</t>
  </si>
  <si>
    <t>58337303</t>
  </si>
  <si>
    <t>štěrkopísek frakce 0/8</t>
  </si>
  <si>
    <t>8</t>
  </si>
  <si>
    <t>808206214</t>
  </si>
  <si>
    <t>13,65*2 "Přepočtené koeficientem množství</t>
  </si>
  <si>
    <t>Vodorovné konstrukce</t>
  </si>
  <si>
    <t>451573111</t>
  </si>
  <si>
    <t>Lože pod potrubí, stoky a drobné objekty v otevřeném výkopu z písku a štěrkopísku do 63 mm</t>
  </si>
  <si>
    <t>1858956066</t>
  </si>
  <si>
    <t>Trubní vedení</t>
  </si>
  <si>
    <t>9</t>
  </si>
  <si>
    <t>871171141</t>
  </si>
  <si>
    <t>Montáž vodovodního potrubí z plastů v otevřeném výkopu z polyetylenu PE 100 svařovaných na tupo SDR 11/PN16 D 40 x 3,7 mm</t>
  </si>
  <si>
    <t>m</t>
  </si>
  <si>
    <t>-1248824984</t>
  </si>
  <si>
    <t>10</t>
  </si>
  <si>
    <t>28613171</t>
  </si>
  <si>
    <t>trubka vodovodní PE100 SDR11 se signalizační vrstvou 40x3,7mm</t>
  </si>
  <si>
    <t>-1166228698</t>
  </si>
  <si>
    <t>20*1,015 "Přepočtené koeficientem množství</t>
  </si>
  <si>
    <t>18</t>
  </si>
  <si>
    <t>871313121</t>
  </si>
  <si>
    <t>Montáž kanalizačního potrubí hladkého plnostěnného SN 8 z PVC-U DN 160</t>
  </si>
  <si>
    <t>746039489</t>
  </si>
  <si>
    <t>Montáž kanalizačního potrubí z tvrdého PVC-U hladkého plnostěnného tuhost SN 8 DN 160</t>
  </si>
  <si>
    <t>Online PSC</t>
  </si>
  <si>
    <t>https://podminky.urs.cz/item/CS_URS_2025_02/871313121</t>
  </si>
  <si>
    <t>19</t>
  </si>
  <si>
    <t>28611164</t>
  </si>
  <si>
    <t>trubka kanalizační PVC-U plnostěnná jednovrstvá DN 160x1000mm SN8</t>
  </si>
  <si>
    <t>1935174837</t>
  </si>
  <si>
    <t>20*1,03 'Přepočtené koeficientem množství</t>
  </si>
  <si>
    <t>15</t>
  </si>
  <si>
    <t>899722112</t>
  </si>
  <si>
    <t>Krytí potrubí z plastů výstražnou fólií z PVC šířky 25 cm</t>
  </si>
  <si>
    <t>2141497504</t>
  </si>
  <si>
    <t>998</t>
  </si>
  <si>
    <t>Přesun hmot</t>
  </si>
  <si>
    <t>17</t>
  </si>
  <si>
    <t>998276101</t>
  </si>
  <si>
    <t>Přesun hmot pro trubní vedení hloubené z trub z plastických hmot nebo sklolaminátových pro vodovody nebo kanalizace v otevřeném výkopu dopravní vzdálenost do 15 m</t>
  </si>
  <si>
    <t>310507733</t>
  </si>
  <si>
    <t>VRN</t>
  </si>
  <si>
    <t>Vedlejší rozpočtové náklady</t>
  </si>
  <si>
    <t>VRN4</t>
  </si>
  <si>
    <t>Inženýrská činnost</t>
  </si>
  <si>
    <t>20</t>
  </si>
  <si>
    <t>043114000.R1</t>
  </si>
  <si>
    <t>Nájezd techniky</t>
  </si>
  <si>
    <t>soub</t>
  </si>
  <si>
    <t>1774970036</t>
  </si>
  <si>
    <t>Nájezd techniky vč. odstěhování z důvodu neshody v trasách IS na straně objednatele</t>
  </si>
  <si>
    <t>- včetně protokolu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</si>
</sst>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%"/>
    <numFmt numFmtId="165" formatCode="dd\.mm\.yyyy"/>
    <numFmt numFmtId="166" formatCode="#,##0.00000"/>
    <numFmt numFmtId="167" formatCode="#,##0.000"/>
  </numFmts>
  <fonts count="39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800080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sz val="7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8" fillId="0" borderId="0" applyNumberFormat="0" applyFill="0" applyBorder="0" applyAlignment="0" applyProtection="0"/>
  </cellStyleXfs>
  <cellXfs count="227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7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20" fillId="4" borderId="0" xfId="0" applyFont="1" applyFill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4" fontId="2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8" fillId="0" borderId="14" xfId="0" applyNumberFormat="1" applyFont="1" applyBorder="1" applyAlignment="1">
      <alignment vertical="center"/>
    </xf>
    <xf numFmtId="4" fontId="18" fillId="0" borderId="0" xfId="0" applyNumberFormat="1" applyFont="1" applyBorder="1" applyAlignment="1">
      <alignment vertical="center"/>
    </xf>
    <xf numFmtId="166" fontId="18" fillId="0" borderId="0" xfId="0" applyNumberFormat="1" applyFont="1" applyBorder="1" applyAlignment="1">
      <alignment vertical="center"/>
    </xf>
    <xf numFmtId="4" fontId="18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7" fillId="0" borderId="19" xfId="0" applyNumberFormat="1" applyFont="1" applyBorder="1" applyAlignment="1">
      <alignment vertical="center"/>
    </xf>
    <xf numFmtId="4" fontId="27" fillId="0" borderId="20" xfId="0" applyNumberFormat="1" applyFont="1" applyBorder="1" applyAlignment="1">
      <alignment vertical="center"/>
    </xf>
    <xf numFmtId="166" fontId="27" fillId="0" borderId="20" xfId="0" applyNumberFormat="1" applyFont="1" applyBorder="1" applyAlignment="1">
      <alignment vertical="center"/>
    </xf>
    <xf numFmtId="4" fontId="27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8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0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20" fillId="4" borderId="18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2" fillId="0" borderId="0" xfId="0" applyNumberFormat="1" applyFont="1" applyAlignment="1"/>
    <xf numFmtId="166" fontId="30" fillId="0" borderId="12" xfId="0" applyNumberFormat="1" applyFont="1" applyBorder="1" applyAlignment="1"/>
    <xf numFmtId="166" fontId="30" fillId="0" borderId="13" xfId="0" applyNumberFormat="1" applyFont="1" applyBorder="1" applyAlignment="1"/>
    <xf numFmtId="4" fontId="31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20" fillId="0" borderId="22" xfId="0" applyFont="1" applyBorder="1" applyAlignment="1" applyProtection="1">
      <alignment horizontal="center" vertical="center"/>
      <protection locked="0"/>
    </xf>
    <xf numFmtId="49" fontId="20" fillId="0" borderId="22" xfId="0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center" vertical="center" wrapText="1"/>
      <protection locked="0"/>
    </xf>
    <xf numFmtId="167" fontId="20" fillId="0" borderId="22" xfId="0" applyNumberFormat="1" applyFont="1" applyBorder="1" applyAlignment="1" applyProtection="1">
      <alignment vertical="center"/>
      <protection locked="0"/>
    </xf>
    <xf numFmtId="4" fontId="20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166" fontId="21" fillId="0" borderId="0" xfId="0" applyNumberFormat="1" applyFont="1" applyBorder="1" applyAlignment="1">
      <alignment vertical="center"/>
    </xf>
    <xf numFmtId="166" fontId="21" fillId="0" borderId="15" xfId="0" applyNumberFormat="1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 wrapText="1"/>
    </xf>
    <xf numFmtId="0" fontId="0" fillId="0" borderId="1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7" fontId="9" fillId="0" borderId="0" xfId="0" applyNumberFormat="1" applyFont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34" fillId="0" borderId="22" xfId="0" applyFont="1" applyBorder="1" applyAlignment="1" applyProtection="1">
      <alignment horizontal="center" vertical="center"/>
      <protection locked="0"/>
    </xf>
    <xf numFmtId="49" fontId="34" fillId="0" borderId="22" xfId="0" applyNumberFormat="1" applyFont="1" applyBorder="1" applyAlignment="1" applyProtection="1">
      <alignment horizontal="left" vertical="center" wrapText="1"/>
      <protection locked="0"/>
    </xf>
    <xf numFmtId="0" fontId="34" fillId="0" borderId="22" xfId="0" applyFont="1" applyBorder="1" applyAlignment="1" applyProtection="1">
      <alignment horizontal="left" vertical="center" wrapText="1"/>
      <protection locked="0"/>
    </xf>
    <xf numFmtId="0" fontId="34" fillId="0" borderId="22" xfId="0" applyFont="1" applyBorder="1" applyAlignment="1" applyProtection="1">
      <alignment horizontal="center" vertical="center" wrapText="1"/>
      <protection locked="0"/>
    </xf>
    <xf numFmtId="167" fontId="34" fillId="0" borderId="22" xfId="0" applyNumberFormat="1" applyFont="1" applyBorder="1" applyAlignment="1" applyProtection="1">
      <alignment vertical="center"/>
      <protection locked="0"/>
    </xf>
    <xf numFmtId="4" fontId="34" fillId="0" borderId="22" xfId="0" applyNumberFormat="1" applyFont="1" applyBorder="1" applyAlignment="1" applyProtection="1">
      <alignment vertical="center"/>
      <protection locked="0"/>
    </xf>
    <xf numFmtId="0" fontId="35" fillId="0" borderId="22" xfId="0" applyFont="1" applyBorder="1" applyAlignment="1" applyProtection="1">
      <alignment vertical="center"/>
      <protection locked="0"/>
    </xf>
    <xf numFmtId="0" fontId="35" fillId="0" borderId="3" xfId="0" applyFont="1" applyBorder="1" applyAlignment="1">
      <alignment vertical="center"/>
    </xf>
    <xf numFmtId="0" fontId="34" fillId="0" borderId="14" xfId="0" applyFont="1" applyBorder="1" applyAlignment="1">
      <alignment horizontal="left" vertical="center"/>
    </xf>
    <xf numFmtId="0" fontId="34" fillId="0" borderId="0" xfId="0" applyFont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37" fillId="0" borderId="0" xfId="1" applyFont="1" applyAlignment="1">
      <alignment vertical="center" wrapText="1"/>
    </xf>
    <xf numFmtId="0" fontId="11" fillId="0" borderId="3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14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5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6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4" borderId="6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left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right" vertical="center"/>
    </xf>
    <xf numFmtId="0" fontId="20" fillId="4" borderId="8" xfId="0" applyFont="1" applyFill="1" applyBorder="1" applyAlignment="1">
      <alignment horizontal="left" vertical="center"/>
    </xf>
    <xf numFmtId="4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app.urs.cz/products/kros4" TargetMode="External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app.urs.cz/products/kros4" TargetMode="External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415290</xdr:colOff>
      <xdr:row>3</xdr:row>
      <xdr:rowOff>0</xdr:rowOff>
    </xdr:from>
    <xdr:to>
      <xdr:col>40</xdr:col>
      <xdr:colOff>367665</xdr:colOff>
      <xdr:row>4</xdr:row>
      <xdr:rowOff>120650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38</xdr:col>
      <xdr:colOff>129540</xdr:colOff>
      <xdr:row>81</xdr:row>
      <xdr:rowOff>0</xdr:rowOff>
    </xdr:from>
    <xdr:to>
      <xdr:col>41</xdr:col>
      <xdr:colOff>177165</xdr:colOff>
      <xdr:row>83</xdr:row>
      <xdr:rowOff>46990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absoluteAnchor>
    <xdr:pos x="0" y="0"/>
    <xdr:ext cx="285750" cy="285750"/>
    <xdr:pic>
      <xdr:nvPicPr>
        <xdr:cNvPr id="4" name="Picture 3">
          <a:hlinkClick xmlns:r="http://schemas.openxmlformats.org/officeDocument/2006/relationships" r:id="rId2" tooltip="https://app.urs.cz/products/kros4"/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843915</xdr:colOff>
      <xdr:row>3</xdr:row>
      <xdr:rowOff>0</xdr:rowOff>
    </xdr:from>
    <xdr:to>
      <xdr:col>9</xdr:col>
      <xdr:colOff>1215390</xdr:colOff>
      <xdr:row>4</xdr:row>
      <xdr:rowOff>86995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843915</xdr:colOff>
      <xdr:row>81</xdr:row>
      <xdr:rowOff>0</xdr:rowOff>
    </xdr:from>
    <xdr:to>
      <xdr:col>9</xdr:col>
      <xdr:colOff>1215390</xdr:colOff>
      <xdr:row>82</xdr:row>
      <xdr:rowOff>86995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843915</xdr:colOff>
      <xdr:row>109</xdr:row>
      <xdr:rowOff>0</xdr:rowOff>
    </xdr:from>
    <xdr:to>
      <xdr:col>9</xdr:col>
      <xdr:colOff>1215390</xdr:colOff>
      <xdr:row>110</xdr:row>
      <xdr:rowOff>86995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absoluteAnchor>
    <xdr:pos x="0" y="0"/>
    <xdr:ext cx="285750" cy="285750"/>
    <xdr:pic>
      <xdr:nvPicPr>
        <xdr:cNvPr id="5" name="Picture 4">
          <a:hlinkClick xmlns:r="http://schemas.openxmlformats.org/officeDocument/2006/relationships" r:id="rId2" tooltip="https://app.urs.cz/products/kros4"/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podminky.urs.cz/item/CS_URS_2025_02/8713131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tabSelected="1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6" t="s">
        <v>0</v>
      </c>
      <c r="AZ1" s="16" t="s">
        <v>1</v>
      </c>
      <c r="BA1" s="16" t="s">
        <v>2</v>
      </c>
      <c r="BB1" s="16" t="s">
        <v>1</v>
      </c>
      <c r="BT1" s="16" t="s">
        <v>3</v>
      </c>
      <c r="BU1" s="16" t="s">
        <v>3</v>
      </c>
      <c r="BV1" s="16" t="s">
        <v>4</v>
      </c>
    </row>
    <row r="2" spans="1:74" s="1" customFormat="1" ht="36.950000000000003" customHeight="1">
      <c r="AR2" s="223" t="s">
        <v>5</v>
      </c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S2" s="17" t="s">
        <v>6</v>
      </c>
      <c r="BT2" s="17" t="s">
        <v>7</v>
      </c>
    </row>
    <row r="3" spans="1:74" s="1" customFormat="1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pans="1:74" s="1" customFormat="1" ht="24.95" customHeight="1">
      <c r="B4" s="20"/>
      <c r="D4" s="21" t="s">
        <v>9</v>
      </c>
      <c r="AR4" s="20"/>
      <c r="AS4" s="22" t="s">
        <v>10</v>
      </c>
      <c r="BS4" s="17" t="s">
        <v>11</v>
      </c>
    </row>
    <row r="5" spans="1:74" s="1" customFormat="1" ht="12" customHeight="1">
      <c r="B5" s="20"/>
      <c r="D5" s="23" t="s">
        <v>12</v>
      </c>
      <c r="K5" s="190" t="s">
        <v>13</v>
      </c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R5" s="20"/>
      <c r="BS5" s="17" t="s">
        <v>6</v>
      </c>
    </row>
    <row r="6" spans="1:74" s="1" customFormat="1" ht="36.950000000000003" customHeight="1">
      <c r="B6" s="20"/>
      <c r="D6" s="25" t="s">
        <v>14</v>
      </c>
      <c r="K6" s="192" t="s">
        <v>15</v>
      </c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R6" s="20"/>
      <c r="BS6" s="17" t="s">
        <v>6</v>
      </c>
    </row>
    <row r="7" spans="1:74" s="1" customFormat="1" ht="12" customHeight="1">
      <c r="B7" s="20"/>
      <c r="D7" s="26" t="s">
        <v>16</v>
      </c>
      <c r="K7" s="24" t="s">
        <v>1</v>
      </c>
      <c r="AK7" s="26" t="s">
        <v>17</v>
      </c>
      <c r="AN7" s="24" t="s">
        <v>1</v>
      </c>
      <c r="AR7" s="20"/>
      <c r="BS7" s="17" t="s">
        <v>6</v>
      </c>
    </row>
    <row r="8" spans="1:74" s="1" customFormat="1" ht="12" customHeight="1">
      <c r="B8" s="20"/>
      <c r="D8" s="26" t="s">
        <v>18</v>
      </c>
      <c r="K8" s="24" t="s">
        <v>19</v>
      </c>
      <c r="AK8" s="26" t="s">
        <v>20</v>
      </c>
      <c r="AN8" s="24" t="s">
        <v>21</v>
      </c>
      <c r="AR8" s="20"/>
      <c r="BS8" s="17" t="s">
        <v>6</v>
      </c>
    </row>
    <row r="9" spans="1:74" s="1" customFormat="1" ht="14.45" customHeight="1">
      <c r="B9" s="20"/>
      <c r="AR9" s="20"/>
      <c r="BS9" s="17" t="s">
        <v>6</v>
      </c>
    </row>
    <row r="10" spans="1:74" s="1" customFormat="1" ht="12" customHeight="1">
      <c r="B10" s="20"/>
      <c r="D10" s="26" t="s">
        <v>22</v>
      </c>
      <c r="AK10" s="26" t="s">
        <v>23</v>
      </c>
      <c r="AN10" s="24" t="s">
        <v>1</v>
      </c>
      <c r="AR10" s="20"/>
      <c r="BS10" s="17" t="s">
        <v>6</v>
      </c>
    </row>
    <row r="11" spans="1:74" s="1" customFormat="1" ht="18.399999999999999" customHeight="1">
      <c r="B11" s="20"/>
      <c r="E11" s="24" t="s">
        <v>24</v>
      </c>
      <c r="AK11" s="26" t="s">
        <v>25</v>
      </c>
      <c r="AN11" s="24" t="s">
        <v>1</v>
      </c>
      <c r="AR11" s="20"/>
      <c r="BS11" s="17" t="s">
        <v>6</v>
      </c>
    </row>
    <row r="12" spans="1:74" s="1" customFormat="1" ht="6.95" customHeight="1">
      <c r="B12" s="20"/>
      <c r="AR12" s="20"/>
      <c r="BS12" s="17" t="s">
        <v>6</v>
      </c>
    </row>
    <row r="13" spans="1:74" s="1" customFormat="1" ht="12" customHeight="1">
      <c r="B13" s="20"/>
      <c r="D13" s="26" t="s">
        <v>26</v>
      </c>
      <c r="AK13" s="26" t="s">
        <v>23</v>
      </c>
      <c r="AN13" s="24" t="s">
        <v>27</v>
      </c>
      <c r="AR13" s="20"/>
      <c r="BS13" s="17" t="s">
        <v>6</v>
      </c>
    </row>
    <row r="14" spans="1:74" ht="12.75">
      <c r="B14" s="20"/>
      <c r="E14" s="24" t="s">
        <v>28</v>
      </c>
      <c r="AK14" s="26" t="s">
        <v>25</v>
      </c>
      <c r="AN14" s="24" t="s">
        <v>29</v>
      </c>
      <c r="AR14" s="20"/>
      <c r="BS14" s="17" t="s">
        <v>6</v>
      </c>
    </row>
    <row r="15" spans="1:74" s="1" customFormat="1" ht="6.95" customHeight="1">
      <c r="B15" s="20"/>
      <c r="AR15" s="20"/>
      <c r="BS15" s="17" t="s">
        <v>3</v>
      </c>
    </row>
    <row r="16" spans="1:74" s="1" customFormat="1" ht="12" customHeight="1">
      <c r="B16" s="20"/>
      <c r="D16" s="26" t="s">
        <v>30</v>
      </c>
      <c r="AK16" s="26" t="s">
        <v>23</v>
      </c>
      <c r="AN16" s="24" t="s">
        <v>1</v>
      </c>
      <c r="AR16" s="20"/>
      <c r="BS16" s="17" t="s">
        <v>3</v>
      </c>
    </row>
    <row r="17" spans="1:71" s="1" customFormat="1" ht="18.399999999999999" customHeight="1">
      <c r="B17" s="20"/>
      <c r="E17" s="24" t="s">
        <v>19</v>
      </c>
      <c r="AK17" s="26" t="s">
        <v>25</v>
      </c>
      <c r="AN17" s="24" t="s">
        <v>1</v>
      </c>
      <c r="AR17" s="20"/>
      <c r="BS17" s="17" t="s">
        <v>3</v>
      </c>
    </row>
    <row r="18" spans="1:71" s="1" customFormat="1" ht="6.95" customHeight="1">
      <c r="B18" s="20"/>
      <c r="AR18" s="20"/>
      <c r="BS18" s="17" t="s">
        <v>6</v>
      </c>
    </row>
    <row r="19" spans="1:71" s="1" customFormat="1" ht="12" customHeight="1">
      <c r="B19" s="20"/>
      <c r="D19" s="26" t="s">
        <v>31</v>
      </c>
      <c r="AK19" s="26" t="s">
        <v>23</v>
      </c>
      <c r="AN19" s="24" t="s">
        <v>1</v>
      </c>
      <c r="AR19" s="20"/>
      <c r="BS19" s="17" t="s">
        <v>6</v>
      </c>
    </row>
    <row r="20" spans="1:71" s="1" customFormat="1" ht="18.399999999999999" customHeight="1">
      <c r="B20" s="20"/>
      <c r="E20" s="24" t="s">
        <v>19</v>
      </c>
      <c r="AK20" s="26" t="s">
        <v>25</v>
      </c>
      <c r="AN20" s="24" t="s">
        <v>1</v>
      </c>
      <c r="AR20" s="20"/>
      <c r="BS20" s="17" t="s">
        <v>32</v>
      </c>
    </row>
    <row r="21" spans="1:71" s="1" customFormat="1" ht="6.95" customHeight="1">
      <c r="B21" s="20"/>
      <c r="AR21" s="20"/>
    </row>
    <row r="22" spans="1:71" s="1" customFormat="1" ht="12" customHeight="1">
      <c r="B22" s="20"/>
      <c r="D22" s="26" t="s">
        <v>33</v>
      </c>
      <c r="AR22" s="20"/>
    </row>
    <row r="23" spans="1:71" s="1" customFormat="1" ht="16.5" customHeight="1">
      <c r="B23" s="20"/>
      <c r="E23" s="193" t="s">
        <v>1</v>
      </c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R23" s="20"/>
    </row>
    <row r="24" spans="1:71" s="1" customFormat="1" ht="6.95" customHeight="1">
      <c r="B24" s="20"/>
      <c r="AR24" s="20"/>
    </row>
    <row r="25" spans="1:71" s="1" customFormat="1" ht="6.95" customHeight="1">
      <c r="B25" s="20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20"/>
    </row>
    <row r="26" spans="1:71" s="2" customFormat="1" ht="25.9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194">
        <f>ROUND(AG94,2)</f>
        <v>129780.25</v>
      </c>
      <c r="AL26" s="195"/>
      <c r="AM26" s="195"/>
      <c r="AN26" s="195"/>
      <c r="AO26" s="195"/>
      <c r="AP26" s="29"/>
      <c r="AQ26" s="29"/>
      <c r="AR26" s="30"/>
      <c r="BE26" s="29"/>
    </row>
    <row r="27" spans="1:71" s="2" customFormat="1" ht="6.95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29"/>
    </row>
    <row r="28" spans="1:71" s="2" customFormat="1" ht="12.75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196" t="s">
        <v>35</v>
      </c>
      <c r="M28" s="196"/>
      <c r="N28" s="196"/>
      <c r="O28" s="196"/>
      <c r="P28" s="196"/>
      <c r="Q28" s="29"/>
      <c r="R28" s="29"/>
      <c r="S28" s="29"/>
      <c r="T28" s="29"/>
      <c r="U28" s="29"/>
      <c r="V28" s="29"/>
      <c r="W28" s="196" t="s">
        <v>36</v>
      </c>
      <c r="X28" s="196"/>
      <c r="Y28" s="196"/>
      <c r="Z28" s="196"/>
      <c r="AA28" s="196"/>
      <c r="AB28" s="196"/>
      <c r="AC28" s="196"/>
      <c r="AD28" s="196"/>
      <c r="AE28" s="196"/>
      <c r="AF28" s="29"/>
      <c r="AG28" s="29"/>
      <c r="AH28" s="29"/>
      <c r="AI28" s="29"/>
      <c r="AJ28" s="29"/>
      <c r="AK28" s="196" t="s">
        <v>37</v>
      </c>
      <c r="AL28" s="196"/>
      <c r="AM28" s="196"/>
      <c r="AN28" s="196"/>
      <c r="AO28" s="196"/>
      <c r="AP28" s="29"/>
      <c r="AQ28" s="29"/>
      <c r="AR28" s="30"/>
      <c r="BE28" s="29"/>
    </row>
    <row r="29" spans="1:71" s="3" customFormat="1" ht="14.45" customHeight="1">
      <c r="B29" s="34"/>
      <c r="D29" s="26" t="s">
        <v>38</v>
      </c>
      <c r="F29" s="26" t="s">
        <v>39</v>
      </c>
      <c r="L29" s="199">
        <v>0.21</v>
      </c>
      <c r="M29" s="198"/>
      <c r="N29" s="198"/>
      <c r="O29" s="198"/>
      <c r="P29" s="198"/>
      <c r="W29" s="197">
        <f>ROUND(AZ94, 2)</f>
        <v>129780.25</v>
      </c>
      <c r="X29" s="198"/>
      <c r="Y29" s="198"/>
      <c r="Z29" s="198"/>
      <c r="AA29" s="198"/>
      <c r="AB29" s="198"/>
      <c r="AC29" s="198"/>
      <c r="AD29" s="198"/>
      <c r="AE29" s="198"/>
      <c r="AK29" s="197">
        <f>ROUND(AV94, 2)</f>
        <v>27253.85</v>
      </c>
      <c r="AL29" s="198"/>
      <c r="AM29" s="198"/>
      <c r="AN29" s="198"/>
      <c r="AO29" s="198"/>
      <c r="AR29" s="34"/>
    </row>
    <row r="30" spans="1:71" s="3" customFormat="1" ht="14.45" customHeight="1">
      <c r="B30" s="34"/>
      <c r="F30" s="26" t="s">
        <v>40</v>
      </c>
      <c r="L30" s="199">
        <v>0.12</v>
      </c>
      <c r="M30" s="198"/>
      <c r="N30" s="198"/>
      <c r="O30" s="198"/>
      <c r="P30" s="198"/>
      <c r="W30" s="197">
        <f>ROUND(BA94, 2)</f>
        <v>0</v>
      </c>
      <c r="X30" s="198"/>
      <c r="Y30" s="198"/>
      <c r="Z30" s="198"/>
      <c r="AA30" s="198"/>
      <c r="AB30" s="198"/>
      <c r="AC30" s="198"/>
      <c r="AD30" s="198"/>
      <c r="AE30" s="198"/>
      <c r="AK30" s="197">
        <f>ROUND(AW94, 2)</f>
        <v>0</v>
      </c>
      <c r="AL30" s="198"/>
      <c r="AM30" s="198"/>
      <c r="AN30" s="198"/>
      <c r="AO30" s="198"/>
      <c r="AR30" s="34"/>
    </row>
    <row r="31" spans="1:71" s="3" customFormat="1" ht="14.45" hidden="1" customHeight="1">
      <c r="B31" s="34"/>
      <c r="F31" s="26" t="s">
        <v>41</v>
      </c>
      <c r="L31" s="199">
        <v>0.21</v>
      </c>
      <c r="M31" s="198"/>
      <c r="N31" s="198"/>
      <c r="O31" s="198"/>
      <c r="P31" s="198"/>
      <c r="W31" s="197">
        <f>ROUND(BB94, 2)</f>
        <v>0</v>
      </c>
      <c r="X31" s="198"/>
      <c r="Y31" s="198"/>
      <c r="Z31" s="198"/>
      <c r="AA31" s="198"/>
      <c r="AB31" s="198"/>
      <c r="AC31" s="198"/>
      <c r="AD31" s="198"/>
      <c r="AE31" s="198"/>
      <c r="AK31" s="197">
        <v>0</v>
      </c>
      <c r="AL31" s="198"/>
      <c r="AM31" s="198"/>
      <c r="AN31" s="198"/>
      <c r="AO31" s="198"/>
      <c r="AR31" s="34"/>
    </row>
    <row r="32" spans="1:71" s="3" customFormat="1" ht="14.45" hidden="1" customHeight="1">
      <c r="B32" s="34"/>
      <c r="F32" s="26" t="s">
        <v>42</v>
      </c>
      <c r="L32" s="199">
        <v>0.12</v>
      </c>
      <c r="M32" s="198"/>
      <c r="N32" s="198"/>
      <c r="O32" s="198"/>
      <c r="P32" s="198"/>
      <c r="W32" s="197">
        <f>ROUND(BC94, 2)</f>
        <v>0</v>
      </c>
      <c r="X32" s="198"/>
      <c r="Y32" s="198"/>
      <c r="Z32" s="198"/>
      <c r="AA32" s="198"/>
      <c r="AB32" s="198"/>
      <c r="AC32" s="198"/>
      <c r="AD32" s="198"/>
      <c r="AE32" s="198"/>
      <c r="AK32" s="197">
        <v>0</v>
      </c>
      <c r="AL32" s="198"/>
      <c r="AM32" s="198"/>
      <c r="AN32" s="198"/>
      <c r="AO32" s="198"/>
      <c r="AR32" s="34"/>
    </row>
    <row r="33" spans="1:57" s="3" customFormat="1" ht="14.45" hidden="1" customHeight="1">
      <c r="B33" s="34"/>
      <c r="F33" s="26" t="s">
        <v>43</v>
      </c>
      <c r="L33" s="199">
        <v>0</v>
      </c>
      <c r="M33" s="198"/>
      <c r="N33" s="198"/>
      <c r="O33" s="198"/>
      <c r="P33" s="198"/>
      <c r="W33" s="197">
        <f>ROUND(BD94, 2)</f>
        <v>0</v>
      </c>
      <c r="X33" s="198"/>
      <c r="Y33" s="198"/>
      <c r="Z33" s="198"/>
      <c r="AA33" s="198"/>
      <c r="AB33" s="198"/>
      <c r="AC33" s="198"/>
      <c r="AD33" s="198"/>
      <c r="AE33" s="198"/>
      <c r="AK33" s="197">
        <v>0</v>
      </c>
      <c r="AL33" s="198"/>
      <c r="AM33" s="198"/>
      <c r="AN33" s="198"/>
      <c r="AO33" s="198"/>
      <c r="AR33" s="34"/>
    </row>
    <row r="34" spans="1:57" s="2" customFormat="1" ht="6.95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29"/>
    </row>
    <row r="35" spans="1:57" s="2" customFormat="1" ht="25.9" customHeight="1">
      <c r="A35" s="29"/>
      <c r="B35" s="30"/>
      <c r="C35" s="35"/>
      <c r="D35" s="36" t="s">
        <v>44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 t="s">
        <v>45</v>
      </c>
      <c r="U35" s="37"/>
      <c r="V35" s="37"/>
      <c r="W35" s="37"/>
      <c r="X35" s="200" t="s">
        <v>46</v>
      </c>
      <c r="Y35" s="201"/>
      <c r="Z35" s="201"/>
      <c r="AA35" s="201"/>
      <c r="AB35" s="201"/>
      <c r="AC35" s="37"/>
      <c r="AD35" s="37"/>
      <c r="AE35" s="37"/>
      <c r="AF35" s="37"/>
      <c r="AG35" s="37"/>
      <c r="AH35" s="37"/>
      <c r="AI35" s="37"/>
      <c r="AJ35" s="37"/>
      <c r="AK35" s="202">
        <f>SUM(AK26:AK33)</f>
        <v>157034.1</v>
      </c>
      <c r="AL35" s="201"/>
      <c r="AM35" s="201"/>
      <c r="AN35" s="201"/>
      <c r="AO35" s="203"/>
      <c r="AP35" s="35"/>
      <c r="AQ35" s="35"/>
      <c r="AR35" s="30"/>
      <c r="BE35" s="29"/>
    </row>
    <row r="36" spans="1:57" s="2" customFormat="1" ht="6.95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>
      <c r="B38" s="20"/>
      <c r="AR38" s="20"/>
    </row>
    <row r="39" spans="1:57" s="1" customFormat="1" ht="14.45" customHeight="1">
      <c r="B39" s="20"/>
      <c r="AR39" s="20"/>
    </row>
    <row r="40" spans="1:57" s="1" customFormat="1" ht="14.45" customHeight="1">
      <c r="B40" s="20"/>
      <c r="AR40" s="20"/>
    </row>
    <row r="41" spans="1:57" s="1" customFormat="1" ht="14.45" customHeight="1">
      <c r="B41" s="20"/>
      <c r="AR41" s="20"/>
    </row>
    <row r="42" spans="1:57" s="1" customFormat="1" ht="14.45" customHeight="1">
      <c r="B42" s="20"/>
      <c r="AR42" s="20"/>
    </row>
    <row r="43" spans="1:57" s="1" customFormat="1" ht="14.45" customHeight="1">
      <c r="B43" s="20"/>
      <c r="AR43" s="20"/>
    </row>
    <row r="44" spans="1:57" s="1" customFormat="1" ht="14.45" customHeight="1">
      <c r="B44" s="20"/>
      <c r="AR44" s="20"/>
    </row>
    <row r="45" spans="1:57" s="1" customFormat="1" ht="14.45" customHeight="1">
      <c r="B45" s="20"/>
      <c r="AR45" s="20"/>
    </row>
    <row r="46" spans="1:57" s="1" customFormat="1" ht="14.45" customHeight="1">
      <c r="B46" s="20"/>
      <c r="AR46" s="20"/>
    </row>
    <row r="47" spans="1:57" s="1" customFormat="1" ht="14.45" customHeight="1">
      <c r="B47" s="20"/>
      <c r="AR47" s="20"/>
    </row>
    <row r="48" spans="1:57" s="1" customFormat="1" ht="14.45" customHeight="1">
      <c r="B48" s="20"/>
      <c r="AR48" s="20"/>
    </row>
    <row r="49" spans="1:57" s="2" customFormat="1" ht="14.45" customHeight="1">
      <c r="B49" s="39"/>
      <c r="D49" s="40" t="s">
        <v>47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48</v>
      </c>
      <c r="AI49" s="41"/>
      <c r="AJ49" s="41"/>
      <c r="AK49" s="41"/>
      <c r="AL49" s="41"/>
      <c r="AM49" s="41"/>
      <c r="AN49" s="41"/>
      <c r="AO49" s="41"/>
      <c r="AR49" s="39"/>
    </row>
    <row r="50" spans="1:57" ht="11.25">
      <c r="B50" s="20"/>
      <c r="AR50" s="20"/>
    </row>
    <row r="51" spans="1:57" ht="11.25">
      <c r="B51" s="20"/>
      <c r="AR51" s="20"/>
    </row>
    <row r="52" spans="1:57" ht="11.25">
      <c r="B52" s="20"/>
      <c r="AR52" s="20"/>
    </row>
    <row r="53" spans="1:57" ht="11.25">
      <c r="B53" s="20"/>
      <c r="AR53" s="20"/>
    </row>
    <row r="54" spans="1:57" ht="11.25">
      <c r="B54" s="20"/>
      <c r="AR54" s="20"/>
    </row>
    <row r="55" spans="1:57" ht="11.25">
      <c r="B55" s="20"/>
      <c r="AR55" s="20"/>
    </row>
    <row r="56" spans="1:57" ht="11.25">
      <c r="B56" s="20"/>
      <c r="AR56" s="20"/>
    </row>
    <row r="57" spans="1:57" ht="11.25">
      <c r="B57" s="20"/>
      <c r="AR57" s="20"/>
    </row>
    <row r="58" spans="1:57" ht="11.25">
      <c r="B58" s="20"/>
      <c r="AR58" s="20"/>
    </row>
    <row r="59" spans="1:57" ht="11.25">
      <c r="B59" s="20"/>
      <c r="AR59" s="20"/>
    </row>
    <row r="60" spans="1:57" s="2" customFormat="1" ht="12.75">
      <c r="A60" s="29"/>
      <c r="B60" s="30"/>
      <c r="C60" s="29"/>
      <c r="D60" s="42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2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2" t="s">
        <v>49</v>
      </c>
      <c r="AI60" s="32"/>
      <c r="AJ60" s="32"/>
      <c r="AK60" s="32"/>
      <c r="AL60" s="32"/>
      <c r="AM60" s="42" t="s">
        <v>50</v>
      </c>
      <c r="AN60" s="32"/>
      <c r="AO60" s="32"/>
      <c r="AP60" s="29"/>
      <c r="AQ60" s="29"/>
      <c r="AR60" s="30"/>
      <c r="BE60" s="29"/>
    </row>
    <row r="61" spans="1:57" ht="11.25">
      <c r="B61" s="20"/>
      <c r="AR61" s="20"/>
    </row>
    <row r="62" spans="1:57" ht="11.25">
      <c r="B62" s="20"/>
      <c r="AR62" s="20"/>
    </row>
    <row r="63" spans="1:57" ht="11.25">
      <c r="B63" s="20"/>
      <c r="AR63" s="20"/>
    </row>
    <row r="64" spans="1:57" s="2" customFormat="1" ht="12.75">
      <c r="A64" s="29"/>
      <c r="B64" s="30"/>
      <c r="C64" s="29"/>
      <c r="D64" s="40" t="s">
        <v>51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0" t="s">
        <v>52</v>
      </c>
      <c r="AI64" s="43"/>
      <c r="AJ64" s="43"/>
      <c r="AK64" s="43"/>
      <c r="AL64" s="43"/>
      <c r="AM64" s="43"/>
      <c r="AN64" s="43"/>
      <c r="AO64" s="43"/>
      <c r="AP64" s="29"/>
      <c r="AQ64" s="29"/>
      <c r="AR64" s="30"/>
      <c r="BE64" s="29"/>
    </row>
    <row r="65" spans="1:57" ht="11.25">
      <c r="B65" s="20"/>
      <c r="AR65" s="20"/>
    </row>
    <row r="66" spans="1:57" ht="11.25">
      <c r="B66" s="20"/>
      <c r="AR66" s="20"/>
    </row>
    <row r="67" spans="1:57" ht="11.25">
      <c r="B67" s="20"/>
      <c r="AR67" s="20"/>
    </row>
    <row r="68" spans="1:57" ht="11.25">
      <c r="B68" s="20"/>
      <c r="AR68" s="20"/>
    </row>
    <row r="69" spans="1:57" ht="11.25">
      <c r="B69" s="20"/>
      <c r="AR69" s="20"/>
    </row>
    <row r="70" spans="1:57" ht="11.25">
      <c r="B70" s="20"/>
      <c r="AR70" s="20"/>
    </row>
    <row r="71" spans="1:57" ht="11.25">
      <c r="B71" s="20"/>
      <c r="AR71" s="20"/>
    </row>
    <row r="72" spans="1:57" ht="11.25">
      <c r="B72" s="20"/>
      <c r="AR72" s="20"/>
    </row>
    <row r="73" spans="1:57" ht="11.25">
      <c r="B73" s="20"/>
      <c r="AR73" s="20"/>
    </row>
    <row r="74" spans="1:57" ht="11.25">
      <c r="B74" s="20"/>
      <c r="AR74" s="20"/>
    </row>
    <row r="75" spans="1:57" s="2" customFormat="1" ht="12.75">
      <c r="A75" s="29"/>
      <c r="B75" s="30"/>
      <c r="C75" s="29"/>
      <c r="D75" s="42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2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2" t="s">
        <v>49</v>
      </c>
      <c r="AI75" s="32"/>
      <c r="AJ75" s="32"/>
      <c r="AK75" s="32"/>
      <c r="AL75" s="32"/>
      <c r="AM75" s="42" t="s">
        <v>50</v>
      </c>
      <c r="AN75" s="32"/>
      <c r="AO75" s="32"/>
      <c r="AP75" s="29"/>
      <c r="AQ75" s="29"/>
      <c r="AR75" s="30"/>
      <c r="BE75" s="29"/>
    </row>
    <row r="76" spans="1:57" s="2" customFormat="1" ht="11.25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30"/>
      <c r="BE77" s="29"/>
    </row>
    <row r="81" spans="1:91" s="2" customFormat="1" ht="6.95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30"/>
      <c r="BE81" s="29"/>
    </row>
    <row r="82" spans="1:91" s="2" customFormat="1" ht="24.95" customHeight="1">
      <c r="A82" s="29"/>
      <c r="B82" s="30"/>
      <c r="C82" s="21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1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1" s="4" customFormat="1" ht="12" customHeight="1">
      <c r="B84" s="48"/>
      <c r="C84" s="26" t="s">
        <v>12</v>
      </c>
      <c r="L84" s="4" t="str">
        <f>K5</f>
        <v>801</v>
      </c>
      <c r="AR84" s="48"/>
    </row>
    <row r="85" spans="1:91" s="5" customFormat="1" ht="36.950000000000003" customHeight="1">
      <c r="B85" s="49"/>
      <c r="C85" s="50" t="s">
        <v>14</v>
      </c>
      <c r="L85" s="204" t="str">
        <f>K6</f>
        <v>Vratislavice nad Nisou, VAPARK přípojky II</v>
      </c>
      <c r="M85" s="205"/>
      <c r="N85" s="205"/>
      <c r="O85" s="205"/>
      <c r="P85" s="205"/>
      <c r="Q85" s="205"/>
      <c r="R85" s="205"/>
      <c r="S85" s="205"/>
      <c r="T85" s="205"/>
      <c r="U85" s="205"/>
      <c r="V85" s="205"/>
      <c r="W85" s="205"/>
      <c r="X85" s="205"/>
      <c r="Y85" s="205"/>
      <c r="Z85" s="205"/>
      <c r="AA85" s="205"/>
      <c r="AB85" s="205"/>
      <c r="AC85" s="205"/>
      <c r="AD85" s="205"/>
      <c r="AE85" s="205"/>
      <c r="AF85" s="205"/>
      <c r="AG85" s="205"/>
      <c r="AH85" s="205"/>
      <c r="AI85" s="205"/>
      <c r="AJ85" s="205"/>
      <c r="AR85" s="49"/>
    </row>
    <row r="86" spans="1:91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1" s="2" customFormat="1" ht="12" customHeight="1">
      <c r="A87" s="29"/>
      <c r="B87" s="30"/>
      <c r="C87" s="26" t="s">
        <v>18</v>
      </c>
      <c r="D87" s="29"/>
      <c r="E87" s="29"/>
      <c r="F87" s="29"/>
      <c r="G87" s="29"/>
      <c r="H87" s="29"/>
      <c r="I87" s="29"/>
      <c r="J87" s="29"/>
      <c r="K87" s="29"/>
      <c r="L87" s="51" t="str">
        <f>IF(K8="","",K8)</f>
        <v xml:space="preserve"> 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6" t="s">
        <v>20</v>
      </c>
      <c r="AJ87" s="29"/>
      <c r="AK87" s="29"/>
      <c r="AL87" s="29"/>
      <c r="AM87" s="206" t="str">
        <f>IF(AN8= "","",AN8)</f>
        <v>14. 7. 2025</v>
      </c>
      <c r="AN87" s="206"/>
      <c r="AO87" s="29"/>
      <c r="AP87" s="29"/>
      <c r="AQ87" s="29"/>
      <c r="AR87" s="30"/>
      <c r="BE87" s="29"/>
    </row>
    <row r="88" spans="1:91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1" s="2" customFormat="1" ht="15.2" customHeight="1">
      <c r="A89" s="29"/>
      <c r="B89" s="30"/>
      <c r="C89" s="26" t="s">
        <v>22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>MO Vratislavice nad Nisou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6" t="s">
        <v>30</v>
      </c>
      <c r="AJ89" s="29"/>
      <c r="AK89" s="29"/>
      <c r="AL89" s="29"/>
      <c r="AM89" s="207" t="str">
        <f>IF(E17="","",E17)</f>
        <v xml:space="preserve"> </v>
      </c>
      <c r="AN89" s="208"/>
      <c r="AO89" s="208"/>
      <c r="AP89" s="208"/>
      <c r="AQ89" s="29"/>
      <c r="AR89" s="30"/>
      <c r="AS89" s="209" t="s">
        <v>54</v>
      </c>
      <c r="AT89" s="210"/>
      <c r="AU89" s="53"/>
      <c r="AV89" s="53"/>
      <c r="AW89" s="53"/>
      <c r="AX89" s="53"/>
      <c r="AY89" s="53"/>
      <c r="AZ89" s="53"/>
      <c r="BA89" s="53"/>
      <c r="BB89" s="53"/>
      <c r="BC89" s="53"/>
      <c r="BD89" s="54"/>
      <c r="BE89" s="29"/>
    </row>
    <row r="90" spans="1:91" s="2" customFormat="1" ht="15.2" customHeight="1">
      <c r="A90" s="29"/>
      <c r="B90" s="30"/>
      <c r="C90" s="26" t="s">
        <v>26</v>
      </c>
      <c r="D90" s="29"/>
      <c r="E90" s="29"/>
      <c r="F90" s="29"/>
      <c r="G90" s="29"/>
      <c r="H90" s="29"/>
      <c r="I90" s="29"/>
      <c r="J90" s="29"/>
      <c r="K90" s="29"/>
      <c r="L90" s="4" t="str">
        <f>IF(E14="","",E14)</f>
        <v>1.JHS s.r.o.</v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6" t="s">
        <v>31</v>
      </c>
      <c r="AJ90" s="29"/>
      <c r="AK90" s="29"/>
      <c r="AL90" s="29"/>
      <c r="AM90" s="207" t="str">
        <f>IF(E20="","",E20)</f>
        <v xml:space="preserve"> </v>
      </c>
      <c r="AN90" s="208"/>
      <c r="AO90" s="208"/>
      <c r="AP90" s="208"/>
      <c r="AQ90" s="29"/>
      <c r="AR90" s="30"/>
      <c r="AS90" s="211"/>
      <c r="AT90" s="212"/>
      <c r="AU90" s="55"/>
      <c r="AV90" s="55"/>
      <c r="AW90" s="55"/>
      <c r="AX90" s="55"/>
      <c r="AY90" s="55"/>
      <c r="AZ90" s="55"/>
      <c r="BA90" s="55"/>
      <c r="BB90" s="55"/>
      <c r="BC90" s="55"/>
      <c r="BD90" s="56"/>
      <c r="BE90" s="29"/>
    </row>
    <row r="91" spans="1:91" s="2" customFormat="1" ht="10.9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11"/>
      <c r="AT91" s="212"/>
      <c r="AU91" s="55"/>
      <c r="AV91" s="55"/>
      <c r="AW91" s="55"/>
      <c r="AX91" s="55"/>
      <c r="AY91" s="55"/>
      <c r="AZ91" s="55"/>
      <c r="BA91" s="55"/>
      <c r="BB91" s="55"/>
      <c r="BC91" s="55"/>
      <c r="BD91" s="56"/>
      <c r="BE91" s="29"/>
    </row>
    <row r="92" spans="1:91" s="2" customFormat="1" ht="29.25" customHeight="1">
      <c r="A92" s="29"/>
      <c r="B92" s="30"/>
      <c r="C92" s="213" t="s">
        <v>55</v>
      </c>
      <c r="D92" s="214"/>
      <c r="E92" s="214"/>
      <c r="F92" s="214"/>
      <c r="G92" s="214"/>
      <c r="H92" s="57"/>
      <c r="I92" s="215" t="s">
        <v>56</v>
      </c>
      <c r="J92" s="214"/>
      <c r="K92" s="214"/>
      <c r="L92" s="214"/>
      <c r="M92" s="214"/>
      <c r="N92" s="214"/>
      <c r="O92" s="214"/>
      <c r="P92" s="214"/>
      <c r="Q92" s="214"/>
      <c r="R92" s="214"/>
      <c r="S92" s="214"/>
      <c r="T92" s="214"/>
      <c r="U92" s="214"/>
      <c r="V92" s="214"/>
      <c r="W92" s="214"/>
      <c r="X92" s="214"/>
      <c r="Y92" s="214"/>
      <c r="Z92" s="214"/>
      <c r="AA92" s="214"/>
      <c r="AB92" s="214"/>
      <c r="AC92" s="214"/>
      <c r="AD92" s="214"/>
      <c r="AE92" s="214"/>
      <c r="AF92" s="214"/>
      <c r="AG92" s="216" t="s">
        <v>57</v>
      </c>
      <c r="AH92" s="214"/>
      <c r="AI92" s="214"/>
      <c r="AJ92" s="214"/>
      <c r="AK92" s="214"/>
      <c r="AL92" s="214"/>
      <c r="AM92" s="214"/>
      <c r="AN92" s="215" t="s">
        <v>58</v>
      </c>
      <c r="AO92" s="214"/>
      <c r="AP92" s="217"/>
      <c r="AQ92" s="58" t="s">
        <v>59</v>
      </c>
      <c r="AR92" s="30"/>
      <c r="AS92" s="59" t="s">
        <v>60</v>
      </c>
      <c r="AT92" s="60" t="s">
        <v>61</v>
      </c>
      <c r="AU92" s="60" t="s">
        <v>62</v>
      </c>
      <c r="AV92" s="60" t="s">
        <v>63</v>
      </c>
      <c r="AW92" s="60" t="s">
        <v>64</v>
      </c>
      <c r="AX92" s="60" t="s">
        <v>65</v>
      </c>
      <c r="AY92" s="60" t="s">
        <v>66</v>
      </c>
      <c r="AZ92" s="60" t="s">
        <v>67</v>
      </c>
      <c r="BA92" s="60" t="s">
        <v>68</v>
      </c>
      <c r="BB92" s="60" t="s">
        <v>69</v>
      </c>
      <c r="BC92" s="60" t="s">
        <v>70</v>
      </c>
      <c r="BD92" s="61" t="s">
        <v>71</v>
      </c>
      <c r="BE92" s="29"/>
    </row>
    <row r="93" spans="1:91" s="2" customFormat="1" ht="10.9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2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4"/>
      <c r="BE93" s="29"/>
    </row>
    <row r="94" spans="1:91" s="6" customFormat="1" ht="32.450000000000003" customHeight="1">
      <c r="B94" s="65"/>
      <c r="C94" s="66" t="s">
        <v>72</v>
      </c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221">
        <f>ROUND(AG95,2)</f>
        <v>129780.25</v>
      </c>
      <c r="AH94" s="221"/>
      <c r="AI94" s="221"/>
      <c r="AJ94" s="221"/>
      <c r="AK94" s="221"/>
      <c r="AL94" s="221"/>
      <c r="AM94" s="221"/>
      <c r="AN94" s="222">
        <f>SUM(AG94,AT94)</f>
        <v>157034.1</v>
      </c>
      <c r="AO94" s="222"/>
      <c r="AP94" s="222"/>
      <c r="AQ94" s="69" t="s">
        <v>1</v>
      </c>
      <c r="AR94" s="65"/>
      <c r="AS94" s="70">
        <f>ROUND(AS95,2)</f>
        <v>0</v>
      </c>
      <c r="AT94" s="71">
        <f>ROUND(SUM(AV94:AW94),2)</f>
        <v>27253.85</v>
      </c>
      <c r="AU94" s="72">
        <f>ROUND(AU95,5)</f>
        <v>87.013480000000001</v>
      </c>
      <c r="AV94" s="71">
        <f>ROUND(AZ94*L29,2)</f>
        <v>27253.85</v>
      </c>
      <c r="AW94" s="71">
        <f>ROUND(BA94*L30,2)</f>
        <v>0</v>
      </c>
      <c r="AX94" s="71">
        <f>ROUND(BB94*L29,2)</f>
        <v>0</v>
      </c>
      <c r="AY94" s="71">
        <f>ROUND(BC94*L30,2)</f>
        <v>0</v>
      </c>
      <c r="AZ94" s="71">
        <f>ROUND(AZ95,2)</f>
        <v>129780.25</v>
      </c>
      <c r="BA94" s="71">
        <f>ROUND(BA95,2)</f>
        <v>0</v>
      </c>
      <c r="BB94" s="71">
        <f>ROUND(BB95,2)</f>
        <v>0</v>
      </c>
      <c r="BC94" s="71">
        <f>ROUND(BC95,2)</f>
        <v>0</v>
      </c>
      <c r="BD94" s="73">
        <f>ROUND(BD95,2)</f>
        <v>0</v>
      </c>
      <c r="BS94" s="74" t="s">
        <v>73</v>
      </c>
      <c r="BT94" s="74" t="s">
        <v>74</v>
      </c>
      <c r="BU94" s="75" t="s">
        <v>75</v>
      </c>
      <c r="BV94" s="74" t="s">
        <v>76</v>
      </c>
      <c r="BW94" s="74" t="s">
        <v>4</v>
      </c>
      <c r="BX94" s="74" t="s">
        <v>77</v>
      </c>
      <c r="CL94" s="74" t="s">
        <v>1</v>
      </c>
    </row>
    <row r="95" spans="1:91" s="7" customFormat="1" ht="16.5" customHeight="1">
      <c r="A95" s="76" t="s">
        <v>78</v>
      </c>
      <c r="B95" s="77"/>
      <c r="C95" s="78"/>
      <c r="D95" s="220" t="s">
        <v>79</v>
      </c>
      <c r="E95" s="220"/>
      <c r="F95" s="220"/>
      <c r="G95" s="220"/>
      <c r="H95" s="220"/>
      <c r="I95" s="79"/>
      <c r="J95" s="220" t="s">
        <v>80</v>
      </c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20"/>
      <c r="V95" s="220"/>
      <c r="W95" s="220"/>
      <c r="X95" s="220"/>
      <c r="Y95" s="220"/>
      <c r="Z95" s="220"/>
      <c r="AA95" s="220"/>
      <c r="AB95" s="220"/>
      <c r="AC95" s="220"/>
      <c r="AD95" s="220"/>
      <c r="AE95" s="220"/>
      <c r="AF95" s="220"/>
      <c r="AG95" s="218">
        <f>'Objekt2 - 101'!J30</f>
        <v>129780.25</v>
      </c>
      <c r="AH95" s="219"/>
      <c r="AI95" s="219"/>
      <c r="AJ95" s="219"/>
      <c r="AK95" s="219"/>
      <c r="AL95" s="219"/>
      <c r="AM95" s="219"/>
      <c r="AN95" s="218">
        <f>SUM(AG95,AT95)</f>
        <v>157034.1</v>
      </c>
      <c r="AO95" s="219"/>
      <c r="AP95" s="219"/>
      <c r="AQ95" s="80" t="s">
        <v>81</v>
      </c>
      <c r="AR95" s="77"/>
      <c r="AS95" s="81">
        <v>0</v>
      </c>
      <c r="AT95" s="82">
        <f>ROUND(SUM(AV95:AW95),2)</f>
        <v>27253.85</v>
      </c>
      <c r="AU95" s="83">
        <f>'Objekt2 - 101'!P123</f>
        <v>87.013480000000001</v>
      </c>
      <c r="AV95" s="82">
        <f>'Objekt2 - 101'!J33</f>
        <v>27253.85</v>
      </c>
      <c r="AW95" s="82">
        <f>'Objekt2 - 101'!J34</f>
        <v>0</v>
      </c>
      <c r="AX95" s="82">
        <f>'Objekt2 - 101'!J35</f>
        <v>0</v>
      </c>
      <c r="AY95" s="82">
        <f>'Objekt2 - 101'!J36</f>
        <v>0</v>
      </c>
      <c r="AZ95" s="82">
        <f>'Objekt2 - 101'!F33</f>
        <v>129780.25</v>
      </c>
      <c r="BA95" s="82">
        <f>'Objekt2 - 101'!F34</f>
        <v>0</v>
      </c>
      <c r="BB95" s="82">
        <f>'Objekt2 - 101'!F35</f>
        <v>0</v>
      </c>
      <c r="BC95" s="82">
        <f>'Objekt2 - 101'!F36</f>
        <v>0</v>
      </c>
      <c r="BD95" s="84">
        <f>'Objekt2 - 101'!F37</f>
        <v>0</v>
      </c>
      <c r="BT95" s="85" t="s">
        <v>82</v>
      </c>
      <c r="BV95" s="85" t="s">
        <v>76</v>
      </c>
      <c r="BW95" s="85" t="s">
        <v>83</v>
      </c>
      <c r="BX95" s="85" t="s">
        <v>4</v>
      </c>
      <c r="CL95" s="85" t="s">
        <v>1</v>
      </c>
      <c r="CM95" s="85" t="s">
        <v>84</v>
      </c>
    </row>
    <row r="96" spans="1:91" s="2" customFormat="1" ht="30" customHeight="1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5" customHeight="1">
      <c r="A97" s="29"/>
      <c r="B97" s="44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0">
    <mergeCell ref="AR2:BE2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W31:AE31"/>
    <mergeCell ref="AK31:AO31"/>
    <mergeCell ref="L31:P31"/>
    <mergeCell ref="W32:AE32"/>
    <mergeCell ref="AK32:AO32"/>
    <mergeCell ref="L32:P32"/>
    <mergeCell ref="W29:AE29"/>
    <mergeCell ref="AK29:AO29"/>
    <mergeCell ref="L29:P29"/>
    <mergeCell ref="W30:AE30"/>
    <mergeCell ref="AK30:AO30"/>
    <mergeCell ref="L30:P30"/>
    <mergeCell ref="K5:AJ5"/>
    <mergeCell ref="K6:AJ6"/>
    <mergeCell ref="E23:AN23"/>
    <mergeCell ref="AK26:AO26"/>
    <mergeCell ref="L28:P28"/>
    <mergeCell ref="W28:AE28"/>
    <mergeCell ref="AK28:AO28"/>
  </mergeCells>
  <hyperlinks>
    <hyperlink ref="A95" location="'Objekt2 - 101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76"/>
  <sheetViews>
    <sheetView showGridLines="0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86"/>
    </row>
    <row r="2" spans="1:46" s="1" customFormat="1" ht="36.950000000000003" customHeight="1">
      <c r="L2" s="223" t="s">
        <v>5</v>
      </c>
      <c r="M2" s="191"/>
      <c r="N2" s="191"/>
      <c r="O2" s="191"/>
      <c r="P2" s="191"/>
      <c r="Q2" s="191"/>
      <c r="R2" s="191"/>
      <c r="S2" s="191"/>
      <c r="T2" s="191"/>
      <c r="U2" s="191"/>
      <c r="V2" s="191"/>
      <c r="AT2" s="17" t="s">
        <v>83</v>
      </c>
    </row>
    <row r="3" spans="1:46" s="1" customFormat="1" ht="6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20"/>
      <c r="AT3" s="17" t="s">
        <v>84</v>
      </c>
    </row>
    <row r="4" spans="1:46" s="1" customFormat="1" ht="24.95" customHeight="1">
      <c r="B4" s="20"/>
      <c r="D4" s="21" t="s">
        <v>85</v>
      </c>
      <c r="L4" s="20"/>
      <c r="M4" s="87" t="s">
        <v>10</v>
      </c>
      <c r="AT4" s="17" t="s">
        <v>3</v>
      </c>
    </row>
    <row r="5" spans="1:46" s="1" customFormat="1" ht="6.95" customHeight="1">
      <c r="B5" s="20"/>
      <c r="L5" s="20"/>
    </row>
    <row r="6" spans="1:46" s="1" customFormat="1" ht="12" customHeight="1">
      <c r="B6" s="20"/>
      <c r="D6" s="26" t="s">
        <v>14</v>
      </c>
      <c r="L6" s="20"/>
    </row>
    <row r="7" spans="1:46" s="1" customFormat="1" ht="16.5" customHeight="1">
      <c r="B7" s="20"/>
      <c r="E7" s="224" t="str">
        <f>'Rekapitulace stavby'!K6</f>
        <v>Vratislavice nad Nisou, VAPARK přípojky II</v>
      </c>
      <c r="F7" s="225"/>
      <c r="G7" s="225"/>
      <c r="H7" s="225"/>
      <c r="L7" s="20"/>
    </row>
    <row r="8" spans="1:46" s="2" customFormat="1" ht="12" customHeight="1">
      <c r="A8" s="29"/>
      <c r="B8" s="30"/>
      <c r="C8" s="29"/>
      <c r="D8" s="26" t="s">
        <v>86</v>
      </c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204" t="s">
        <v>87</v>
      </c>
      <c r="F9" s="226"/>
      <c r="G9" s="226"/>
      <c r="H9" s="226"/>
      <c r="I9" s="2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1.25">
      <c r="A10" s="29"/>
      <c r="B10" s="30"/>
      <c r="C10" s="29"/>
      <c r="D10" s="29"/>
      <c r="E10" s="29"/>
      <c r="F10" s="29"/>
      <c r="G10" s="29"/>
      <c r="H10" s="29"/>
      <c r="I10" s="2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6" t="s">
        <v>16</v>
      </c>
      <c r="E11" s="29"/>
      <c r="F11" s="24" t="s">
        <v>1</v>
      </c>
      <c r="G11" s="29"/>
      <c r="H11" s="29"/>
      <c r="I11" s="26" t="s">
        <v>17</v>
      </c>
      <c r="J11" s="24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6" t="s">
        <v>18</v>
      </c>
      <c r="E12" s="29"/>
      <c r="F12" s="24" t="s">
        <v>19</v>
      </c>
      <c r="G12" s="29"/>
      <c r="H12" s="29"/>
      <c r="I12" s="26" t="s">
        <v>20</v>
      </c>
      <c r="J12" s="52" t="str">
        <f>'Rekapitulace stavby'!AN8</f>
        <v>14. 7. 2025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9" customHeight="1">
      <c r="A13" s="29"/>
      <c r="B13" s="30"/>
      <c r="C13" s="29"/>
      <c r="D13" s="29"/>
      <c r="E13" s="29"/>
      <c r="F13" s="29"/>
      <c r="G13" s="29"/>
      <c r="H13" s="29"/>
      <c r="I13" s="2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6" t="s">
        <v>22</v>
      </c>
      <c r="E14" s="29"/>
      <c r="F14" s="29"/>
      <c r="G14" s="29"/>
      <c r="H14" s="29"/>
      <c r="I14" s="26" t="s">
        <v>23</v>
      </c>
      <c r="J14" s="24" t="str">
        <f>IF('Rekapitulace stavby'!AN10="","",'Rekapitulace stavby'!AN10)</f>
        <v/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4" t="str">
        <f>IF('Rekapitulace stavby'!E11="","",'Rekapitulace stavby'!E11)</f>
        <v>MO Vratislavice nad Nisou</v>
      </c>
      <c r="F15" s="29"/>
      <c r="G15" s="29"/>
      <c r="H15" s="29"/>
      <c r="I15" s="26" t="s">
        <v>25</v>
      </c>
      <c r="J15" s="24" t="str">
        <f>IF('Rekapitulace stavby'!AN11="","",'Rekapitulace stavby'!AN11)</f>
        <v/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5" customHeight="1">
      <c r="A16" s="29"/>
      <c r="B16" s="30"/>
      <c r="C16" s="29"/>
      <c r="D16" s="29"/>
      <c r="E16" s="29"/>
      <c r="F16" s="29"/>
      <c r="G16" s="29"/>
      <c r="H16" s="29"/>
      <c r="I16" s="2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6" t="s">
        <v>26</v>
      </c>
      <c r="E17" s="29"/>
      <c r="F17" s="29"/>
      <c r="G17" s="29"/>
      <c r="H17" s="29"/>
      <c r="I17" s="26" t="s">
        <v>23</v>
      </c>
      <c r="J17" s="24" t="str">
        <f>'Rekapitulace stavby'!AN13</f>
        <v>49904884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190" t="str">
        <f>'Rekapitulace stavby'!E14</f>
        <v>1.JHS s.r.o.</v>
      </c>
      <c r="F18" s="190"/>
      <c r="G18" s="190"/>
      <c r="H18" s="190"/>
      <c r="I18" s="26" t="s">
        <v>25</v>
      </c>
      <c r="J18" s="24" t="str">
        <f>'Rekapitulace stavby'!AN14</f>
        <v>CZ49904884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5" customHeight="1">
      <c r="A19" s="29"/>
      <c r="B19" s="30"/>
      <c r="C19" s="29"/>
      <c r="D19" s="29"/>
      <c r="E19" s="29"/>
      <c r="F19" s="29"/>
      <c r="G19" s="29"/>
      <c r="H19" s="29"/>
      <c r="I19" s="2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6" t="s">
        <v>30</v>
      </c>
      <c r="E20" s="29"/>
      <c r="F20" s="29"/>
      <c r="G20" s="29"/>
      <c r="H20" s="29"/>
      <c r="I20" s="26" t="s">
        <v>23</v>
      </c>
      <c r="J20" s="24" t="str">
        <f>IF('Rekapitulace stavby'!AN16="","",'Rekapitulace stavby'!AN16)</f>
        <v/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4" t="str">
        <f>IF('Rekapitulace stavby'!E17="","",'Rekapitulace stavby'!E17)</f>
        <v xml:space="preserve"> </v>
      </c>
      <c r="F21" s="29"/>
      <c r="G21" s="29"/>
      <c r="H21" s="29"/>
      <c r="I21" s="26" t="s">
        <v>25</v>
      </c>
      <c r="J21" s="24" t="str">
        <f>IF('Rekapitulace stavby'!AN17="","",'Rekapitulace stavby'!AN17)</f>
        <v/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5" customHeight="1">
      <c r="A22" s="29"/>
      <c r="B22" s="30"/>
      <c r="C22" s="29"/>
      <c r="D22" s="29"/>
      <c r="E22" s="29"/>
      <c r="F22" s="29"/>
      <c r="G22" s="29"/>
      <c r="H22" s="29"/>
      <c r="I22" s="2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6" t="s">
        <v>31</v>
      </c>
      <c r="E23" s="29"/>
      <c r="F23" s="29"/>
      <c r="G23" s="29"/>
      <c r="H23" s="29"/>
      <c r="I23" s="26" t="s">
        <v>23</v>
      </c>
      <c r="J23" s="24" t="str">
        <f>IF('Rekapitulace stavby'!AN19="","",'Rekapitulace stavby'!AN19)</f>
        <v/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4" t="str">
        <f>IF('Rekapitulace stavby'!E20="","",'Rekapitulace stavby'!E20)</f>
        <v xml:space="preserve"> </v>
      </c>
      <c r="F24" s="29"/>
      <c r="G24" s="29"/>
      <c r="H24" s="29"/>
      <c r="I24" s="26" t="s">
        <v>25</v>
      </c>
      <c r="J24" s="24" t="str">
        <f>IF('Rekapitulace stavby'!AN20="","",'Rekapitulace stavby'!AN20)</f>
        <v/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5" customHeight="1">
      <c r="A25" s="29"/>
      <c r="B25" s="30"/>
      <c r="C25" s="29"/>
      <c r="D25" s="29"/>
      <c r="E25" s="29"/>
      <c r="F25" s="29"/>
      <c r="G25" s="29"/>
      <c r="H25" s="29"/>
      <c r="I25" s="2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6" t="s">
        <v>33</v>
      </c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88"/>
      <c r="B27" s="89"/>
      <c r="C27" s="88"/>
      <c r="D27" s="88"/>
      <c r="E27" s="193" t="s">
        <v>1</v>
      </c>
      <c r="F27" s="193"/>
      <c r="G27" s="193"/>
      <c r="H27" s="193"/>
      <c r="I27" s="88"/>
      <c r="J27" s="88"/>
      <c r="K27" s="88"/>
      <c r="L27" s="90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</row>
    <row r="28" spans="1:31" s="2" customFormat="1" ht="6.95" customHeight="1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5" customHeight="1">
      <c r="A29" s="29"/>
      <c r="B29" s="30"/>
      <c r="C29" s="29"/>
      <c r="D29" s="63"/>
      <c r="E29" s="63"/>
      <c r="F29" s="63"/>
      <c r="G29" s="63"/>
      <c r="H29" s="63"/>
      <c r="I29" s="63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1" t="s">
        <v>34</v>
      </c>
      <c r="E30" s="29"/>
      <c r="F30" s="29"/>
      <c r="G30" s="29"/>
      <c r="H30" s="29"/>
      <c r="I30" s="29"/>
      <c r="J30" s="68">
        <f>ROUND(J123, 2)</f>
        <v>129780.25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5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customHeight="1">
      <c r="A33" s="29"/>
      <c r="B33" s="30"/>
      <c r="C33" s="29"/>
      <c r="D33" s="92" t="s">
        <v>38</v>
      </c>
      <c r="E33" s="26" t="s">
        <v>39</v>
      </c>
      <c r="F33" s="93">
        <f>ROUND((SUM(BE123:BE175)),  2)</f>
        <v>129780.25</v>
      </c>
      <c r="G33" s="29"/>
      <c r="H33" s="29"/>
      <c r="I33" s="94">
        <v>0.21</v>
      </c>
      <c r="J33" s="93">
        <f>ROUND(((SUM(BE123:BE175))*I33),  2)</f>
        <v>27253.85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customHeight="1">
      <c r="A34" s="29"/>
      <c r="B34" s="30"/>
      <c r="C34" s="29"/>
      <c r="D34" s="29"/>
      <c r="E34" s="26" t="s">
        <v>40</v>
      </c>
      <c r="F34" s="93">
        <f>ROUND((SUM(BF123:BF175)),  2)</f>
        <v>0</v>
      </c>
      <c r="G34" s="29"/>
      <c r="H34" s="29"/>
      <c r="I34" s="94">
        <v>0.12</v>
      </c>
      <c r="J34" s="93">
        <f>ROUND(((SUM(BF123:BF175))*I34),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>
      <c r="A35" s="29"/>
      <c r="B35" s="30"/>
      <c r="C35" s="29"/>
      <c r="D35" s="29"/>
      <c r="E35" s="26" t="s">
        <v>41</v>
      </c>
      <c r="F35" s="93">
        <f>ROUND((SUM(BG123:BG175)),  2)</f>
        <v>0</v>
      </c>
      <c r="G35" s="29"/>
      <c r="H35" s="29"/>
      <c r="I35" s="94">
        <v>0.21</v>
      </c>
      <c r="J35" s="93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5" hidden="1" customHeight="1">
      <c r="A36" s="29"/>
      <c r="B36" s="30"/>
      <c r="C36" s="29"/>
      <c r="D36" s="29"/>
      <c r="E36" s="26" t="s">
        <v>42</v>
      </c>
      <c r="F36" s="93">
        <f>ROUND((SUM(BH123:BH175)),  2)</f>
        <v>0</v>
      </c>
      <c r="G36" s="29"/>
      <c r="H36" s="29"/>
      <c r="I36" s="94">
        <v>0.12</v>
      </c>
      <c r="J36" s="93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5" hidden="1" customHeight="1">
      <c r="A37" s="29"/>
      <c r="B37" s="30"/>
      <c r="C37" s="29"/>
      <c r="D37" s="29"/>
      <c r="E37" s="26" t="s">
        <v>43</v>
      </c>
      <c r="F37" s="93">
        <f>ROUND((SUM(BI123:BI175)),  2)</f>
        <v>0</v>
      </c>
      <c r="G37" s="29"/>
      <c r="H37" s="29"/>
      <c r="I37" s="94">
        <v>0</v>
      </c>
      <c r="J37" s="93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5"/>
      <c r="D39" s="96" t="s">
        <v>44</v>
      </c>
      <c r="E39" s="57"/>
      <c r="F39" s="57"/>
      <c r="G39" s="97" t="s">
        <v>45</v>
      </c>
      <c r="H39" s="98" t="s">
        <v>46</v>
      </c>
      <c r="I39" s="57"/>
      <c r="J39" s="99">
        <f>SUM(J30:J37)</f>
        <v>157034.1</v>
      </c>
      <c r="K39" s="100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5" customHeight="1">
      <c r="B41" s="20"/>
      <c r="L41" s="20"/>
    </row>
    <row r="42" spans="1:31" s="1" customFormat="1" ht="14.45" customHeight="1">
      <c r="B42" s="20"/>
      <c r="L42" s="20"/>
    </row>
    <row r="43" spans="1:31" s="1" customFormat="1" ht="14.45" customHeight="1">
      <c r="B43" s="20"/>
      <c r="L43" s="20"/>
    </row>
    <row r="44" spans="1:31" s="1" customFormat="1" ht="14.45" customHeight="1">
      <c r="B44" s="20"/>
      <c r="L44" s="20"/>
    </row>
    <row r="45" spans="1:31" s="1" customFormat="1" ht="14.45" customHeight="1">
      <c r="B45" s="20"/>
      <c r="L45" s="20"/>
    </row>
    <row r="46" spans="1:31" s="1" customFormat="1" ht="14.45" customHeight="1">
      <c r="B46" s="20"/>
      <c r="L46" s="20"/>
    </row>
    <row r="47" spans="1:31" s="1" customFormat="1" ht="14.45" customHeight="1">
      <c r="B47" s="20"/>
      <c r="L47" s="20"/>
    </row>
    <row r="48" spans="1:31" s="1" customFormat="1" ht="14.45" customHeight="1">
      <c r="B48" s="20"/>
      <c r="L48" s="20"/>
    </row>
    <row r="49" spans="1:31" s="1" customFormat="1" ht="14.45" customHeight="1">
      <c r="B49" s="20"/>
      <c r="L49" s="20"/>
    </row>
    <row r="50" spans="1:31" s="2" customFormat="1" ht="14.45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 ht="11.25">
      <c r="B51" s="20"/>
      <c r="L51" s="20"/>
    </row>
    <row r="52" spans="1:31" ht="11.25">
      <c r="B52" s="20"/>
      <c r="L52" s="20"/>
    </row>
    <row r="53" spans="1:31" ht="11.25">
      <c r="B53" s="20"/>
      <c r="L53" s="20"/>
    </row>
    <row r="54" spans="1:31" ht="11.25">
      <c r="B54" s="20"/>
      <c r="L54" s="20"/>
    </row>
    <row r="55" spans="1:31" ht="11.25">
      <c r="B55" s="20"/>
      <c r="L55" s="20"/>
    </row>
    <row r="56" spans="1:31" ht="11.25">
      <c r="B56" s="20"/>
      <c r="L56" s="20"/>
    </row>
    <row r="57" spans="1:31" ht="11.25">
      <c r="B57" s="20"/>
      <c r="L57" s="20"/>
    </row>
    <row r="58" spans="1:31" ht="11.25">
      <c r="B58" s="20"/>
      <c r="L58" s="20"/>
    </row>
    <row r="59" spans="1:31" ht="11.25">
      <c r="B59" s="20"/>
      <c r="L59" s="20"/>
    </row>
    <row r="60" spans="1:31" ht="11.25">
      <c r="B60" s="20"/>
      <c r="L60" s="20"/>
    </row>
    <row r="61" spans="1:31" s="2" customFormat="1" ht="12.75">
      <c r="A61" s="29"/>
      <c r="B61" s="30"/>
      <c r="C61" s="29"/>
      <c r="D61" s="42" t="s">
        <v>49</v>
      </c>
      <c r="E61" s="32"/>
      <c r="F61" s="101" t="s">
        <v>50</v>
      </c>
      <c r="G61" s="42" t="s">
        <v>49</v>
      </c>
      <c r="H61" s="32"/>
      <c r="I61" s="32"/>
      <c r="J61" s="102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>
      <c r="B62" s="20"/>
      <c r="L62" s="20"/>
    </row>
    <row r="63" spans="1:31" ht="11.25">
      <c r="B63" s="20"/>
      <c r="L63" s="20"/>
    </row>
    <row r="64" spans="1:31" ht="11.25">
      <c r="B64" s="20"/>
      <c r="L64" s="20"/>
    </row>
    <row r="65" spans="1:31" s="2" customFormat="1" ht="12.75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>
      <c r="B66" s="20"/>
      <c r="L66" s="20"/>
    </row>
    <row r="67" spans="1:31" ht="11.25">
      <c r="B67" s="20"/>
      <c r="L67" s="20"/>
    </row>
    <row r="68" spans="1:31" ht="11.25">
      <c r="B68" s="20"/>
      <c r="L68" s="20"/>
    </row>
    <row r="69" spans="1:31" ht="11.25">
      <c r="B69" s="20"/>
      <c r="L69" s="20"/>
    </row>
    <row r="70" spans="1:31" ht="11.25">
      <c r="B70" s="20"/>
      <c r="L70" s="20"/>
    </row>
    <row r="71" spans="1:31" ht="11.25">
      <c r="B71" s="20"/>
      <c r="L71" s="20"/>
    </row>
    <row r="72" spans="1:31" ht="11.25">
      <c r="B72" s="20"/>
      <c r="L72" s="20"/>
    </row>
    <row r="73" spans="1:31" ht="11.25">
      <c r="B73" s="20"/>
      <c r="L73" s="20"/>
    </row>
    <row r="74" spans="1:31" ht="11.25">
      <c r="B74" s="20"/>
      <c r="L74" s="20"/>
    </row>
    <row r="75" spans="1:31" ht="11.25">
      <c r="B75" s="20"/>
      <c r="L75" s="20"/>
    </row>
    <row r="76" spans="1:31" s="2" customFormat="1" ht="12.75">
      <c r="A76" s="29"/>
      <c r="B76" s="30"/>
      <c r="C76" s="29"/>
      <c r="D76" s="42" t="s">
        <v>49</v>
      </c>
      <c r="E76" s="32"/>
      <c r="F76" s="101" t="s">
        <v>50</v>
      </c>
      <c r="G76" s="42" t="s">
        <v>49</v>
      </c>
      <c r="H76" s="32"/>
      <c r="I76" s="32"/>
      <c r="J76" s="102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21" t="s">
        <v>88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6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4" t="str">
        <f>E7</f>
        <v>Vratislavice nad Nisou, VAPARK přípojky II</v>
      </c>
      <c r="F85" s="225"/>
      <c r="G85" s="225"/>
      <c r="H85" s="225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6" t="s">
        <v>86</v>
      </c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204" t="str">
        <f>E9</f>
        <v>Objekt2 - 101</v>
      </c>
      <c r="F87" s="226"/>
      <c r="G87" s="226"/>
      <c r="H87" s="226"/>
      <c r="I87" s="2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6" t="s">
        <v>18</v>
      </c>
      <c r="D89" s="29"/>
      <c r="E89" s="29"/>
      <c r="F89" s="24" t="str">
        <f>F12</f>
        <v xml:space="preserve"> </v>
      </c>
      <c r="G89" s="29"/>
      <c r="H89" s="29"/>
      <c r="I89" s="26" t="s">
        <v>20</v>
      </c>
      <c r="J89" s="52" t="str">
        <f>IF(J12="","",J12)</f>
        <v>14. 7. 2025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5" customHeight="1">
      <c r="A90" s="29"/>
      <c r="B90" s="30"/>
      <c r="C90" s="29"/>
      <c r="D90" s="29"/>
      <c r="E90" s="29"/>
      <c r="F90" s="29"/>
      <c r="G90" s="29"/>
      <c r="H90" s="29"/>
      <c r="I90" s="2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5.2" customHeight="1">
      <c r="A91" s="29"/>
      <c r="B91" s="30"/>
      <c r="C91" s="26" t="s">
        <v>22</v>
      </c>
      <c r="D91" s="29"/>
      <c r="E91" s="29"/>
      <c r="F91" s="24" t="str">
        <f>E15</f>
        <v>MO Vratislavice nad Nisou</v>
      </c>
      <c r="G91" s="29"/>
      <c r="H91" s="29"/>
      <c r="I91" s="26" t="s">
        <v>30</v>
      </c>
      <c r="J91" s="27" t="str">
        <f>E21</f>
        <v xml:space="preserve"> 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15.2" customHeight="1">
      <c r="A92" s="29"/>
      <c r="B92" s="30"/>
      <c r="C92" s="26" t="s">
        <v>26</v>
      </c>
      <c r="D92" s="29"/>
      <c r="E92" s="29"/>
      <c r="F92" s="24" t="str">
        <f>IF(E18="","",E18)</f>
        <v>1.JHS s.r.o.</v>
      </c>
      <c r="G92" s="29"/>
      <c r="H92" s="29"/>
      <c r="I92" s="26" t="s">
        <v>31</v>
      </c>
      <c r="J92" s="27" t="str">
        <f>E24</f>
        <v xml:space="preserve"> 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03" t="s">
        <v>89</v>
      </c>
      <c r="D94" s="95"/>
      <c r="E94" s="95"/>
      <c r="F94" s="95"/>
      <c r="G94" s="95"/>
      <c r="H94" s="95"/>
      <c r="I94" s="95"/>
      <c r="J94" s="104" t="s">
        <v>90</v>
      </c>
      <c r="K94" s="95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2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9" customHeight="1">
      <c r="A96" s="29"/>
      <c r="B96" s="30"/>
      <c r="C96" s="105" t="s">
        <v>91</v>
      </c>
      <c r="D96" s="29"/>
      <c r="E96" s="29"/>
      <c r="F96" s="29"/>
      <c r="G96" s="29"/>
      <c r="H96" s="29"/>
      <c r="I96" s="29"/>
      <c r="J96" s="68">
        <f>J123</f>
        <v>129780.24999999997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7" t="s">
        <v>92</v>
      </c>
    </row>
    <row r="97" spans="1:31" s="9" customFormat="1" ht="24.95" customHeight="1">
      <c r="B97" s="106"/>
      <c r="D97" s="107" t="s">
        <v>93</v>
      </c>
      <c r="E97" s="108"/>
      <c r="F97" s="108"/>
      <c r="G97" s="108"/>
      <c r="H97" s="108"/>
      <c r="I97" s="108"/>
      <c r="J97" s="109">
        <f>J124</f>
        <v>85780.249999999971</v>
      </c>
      <c r="L97" s="106"/>
    </row>
    <row r="98" spans="1:31" s="10" customFormat="1" ht="19.899999999999999" customHeight="1">
      <c r="B98" s="110"/>
      <c r="D98" s="111" t="s">
        <v>94</v>
      </c>
      <c r="E98" s="112"/>
      <c r="F98" s="112"/>
      <c r="G98" s="112"/>
      <c r="H98" s="112"/>
      <c r="I98" s="112"/>
      <c r="J98" s="113">
        <f>J125</f>
        <v>65985.139999999985</v>
      </c>
      <c r="L98" s="110"/>
    </row>
    <row r="99" spans="1:31" s="10" customFormat="1" ht="19.899999999999999" customHeight="1">
      <c r="B99" s="110"/>
      <c r="D99" s="111" t="s">
        <v>95</v>
      </c>
      <c r="E99" s="112"/>
      <c r="F99" s="112"/>
      <c r="G99" s="112"/>
      <c r="H99" s="112"/>
      <c r="I99" s="112"/>
      <c r="J99" s="113">
        <f>J148</f>
        <v>2477.34</v>
      </c>
      <c r="L99" s="110"/>
    </row>
    <row r="100" spans="1:31" s="10" customFormat="1" ht="19.899999999999999" customHeight="1">
      <c r="B100" s="110"/>
      <c r="D100" s="111" t="s">
        <v>96</v>
      </c>
      <c r="E100" s="112"/>
      <c r="F100" s="112"/>
      <c r="G100" s="112"/>
      <c r="H100" s="112"/>
      <c r="I100" s="112"/>
      <c r="J100" s="113">
        <f>J151</f>
        <v>16645.96</v>
      </c>
      <c r="L100" s="110"/>
    </row>
    <row r="101" spans="1:31" s="10" customFormat="1" ht="19.899999999999999" customHeight="1">
      <c r="B101" s="110"/>
      <c r="D101" s="111" t="s">
        <v>97</v>
      </c>
      <c r="E101" s="112"/>
      <c r="F101" s="112"/>
      <c r="G101" s="112"/>
      <c r="H101" s="112"/>
      <c r="I101" s="112"/>
      <c r="J101" s="113">
        <f>J166</f>
        <v>671.81</v>
      </c>
      <c r="L101" s="110"/>
    </row>
    <row r="102" spans="1:31" s="9" customFormat="1" ht="24.95" customHeight="1">
      <c r="B102" s="106"/>
      <c r="D102" s="107" t="s">
        <v>98</v>
      </c>
      <c r="E102" s="108"/>
      <c r="F102" s="108"/>
      <c r="G102" s="108"/>
      <c r="H102" s="108"/>
      <c r="I102" s="108"/>
      <c r="J102" s="109">
        <f>J169</f>
        <v>44000</v>
      </c>
      <c r="L102" s="106"/>
    </row>
    <row r="103" spans="1:31" s="10" customFormat="1" ht="19.899999999999999" customHeight="1">
      <c r="B103" s="110"/>
      <c r="D103" s="111" t="s">
        <v>99</v>
      </c>
      <c r="E103" s="112"/>
      <c r="F103" s="112"/>
      <c r="G103" s="112"/>
      <c r="H103" s="112"/>
      <c r="I103" s="112"/>
      <c r="J103" s="113">
        <f>J170</f>
        <v>44000</v>
      </c>
      <c r="L103" s="110"/>
    </row>
    <row r="104" spans="1:31" s="2" customFormat="1" ht="21.75" customHeight="1">
      <c r="A104" s="29"/>
      <c r="B104" s="30"/>
      <c r="C104" s="29"/>
      <c r="D104" s="29"/>
      <c r="E104" s="29"/>
      <c r="F104" s="29"/>
      <c r="G104" s="29"/>
      <c r="H104" s="29"/>
      <c r="I104" s="29"/>
      <c r="J104" s="29"/>
      <c r="K104" s="29"/>
      <c r="L104" s="3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31" s="2" customFormat="1" ht="6.95" customHeight="1">
      <c r="A105" s="29"/>
      <c r="B105" s="44"/>
      <c r="C105" s="45"/>
      <c r="D105" s="45"/>
      <c r="E105" s="45"/>
      <c r="F105" s="45"/>
      <c r="G105" s="45"/>
      <c r="H105" s="45"/>
      <c r="I105" s="45"/>
      <c r="J105" s="45"/>
      <c r="K105" s="45"/>
      <c r="L105" s="3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9" spans="1:31" s="2" customFormat="1" ht="6.95" customHeight="1">
      <c r="A109" s="29"/>
      <c r="B109" s="46"/>
      <c r="C109" s="47"/>
      <c r="D109" s="47"/>
      <c r="E109" s="47"/>
      <c r="F109" s="47"/>
      <c r="G109" s="47"/>
      <c r="H109" s="47"/>
      <c r="I109" s="47"/>
      <c r="J109" s="47"/>
      <c r="K109" s="47"/>
      <c r="L109" s="3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s="2" customFormat="1" ht="24.95" customHeight="1">
      <c r="A110" s="29"/>
      <c r="B110" s="30"/>
      <c r="C110" s="21" t="s">
        <v>100</v>
      </c>
      <c r="D110" s="29"/>
      <c r="E110" s="29"/>
      <c r="F110" s="29"/>
      <c r="G110" s="29"/>
      <c r="H110" s="29"/>
      <c r="I110" s="29"/>
      <c r="J110" s="29"/>
      <c r="K110" s="29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s="2" customFormat="1" ht="6.95" customHeight="1">
      <c r="A111" s="29"/>
      <c r="B111" s="30"/>
      <c r="C111" s="29"/>
      <c r="D111" s="29"/>
      <c r="E111" s="29"/>
      <c r="F111" s="29"/>
      <c r="G111" s="29"/>
      <c r="H111" s="29"/>
      <c r="I111" s="29"/>
      <c r="J111" s="29"/>
      <c r="K111" s="29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12" customHeight="1">
      <c r="A112" s="29"/>
      <c r="B112" s="30"/>
      <c r="C112" s="26" t="s">
        <v>14</v>
      </c>
      <c r="D112" s="29"/>
      <c r="E112" s="29"/>
      <c r="F112" s="29"/>
      <c r="G112" s="29"/>
      <c r="H112" s="29"/>
      <c r="I112" s="2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16.5" customHeight="1">
      <c r="A113" s="29"/>
      <c r="B113" s="30"/>
      <c r="C113" s="29"/>
      <c r="D113" s="29"/>
      <c r="E113" s="224" t="str">
        <f>E7</f>
        <v>Vratislavice nad Nisou, VAPARK přípojky II</v>
      </c>
      <c r="F113" s="225"/>
      <c r="G113" s="225"/>
      <c r="H113" s="225"/>
      <c r="I113" s="2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2" customHeight="1">
      <c r="A114" s="29"/>
      <c r="B114" s="30"/>
      <c r="C114" s="26" t="s">
        <v>86</v>
      </c>
      <c r="D114" s="29"/>
      <c r="E114" s="29"/>
      <c r="F114" s="29"/>
      <c r="G114" s="29"/>
      <c r="H114" s="29"/>
      <c r="I114" s="2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6.5" customHeight="1">
      <c r="A115" s="29"/>
      <c r="B115" s="30"/>
      <c r="C115" s="29"/>
      <c r="D115" s="29"/>
      <c r="E115" s="204" t="str">
        <f>E9</f>
        <v>Objekt2 - 101</v>
      </c>
      <c r="F115" s="226"/>
      <c r="G115" s="226"/>
      <c r="H115" s="226"/>
      <c r="I115" s="29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5" customHeight="1">
      <c r="A116" s="29"/>
      <c r="B116" s="30"/>
      <c r="C116" s="29"/>
      <c r="D116" s="29"/>
      <c r="E116" s="29"/>
      <c r="F116" s="29"/>
      <c r="G116" s="29"/>
      <c r="H116" s="29"/>
      <c r="I116" s="2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2" customHeight="1">
      <c r="A117" s="29"/>
      <c r="B117" s="30"/>
      <c r="C117" s="26" t="s">
        <v>18</v>
      </c>
      <c r="D117" s="29"/>
      <c r="E117" s="29"/>
      <c r="F117" s="24" t="str">
        <f>F12</f>
        <v xml:space="preserve"> </v>
      </c>
      <c r="G117" s="29"/>
      <c r="H117" s="29"/>
      <c r="I117" s="26" t="s">
        <v>20</v>
      </c>
      <c r="J117" s="52" t="str">
        <f>IF(J12="","",J12)</f>
        <v>14. 7. 2025</v>
      </c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6.95" customHeight="1">
      <c r="A118" s="29"/>
      <c r="B118" s="30"/>
      <c r="C118" s="29"/>
      <c r="D118" s="29"/>
      <c r="E118" s="29"/>
      <c r="F118" s="29"/>
      <c r="G118" s="29"/>
      <c r="H118" s="29"/>
      <c r="I118" s="29"/>
      <c r="J118" s="29"/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5.2" customHeight="1">
      <c r="A119" s="29"/>
      <c r="B119" s="30"/>
      <c r="C119" s="26" t="s">
        <v>22</v>
      </c>
      <c r="D119" s="29"/>
      <c r="E119" s="29"/>
      <c r="F119" s="24" t="str">
        <f>E15</f>
        <v>MO Vratislavice nad Nisou</v>
      </c>
      <c r="G119" s="29"/>
      <c r="H119" s="29"/>
      <c r="I119" s="26" t="s">
        <v>30</v>
      </c>
      <c r="J119" s="27" t="str">
        <f>E21</f>
        <v xml:space="preserve"> </v>
      </c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15.2" customHeight="1">
      <c r="A120" s="29"/>
      <c r="B120" s="30"/>
      <c r="C120" s="26" t="s">
        <v>26</v>
      </c>
      <c r="D120" s="29"/>
      <c r="E120" s="29"/>
      <c r="F120" s="24" t="str">
        <f>IF(E18="","",E18)</f>
        <v>1.JHS s.r.o.</v>
      </c>
      <c r="G120" s="29"/>
      <c r="H120" s="29"/>
      <c r="I120" s="26" t="s">
        <v>31</v>
      </c>
      <c r="J120" s="27" t="str">
        <f>E24</f>
        <v xml:space="preserve"> </v>
      </c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2" customFormat="1" ht="10.35" customHeight="1">
      <c r="A121" s="29"/>
      <c r="B121" s="30"/>
      <c r="C121" s="29"/>
      <c r="D121" s="29"/>
      <c r="E121" s="29"/>
      <c r="F121" s="29"/>
      <c r="G121" s="29"/>
      <c r="H121" s="29"/>
      <c r="I121" s="29"/>
      <c r="J121" s="29"/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5" s="11" customFormat="1" ht="29.25" customHeight="1">
      <c r="A122" s="114"/>
      <c r="B122" s="115"/>
      <c r="C122" s="116" t="s">
        <v>101</v>
      </c>
      <c r="D122" s="117" t="s">
        <v>59</v>
      </c>
      <c r="E122" s="117" t="s">
        <v>55</v>
      </c>
      <c r="F122" s="117" t="s">
        <v>56</v>
      </c>
      <c r="G122" s="117" t="s">
        <v>102</v>
      </c>
      <c r="H122" s="117" t="s">
        <v>103</v>
      </c>
      <c r="I122" s="117" t="s">
        <v>104</v>
      </c>
      <c r="J122" s="118" t="s">
        <v>90</v>
      </c>
      <c r="K122" s="119" t="s">
        <v>105</v>
      </c>
      <c r="L122" s="120"/>
      <c r="M122" s="59" t="s">
        <v>1</v>
      </c>
      <c r="N122" s="60" t="s">
        <v>38</v>
      </c>
      <c r="O122" s="60" t="s">
        <v>106</v>
      </c>
      <c r="P122" s="60" t="s">
        <v>107</v>
      </c>
      <c r="Q122" s="60" t="s">
        <v>108</v>
      </c>
      <c r="R122" s="60" t="s">
        <v>109</v>
      </c>
      <c r="S122" s="60" t="s">
        <v>110</v>
      </c>
      <c r="T122" s="61" t="s">
        <v>111</v>
      </c>
      <c r="U122" s="114"/>
      <c r="V122" s="114"/>
      <c r="W122" s="114"/>
      <c r="X122" s="114"/>
      <c r="Y122" s="114"/>
      <c r="Z122" s="114"/>
      <c r="AA122" s="114"/>
      <c r="AB122" s="114"/>
      <c r="AC122" s="114"/>
      <c r="AD122" s="114"/>
      <c r="AE122" s="114"/>
    </row>
    <row r="123" spans="1:65" s="2" customFormat="1" ht="22.9" customHeight="1">
      <c r="A123" s="29"/>
      <c r="B123" s="30"/>
      <c r="C123" s="66" t="s">
        <v>112</v>
      </c>
      <c r="D123" s="29"/>
      <c r="E123" s="29"/>
      <c r="F123" s="29"/>
      <c r="G123" s="29"/>
      <c r="H123" s="29"/>
      <c r="I123" s="29"/>
      <c r="J123" s="121">
        <f>BK123</f>
        <v>129780.24999999997</v>
      </c>
      <c r="K123" s="29"/>
      <c r="L123" s="30"/>
      <c r="M123" s="62"/>
      <c r="N123" s="53"/>
      <c r="O123" s="63"/>
      <c r="P123" s="122">
        <f>P124+P169</f>
        <v>87.013480000000001</v>
      </c>
      <c r="Q123" s="63"/>
      <c r="R123" s="122">
        <f>R124+R169</f>
        <v>31.052402500000003</v>
      </c>
      <c r="S123" s="63"/>
      <c r="T123" s="123">
        <f>T124+T169</f>
        <v>0</v>
      </c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T123" s="17" t="s">
        <v>73</v>
      </c>
      <c r="AU123" s="17" t="s">
        <v>92</v>
      </c>
      <c r="BK123" s="124">
        <f>BK124+BK169</f>
        <v>129780.24999999997</v>
      </c>
    </row>
    <row r="124" spans="1:65" s="12" customFormat="1" ht="25.9" customHeight="1">
      <c r="B124" s="125"/>
      <c r="D124" s="126" t="s">
        <v>73</v>
      </c>
      <c r="E124" s="127" t="s">
        <v>113</v>
      </c>
      <c r="F124" s="127" t="s">
        <v>114</v>
      </c>
      <c r="J124" s="128">
        <f>BK124</f>
        <v>85780.249999999971</v>
      </c>
      <c r="L124" s="125"/>
      <c r="M124" s="129"/>
      <c r="N124" s="130"/>
      <c r="O124" s="130"/>
      <c r="P124" s="131">
        <f>P125+P148+P151+P166</f>
        <v>87.013480000000001</v>
      </c>
      <c r="Q124" s="130"/>
      <c r="R124" s="131">
        <f>R125+R148+R151+R166</f>
        <v>31.052402500000003</v>
      </c>
      <c r="S124" s="130"/>
      <c r="T124" s="132">
        <f>T125+T148+T151+T166</f>
        <v>0</v>
      </c>
      <c r="AR124" s="126" t="s">
        <v>82</v>
      </c>
      <c r="AT124" s="133" t="s">
        <v>73</v>
      </c>
      <c r="AU124" s="133" t="s">
        <v>74</v>
      </c>
      <c r="AY124" s="126" t="s">
        <v>115</v>
      </c>
      <c r="BK124" s="134">
        <f>BK125+BK148+BK151+BK166</f>
        <v>85780.249999999971</v>
      </c>
    </row>
    <row r="125" spans="1:65" s="12" customFormat="1" ht="22.9" customHeight="1">
      <c r="B125" s="125"/>
      <c r="D125" s="126" t="s">
        <v>73</v>
      </c>
      <c r="E125" s="135" t="s">
        <v>82</v>
      </c>
      <c r="F125" s="135" t="s">
        <v>116</v>
      </c>
      <c r="J125" s="136">
        <f>BK125</f>
        <v>65985.139999999985</v>
      </c>
      <c r="L125" s="125"/>
      <c r="M125" s="129"/>
      <c r="N125" s="130"/>
      <c r="O125" s="130"/>
      <c r="P125" s="131">
        <f>SUM(P126:P147)</f>
        <v>74.215049999999991</v>
      </c>
      <c r="Q125" s="130"/>
      <c r="R125" s="131">
        <f>SUM(R126:R147)</f>
        <v>27.3</v>
      </c>
      <c r="S125" s="130"/>
      <c r="T125" s="132">
        <f>SUM(T126:T147)</f>
        <v>0</v>
      </c>
      <c r="AR125" s="126" t="s">
        <v>82</v>
      </c>
      <c r="AT125" s="133" t="s">
        <v>73</v>
      </c>
      <c r="AU125" s="133" t="s">
        <v>82</v>
      </c>
      <c r="AY125" s="126" t="s">
        <v>115</v>
      </c>
      <c r="BK125" s="134">
        <f>SUM(BK126:BK147)</f>
        <v>65985.139999999985</v>
      </c>
    </row>
    <row r="126" spans="1:65" s="2" customFormat="1" ht="44.25" customHeight="1">
      <c r="A126" s="29"/>
      <c r="B126" s="137"/>
      <c r="C126" s="138" t="s">
        <v>82</v>
      </c>
      <c r="D126" s="138" t="s">
        <v>117</v>
      </c>
      <c r="E126" s="139" t="s">
        <v>118</v>
      </c>
      <c r="F126" s="140" t="s">
        <v>119</v>
      </c>
      <c r="G126" s="141" t="s">
        <v>120</v>
      </c>
      <c r="H126" s="142">
        <v>19.5</v>
      </c>
      <c r="I126" s="143">
        <v>339.89</v>
      </c>
      <c r="J126" s="143">
        <f>ROUND(I126*H126,2)</f>
        <v>6627.86</v>
      </c>
      <c r="K126" s="144"/>
      <c r="L126" s="30"/>
      <c r="M126" s="145" t="s">
        <v>1</v>
      </c>
      <c r="N126" s="146" t="s">
        <v>39</v>
      </c>
      <c r="O126" s="147">
        <v>0.44700000000000001</v>
      </c>
      <c r="P126" s="147">
        <f>O126*H126</f>
        <v>8.7164999999999999</v>
      </c>
      <c r="Q126" s="147">
        <v>0</v>
      </c>
      <c r="R126" s="147">
        <f>Q126*H126</f>
        <v>0</v>
      </c>
      <c r="S126" s="147">
        <v>0</v>
      </c>
      <c r="T126" s="148">
        <f>S126*H126</f>
        <v>0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49" t="s">
        <v>121</v>
      </c>
      <c r="AT126" s="149" t="s">
        <v>117</v>
      </c>
      <c r="AU126" s="149" t="s">
        <v>84</v>
      </c>
      <c r="AY126" s="17" t="s">
        <v>115</v>
      </c>
      <c r="BE126" s="150">
        <f>IF(N126="základní",J126,0)</f>
        <v>6627.86</v>
      </c>
      <c r="BF126" s="150">
        <f>IF(N126="snížená",J126,0)</f>
        <v>0</v>
      </c>
      <c r="BG126" s="150">
        <f>IF(N126="zákl. přenesená",J126,0)</f>
        <v>0</v>
      </c>
      <c r="BH126" s="150">
        <f>IF(N126="sníž. přenesená",J126,0)</f>
        <v>0</v>
      </c>
      <c r="BI126" s="150">
        <f>IF(N126="nulová",J126,0)</f>
        <v>0</v>
      </c>
      <c r="BJ126" s="17" t="s">
        <v>82</v>
      </c>
      <c r="BK126" s="150">
        <f>ROUND(I126*H126,2)</f>
        <v>6627.86</v>
      </c>
      <c r="BL126" s="17" t="s">
        <v>121</v>
      </c>
      <c r="BM126" s="149" t="s">
        <v>122</v>
      </c>
    </row>
    <row r="127" spans="1:65" s="2" customFormat="1" ht="29.25">
      <c r="A127" s="29"/>
      <c r="B127" s="30"/>
      <c r="C127" s="29"/>
      <c r="D127" s="151" t="s">
        <v>123</v>
      </c>
      <c r="E127" s="29"/>
      <c r="F127" s="152" t="s">
        <v>119</v>
      </c>
      <c r="G127" s="29"/>
      <c r="H127" s="29"/>
      <c r="I127" s="29"/>
      <c r="J127" s="29"/>
      <c r="K127" s="29"/>
      <c r="L127" s="30"/>
      <c r="M127" s="153"/>
      <c r="N127" s="154"/>
      <c r="O127" s="55"/>
      <c r="P127" s="55"/>
      <c r="Q127" s="55"/>
      <c r="R127" s="55"/>
      <c r="S127" s="55"/>
      <c r="T127" s="56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T127" s="17" t="s">
        <v>123</v>
      </c>
      <c r="AU127" s="17" t="s">
        <v>84</v>
      </c>
    </row>
    <row r="128" spans="1:65" s="13" customFormat="1" ht="11.25">
      <c r="B128" s="155"/>
      <c r="D128" s="151" t="s">
        <v>124</v>
      </c>
      <c r="E128" s="156" t="s">
        <v>1</v>
      </c>
      <c r="F128" s="157" t="s">
        <v>125</v>
      </c>
      <c r="H128" s="158">
        <v>19.5</v>
      </c>
      <c r="L128" s="155"/>
      <c r="M128" s="159"/>
      <c r="N128" s="160"/>
      <c r="O128" s="160"/>
      <c r="P128" s="160"/>
      <c r="Q128" s="160"/>
      <c r="R128" s="160"/>
      <c r="S128" s="160"/>
      <c r="T128" s="161"/>
      <c r="AT128" s="156" t="s">
        <v>124</v>
      </c>
      <c r="AU128" s="156" t="s">
        <v>84</v>
      </c>
      <c r="AV128" s="13" t="s">
        <v>84</v>
      </c>
      <c r="AW128" s="13" t="s">
        <v>32</v>
      </c>
      <c r="AX128" s="13" t="s">
        <v>74</v>
      </c>
      <c r="AY128" s="156" t="s">
        <v>115</v>
      </c>
    </row>
    <row r="129" spans="1:65" s="14" customFormat="1" ht="11.25">
      <c r="B129" s="162"/>
      <c r="D129" s="151" t="s">
        <v>124</v>
      </c>
      <c r="E129" s="163" t="s">
        <v>1</v>
      </c>
      <c r="F129" s="164" t="s">
        <v>126</v>
      </c>
      <c r="H129" s="165">
        <v>19.5</v>
      </c>
      <c r="L129" s="162"/>
      <c r="M129" s="166"/>
      <c r="N129" s="167"/>
      <c r="O129" s="167"/>
      <c r="P129" s="167"/>
      <c r="Q129" s="167"/>
      <c r="R129" s="167"/>
      <c r="S129" s="167"/>
      <c r="T129" s="168"/>
      <c r="AT129" s="163" t="s">
        <v>124</v>
      </c>
      <c r="AU129" s="163" t="s">
        <v>84</v>
      </c>
      <c r="AV129" s="14" t="s">
        <v>121</v>
      </c>
      <c r="AW129" s="14" t="s">
        <v>32</v>
      </c>
      <c r="AX129" s="14" t="s">
        <v>82</v>
      </c>
      <c r="AY129" s="163" t="s">
        <v>115</v>
      </c>
    </row>
    <row r="130" spans="1:65" s="2" customFormat="1" ht="24.2" customHeight="1">
      <c r="A130" s="29"/>
      <c r="B130" s="137"/>
      <c r="C130" s="138" t="s">
        <v>84</v>
      </c>
      <c r="D130" s="138" t="s">
        <v>117</v>
      </c>
      <c r="E130" s="139" t="s">
        <v>127</v>
      </c>
      <c r="F130" s="140" t="s">
        <v>128</v>
      </c>
      <c r="G130" s="141" t="s">
        <v>120</v>
      </c>
      <c r="H130" s="142">
        <v>19.5</v>
      </c>
      <c r="I130" s="143">
        <v>930.72</v>
      </c>
      <c r="J130" s="143">
        <f>ROUND(I130*H130,2)</f>
        <v>18149.04</v>
      </c>
      <c r="K130" s="144"/>
      <c r="L130" s="30"/>
      <c r="M130" s="145" t="s">
        <v>1</v>
      </c>
      <c r="N130" s="146" t="s">
        <v>39</v>
      </c>
      <c r="O130" s="147">
        <v>1.1930000000000001</v>
      </c>
      <c r="P130" s="147">
        <f>O130*H130</f>
        <v>23.263500000000001</v>
      </c>
      <c r="Q130" s="147">
        <v>0</v>
      </c>
      <c r="R130" s="147">
        <f>Q130*H130</f>
        <v>0</v>
      </c>
      <c r="S130" s="147">
        <v>0</v>
      </c>
      <c r="T130" s="148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49" t="s">
        <v>121</v>
      </c>
      <c r="AT130" s="149" t="s">
        <v>117</v>
      </c>
      <c r="AU130" s="149" t="s">
        <v>84</v>
      </c>
      <c r="AY130" s="17" t="s">
        <v>115</v>
      </c>
      <c r="BE130" s="150">
        <f>IF(N130="základní",J130,0)</f>
        <v>18149.04</v>
      </c>
      <c r="BF130" s="150">
        <f>IF(N130="snížená",J130,0)</f>
        <v>0</v>
      </c>
      <c r="BG130" s="150">
        <f>IF(N130="zákl. přenesená",J130,0)</f>
        <v>0</v>
      </c>
      <c r="BH130" s="150">
        <f>IF(N130="sníž. přenesená",J130,0)</f>
        <v>0</v>
      </c>
      <c r="BI130" s="150">
        <f>IF(N130="nulová",J130,0)</f>
        <v>0</v>
      </c>
      <c r="BJ130" s="17" t="s">
        <v>82</v>
      </c>
      <c r="BK130" s="150">
        <f>ROUND(I130*H130,2)</f>
        <v>18149.04</v>
      </c>
      <c r="BL130" s="17" t="s">
        <v>121</v>
      </c>
      <c r="BM130" s="149" t="s">
        <v>129</v>
      </c>
    </row>
    <row r="131" spans="1:65" s="2" customFormat="1" ht="19.5">
      <c r="A131" s="29"/>
      <c r="B131" s="30"/>
      <c r="C131" s="29"/>
      <c r="D131" s="151" t="s">
        <v>123</v>
      </c>
      <c r="E131" s="29"/>
      <c r="F131" s="152" t="s">
        <v>128</v>
      </c>
      <c r="G131" s="29"/>
      <c r="H131" s="29"/>
      <c r="I131" s="29"/>
      <c r="J131" s="29"/>
      <c r="K131" s="29"/>
      <c r="L131" s="30"/>
      <c r="M131" s="153"/>
      <c r="N131" s="154"/>
      <c r="O131" s="55"/>
      <c r="P131" s="55"/>
      <c r="Q131" s="55"/>
      <c r="R131" s="55"/>
      <c r="S131" s="55"/>
      <c r="T131" s="56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T131" s="17" t="s">
        <v>123</v>
      </c>
      <c r="AU131" s="17" t="s">
        <v>84</v>
      </c>
    </row>
    <row r="132" spans="1:65" s="13" customFormat="1" ht="11.25">
      <c r="B132" s="155"/>
      <c r="D132" s="151" t="s">
        <v>124</v>
      </c>
      <c r="E132" s="156" t="s">
        <v>1</v>
      </c>
      <c r="F132" s="157" t="s">
        <v>125</v>
      </c>
      <c r="H132" s="158">
        <v>19.5</v>
      </c>
      <c r="L132" s="155"/>
      <c r="M132" s="159"/>
      <c r="N132" s="160"/>
      <c r="O132" s="160"/>
      <c r="P132" s="160"/>
      <c r="Q132" s="160"/>
      <c r="R132" s="160"/>
      <c r="S132" s="160"/>
      <c r="T132" s="161"/>
      <c r="AT132" s="156" t="s">
        <v>124</v>
      </c>
      <c r="AU132" s="156" t="s">
        <v>84</v>
      </c>
      <c r="AV132" s="13" t="s">
        <v>84</v>
      </c>
      <c r="AW132" s="13" t="s">
        <v>32</v>
      </c>
      <c r="AX132" s="13" t="s">
        <v>74</v>
      </c>
      <c r="AY132" s="156" t="s">
        <v>115</v>
      </c>
    </row>
    <row r="133" spans="1:65" s="14" customFormat="1" ht="11.25">
      <c r="B133" s="162"/>
      <c r="D133" s="151" t="s">
        <v>124</v>
      </c>
      <c r="E133" s="163" t="s">
        <v>1</v>
      </c>
      <c r="F133" s="164" t="s">
        <v>126</v>
      </c>
      <c r="H133" s="165">
        <v>19.5</v>
      </c>
      <c r="L133" s="162"/>
      <c r="M133" s="166"/>
      <c r="N133" s="167"/>
      <c r="O133" s="167"/>
      <c r="P133" s="167"/>
      <c r="Q133" s="167"/>
      <c r="R133" s="167"/>
      <c r="S133" s="167"/>
      <c r="T133" s="168"/>
      <c r="AT133" s="163" t="s">
        <v>124</v>
      </c>
      <c r="AU133" s="163" t="s">
        <v>84</v>
      </c>
      <c r="AV133" s="14" t="s">
        <v>121</v>
      </c>
      <c r="AW133" s="14" t="s">
        <v>32</v>
      </c>
      <c r="AX133" s="14" t="s">
        <v>82</v>
      </c>
      <c r="AY133" s="163" t="s">
        <v>115</v>
      </c>
    </row>
    <row r="134" spans="1:65" s="2" customFormat="1" ht="62.65" customHeight="1">
      <c r="A134" s="29"/>
      <c r="B134" s="137"/>
      <c r="C134" s="138" t="s">
        <v>130</v>
      </c>
      <c r="D134" s="138" t="s">
        <v>117</v>
      </c>
      <c r="E134" s="139" t="s">
        <v>131</v>
      </c>
      <c r="F134" s="140" t="s">
        <v>132</v>
      </c>
      <c r="G134" s="141" t="s">
        <v>120</v>
      </c>
      <c r="H134" s="142">
        <v>39</v>
      </c>
      <c r="I134" s="143">
        <v>201.32</v>
      </c>
      <c r="J134" s="143">
        <f>ROUND(I134*H134,2)</f>
        <v>7851.48</v>
      </c>
      <c r="K134" s="144"/>
      <c r="L134" s="30"/>
      <c r="M134" s="145" t="s">
        <v>1</v>
      </c>
      <c r="N134" s="146" t="s">
        <v>39</v>
      </c>
      <c r="O134" s="147">
        <v>6.3E-2</v>
      </c>
      <c r="P134" s="147">
        <f>O134*H134</f>
        <v>2.4569999999999999</v>
      </c>
      <c r="Q134" s="147">
        <v>0</v>
      </c>
      <c r="R134" s="147">
        <f>Q134*H134</f>
        <v>0</v>
      </c>
      <c r="S134" s="147">
        <v>0</v>
      </c>
      <c r="T134" s="148">
        <f>S134*H134</f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49" t="s">
        <v>121</v>
      </c>
      <c r="AT134" s="149" t="s">
        <v>117</v>
      </c>
      <c r="AU134" s="149" t="s">
        <v>84</v>
      </c>
      <c r="AY134" s="17" t="s">
        <v>115</v>
      </c>
      <c r="BE134" s="150">
        <f>IF(N134="základní",J134,0)</f>
        <v>7851.48</v>
      </c>
      <c r="BF134" s="150">
        <f>IF(N134="snížená",J134,0)</f>
        <v>0</v>
      </c>
      <c r="BG134" s="150">
        <f>IF(N134="zákl. přenesená",J134,0)</f>
        <v>0</v>
      </c>
      <c r="BH134" s="150">
        <f>IF(N134="sníž. přenesená",J134,0)</f>
        <v>0</v>
      </c>
      <c r="BI134" s="150">
        <f>IF(N134="nulová",J134,0)</f>
        <v>0</v>
      </c>
      <c r="BJ134" s="17" t="s">
        <v>82</v>
      </c>
      <c r="BK134" s="150">
        <f>ROUND(I134*H134,2)</f>
        <v>7851.48</v>
      </c>
      <c r="BL134" s="17" t="s">
        <v>121</v>
      </c>
      <c r="BM134" s="149" t="s">
        <v>133</v>
      </c>
    </row>
    <row r="135" spans="1:65" s="2" customFormat="1" ht="39">
      <c r="A135" s="29"/>
      <c r="B135" s="30"/>
      <c r="C135" s="29"/>
      <c r="D135" s="151" t="s">
        <v>123</v>
      </c>
      <c r="E135" s="29"/>
      <c r="F135" s="152" t="s">
        <v>132</v>
      </c>
      <c r="G135" s="29"/>
      <c r="H135" s="29"/>
      <c r="I135" s="29"/>
      <c r="J135" s="29"/>
      <c r="K135" s="29"/>
      <c r="L135" s="30"/>
      <c r="M135" s="153"/>
      <c r="N135" s="154"/>
      <c r="O135" s="55"/>
      <c r="P135" s="55"/>
      <c r="Q135" s="55"/>
      <c r="R135" s="55"/>
      <c r="S135" s="55"/>
      <c r="T135" s="56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T135" s="17" t="s">
        <v>123</v>
      </c>
      <c r="AU135" s="17" t="s">
        <v>84</v>
      </c>
    </row>
    <row r="136" spans="1:65" s="2" customFormat="1" ht="44.25" customHeight="1">
      <c r="A136" s="29"/>
      <c r="B136" s="137"/>
      <c r="C136" s="138" t="s">
        <v>121</v>
      </c>
      <c r="D136" s="138" t="s">
        <v>117</v>
      </c>
      <c r="E136" s="139" t="s">
        <v>134</v>
      </c>
      <c r="F136" s="140" t="s">
        <v>135</v>
      </c>
      <c r="G136" s="141" t="s">
        <v>120</v>
      </c>
      <c r="H136" s="142">
        <v>39</v>
      </c>
      <c r="I136" s="143">
        <v>173.23</v>
      </c>
      <c r="J136" s="143">
        <f>ROUND(I136*H136,2)</f>
        <v>6755.97</v>
      </c>
      <c r="K136" s="144"/>
      <c r="L136" s="30"/>
      <c r="M136" s="145" t="s">
        <v>1</v>
      </c>
      <c r="N136" s="146" t="s">
        <v>39</v>
      </c>
      <c r="O136" s="147">
        <v>0.19700000000000001</v>
      </c>
      <c r="P136" s="147">
        <f>O136*H136</f>
        <v>7.6830000000000007</v>
      </c>
      <c r="Q136" s="147">
        <v>0</v>
      </c>
      <c r="R136" s="147">
        <f>Q136*H136</f>
        <v>0</v>
      </c>
      <c r="S136" s="147">
        <v>0</v>
      </c>
      <c r="T136" s="148">
        <f>S136*H136</f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49" t="s">
        <v>121</v>
      </c>
      <c r="AT136" s="149" t="s">
        <v>117</v>
      </c>
      <c r="AU136" s="149" t="s">
        <v>84</v>
      </c>
      <c r="AY136" s="17" t="s">
        <v>115</v>
      </c>
      <c r="BE136" s="150">
        <f>IF(N136="základní",J136,0)</f>
        <v>6755.97</v>
      </c>
      <c r="BF136" s="150">
        <f>IF(N136="snížená",J136,0)</f>
        <v>0</v>
      </c>
      <c r="BG136" s="150">
        <f>IF(N136="zákl. přenesená",J136,0)</f>
        <v>0</v>
      </c>
      <c r="BH136" s="150">
        <f>IF(N136="sníž. přenesená",J136,0)</f>
        <v>0</v>
      </c>
      <c r="BI136" s="150">
        <f>IF(N136="nulová",J136,0)</f>
        <v>0</v>
      </c>
      <c r="BJ136" s="17" t="s">
        <v>82</v>
      </c>
      <c r="BK136" s="150">
        <f>ROUND(I136*H136,2)</f>
        <v>6755.97</v>
      </c>
      <c r="BL136" s="17" t="s">
        <v>121</v>
      </c>
      <c r="BM136" s="149" t="s">
        <v>136</v>
      </c>
    </row>
    <row r="137" spans="1:65" s="2" customFormat="1" ht="29.25">
      <c r="A137" s="29"/>
      <c r="B137" s="30"/>
      <c r="C137" s="29"/>
      <c r="D137" s="151" t="s">
        <v>123</v>
      </c>
      <c r="E137" s="29"/>
      <c r="F137" s="152" t="s">
        <v>135</v>
      </c>
      <c r="G137" s="29"/>
      <c r="H137" s="29"/>
      <c r="I137" s="29"/>
      <c r="J137" s="29"/>
      <c r="K137" s="29"/>
      <c r="L137" s="30"/>
      <c r="M137" s="153"/>
      <c r="N137" s="154"/>
      <c r="O137" s="55"/>
      <c r="P137" s="55"/>
      <c r="Q137" s="55"/>
      <c r="R137" s="55"/>
      <c r="S137" s="55"/>
      <c r="T137" s="56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T137" s="17" t="s">
        <v>123</v>
      </c>
      <c r="AU137" s="17" t="s">
        <v>84</v>
      </c>
    </row>
    <row r="138" spans="1:65" s="2" customFormat="1" ht="44.25" customHeight="1">
      <c r="A138" s="29"/>
      <c r="B138" s="137"/>
      <c r="C138" s="138" t="s">
        <v>137</v>
      </c>
      <c r="D138" s="138" t="s">
        <v>117</v>
      </c>
      <c r="E138" s="139" t="s">
        <v>138</v>
      </c>
      <c r="F138" s="140" t="s">
        <v>139</v>
      </c>
      <c r="G138" s="141" t="s">
        <v>140</v>
      </c>
      <c r="H138" s="142">
        <v>7.0000000000000001E-3</v>
      </c>
      <c r="I138" s="143">
        <v>370.11</v>
      </c>
      <c r="J138" s="143">
        <f>ROUND(I138*H138,2)</f>
        <v>2.59</v>
      </c>
      <c r="K138" s="144"/>
      <c r="L138" s="30"/>
      <c r="M138" s="145" t="s">
        <v>1</v>
      </c>
      <c r="N138" s="146" t="s">
        <v>39</v>
      </c>
      <c r="O138" s="147">
        <v>0</v>
      </c>
      <c r="P138" s="147">
        <f>O138*H138</f>
        <v>0</v>
      </c>
      <c r="Q138" s="147">
        <v>0</v>
      </c>
      <c r="R138" s="147">
        <f>Q138*H138</f>
        <v>0</v>
      </c>
      <c r="S138" s="147">
        <v>0</v>
      </c>
      <c r="T138" s="148">
        <f>S138*H138</f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49" t="s">
        <v>121</v>
      </c>
      <c r="AT138" s="149" t="s">
        <v>117</v>
      </c>
      <c r="AU138" s="149" t="s">
        <v>84</v>
      </c>
      <c r="AY138" s="17" t="s">
        <v>115</v>
      </c>
      <c r="BE138" s="150">
        <f>IF(N138="základní",J138,0)</f>
        <v>2.59</v>
      </c>
      <c r="BF138" s="150">
        <f>IF(N138="snížená",J138,0)</f>
        <v>0</v>
      </c>
      <c r="BG138" s="150">
        <f>IF(N138="zákl. přenesená",J138,0)</f>
        <v>0</v>
      </c>
      <c r="BH138" s="150">
        <f>IF(N138="sníž. přenesená",J138,0)</f>
        <v>0</v>
      </c>
      <c r="BI138" s="150">
        <f>IF(N138="nulová",J138,0)</f>
        <v>0</v>
      </c>
      <c r="BJ138" s="17" t="s">
        <v>82</v>
      </c>
      <c r="BK138" s="150">
        <f>ROUND(I138*H138,2)</f>
        <v>2.59</v>
      </c>
      <c r="BL138" s="17" t="s">
        <v>121</v>
      </c>
      <c r="BM138" s="149" t="s">
        <v>141</v>
      </c>
    </row>
    <row r="139" spans="1:65" s="2" customFormat="1" ht="29.25">
      <c r="A139" s="29"/>
      <c r="B139" s="30"/>
      <c r="C139" s="29"/>
      <c r="D139" s="151" t="s">
        <v>123</v>
      </c>
      <c r="E139" s="29"/>
      <c r="F139" s="152" t="s">
        <v>139</v>
      </c>
      <c r="G139" s="29"/>
      <c r="H139" s="29"/>
      <c r="I139" s="29"/>
      <c r="J139" s="29"/>
      <c r="K139" s="29"/>
      <c r="L139" s="30"/>
      <c r="M139" s="153"/>
      <c r="N139" s="154"/>
      <c r="O139" s="55"/>
      <c r="P139" s="55"/>
      <c r="Q139" s="55"/>
      <c r="R139" s="55"/>
      <c r="S139" s="55"/>
      <c r="T139" s="56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T139" s="17" t="s">
        <v>123</v>
      </c>
      <c r="AU139" s="17" t="s">
        <v>84</v>
      </c>
    </row>
    <row r="140" spans="1:65" s="2" customFormat="1" ht="44.25" customHeight="1">
      <c r="A140" s="29"/>
      <c r="B140" s="137"/>
      <c r="C140" s="138" t="s">
        <v>142</v>
      </c>
      <c r="D140" s="138" t="s">
        <v>117</v>
      </c>
      <c r="E140" s="139" t="s">
        <v>143</v>
      </c>
      <c r="F140" s="140" t="s">
        <v>144</v>
      </c>
      <c r="G140" s="141" t="s">
        <v>120</v>
      </c>
      <c r="H140" s="142">
        <v>23.4</v>
      </c>
      <c r="I140" s="143">
        <v>162.87</v>
      </c>
      <c r="J140" s="143">
        <f>ROUND(I140*H140,2)</f>
        <v>3811.16</v>
      </c>
      <c r="K140" s="144"/>
      <c r="L140" s="30"/>
      <c r="M140" s="145" t="s">
        <v>1</v>
      </c>
      <c r="N140" s="146" t="s">
        <v>39</v>
      </c>
      <c r="O140" s="147">
        <v>0.32800000000000001</v>
      </c>
      <c r="P140" s="147">
        <f>O140*H140</f>
        <v>7.6752000000000002</v>
      </c>
      <c r="Q140" s="147">
        <v>0</v>
      </c>
      <c r="R140" s="147">
        <f>Q140*H140</f>
        <v>0</v>
      </c>
      <c r="S140" s="147">
        <v>0</v>
      </c>
      <c r="T140" s="148">
        <f>S140*H140</f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49" t="s">
        <v>121</v>
      </c>
      <c r="AT140" s="149" t="s">
        <v>117</v>
      </c>
      <c r="AU140" s="149" t="s">
        <v>84</v>
      </c>
      <c r="AY140" s="17" t="s">
        <v>115</v>
      </c>
      <c r="BE140" s="150">
        <f>IF(N140="základní",J140,0)</f>
        <v>3811.16</v>
      </c>
      <c r="BF140" s="150">
        <f>IF(N140="snížená",J140,0)</f>
        <v>0</v>
      </c>
      <c r="BG140" s="150">
        <f>IF(N140="zákl. přenesená",J140,0)</f>
        <v>0</v>
      </c>
      <c r="BH140" s="150">
        <f>IF(N140="sníž. přenesená",J140,0)</f>
        <v>0</v>
      </c>
      <c r="BI140" s="150">
        <f>IF(N140="nulová",J140,0)</f>
        <v>0</v>
      </c>
      <c r="BJ140" s="17" t="s">
        <v>82</v>
      </c>
      <c r="BK140" s="150">
        <f>ROUND(I140*H140,2)</f>
        <v>3811.16</v>
      </c>
      <c r="BL140" s="17" t="s">
        <v>121</v>
      </c>
      <c r="BM140" s="149" t="s">
        <v>145</v>
      </c>
    </row>
    <row r="141" spans="1:65" s="2" customFormat="1" ht="29.25">
      <c r="A141" s="29"/>
      <c r="B141" s="30"/>
      <c r="C141" s="29"/>
      <c r="D141" s="151" t="s">
        <v>123</v>
      </c>
      <c r="E141" s="29"/>
      <c r="F141" s="152" t="s">
        <v>144</v>
      </c>
      <c r="G141" s="29"/>
      <c r="H141" s="29"/>
      <c r="I141" s="29"/>
      <c r="J141" s="29"/>
      <c r="K141" s="29"/>
      <c r="L141" s="30"/>
      <c r="M141" s="153"/>
      <c r="N141" s="154"/>
      <c r="O141" s="55"/>
      <c r="P141" s="55"/>
      <c r="Q141" s="55"/>
      <c r="R141" s="55"/>
      <c r="S141" s="55"/>
      <c r="T141" s="56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T141" s="17" t="s">
        <v>123</v>
      </c>
      <c r="AU141" s="17" t="s">
        <v>84</v>
      </c>
    </row>
    <row r="142" spans="1:65" s="2" customFormat="1" ht="66.75" customHeight="1">
      <c r="A142" s="29"/>
      <c r="B142" s="137"/>
      <c r="C142" s="138" t="s">
        <v>146</v>
      </c>
      <c r="D142" s="138" t="s">
        <v>117</v>
      </c>
      <c r="E142" s="139" t="s">
        <v>147</v>
      </c>
      <c r="F142" s="140" t="s">
        <v>148</v>
      </c>
      <c r="G142" s="141" t="s">
        <v>120</v>
      </c>
      <c r="H142" s="142">
        <v>13.65</v>
      </c>
      <c r="I142" s="143">
        <v>803.08</v>
      </c>
      <c r="J142" s="143">
        <f>ROUND(I142*H142,2)</f>
        <v>10962.04</v>
      </c>
      <c r="K142" s="144"/>
      <c r="L142" s="30"/>
      <c r="M142" s="145" t="s">
        <v>1</v>
      </c>
      <c r="N142" s="146" t="s">
        <v>39</v>
      </c>
      <c r="O142" s="147">
        <v>1.7889999999999999</v>
      </c>
      <c r="P142" s="147">
        <f>O142*H142</f>
        <v>24.41985</v>
      </c>
      <c r="Q142" s="147">
        <v>0</v>
      </c>
      <c r="R142" s="147">
        <f>Q142*H142</f>
        <v>0</v>
      </c>
      <c r="S142" s="147">
        <v>0</v>
      </c>
      <c r="T142" s="148">
        <f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49" t="s">
        <v>121</v>
      </c>
      <c r="AT142" s="149" t="s">
        <v>117</v>
      </c>
      <c r="AU142" s="149" t="s">
        <v>84</v>
      </c>
      <c r="AY142" s="17" t="s">
        <v>115</v>
      </c>
      <c r="BE142" s="150">
        <f>IF(N142="základní",J142,0)</f>
        <v>10962.04</v>
      </c>
      <c r="BF142" s="150">
        <f>IF(N142="snížená",J142,0)</f>
        <v>0</v>
      </c>
      <c r="BG142" s="150">
        <f>IF(N142="zákl. přenesená",J142,0)</f>
        <v>0</v>
      </c>
      <c r="BH142" s="150">
        <f>IF(N142="sníž. přenesená",J142,0)</f>
        <v>0</v>
      </c>
      <c r="BI142" s="150">
        <f>IF(N142="nulová",J142,0)</f>
        <v>0</v>
      </c>
      <c r="BJ142" s="17" t="s">
        <v>82</v>
      </c>
      <c r="BK142" s="150">
        <f>ROUND(I142*H142,2)</f>
        <v>10962.04</v>
      </c>
      <c r="BL142" s="17" t="s">
        <v>121</v>
      </c>
      <c r="BM142" s="149" t="s">
        <v>149</v>
      </c>
    </row>
    <row r="143" spans="1:65" s="2" customFormat="1" ht="39">
      <c r="A143" s="29"/>
      <c r="B143" s="30"/>
      <c r="C143" s="29"/>
      <c r="D143" s="151" t="s">
        <v>123</v>
      </c>
      <c r="E143" s="29"/>
      <c r="F143" s="152" t="s">
        <v>148</v>
      </c>
      <c r="G143" s="29"/>
      <c r="H143" s="29"/>
      <c r="I143" s="29"/>
      <c r="J143" s="29"/>
      <c r="K143" s="29"/>
      <c r="L143" s="30"/>
      <c r="M143" s="153"/>
      <c r="N143" s="154"/>
      <c r="O143" s="55"/>
      <c r="P143" s="55"/>
      <c r="Q143" s="55"/>
      <c r="R143" s="55"/>
      <c r="S143" s="55"/>
      <c r="T143" s="56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T143" s="17" t="s">
        <v>123</v>
      </c>
      <c r="AU143" s="17" t="s">
        <v>84</v>
      </c>
    </row>
    <row r="144" spans="1:65" s="2" customFormat="1" ht="16.5" customHeight="1">
      <c r="A144" s="29"/>
      <c r="B144" s="137"/>
      <c r="C144" s="169" t="s">
        <v>150</v>
      </c>
      <c r="D144" s="169" t="s">
        <v>151</v>
      </c>
      <c r="E144" s="170" t="s">
        <v>152</v>
      </c>
      <c r="F144" s="171" t="s">
        <v>153</v>
      </c>
      <c r="G144" s="172" t="s">
        <v>140</v>
      </c>
      <c r="H144" s="173">
        <v>27.3</v>
      </c>
      <c r="I144" s="174">
        <v>433.15</v>
      </c>
      <c r="J144" s="174">
        <f>ROUND(I144*H144,2)</f>
        <v>11825</v>
      </c>
      <c r="K144" s="175"/>
      <c r="L144" s="176"/>
      <c r="M144" s="177" t="s">
        <v>1</v>
      </c>
      <c r="N144" s="178" t="s">
        <v>39</v>
      </c>
      <c r="O144" s="147">
        <v>0</v>
      </c>
      <c r="P144" s="147">
        <f>O144*H144</f>
        <v>0</v>
      </c>
      <c r="Q144" s="147">
        <v>1</v>
      </c>
      <c r="R144" s="147">
        <f>Q144*H144</f>
        <v>27.3</v>
      </c>
      <c r="S144" s="147">
        <v>0</v>
      </c>
      <c r="T144" s="148">
        <f>S144*H144</f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49" t="s">
        <v>154</v>
      </c>
      <c r="AT144" s="149" t="s">
        <v>151</v>
      </c>
      <c r="AU144" s="149" t="s">
        <v>84</v>
      </c>
      <c r="AY144" s="17" t="s">
        <v>115</v>
      </c>
      <c r="BE144" s="150">
        <f>IF(N144="základní",J144,0)</f>
        <v>11825</v>
      </c>
      <c r="BF144" s="150">
        <f>IF(N144="snížená",J144,0)</f>
        <v>0</v>
      </c>
      <c r="BG144" s="150">
        <f>IF(N144="zákl. přenesená",J144,0)</f>
        <v>0</v>
      </c>
      <c r="BH144" s="150">
        <f>IF(N144="sníž. přenesená",J144,0)</f>
        <v>0</v>
      </c>
      <c r="BI144" s="150">
        <f>IF(N144="nulová",J144,0)</f>
        <v>0</v>
      </c>
      <c r="BJ144" s="17" t="s">
        <v>82</v>
      </c>
      <c r="BK144" s="150">
        <f>ROUND(I144*H144,2)</f>
        <v>11825</v>
      </c>
      <c r="BL144" s="17" t="s">
        <v>121</v>
      </c>
      <c r="BM144" s="149" t="s">
        <v>155</v>
      </c>
    </row>
    <row r="145" spans="1:65" s="2" customFormat="1" ht="11.25">
      <c r="A145" s="29"/>
      <c r="B145" s="30"/>
      <c r="C145" s="29"/>
      <c r="D145" s="151" t="s">
        <v>123</v>
      </c>
      <c r="E145" s="29"/>
      <c r="F145" s="152" t="s">
        <v>153</v>
      </c>
      <c r="G145" s="29"/>
      <c r="H145" s="29"/>
      <c r="I145" s="29"/>
      <c r="J145" s="29"/>
      <c r="K145" s="29"/>
      <c r="L145" s="30"/>
      <c r="M145" s="153"/>
      <c r="N145" s="154"/>
      <c r="O145" s="55"/>
      <c r="P145" s="55"/>
      <c r="Q145" s="55"/>
      <c r="R145" s="55"/>
      <c r="S145" s="55"/>
      <c r="T145" s="56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T145" s="17" t="s">
        <v>123</v>
      </c>
      <c r="AU145" s="17" t="s">
        <v>84</v>
      </c>
    </row>
    <row r="146" spans="1:65" s="13" customFormat="1" ht="11.25">
      <c r="B146" s="155"/>
      <c r="D146" s="151" t="s">
        <v>124</v>
      </c>
      <c r="E146" s="156" t="s">
        <v>1</v>
      </c>
      <c r="F146" s="157" t="s">
        <v>156</v>
      </c>
      <c r="H146" s="158">
        <v>27.3</v>
      </c>
      <c r="L146" s="155"/>
      <c r="M146" s="159"/>
      <c r="N146" s="160"/>
      <c r="O146" s="160"/>
      <c r="P146" s="160"/>
      <c r="Q146" s="160"/>
      <c r="R146" s="160"/>
      <c r="S146" s="160"/>
      <c r="T146" s="161"/>
      <c r="AT146" s="156" t="s">
        <v>124</v>
      </c>
      <c r="AU146" s="156" t="s">
        <v>84</v>
      </c>
      <c r="AV146" s="13" t="s">
        <v>84</v>
      </c>
      <c r="AW146" s="13" t="s">
        <v>32</v>
      </c>
      <c r="AX146" s="13" t="s">
        <v>74</v>
      </c>
      <c r="AY146" s="156" t="s">
        <v>115</v>
      </c>
    </row>
    <row r="147" spans="1:65" s="14" customFormat="1" ht="11.25">
      <c r="B147" s="162"/>
      <c r="D147" s="151" t="s">
        <v>124</v>
      </c>
      <c r="E147" s="163" t="s">
        <v>1</v>
      </c>
      <c r="F147" s="164" t="s">
        <v>126</v>
      </c>
      <c r="H147" s="165">
        <v>27.3</v>
      </c>
      <c r="L147" s="162"/>
      <c r="M147" s="166"/>
      <c r="N147" s="167"/>
      <c r="O147" s="167"/>
      <c r="P147" s="167"/>
      <c r="Q147" s="167"/>
      <c r="R147" s="167"/>
      <c r="S147" s="167"/>
      <c r="T147" s="168"/>
      <c r="AT147" s="163" t="s">
        <v>124</v>
      </c>
      <c r="AU147" s="163" t="s">
        <v>84</v>
      </c>
      <c r="AV147" s="14" t="s">
        <v>121</v>
      </c>
      <c r="AW147" s="14" t="s">
        <v>32</v>
      </c>
      <c r="AX147" s="14" t="s">
        <v>82</v>
      </c>
      <c r="AY147" s="163" t="s">
        <v>115</v>
      </c>
    </row>
    <row r="148" spans="1:65" s="12" customFormat="1" ht="22.9" customHeight="1">
      <c r="B148" s="125"/>
      <c r="D148" s="126" t="s">
        <v>73</v>
      </c>
      <c r="E148" s="135" t="s">
        <v>121</v>
      </c>
      <c r="F148" s="135" t="s">
        <v>157</v>
      </c>
      <c r="J148" s="136">
        <f>BK148</f>
        <v>2477.34</v>
      </c>
      <c r="L148" s="125"/>
      <c r="M148" s="129"/>
      <c r="N148" s="130"/>
      <c r="O148" s="130"/>
      <c r="P148" s="131">
        <f>SUM(P149:P150)</f>
        <v>2.5681499999999997</v>
      </c>
      <c r="Q148" s="130"/>
      <c r="R148" s="131">
        <f>SUM(R149:R150)</f>
        <v>3.6870015</v>
      </c>
      <c r="S148" s="130"/>
      <c r="T148" s="132">
        <f>SUM(T149:T150)</f>
        <v>0</v>
      </c>
      <c r="AR148" s="126" t="s">
        <v>82</v>
      </c>
      <c r="AT148" s="133" t="s">
        <v>73</v>
      </c>
      <c r="AU148" s="133" t="s">
        <v>82</v>
      </c>
      <c r="AY148" s="126" t="s">
        <v>115</v>
      </c>
      <c r="BK148" s="134">
        <f>SUM(BK149:BK150)</f>
        <v>2477.34</v>
      </c>
    </row>
    <row r="149" spans="1:65" s="2" customFormat="1" ht="33" customHeight="1">
      <c r="A149" s="29"/>
      <c r="B149" s="137"/>
      <c r="C149" s="138" t="s">
        <v>154</v>
      </c>
      <c r="D149" s="138" t="s">
        <v>117</v>
      </c>
      <c r="E149" s="139" t="s">
        <v>158</v>
      </c>
      <c r="F149" s="140" t="s">
        <v>159</v>
      </c>
      <c r="G149" s="141" t="s">
        <v>120</v>
      </c>
      <c r="H149" s="142">
        <v>1.95</v>
      </c>
      <c r="I149" s="143">
        <v>1270.43</v>
      </c>
      <c r="J149" s="143">
        <f>ROUND(I149*H149,2)</f>
        <v>2477.34</v>
      </c>
      <c r="K149" s="144"/>
      <c r="L149" s="30"/>
      <c r="M149" s="145" t="s">
        <v>1</v>
      </c>
      <c r="N149" s="146" t="s">
        <v>39</v>
      </c>
      <c r="O149" s="147">
        <v>1.3169999999999999</v>
      </c>
      <c r="P149" s="147">
        <f>O149*H149</f>
        <v>2.5681499999999997</v>
      </c>
      <c r="Q149" s="147">
        <v>1.8907700000000001</v>
      </c>
      <c r="R149" s="147">
        <f>Q149*H149</f>
        <v>3.6870015</v>
      </c>
      <c r="S149" s="147">
        <v>0</v>
      </c>
      <c r="T149" s="148">
        <f>S149*H149</f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49" t="s">
        <v>121</v>
      </c>
      <c r="AT149" s="149" t="s">
        <v>117</v>
      </c>
      <c r="AU149" s="149" t="s">
        <v>84</v>
      </c>
      <c r="AY149" s="17" t="s">
        <v>115</v>
      </c>
      <c r="BE149" s="150">
        <f>IF(N149="základní",J149,0)</f>
        <v>2477.34</v>
      </c>
      <c r="BF149" s="150">
        <f>IF(N149="snížená",J149,0)</f>
        <v>0</v>
      </c>
      <c r="BG149" s="150">
        <f>IF(N149="zákl. přenesená",J149,0)</f>
        <v>0</v>
      </c>
      <c r="BH149" s="150">
        <f>IF(N149="sníž. přenesená",J149,0)</f>
        <v>0</v>
      </c>
      <c r="BI149" s="150">
        <f>IF(N149="nulová",J149,0)</f>
        <v>0</v>
      </c>
      <c r="BJ149" s="17" t="s">
        <v>82</v>
      </c>
      <c r="BK149" s="150">
        <f>ROUND(I149*H149,2)</f>
        <v>2477.34</v>
      </c>
      <c r="BL149" s="17" t="s">
        <v>121</v>
      </c>
      <c r="BM149" s="149" t="s">
        <v>160</v>
      </c>
    </row>
    <row r="150" spans="1:65" s="2" customFormat="1" ht="19.5">
      <c r="A150" s="29"/>
      <c r="B150" s="30"/>
      <c r="C150" s="29"/>
      <c r="D150" s="151" t="s">
        <v>123</v>
      </c>
      <c r="E150" s="29"/>
      <c r="F150" s="152" t="s">
        <v>159</v>
      </c>
      <c r="G150" s="29"/>
      <c r="H150" s="29"/>
      <c r="I150" s="29"/>
      <c r="J150" s="29"/>
      <c r="K150" s="29"/>
      <c r="L150" s="30"/>
      <c r="M150" s="153"/>
      <c r="N150" s="154"/>
      <c r="O150" s="55"/>
      <c r="P150" s="55"/>
      <c r="Q150" s="55"/>
      <c r="R150" s="55"/>
      <c r="S150" s="55"/>
      <c r="T150" s="56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T150" s="17" t="s">
        <v>123</v>
      </c>
      <c r="AU150" s="17" t="s">
        <v>84</v>
      </c>
    </row>
    <row r="151" spans="1:65" s="12" customFormat="1" ht="22.9" customHeight="1">
      <c r="B151" s="125"/>
      <c r="D151" s="126" t="s">
        <v>73</v>
      </c>
      <c r="E151" s="135" t="s">
        <v>154</v>
      </c>
      <c r="F151" s="135" t="s">
        <v>161</v>
      </c>
      <c r="J151" s="136">
        <f>BK151</f>
        <v>16645.96</v>
      </c>
      <c r="L151" s="125"/>
      <c r="M151" s="129"/>
      <c r="N151" s="130"/>
      <c r="O151" s="130"/>
      <c r="P151" s="131">
        <f>SUM(P152:P165)</f>
        <v>9.3999999999999986</v>
      </c>
      <c r="Q151" s="130"/>
      <c r="R151" s="131">
        <f>SUM(R152:R165)</f>
        <v>6.5401000000000001E-2</v>
      </c>
      <c r="S151" s="130"/>
      <c r="T151" s="132">
        <f>SUM(T152:T165)</f>
        <v>0</v>
      </c>
      <c r="AR151" s="126" t="s">
        <v>82</v>
      </c>
      <c r="AT151" s="133" t="s">
        <v>73</v>
      </c>
      <c r="AU151" s="133" t="s">
        <v>82</v>
      </c>
      <c r="AY151" s="126" t="s">
        <v>115</v>
      </c>
      <c r="BK151" s="134">
        <f>SUM(BK152:BK165)</f>
        <v>16645.96</v>
      </c>
    </row>
    <row r="152" spans="1:65" s="2" customFormat="1" ht="37.9" customHeight="1">
      <c r="A152" s="29"/>
      <c r="B152" s="137"/>
      <c r="C152" s="138" t="s">
        <v>162</v>
      </c>
      <c r="D152" s="138" t="s">
        <v>117</v>
      </c>
      <c r="E152" s="139" t="s">
        <v>163</v>
      </c>
      <c r="F152" s="140" t="s">
        <v>164</v>
      </c>
      <c r="G152" s="141" t="s">
        <v>165</v>
      </c>
      <c r="H152" s="142">
        <v>20</v>
      </c>
      <c r="I152" s="143">
        <v>78.180000000000007</v>
      </c>
      <c r="J152" s="143">
        <f>ROUND(I152*H152,2)</f>
        <v>1563.6</v>
      </c>
      <c r="K152" s="144"/>
      <c r="L152" s="30"/>
      <c r="M152" s="145" t="s">
        <v>1</v>
      </c>
      <c r="N152" s="146" t="s">
        <v>39</v>
      </c>
      <c r="O152" s="147">
        <v>0.155</v>
      </c>
      <c r="P152" s="147">
        <f>O152*H152</f>
        <v>3.1</v>
      </c>
      <c r="Q152" s="147">
        <v>0</v>
      </c>
      <c r="R152" s="147">
        <f>Q152*H152</f>
        <v>0</v>
      </c>
      <c r="S152" s="147">
        <v>0</v>
      </c>
      <c r="T152" s="148">
        <f>S152*H152</f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49" t="s">
        <v>121</v>
      </c>
      <c r="AT152" s="149" t="s">
        <v>117</v>
      </c>
      <c r="AU152" s="149" t="s">
        <v>84</v>
      </c>
      <c r="AY152" s="17" t="s">
        <v>115</v>
      </c>
      <c r="BE152" s="150">
        <f>IF(N152="základní",J152,0)</f>
        <v>1563.6</v>
      </c>
      <c r="BF152" s="150">
        <f>IF(N152="snížená",J152,0)</f>
        <v>0</v>
      </c>
      <c r="BG152" s="150">
        <f>IF(N152="zákl. přenesená",J152,0)</f>
        <v>0</v>
      </c>
      <c r="BH152" s="150">
        <f>IF(N152="sníž. přenesená",J152,0)</f>
        <v>0</v>
      </c>
      <c r="BI152" s="150">
        <f>IF(N152="nulová",J152,0)</f>
        <v>0</v>
      </c>
      <c r="BJ152" s="17" t="s">
        <v>82</v>
      </c>
      <c r="BK152" s="150">
        <f>ROUND(I152*H152,2)</f>
        <v>1563.6</v>
      </c>
      <c r="BL152" s="17" t="s">
        <v>121</v>
      </c>
      <c r="BM152" s="149" t="s">
        <v>166</v>
      </c>
    </row>
    <row r="153" spans="1:65" s="2" customFormat="1" ht="29.25">
      <c r="A153" s="29"/>
      <c r="B153" s="30"/>
      <c r="C153" s="29"/>
      <c r="D153" s="151" t="s">
        <v>123</v>
      </c>
      <c r="E153" s="29"/>
      <c r="F153" s="152" t="s">
        <v>164</v>
      </c>
      <c r="G153" s="29"/>
      <c r="H153" s="29"/>
      <c r="I153" s="29"/>
      <c r="J153" s="29"/>
      <c r="K153" s="29"/>
      <c r="L153" s="30"/>
      <c r="M153" s="153"/>
      <c r="N153" s="154"/>
      <c r="O153" s="55"/>
      <c r="P153" s="55"/>
      <c r="Q153" s="55"/>
      <c r="R153" s="55"/>
      <c r="S153" s="55"/>
      <c r="T153" s="56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T153" s="17" t="s">
        <v>123</v>
      </c>
      <c r="AU153" s="17" t="s">
        <v>84</v>
      </c>
    </row>
    <row r="154" spans="1:65" s="2" customFormat="1" ht="24.2" customHeight="1">
      <c r="A154" s="29"/>
      <c r="B154" s="137"/>
      <c r="C154" s="169" t="s">
        <v>167</v>
      </c>
      <c r="D154" s="169" t="s">
        <v>151</v>
      </c>
      <c r="E154" s="170" t="s">
        <v>168</v>
      </c>
      <c r="F154" s="171" t="s">
        <v>169</v>
      </c>
      <c r="G154" s="172" t="s">
        <v>165</v>
      </c>
      <c r="H154" s="173">
        <v>20.3</v>
      </c>
      <c r="I154" s="174">
        <v>86.53</v>
      </c>
      <c r="J154" s="174">
        <f>ROUND(I154*H154,2)</f>
        <v>1756.56</v>
      </c>
      <c r="K154" s="175"/>
      <c r="L154" s="176"/>
      <c r="M154" s="177" t="s">
        <v>1</v>
      </c>
      <c r="N154" s="178" t="s">
        <v>39</v>
      </c>
      <c r="O154" s="147">
        <v>0</v>
      </c>
      <c r="P154" s="147">
        <f>O154*H154</f>
        <v>0</v>
      </c>
      <c r="Q154" s="147">
        <v>4.2999999999999999E-4</v>
      </c>
      <c r="R154" s="147">
        <f>Q154*H154</f>
        <v>8.7290000000000006E-3</v>
      </c>
      <c r="S154" s="147">
        <v>0</v>
      </c>
      <c r="T154" s="148">
        <f>S154*H154</f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49" t="s">
        <v>154</v>
      </c>
      <c r="AT154" s="149" t="s">
        <v>151</v>
      </c>
      <c r="AU154" s="149" t="s">
        <v>84</v>
      </c>
      <c r="AY154" s="17" t="s">
        <v>115</v>
      </c>
      <c r="BE154" s="150">
        <f>IF(N154="základní",J154,0)</f>
        <v>1756.56</v>
      </c>
      <c r="BF154" s="150">
        <f>IF(N154="snížená",J154,0)</f>
        <v>0</v>
      </c>
      <c r="BG154" s="150">
        <f>IF(N154="zákl. přenesená",J154,0)</f>
        <v>0</v>
      </c>
      <c r="BH154" s="150">
        <f>IF(N154="sníž. přenesená",J154,0)</f>
        <v>0</v>
      </c>
      <c r="BI154" s="150">
        <f>IF(N154="nulová",J154,0)</f>
        <v>0</v>
      </c>
      <c r="BJ154" s="17" t="s">
        <v>82</v>
      </c>
      <c r="BK154" s="150">
        <f>ROUND(I154*H154,2)</f>
        <v>1756.56</v>
      </c>
      <c r="BL154" s="17" t="s">
        <v>121</v>
      </c>
      <c r="BM154" s="149" t="s">
        <v>170</v>
      </c>
    </row>
    <row r="155" spans="1:65" s="2" customFormat="1" ht="11.25">
      <c r="A155" s="29"/>
      <c r="B155" s="30"/>
      <c r="C155" s="29"/>
      <c r="D155" s="151" t="s">
        <v>123</v>
      </c>
      <c r="E155" s="29"/>
      <c r="F155" s="152" t="s">
        <v>169</v>
      </c>
      <c r="G155" s="29"/>
      <c r="H155" s="29"/>
      <c r="I155" s="29"/>
      <c r="J155" s="29"/>
      <c r="K155" s="29"/>
      <c r="L155" s="30"/>
      <c r="M155" s="153"/>
      <c r="N155" s="154"/>
      <c r="O155" s="55"/>
      <c r="P155" s="55"/>
      <c r="Q155" s="55"/>
      <c r="R155" s="55"/>
      <c r="S155" s="55"/>
      <c r="T155" s="56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T155" s="17" t="s">
        <v>123</v>
      </c>
      <c r="AU155" s="17" t="s">
        <v>84</v>
      </c>
    </row>
    <row r="156" spans="1:65" s="13" customFormat="1" ht="11.25">
      <c r="B156" s="155"/>
      <c r="D156" s="151" t="s">
        <v>124</v>
      </c>
      <c r="E156" s="156" t="s">
        <v>1</v>
      </c>
      <c r="F156" s="157" t="s">
        <v>171</v>
      </c>
      <c r="H156" s="158">
        <v>20.299999999999997</v>
      </c>
      <c r="L156" s="155"/>
      <c r="M156" s="159"/>
      <c r="N156" s="160"/>
      <c r="O156" s="160"/>
      <c r="P156" s="160"/>
      <c r="Q156" s="160"/>
      <c r="R156" s="160"/>
      <c r="S156" s="160"/>
      <c r="T156" s="161"/>
      <c r="AT156" s="156" t="s">
        <v>124</v>
      </c>
      <c r="AU156" s="156" t="s">
        <v>84</v>
      </c>
      <c r="AV156" s="13" t="s">
        <v>84</v>
      </c>
      <c r="AW156" s="13" t="s">
        <v>32</v>
      </c>
      <c r="AX156" s="13" t="s">
        <v>74</v>
      </c>
      <c r="AY156" s="156" t="s">
        <v>115</v>
      </c>
    </row>
    <row r="157" spans="1:65" s="14" customFormat="1" ht="11.25">
      <c r="B157" s="162"/>
      <c r="D157" s="151" t="s">
        <v>124</v>
      </c>
      <c r="E157" s="163" t="s">
        <v>1</v>
      </c>
      <c r="F157" s="164" t="s">
        <v>126</v>
      </c>
      <c r="H157" s="165">
        <v>20.299999999999997</v>
      </c>
      <c r="L157" s="162"/>
      <c r="M157" s="166"/>
      <c r="N157" s="167"/>
      <c r="O157" s="167"/>
      <c r="P157" s="167"/>
      <c r="Q157" s="167"/>
      <c r="R157" s="167"/>
      <c r="S157" s="167"/>
      <c r="T157" s="168"/>
      <c r="AT157" s="163" t="s">
        <v>124</v>
      </c>
      <c r="AU157" s="163" t="s">
        <v>84</v>
      </c>
      <c r="AV157" s="14" t="s">
        <v>121</v>
      </c>
      <c r="AW157" s="14" t="s">
        <v>32</v>
      </c>
      <c r="AX157" s="14" t="s">
        <v>82</v>
      </c>
      <c r="AY157" s="163" t="s">
        <v>115</v>
      </c>
    </row>
    <row r="158" spans="1:65" s="2" customFormat="1" ht="24.2" customHeight="1">
      <c r="A158" s="29"/>
      <c r="B158" s="137"/>
      <c r="C158" s="138" t="s">
        <v>172</v>
      </c>
      <c r="D158" s="138" t="s">
        <v>117</v>
      </c>
      <c r="E158" s="139" t="s">
        <v>173</v>
      </c>
      <c r="F158" s="140" t="s">
        <v>174</v>
      </c>
      <c r="G158" s="141" t="s">
        <v>165</v>
      </c>
      <c r="H158" s="142">
        <v>20</v>
      </c>
      <c r="I158" s="143">
        <v>188.6</v>
      </c>
      <c r="J158" s="143">
        <f>ROUND(I158*H158,2)</f>
        <v>3772</v>
      </c>
      <c r="K158" s="144"/>
      <c r="L158" s="30"/>
      <c r="M158" s="145" t="s">
        <v>1</v>
      </c>
      <c r="N158" s="146" t="s">
        <v>39</v>
      </c>
      <c r="O158" s="147">
        <v>0.29199999999999998</v>
      </c>
      <c r="P158" s="147">
        <f>O158*H158</f>
        <v>5.84</v>
      </c>
      <c r="Q158" s="147">
        <v>1.0000000000000001E-5</v>
      </c>
      <c r="R158" s="147">
        <f>Q158*H158</f>
        <v>2.0000000000000001E-4</v>
      </c>
      <c r="S158" s="147">
        <v>0</v>
      </c>
      <c r="T158" s="148">
        <f>S158*H158</f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49" t="s">
        <v>121</v>
      </c>
      <c r="AT158" s="149" t="s">
        <v>117</v>
      </c>
      <c r="AU158" s="149" t="s">
        <v>84</v>
      </c>
      <c r="AY158" s="17" t="s">
        <v>115</v>
      </c>
      <c r="BE158" s="150">
        <f>IF(N158="základní",J158,0)</f>
        <v>3772</v>
      </c>
      <c r="BF158" s="150">
        <f>IF(N158="snížená",J158,0)</f>
        <v>0</v>
      </c>
      <c r="BG158" s="150">
        <f>IF(N158="zákl. přenesená",J158,0)</f>
        <v>0</v>
      </c>
      <c r="BH158" s="150">
        <f>IF(N158="sníž. přenesená",J158,0)</f>
        <v>0</v>
      </c>
      <c r="BI158" s="150">
        <f>IF(N158="nulová",J158,0)</f>
        <v>0</v>
      </c>
      <c r="BJ158" s="17" t="s">
        <v>82</v>
      </c>
      <c r="BK158" s="150">
        <f>ROUND(I158*H158,2)</f>
        <v>3772</v>
      </c>
      <c r="BL158" s="17" t="s">
        <v>121</v>
      </c>
      <c r="BM158" s="149" t="s">
        <v>175</v>
      </c>
    </row>
    <row r="159" spans="1:65" s="2" customFormat="1" ht="19.5">
      <c r="A159" s="29"/>
      <c r="B159" s="30"/>
      <c r="C159" s="29"/>
      <c r="D159" s="151" t="s">
        <v>123</v>
      </c>
      <c r="E159" s="29"/>
      <c r="F159" s="152" t="s">
        <v>176</v>
      </c>
      <c r="G159" s="29"/>
      <c r="H159" s="29"/>
      <c r="I159" s="29"/>
      <c r="J159" s="29"/>
      <c r="K159" s="29"/>
      <c r="L159" s="30"/>
      <c r="M159" s="153"/>
      <c r="N159" s="154"/>
      <c r="O159" s="55"/>
      <c r="P159" s="55"/>
      <c r="Q159" s="55"/>
      <c r="R159" s="55"/>
      <c r="S159" s="55"/>
      <c r="T159" s="56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T159" s="17" t="s">
        <v>123</v>
      </c>
      <c r="AU159" s="17" t="s">
        <v>84</v>
      </c>
    </row>
    <row r="160" spans="1:65" s="2" customFormat="1" ht="11.25">
      <c r="A160" s="29"/>
      <c r="B160" s="30"/>
      <c r="C160" s="29"/>
      <c r="D160" s="179" t="s">
        <v>177</v>
      </c>
      <c r="E160" s="29"/>
      <c r="F160" s="180" t="s">
        <v>178</v>
      </c>
      <c r="G160" s="29"/>
      <c r="H160" s="29"/>
      <c r="I160" s="29"/>
      <c r="J160" s="29"/>
      <c r="K160" s="29"/>
      <c r="L160" s="30"/>
      <c r="M160" s="153"/>
      <c r="N160" s="154"/>
      <c r="O160" s="55"/>
      <c r="P160" s="55"/>
      <c r="Q160" s="55"/>
      <c r="R160" s="55"/>
      <c r="S160" s="55"/>
      <c r="T160" s="56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T160" s="17" t="s">
        <v>177</v>
      </c>
      <c r="AU160" s="17" t="s">
        <v>84</v>
      </c>
    </row>
    <row r="161" spans="1:65" s="2" customFormat="1" ht="24.2" customHeight="1">
      <c r="A161" s="29"/>
      <c r="B161" s="137"/>
      <c r="C161" s="169" t="s">
        <v>179</v>
      </c>
      <c r="D161" s="169" t="s">
        <v>151</v>
      </c>
      <c r="E161" s="170" t="s">
        <v>180</v>
      </c>
      <c r="F161" s="171" t="s">
        <v>181</v>
      </c>
      <c r="G161" s="172" t="s">
        <v>165</v>
      </c>
      <c r="H161" s="173">
        <v>20.6</v>
      </c>
      <c r="I161" s="174">
        <v>447.66</v>
      </c>
      <c r="J161" s="174">
        <f>ROUND(I161*H161,2)</f>
        <v>9221.7999999999993</v>
      </c>
      <c r="K161" s="175"/>
      <c r="L161" s="176"/>
      <c r="M161" s="177" t="s">
        <v>1</v>
      </c>
      <c r="N161" s="178" t="s">
        <v>39</v>
      </c>
      <c r="O161" s="147">
        <v>0</v>
      </c>
      <c r="P161" s="147">
        <f>O161*H161</f>
        <v>0</v>
      </c>
      <c r="Q161" s="147">
        <v>2.6700000000000001E-3</v>
      </c>
      <c r="R161" s="147">
        <f>Q161*H161</f>
        <v>5.5002000000000002E-2</v>
      </c>
      <c r="S161" s="147">
        <v>0</v>
      </c>
      <c r="T161" s="148">
        <f>S161*H161</f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49" t="s">
        <v>154</v>
      </c>
      <c r="AT161" s="149" t="s">
        <v>151</v>
      </c>
      <c r="AU161" s="149" t="s">
        <v>84</v>
      </c>
      <c r="AY161" s="17" t="s">
        <v>115</v>
      </c>
      <c r="BE161" s="150">
        <f>IF(N161="základní",J161,0)</f>
        <v>9221.7999999999993</v>
      </c>
      <c r="BF161" s="150">
        <f>IF(N161="snížená",J161,0)</f>
        <v>0</v>
      </c>
      <c r="BG161" s="150">
        <f>IF(N161="zákl. přenesená",J161,0)</f>
        <v>0</v>
      </c>
      <c r="BH161" s="150">
        <f>IF(N161="sníž. přenesená",J161,0)</f>
        <v>0</v>
      </c>
      <c r="BI161" s="150">
        <f>IF(N161="nulová",J161,0)</f>
        <v>0</v>
      </c>
      <c r="BJ161" s="17" t="s">
        <v>82</v>
      </c>
      <c r="BK161" s="150">
        <f>ROUND(I161*H161,2)</f>
        <v>9221.7999999999993</v>
      </c>
      <c r="BL161" s="17" t="s">
        <v>121</v>
      </c>
      <c r="BM161" s="149" t="s">
        <v>182</v>
      </c>
    </row>
    <row r="162" spans="1:65" s="2" customFormat="1" ht="19.5">
      <c r="A162" s="29"/>
      <c r="B162" s="30"/>
      <c r="C162" s="29"/>
      <c r="D162" s="151" t="s">
        <v>123</v>
      </c>
      <c r="E162" s="29"/>
      <c r="F162" s="152" t="s">
        <v>181</v>
      </c>
      <c r="G162" s="29"/>
      <c r="H162" s="29"/>
      <c r="I162" s="29"/>
      <c r="J162" s="29"/>
      <c r="K162" s="29"/>
      <c r="L162" s="30"/>
      <c r="M162" s="153"/>
      <c r="N162" s="154"/>
      <c r="O162" s="55"/>
      <c r="P162" s="55"/>
      <c r="Q162" s="55"/>
      <c r="R162" s="55"/>
      <c r="S162" s="55"/>
      <c r="T162" s="56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T162" s="17" t="s">
        <v>123</v>
      </c>
      <c r="AU162" s="17" t="s">
        <v>84</v>
      </c>
    </row>
    <row r="163" spans="1:65" s="13" customFormat="1" ht="11.25">
      <c r="B163" s="155"/>
      <c r="D163" s="151" t="s">
        <v>124</v>
      </c>
      <c r="F163" s="157" t="s">
        <v>183</v>
      </c>
      <c r="H163" s="158">
        <v>20.6</v>
      </c>
      <c r="L163" s="155"/>
      <c r="M163" s="159"/>
      <c r="N163" s="160"/>
      <c r="O163" s="160"/>
      <c r="P163" s="160"/>
      <c r="Q163" s="160"/>
      <c r="R163" s="160"/>
      <c r="S163" s="160"/>
      <c r="T163" s="161"/>
      <c r="AT163" s="156" t="s">
        <v>124</v>
      </c>
      <c r="AU163" s="156" t="s">
        <v>84</v>
      </c>
      <c r="AV163" s="13" t="s">
        <v>84</v>
      </c>
      <c r="AW163" s="13" t="s">
        <v>3</v>
      </c>
      <c r="AX163" s="13" t="s">
        <v>82</v>
      </c>
      <c r="AY163" s="156" t="s">
        <v>115</v>
      </c>
    </row>
    <row r="164" spans="1:65" s="2" customFormat="1" ht="21.75" customHeight="1">
      <c r="A164" s="29"/>
      <c r="B164" s="137"/>
      <c r="C164" s="138" t="s">
        <v>184</v>
      </c>
      <c r="D164" s="138" t="s">
        <v>117</v>
      </c>
      <c r="E164" s="139" t="s">
        <v>185</v>
      </c>
      <c r="F164" s="140" t="s">
        <v>186</v>
      </c>
      <c r="G164" s="141" t="s">
        <v>165</v>
      </c>
      <c r="H164" s="142">
        <v>20</v>
      </c>
      <c r="I164" s="143">
        <v>16.600000000000001</v>
      </c>
      <c r="J164" s="143">
        <f>ROUND(I164*H164,2)</f>
        <v>332</v>
      </c>
      <c r="K164" s="144"/>
      <c r="L164" s="30"/>
      <c r="M164" s="145" t="s">
        <v>1</v>
      </c>
      <c r="N164" s="146" t="s">
        <v>39</v>
      </c>
      <c r="O164" s="147">
        <v>2.3E-2</v>
      </c>
      <c r="P164" s="147">
        <f>O164*H164</f>
        <v>0.45999999999999996</v>
      </c>
      <c r="Q164" s="147">
        <v>7.3499999999999998E-5</v>
      </c>
      <c r="R164" s="147">
        <f>Q164*H164</f>
        <v>1.47E-3</v>
      </c>
      <c r="S164" s="147">
        <v>0</v>
      </c>
      <c r="T164" s="148">
        <f>S164*H164</f>
        <v>0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49" t="s">
        <v>121</v>
      </c>
      <c r="AT164" s="149" t="s">
        <v>117</v>
      </c>
      <c r="AU164" s="149" t="s">
        <v>84</v>
      </c>
      <c r="AY164" s="17" t="s">
        <v>115</v>
      </c>
      <c r="BE164" s="150">
        <f>IF(N164="základní",J164,0)</f>
        <v>332</v>
      </c>
      <c r="BF164" s="150">
        <f>IF(N164="snížená",J164,0)</f>
        <v>0</v>
      </c>
      <c r="BG164" s="150">
        <f>IF(N164="zákl. přenesená",J164,0)</f>
        <v>0</v>
      </c>
      <c r="BH164" s="150">
        <f>IF(N164="sníž. přenesená",J164,0)</f>
        <v>0</v>
      </c>
      <c r="BI164" s="150">
        <f>IF(N164="nulová",J164,0)</f>
        <v>0</v>
      </c>
      <c r="BJ164" s="17" t="s">
        <v>82</v>
      </c>
      <c r="BK164" s="150">
        <f>ROUND(I164*H164,2)</f>
        <v>332</v>
      </c>
      <c r="BL164" s="17" t="s">
        <v>121</v>
      </c>
      <c r="BM164" s="149" t="s">
        <v>187</v>
      </c>
    </row>
    <row r="165" spans="1:65" s="2" customFormat="1" ht="11.25">
      <c r="A165" s="29"/>
      <c r="B165" s="30"/>
      <c r="C165" s="29"/>
      <c r="D165" s="151" t="s">
        <v>123</v>
      </c>
      <c r="E165" s="29"/>
      <c r="F165" s="152" t="s">
        <v>186</v>
      </c>
      <c r="G165" s="29"/>
      <c r="H165" s="29"/>
      <c r="I165" s="29"/>
      <c r="J165" s="29"/>
      <c r="K165" s="29"/>
      <c r="L165" s="30"/>
      <c r="M165" s="153"/>
      <c r="N165" s="154"/>
      <c r="O165" s="55"/>
      <c r="P165" s="55"/>
      <c r="Q165" s="55"/>
      <c r="R165" s="55"/>
      <c r="S165" s="55"/>
      <c r="T165" s="56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T165" s="17" t="s">
        <v>123</v>
      </c>
      <c r="AU165" s="17" t="s">
        <v>84</v>
      </c>
    </row>
    <row r="166" spans="1:65" s="12" customFormat="1" ht="22.9" customHeight="1">
      <c r="B166" s="125"/>
      <c r="D166" s="126" t="s">
        <v>73</v>
      </c>
      <c r="E166" s="135" t="s">
        <v>188</v>
      </c>
      <c r="F166" s="135" t="s">
        <v>189</v>
      </c>
      <c r="J166" s="136">
        <f>BK166</f>
        <v>671.81</v>
      </c>
      <c r="L166" s="125"/>
      <c r="M166" s="129"/>
      <c r="N166" s="130"/>
      <c r="O166" s="130"/>
      <c r="P166" s="131">
        <f>SUM(P167:P168)</f>
        <v>0.83028000000000002</v>
      </c>
      <c r="Q166" s="130"/>
      <c r="R166" s="131">
        <f>SUM(R167:R168)</f>
        <v>0</v>
      </c>
      <c r="S166" s="130"/>
      <c r="T166" s="132">
        <f>SUM(T167:T168)</f>
        <v>0</v>
      </c>
      <c r="AR166" s="126" t="s">
        <v>82</v>
      </c>
      <c r="AT166" s="133" t="s">
        <v>73</v>
      </c>
      <c r="AU166" s="133" t="s">
        <v>82</v>
      </c>
      <c r="AY166" s="126" t="s">
        <v>115</v>
      </c>
      <c r="BK166" s="134">
        <f>SUM(BK167:BK168)</f>
        <v>671.81</v>
      </c>
    </row>
    <row r="167" spans="1:65" s="2" customFormat="1" ht="49.15" customHeight="1">
      <c r="A167" s="29"/>
      <c r="B167" s="137"/>
      <c r="C167" s="138" t="s">
        <v>190</v>
      </c>
      <c r="D167" s="138" t="s">
        <v>117</v>
      </c>
      <c r="E167" s="139" t="s">
        <v>191</v>
      </c>
      <c r="F167" s="140" t="s">
        <v>192</v>
      </c>
      <c r="G167" s="141" t="s">
        <v>140</v>
      </c>
      <c r="H167" s="142">
        <v>0.56100000000000005</v>
      </c>
      <c r="I167" s="143">
        <v>1197.53</v>
      </c>
      <c r="J167" s="143">
        <f>ROUND(I167*H167,2)</f>
        <v>671.81</v>
      </c>
      <c r="K167" s="144"/>
      <c r="L167" s="30"/>
      <c r="M167" s="145" t="s">
        <v>1</v>
      </c>
      <c r="N167" s="146" t="s">
        <v>39</v>
      </c>
      <c r="O167" s="147">
        <v>1.48</v>
      </c>
      <c r="P167" s="147">
        <f>O167*H167</f>
        <v>0.83028000000000002</v>
      </c>
      <c r="Q167" s="147">
        <v>0</v>
      </c>
      <c r="R167" s="147">
        <f>Q167*H167</f>
        <v>0</v>
      </c>
      <c r="S167" s="147">
        <v>0</v>
      </c>
      <c r="T167" s="148">
        <f>S167*H167</f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49" t="s">
        <v>121</v>
      </c>
      <c r="AT167" s="149" t="s">
        <v>117</v>
      </c>
      <c r="AU167" s="149" t="s">
        <v>84</v>
      </c>
      <c r="AY167" s="17" t="s">
        <v>115</v>
      </c>
      <c r="BE167" s="150">
        <f>IF(N167="základní",J167,0)</f>
        <v>671.81</v>
      </c>
      <c r="BF167" s="150">
        <f>IF(N167="snížená",J167,0)</f>
        <v>0</v>
      </c>
      <c r="BG167" s="150">
        <f>IF(N167="zákl. přenesená",J167,0)</f>
        <v>0</v>
      </c>
      <c r="BH167" s="150">
        <f>IF(N167="sníž. přenesená",J167,0)</f>
        <v>0</v>
      </c>
      <c r="BI167" s="150">
        <f>IF(N167="nulová",J167,0)</f>
        <v>0</v>
      </c>
      <c r="BJ167" s="17" t="s">
        <v>82</v>
      </c>
      <c r="BK167" s="150">
        <f>ROUND(I167*H167,2)</f>
        <v>671.81</v>
      </c>
      <c r="BL167" s="17" t="s">
        <v>121</v>
      </c>
      <c r="BM167" s="149" t="s">
        <v>193</v>
      </c>
    </row>
    <row r="168" spans="1:65" s="2" customFormat="1" ht="29.25">
      <c r="A168" s="29"/>
      <c r="B168" s="30"/>
      <c r="C168" s="29"/>
      <c r="D168" s="151" t="s">
        <v>123</v>
      </c>
      <c r="E168" s="29"/>
      <c r="F168" s="152" t="s">
        <v>192</v>
      </c>
      <c r="G168" s="29"/>
      <c r="H168" s="29"/>
      <c r="I168" s="29"/>
      <c r="J168" s="29"/>
      <c r="K168" s="29"/>
      <c r="L168" s="30"/>
      <c r="M168" s="153"/>
      <c r="N168" s="154"/>
      <c r="O168" s="55"/>
      <c r="P168" s="55"/>
      <c r="Q168" s="55"/>
      <c r="R168" s="55"/>
      <c r="S168" s="55"/>
      <c r="T168" s="56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T168" s="17" t="s">
        <v>123</v>
      </c>
      <c r="AU168" s="17" t="s">
        <v>84</v>
      </c>
    </row>
    <row r="169" spans="1:65" s="12" customFormat="1" ht="25.9" customHeight="1">
      <c r="B169" s="125"/>
      <c r="D169" s="126" t="s">
        <v>73</v>
      </c>
      <c r="E169" s="127" t="s">
        <v>194</v>
      </c>
      <c r="F169" s="127" t="s">
        <v>195</v>
      </c>
      <c r="J169" s="128">
        <f>BK169</f>
        <v>44000</v>
      </c>
      <c r="L169" s="125"/>
      <c r="M169" s="129"/>
      <c r="N169" s="130"/>
      <c r="O169" s="130"/>
      <c r="P169" s="131">
        <f>P170</f>
        <v>0</v>
      </c>
      <c r="Q169" s="130"/>
      <c r="R169" s="131">
        <f>R170</f>
        <v>0</v>
      </c>
      <c r="S169" s="130"/>
      <c r="T169" s="132">
        <f>T170</f>
        <v>0</v>
      </c>
      <c r="AR169" s="126" t="s">
        <v>142</v>
      </c>
      <c r="AT169" s="133" t="s">
        <v>73</v>
      </c>
      <c r="AU169" s="133" t="s">
        <v>74</v>
      </c>
      <c r="AY169" s="126" t="s">
        <v>115</v>
      </c>
      <c r="BK169" s="134">
        <f>BK170</f>
        <v>44000</v>
      </c>
    </row>
    <row r="170" spans="1:65" s="12" customFormat="1" ht="22.9" customHeight="1">
      <c r="B170" s="125"/>
      <c r="D170" s="126" t="s">
        <v>73</v>
      </c>
      <c r="E170" s="135" t="s">
        <v>196</v>
      </c>
      <c r="F170" s="135" t="s">
        <v>197</v>
      </c>
      <c r="J170" s="136">
        <f>BK170</f>
        <v>44000</v>
      </c>
      <c r="L170" s="125"/>
      <c r="M170" s="129"/>
      <c r="N170" s="130"/>
      <c r="O170" s="130"/>
      <c r="P170" s="131">
        <f>SUM(P171:P175)</f>
        <v>0</v>
      </c>
      <c r="Q170" s="130"/>
      <c r="R170" s="131">
        <f>SUM(R171:R175)</f>
        <v>0</v>
      </c>
      <c r="S170" s="130"/>
      <c r="T170" s="132">
        <f>SUM(T171:T175)</f>
        <v>0</v>
      </c>
      <c r="AR170" s="126" t="s">
        <v>142</v>
      </c>
      <c r="AT170" s="133" t="s">
        <v>73</v>
      </c>
      <c r="AU170" s="133" t="s">
        <v>82</v>
      </c>
      <c r="AY170" s="126" t="s">
        <v>115</v>
      </c>
      <c r="BK170" s="134">
        <f>SUM(BK171:BK175)</f>
        <v>44000</v>
      </c>
    </row>
    <row r="171" spans="1:65" s="2" customFormat="1" ht="16.5" customHeight="1">
      <c r="A171" s="29"/>
      <c r="B171" s="137"/>
      <c r="C171" s="138" t="s">
        <v>198</v>
      </c>
      <c r="D171" s="138" t="s">
        <v>117</v>
      </c>
      <c r="E171" s="139" t="s">
        <v>199</v>
      </c>
      <c r="F171" s="140" t="s">
        <v>200</v>
      </c>
      <c r="G171" s="141" t="s">
        <v>201</v>
      </c>
      <c r="H171" s="142">
        <v>1</v>
      </c>
      <c r="I171" s="143">
        <v>44000</v>
      </c>
      <c r="J171" s="143">
        <f>ROUND(I171*H171,2)</f>
        <v>44000</v>
      </c>
      <c r="K171" s="144"/>
      <c r="L171" s="30"/>
      <c r="M171" s="145" t="s">
        <v>1</v>
      </c>
      <c r="N171" s="146" t="s">
        <v>39</v>
      </c>
      <c r="O171" s="147">
        <v>0</v>
      </c>
      <c r="P171" s="147">
        <f>O171*H171</f>
        <v>0</v>
      </c>
      <c r="Q171" s="147">
        <v>0</v>
      </c>
      <c r="R171" s="147">
        <f>Q171*H171</f>
        <v>0</v>
      </c>
      <c r="S171" s="147">
        <v>0</v>
      </c>
      <c r="T171" s="148">
        <f>S171*H171</f>
        <v>0</v>
      </c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R171" s="149" t="s">
        <v>121</v>
      </c>
      <c r="AT171" s="149" t="s">
        <v>117</v>
      </c>
      <c r="AU171" s="149" t="s">
        <v>84</v>
      </c>
      <c r="AY171" s="17" t="s">
        <v>115</v>
      </c>
      <c r="BE171" s="150">
        <f>IF(N171="základní",J171,0)</f>
        <v>44000</v>
      </c>
      <c r="BF171" s="150">
        <f>IF(N171="snížená",J171,0)</f>
        <v>0</v>
      </c>
      <c r="BG171" s="150">
        <f>IF(N171="zákl. přenesená",J171,0)</f>
        <v>0</v>
      </c>
      <c r="BH171" s="150">
        <f>IF(N171="sníž. přenesená",J171,0)</f>
        <v>0</v>
      </c>
      <c r="BI171" s="150">
        <f>IF(N171="nulová",J171,0)</f>
        <v>0</v>
      </c>
      <c r="BJ171" s="17" t="s">
        <v>82</v>
      </c>
      <c r="BK171" s="150">
        <f>ROUND(I171*H171,2)</f>
        <v>44000</v>
      </c>
      <c r="BL171" s="17" t="s">
        <v>121</v>
      </c>
      <c r="BM171" s="149" t="s">
        <v>202</v>
      </c>
    </row>
    <row r="172" spans="1:65" s="2" customFormat="1" ht="19.5">
      <c r="A172" s="29"/>
      <c r="B172" s="30"/>
      <c r="C172" s="29"/>
      <c r="D172" s="151" t="s">
        <v>123</v>
      </c>
      <c r="E172" s="29"/>
      <c r="F172" s="152" t="s">
        <v>203</v>
      </c>
      <c r="G172" s="29"/>
      <c r="H172" s="29"/>
      <c r="I172" s="29"/>
      <c r="J172" s="29"/>
      <c r="K172" s="29"/>
      <c r="L172" s="30"/>
      <c r="M172" s="153"/>
      <c r="N172" s="154"/>
      <c r="O172" s="55"/>
      <c r="P172" s="55"/>
      <c r="Q172" s="55"/>
      <c r="R172" s="55"/>
      <c r="S172" s="55"/>
      <c r="T172" s="56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T172" s="17" t="s">
        <v>123</v>
      </c>
      <c r="AU172" s="17" t="s">
        <v>84</v>
      </c>
    </row>
    <row r="173" spans="1:65" s="13" customFormat="1" ht="11.25">
      <c r="B173" s="155"/>
      <c r="D173" s="151" t="s">
        <v>124</v>
      </c>
      <c r="E173" s="156" t="s">
        <v>1</v>
      </c>
      <c r="F173" s="157" t="s">
        <v>82</v>
      </c>
      <c r="H173" s="158">
        <v>1</v>
      </c>
      <c r="L173" s="155"/>
      <c r="M173" s="159"/>
      <c r="N173" s="160"/>
      <c r="O173" s="160"/>
      <c r="P173" s="160"/>
      <c r="Q173" s="160"/>
      <c r="R173" s="160"/>
      <c r="S173" s="160"/>
      <c r="T173" s="161"/>
      <c r="AT173" s="156" t="s">
        <v>124</v>
      </c>
      <c r="AU173" s="156" t="s">
        <v>84</v>
      </c>
      <c r="AV173" s="13" t="s">
        <v>84</v>
      </c>
      <c r="AW173" s="13" t="s">
        <v>32</v>
      </c>
      <c r="AX173" s="13" t="s">
        <v>74</v>
      </c>
      <c r="AY173" s="156" t="s">
        <v>115</v>
      </c>
    </row>
    <row r="174" spans="1:65" s="15" customFormat="1" ht="11.25">
      <c r="B174" s="181"/>
      <c r="D174" s="151" t="s">
        <v>124</v>
      </c>
      <c r="E174" s="182" t="s">
        <v>1</v>
      </c>
      <c r="F174" s="183" t="s">
        <v>204</v>
      </c>
      <c r="H174" s="182" t="s">
        <v>1</v>
      </c>
      <c r="L174" s="181"/>
      <c r="M174" s="184"/>
      <c r="N174" s="185"/>
      <c r="O174" s="185"/>
      <c r="P174" s="185"/>
      <c r="Q174" s="185"/>
      <c r="R174" s="185"/>
      <c r="S174" s="185"/>
      <c r="T174" s="186"/>
      <c r="AT174" s="182" t="s">
        <v>124</v>
      </c>
      <c r="AU174" s="182" t="s">
        <v>84</v>
      </c>
      <c r="AV174" s="15" t="s">
        <v>82</v>
      </c>
      <c r="AW174" s="15" t="s">
        <v>32</v>
      </c>
      <c r="AX174" s="15" t="s">
        <v>74</v>
      </c>
      <c r="AY174" s="182" t="s">
        <v>115</v>
      </c>
    </row>
    <row r="175" spans="1:65" s="14" customFormat="1" ht="11.25">
      <c r="B175" s="162"/>
      <c r="D175" s="151" t="s">
        <v>124</v>
      </c>
      <c r="E175" s="163" t="s">
        <v>1</v>
      </c>
      <c r="F175" s="164" t="s">
        <v>126</v>
      </c>
      <c r="H175" s="165">
        <v>1</v>
      </c>
      <c r="L175" s="162"/>
      <c r="M175" s="187"/>
      <c r="N175" s="188"/>
      <c r="O175" s="188"/>
      <c r="P175" s="188"/>
      <c r="Q175" s="188"/>
      <c r="R175" s="188"/>
      <c r="S175" s="188"/>
      <c r="T175" s="189"/>
      <c r="AT175" s="163" t="s">
        <v>124</v>
      </c>
      <c r="AU175" s="163" t="s">
        <v>84</v>
      </c>
      <c r="AV175" s="14" t="s">
        <v>121</v>
      </c>
      <c r="AW175" s="14" t="s">
        <v>32</v>
      </c>
      <c r="AX175" s="14" t="s">
        <v>82</v>
      </c>
      <c r="AY175" s="163" t="s">
        <v>115</v>
      </c>
    </row>
    <row r="176" spans="1:65" s="2" customFormat="1" ht="6.95" customHeight="1">
      <c r="A176" s="29"/>
      <c r="B176" s="44"/>
      <c r="C176" s="45"/>
      <c r="D176" s="45"/>
      <c r="E176" s="45"/>
      <c r="F176" s="45"/>
      <c r="G176" s="45"/>
      <c r="H176" s="45"/>
      <c r="I176" s="45"/>
      <c r="J176" s="45"/>
      <c r="K176" s="45"/>
      <c r="L176" s="30"/>
      <c r="M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</row>
  </sheetData>
  <autoFilter ref="C122:K175"/>
  <mergeCells count="9">
    <mergeCell ref="E87:H87"/>
    <mergeCell ref="E113:H113"/>
    <mergeCell ref="E115:H115"/>
    <mergeCell ref="L2:V2"/>
    <mergeCell ref="E7:H7"/>
    <mergeCell ref="E9:H9"/>
    <mergeCell ref="E18:H18"/>
    <mergeCell ref="E27:H27"/>
    <mergeCell ref="E85:H85"/>
  </mergeCells>
  <hyperlinks>
    <hyperlink ref="F160" r:id="rId1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4</vt:i4>
      </vt:variant>
    </vt:vector>
  </HeadingPairs>
  <TitlesOfParts>
    <vt:vector size="6" baseType="lpstr">
      <vt:lpstr>Rekapitulace stavby</vt:lpstr>
      <vt:lpstr>Objekt2 - 101</vt:lpstr>
      <vt:lpstr>'Objekt2 - 101'!Názvy_tisku</vt:lpstr>
      <vt:lpstr>'Rekapitulace stavby'!Názvy_tisku</vt:lpstr>
      <vt:lpstr>'Objekt2 - 101'!Oblast_tisku</vt:lpstr>
      <vt:lpstr>'Rekapitulace stavby'!Oblast_tisku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Jaroslav Hájek</dc:creator>
  <cp:lastModifiedBy>Zrůstová Barbora</cp:lastModifiedBy>
  <dcterms:created xsi:type="dcterms:W3CDTF">2025-07-14T07:36:27Z</dcterms:created>
  <dcterms:modified xsi:type="dcterms:W3CDTF">2025-07-28T12:05:58Z</dcterms:modified>
</cp:coreProperties>
</file>