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3__VÝROBA\062167 - Kladská stezka, úsek Jaroměř - Rychnovek\nepořádek\D3\"/>
    </mc:Choice>
  </mc:AlternateContent>
  <xr:revisionPtr revIDLastSave="0" documentId="13_ncr:1_{7EE4F5CA-7CB7-47C3-AA14-5070FB8DF230}" xr6:coauthVersionLast="47" xr6:coauthVersionMax="47" xr10:uidLastSave="{00000000-0000-0000-0000-000000000000}"/>
  <bookViews>
    <workbookView xWindow="14205" yWindow="240" windowWidth="23055" windowHeight="15240" xr2:uid="{82880356-6E88-4C14-BCB4-228B16F932E2}"/>
  </bookViews>
  <sheets>
    <sheet name="List1" sheetId="1" r:id="rId1"/>
    <sheet name="List1 (2)" sheetId="2" state="hidden" r:id="rId2"/>
    <sheet name="List1 (3)" sheetId="3" state="hidden" r:id="rId3"/>
    <sheet name="export pro SC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0" i="1" l="1"/>
  <c r="I109" i="1"/>
  <c r="Z109" i="1" s="1"/>
  <c r="Z102" i="1" s="1"/>
  <c r="T87" i="4"/>
  <c r="BK89" i="4"/>
  <c r="BI89" i="4"/>
  <c r="BH89" i="4"/>
  <c r="BG89" i="4"/>
  <c r="BF89" i="4"/>
  <c r="Z89" i="4"/>
  <c r="X89" i="4"/>
  <c r="T89" i="4"/>
  <c r="R89" i="4"/>
  <c r="P89" i="4"/>
  <c r="J89" i="4"/>
  <c r="BE89" i="4" s="1"/>
  <c r="BK88" i="4"/>
  <c r="BI88" i="4"/>
  <c r="BH88" i="4"/>
  <c r="BG88" i="4"/>
  <c r="BF88" i="4"/>
  <c r="Z88" i="4"/>
  <c r="X88" i="4"/>
  <c r="T88" i="4"/>
  <c r="R88" i="4"/>
  <c r="P88" i="4"/>
  <c r="J88" i="4"/>
  <c r="BE88" i="4" s="1"/>
  <c r="R87" i="4"/>
  <c r="P87" i="4"/>
  <c r="I87" i="4"/>
  <c r="Z87" i="4" s="1"/>
  <c r="T86" i="4"/>
  <c r="R86" i="4"/>
  <c r="P86" i="4"/>
  <c r="I86" i="4"/>
  <c r="X86" i="4" s="1"/>
  <c r="BK85" i="4"/>
  <c r="BI85" i="4"/>
  <c r="BH85" i="4"/>
  <c r="BG85" i="4"/>
  <c r="BF85" i="4"/>
  <c r="Z85" i="4"/>
  <c r="X85" i="4"/>
  <c r="T85" i="4"/>
  <c r="R85" i="4"/>
  <c r="P85" i="4"/>
  <c r="J85" i="4"/>
  <c r="BE85" i="4" s="1"/>
  <c r="F81" i="4"/>
  <c r="J80" i="4"/>
  <c r="F80" i="4"/>
  <c r="F78" i="4"/>
  <c r="E76" i="4"/>
  <c r="E74" i="4"/>
  <c r="F55" i="4"/>
  <c r="J54" i="4"/>
  <c r="F54" i="4"/>
  <c r="F52" i="4"/>
  <c r="E50" i="4"/>
  <c r="E48" i="4"/>
  <c r="J37" i="4"/>
  <c r="J36" i="4"/>
  <c r="J35" i="4"/>
  <c r="AB113" i="3"/>
  <c r="I112" i="3"/>
  <c r="I111" i="3"/>
  <c r="Z112" i="3"/>
  <c r="Z111" i="3"/>
  <c r="Z110" i="3"/>
  <c r="X110" i="3"/>
  <c r="T110" i="3"/>
  <c r="R110" i="3"/>
  <c r="P110" i="3"/>
  <c r="J110" i="3"/>
  <c r="Z109" i="3"/>
  <c r="X109" i="3"/>
  <c r="T109" i="3"/>
  <c r="R109" i="3"/>
  <c r="P109" i="3"/>
  <c r="J109" i="3"/>
  <c r="BK136" i="3"/>
  <c r="BI136" i="3"/>
  <c r="BH136" i="3"/>
  <c r="BG136" i="3"/>
  <c r="BF136" i="3"/>
  <c r="AA136" i="3"/>
  <c r="Z136" i="3"/>
  <c r="X136" i="3"/>
  <c r="T136" i="3"/>
  <c r="R136" i="3"/>
  <c r="P136" i="3"/>
  <c r="J136" i="3"/>
  <c r="BE136" i="3" s="1"/>
  <c r="BK135" i="3"/>
  <c r="BI135" i="3"/>
  <c r="BH135" i="3"/>
  <c r="BG135" i="3"/>
  <c r="BF135" i="3"/>
  <c r="BE135" i="3"/>
  <c r="Z135" i="3"/>
  <c r="X135" i="3"/>
  <c r="T135" i="3"/>
  <c r="R135" i="3"/>
  <c r="P135" i="3"/>
  <c r="J135" i="3"/>
  <c r="AA135" i="3" s="1"/>
  <c r="BK134" i="3"/>
  <c r="BI134" i="3"/>
  <c r="BH134" i="3"/>
  <c r="BG134" i="3"/>
  <c r="BF134" i="3"/>
  <c r="Z134" i="3"/>
  <c r="X134" i="3"/>
  <c r="T134" i="3"/>
  <c r="R134" i="3"/>
  <c r="P134" i="3"/>
  <c r="J134" i="3"/>
  <c r="BE134" i="3" s="1"/>
  <c r="BK133" i="3"/>
  <c r="BI133" i="3"/>
  <c r="BH133" i="3"/>
  <c r="BG133" i="3"/>
  <c r="BF133" i="3"/>
  <c r="Z133" i="3"/>
  <c r="X133" i="3"/>
  <c r="T133" i="3"/>
  <c r="R133" i="3"/>
  <c r="P133" i="3"/>
  <c r="J133" i="3"/>
  <c r="BE133" i="3" s="1"/>
  <c r="BK132" i="3"/>
  <c r="BI132" i="3"/>
  <c r="BH132" i="3"/>
  <c r="BG132" i="3"/>
  <c r="BF132" i="3"/>
  <c r="Z132" i="3"/>
  <c r="AA132" i="3" s="1"/>
  <c r="X132" i="3"/>
  <c r="T132" i="3"/>
  <c r="R132" i="3"/>
  <c r="P132" i="3"/>
  <c r="J132" i="3"/>
  <c r="BE132" i="3" s="1"/>
  <c r="BK131" i="3"/>
  <c r="BI131" i="3"/>
  <c r="BH131" i="3"/>
  <c r="BG131" i="3"/>
  <c r="BF131" i="3"/>
  <c r="BE131" i="3"/>
  <c r="AA131" i="3"/>
  <c r="Z131" i="3"/>
  <c r="X131" i="3"/>
  <c r="T131" i="3"/>
  <c r="R131" i="3"/>
  <c r="P131" i="3"/>
  <c r="J131" i="3"/>
  <c r="BK130" i="3"/>
  <c r="BI130" i="3"/>
  <c r="BH130" i="3"/>
  <c r="BG130" i="3"/>
  <c r="BF130" i="3"/>
  <c r="BE130" i="3"/>
  <c r="Z130" i="3"/>
  <c r="X130" i="3"/>
  <c r="T130" i="3"/>
  <c r="R130" i="3"/>
  <c r="P130" i="3"/>
  <c r="J130" i="3"/>
  <c r="BK129" i="3"/>
  <c r="BI129" i="3"/>
  <c r="BH129" i="3"/>
  <c r="BG129" i="3"/>
  <c r="BF129" i="3"/>
  <c r="BE129" i="3"/>
  <c r="Z129" i="3"/>
  <c r="X129" i="3"/>
  <c r="T129" i="3"/>
  <c r="R129" i="3"/>
  <c r="P129" i="3"/>
  <c r="J129" i="3"/>
  <c r="BK128" i="3"/>
  <c r="BI128" i="3"/>
  <c r="BH128" i="3"/>
  <c r="BG128" i="3"/>
  <c r="BF128" i="3"/>
  <c r="BE128" i="3"/>
  <c r="Z128" i="3"/>
  <c r="AA128" i="3" s="1"/>
  <c r="X128" i="3"/>
  <c r="T128" i="3"/>
  <c r="R128" i="3"/>
  <c r="P128" i="3"/>
  <c r="J128" i="3"/>
  <c r="BK127" i="3"/>
  <c r="BI127" i="3"/>
  <c r="BH127" i="3"/>
  <c r="BG127" i="3"/>
  <c r="BF127" i="3"/>
  <c r="BE127" i="3"/>
  <c r="Z127" i="3"/>
  <c r="X127" i="3"/>
  <c r="T127" i="3"/>
  <c r="R127" i="3"/>
  <c r="P127" i="3"/>
  <c r="J127" i="3"/>
  <c r="AA127" i="3" s="1"/>
  <c r="BK126" i="3"/>
  <c r="BI126" i="3"/>
  <c r="BH126" i="3"/>
  <c r="BG126" i="3"/>
  <c r="BF126" i="3"/>
  <c r="Z126" i="3"/>
  <c r="X126" i="3"/>
  <c r="T126" i="3"/>
  <c r="R126" i="3"/>
  <c r="P126" i="3"/>
  <c r="J126" i="3"/>
  <c r="BE126" i="3" s="1"/>
  <c r="BK125" i="3"/>
  <c r="BK121" i="3" s="1"/>
  <c r="J121" i="3" s="1"/>
  <c r="BI125" i="3"/>
  <c r="BH125" i="3"/>
  <c r="BG125" i="3"/>
  <c r="BF125" i="3"/>
  <c r="Z125" i="3"/>
  <c r="X125" i="3"/>
  <c r="T125" i="3"/>
  <c r="R125" i="3"/>
  <c r="P125" i="3"/>
  <c r="J125" i="3"/>
  <c r="BE125" i="3" s="1"/>
  <c r="BK124" i="3"/>
  <c r="BI124" i="3"/>
  <c r="BH124" i="3"/>
  <c r="BG124" i="3"/>
  <c r="BF124" i="3"/>
  <c r="Z124" i="3"/>
  <c r="X124" i="3"/>
  <c r="T124" i="3"/>
  <c r="R124" i="3"/>
  <c r="P124" i="3"/>
  <c r="J124" i="3"/>
  <c r="BE124" i="3" s="1"/>
  <c r="BK123" i="3"/>
  <c r="BI123" i="3"/>
  <c r="BH123" i="3"/>
  <c r="BG123" i="3"/>
  <c r="BF123" i="3"/>
  <c r="Z123" i="3"/>
  <c r="X123" i="3"/>
  <c r="T123" i="3"/>
  <c r="R123" i="3"/>
  <c r="P123" i="3"/>
  <c r="J123" i="3"/>
  <c r="BK122" i="3"/>
  <c r="BI122" i="3"/>
  <c r="BH122" i="3"/>
  <c r="BG122" i="3"/>
  <c r="BF122" i="3"/>
  <c r="Z122" i="3"/>
  <c r="X122" i="3"/>
  <c r="T122" i="3"/>
  <c r="T121" i="3" s="1"/>
  <c r="R122" i="3"/>
  <c r="P122" i="3"/>
  <c r="J122" i="3"/>
  <c r="BE122" i="3" s="1"/>
  <c r="BK120" i="3"/>
  <c r="BK113" i="3" s="1"/>
  <c r="J113" i="3" s="1"/>
  <c r="BI120" i="3"/>
  <c r="BH120" i="3"/>
  <c r="BG120" i="3"/>
  <c r="BF120" i="3"/>
  <c r="Z120" i="3"/>
  <c r="X120" i="3"/>
  <c r="T120" i="3"/>
  <c r="R120" i="3"/>
  <c r="P120" i="3"/>
  <c r="J120" i="3"/>
  <c r="BE120" i="3" s="1"/>
  <c r="BK119" i="3"/>
  <c r="BI119" i="3"/>
  <c r="BH119" i="3"/>
  <c r="BG119" i="3"/>
  <c r="BF119" i="3"/>
  <c r="Z119" i="3"/>
  <c r="AA119" i="3" s="1"/>
  <c r="X119" i="3"/>
  <c r="T119" i="3"/>
  <c r="R119" i="3"/>
  <c r="P119" i="3"/>
  <c r="J119" i="3"/>
  <c r="BE119" i="3" s="1"/>
  <c r="BK118" i="3"/>
  <c r="BI118" i="3"/>
  <c r="BH118" i="3"/>
  <c r="BG118" i="3"/>
  <c r="BF118" i="3"/>
  <c r="BE118" i="3"/>
  <c r="Z118" i="3"/>
  <c r="X118" i="3"/>
  <c r="T118" i="3"/>
  <c r="R118" i="3"/>
  <c r="P118" i="3"/>
  <c r="J118" i="3"/>
  <c r="BK117" i="3"/>
  <c r="BI117" i="3"/>
  <c r="BH117" i="3"/>
  <c r="BG117" i="3"/>
  <c r="BF117" i="3"/>
  <c r="Z117" i="3"/>
  <c r="X117" i="3"/>
  <c r="T117" i="3"/>
  <c r="R117" i="3"/>
  <c r="P117" i="3"/>
  <c r="J117" i="3"/>
  <c r="BE117" i="3" s="1"/>
  <c r="BK116" i="3"/>
  <c r="BI116" i="3"/>
  <c r="BH116" i="3"/>
  <c r="BG116" i="3"/>
  <c r="BF116" i="3"/>
  <c r="Z116" i="3"/>
  <c r="X116" i="3"/>
  <c r="T116" i="3"/>
  <c r="R116" i="3"/>
  <c r="P116" i="3"/>
  <c r="J116" i="3"/>
  <c r="BE116" i="3" s="1"/>
  <c r="BK115" i="3"/>
  <c r="BI115" i="3"/>
  <c r="BH115" i="3"/>
  <c r="BG115" i="3"/>
  <c r="BF115" i="3"/>
  <c r="Z115" i="3"/>
  <c r="X115" i="3"/>
  <c r="T115" i="3"/>
  <c r="R115" i="3"/>
  <c r="P115" i="3"/>
  <c r="J115" i="3"/>
  <c r="BE115" i="3" s="1"/>
  <c r="BK114" i="3"/>
  <c r="BI114" i="3"/>
  <c r="BH114" i="3"/>
  <c r="BG114" i="3"/>
  <c r="BF114" i="3"/>
  <c r="Z114" i="3"/>
  <c r="X114" i="3"/>
  <c r="AA114" i="3" s="1"/>
  <c r="T114" i="3"/>
  <c r="R114" i="3"/>
  <c r="R113" i="3" s="1"/>
  <c r="P114" i="3"/>
  <c r="J114" i="3"/>
  <c r="BE114" i="3" s="1"/>
  <c r="T112" i="3"/>
  <c r="R112" i="3"/>
  <c r="P112" i="3"/>
  <c r="J112" i="3"/>
  <c r="X111" i="3"/>
  <c r="T111" i="3"/>
  <c r="R111" i="3"/>
  <c r="P111" i="3"/>
  <c r="BK108" i="3"/>
  <c r="BI108" i="3"/>
  <c r="BH108" i="3"/>
  <c r="BG108" i="3"/>
  <c r="BF108" i="3"/>
  <c r="Z108" i="3"/>
  <c r="X108" i="3"/>
  <c r="T108" i="3"/>
  <c r="R108" i="3"/>
  <c r="P108" i="3"/>
  <c r="J108" i="3"/>
  <c r="BE108" i="3" s="1"/>
  <c r="BK107" i="3"/>
  <c r="BI107" i="3"/>
  <c r="BH107" i="3"/>
  <c r="BG107" i="3"/>
  <c r="BF107" i="3"/>
  <c r="BE107" i="3"/>
  <c r="Z107" i="3"/>
  <c r="X107" i="3"/>
  <c r="T107" i="3"/>
  <c r="R107" i="3"/>
  <c r="P107" i="3"/>
  <c r="J107" i="3"/>
  <c r="AA107" i="3" s="1"/>
  <c r="BK106" i="3"/>
  <c r="BI106" i="3"/>
  <c r="BH106" i="3"/>
  <c r="BG106" i="3"/>
  <c r="BF106" i="3"/>
  <c r="Z106" i="3"/>
  <c r="X106" i="3"/>
  <c r="T106" i="3"/>
  <c r="R106" i="3"/>
  <c r="P106" i="3"/>
  <c r="J106" i="3"/>
  <c r="BE106" i="3" s="1"/>
  <c r="BK105" i="3"/>
  <c r="BI105" i="3"/>
  <c r="BH105" i="3"/>
  <c r="BG105" i="3"/>
  <c r="BF105" i="3"/>
  <c r="Z105" i="3"/>
  <c r="X105" i="3"/>
  <c r="AA105" i="3" s="1"/>
  <c r="T105" i="3"/>
  <c r="R105" i="3"/>
  <c r="P105" i="3"/>
  <c r="J105" i="3"/>
  <c r="BE105" i="3" s="1"/>
  <c r="BK104" i="3"/>
  <c r="BI104" i="3"/>
  <c r="BH104" i="3"/>
  <c r="BG104" i="3"/>
  <c r="BF104" i="3"/>
  <c r="Z104" i="3"/>
  <c r="X104" i="3"/>
  <c r="T104" i="3"/>
  <c r="R104" i="3"/>
  <c r="R102" i="3" s="1"/>
  <c r="P104" i="3"/>
  <c r="J104" i="3"/>
  <c r="BE104" i="3" s="1"/>
  <c r="BK103" i="3"/>
  <c r="BI103" i="3"/>
  <c r="BH103" i="3"/>
  <c r="BG103" i="3"/>
  <c r="BF103" i="3"/>
  <c r="Z103" i="3"/>
  <c r="AA103" i="3" s="1"/>
  <c r="X103" i="3"/>
  <c r="T103" i="3"/>
  <c r="T102" i="3" s="1"/>
  <c r="R103" i="3"/>
  <c r="P103" i="3"/>
  <c r="J103" i="3"/>
  <c r="BE103" i="3" s="1"/>
  <c r="BK101" i="3"/>
  <c r="BI101" i="3"/>
  <c r="BH101" i="3"/>
  <c r="BG101" i="3"/>
  <c r="BF101" i="3"/>
  <c r="BE101" i="3"/>
  <c r="Z101" i="3"/>
  <c r="X101" i="3"/>
  <c r="T101" i="3"/>
  <c r="R101" i="3"/>
  <c r="P101" i="3"/>
  <c r="J101" i="3"/>
  <c r="BK100" i="3"/>
  <c r="BI100" i="3"/>
  <c r="BH100" i="3"/>
  <c r="BG100" i="3"/>
  <c r="BF100" i="3"/>
  <c r="BE100" i="3"/>
  <c r="Z100" i="3"/>
  <c r="X100" i="3"/>
  <c r="T100" i="3"/>
  <c r="R100" i="3"/>
  <c r="P100" i="3"/>
  <c r="J100" i="3"/>
  <c r="BK99" i="3"/>
  <c r="BI99" i="3"/>
  <c r="BH99" i="3"/>
  <c r="BG99" i="3"/>
  <c r="BF99" i="3"/>
  <c r="BE99" i="3"/>
  <c r="Z99" i="3"/>
  <c r="AA99" i="3" s="1"/>
  <c r="X99" i="3"/>
  <c r="T99" i="3"/>
  <c r="R99" i="3"/>
  <c r="R97" i="3" s="1"/>
  <c r="P99" i="3"/>
  <c r="J99" i="3"/>
  <c r="BK98" i="3"/>
  <c r="BI98" i="3"/>
  <c r="BH98" i="3"/>
  <c r="BG98" i="3"/>
  <c r="BF98" i="3"/>
  <c r="BE98" i="3"/>
  <c r="Z98" i="3"/>
  <c r="X98" i="3"/>
  <c r="AA98" i="3" s="1"/>
  <c r="T98" i="3"/>
  <c r="R98" i="3"/>
  <c r="P98" i="3"/>
  <c r="J98" i="3"/>
  <c r="BK96" i="3"/>
  <c r="BI96" i="3"/>
  <c r="BH96" i="3"/>
  <c r="BG96" i="3"/>
  <c r="BF96" i="3"/>
  <c r="Z96" i="3"/>
  <c r="X96" i="3"/>
  <c r="T96" i="3"/>
  <c r="R96" i="3"/>
  <c r="P96" i="3"/>
  <c r="J96" i="3"/>
  <c r="BK95" i="3"/>
  <c r="BI95" i="3"/>
  <c r="BH95" i="3"/>
  <c r="BG95" i="3"/>
  <c r="BF95" i="3"/>
  <c r="Z95" i="3"/>
  <c r="X95" i="3"/>
  <c r="T95" i="3"/>
  <c r="R95" i="3"/>
  <c r="P95" i="3"/>
  <c r="J95" i="3"/>
  <c r="BE95" i="3" s="1"/>
  <c r="BK94" i="3"/>
  <c r="BI94" i="3"/>
  <c r="BH94" i="3"/>
  <c r="BG94" i="3"/>
  <c r="BF94" i="3"/>
  <c r="Z94" i="3"/>
  <c r="AA94" i="3" s="1"/>
  <c r="X94" i="3"/>
  <c r="T94" i="3"/>
  <c r="R94" i="3"/>
  <c r="P94" i="3"/>
  <c r="J94" i="3"/>
  <c r="BE94" i="3" s="1"/>
  <c r="BK93" i="3"/>
  <c r="BI93" i="3"/>
  <c r="BH93" i="3"/>
  <c r="BG93" i="3"/>
  <c r="BF93" i="3"/>
  <c r="BE93" i="3"/>
  <c r="AA93" i="3"/>
  <c r="Z93" i="3"/>
  <c r="X93" i="3"/>
  <c r="T93" i="3"/>
  <c r="R93" i="3"/>
  <c r="P93" i="3"/>
  <c r="J93" i="3"/>
  <c r="BK92" i="3"/>
  <c r="BI92" i="3"/>
  <c r="BH92" i="3"/>
  <c r="BG92" i="3"/>
  <c r="BF92" i="3"/>
  <c r="Z92" i="3"/>
  <c r="X92" i="3"/>
  <c r="T92" i="3"/>
  <c r="R92" i="3"/>
  <c r="P92" i="3"/>
  <c r="J92" i="3"/>
  <c r="BE92" i="3" s="1"/>
  <c r="BK91" i="3"/>
  <c r="BI91" i="3"/>
  <c r="BH91" i="3"/>
  <c r="BG91" i="3"/>
  <c r="BF91" i="3"/>
  <c r="Z91" i="3"/>
  <c r="X91" i="3"/>
  <c r="T91" i="3"/>
  <c r="R91" i="3"/>
  <c r="P91" i="3"/>
  <c r="J91" i="3"/>
  <c r="BE91" i="3" s="1"/>
  <c r="BK90" i="3"/>
  <c r="BI90" i="3"/>
  <c r="BH90" i="3"/>
  <c r="BG90" i="3"/>
  <c r="BF90" i="3"/>
  <c r="Z90" i="3"/>
  <c r="X90" i="3"/>
  <c r="AA90" i="3" s="1"/>
  <c r="T90" i="3"/>
  <c r="R90" i="3"/>
  <c r="P90" i="3"/>
  <c r="J90" i="3"/>
  <c r="BE90" i="3" s="1"/>
  <c r="BK89" i="3"/>
  <c r="BI89" i="3"/>
  <c r="BH89" i="3"/>
  <c r="BG89" i="3"/>
  <c r="BF89" i="3"/>
  <c r="BE89" i="3"/>
  <c r="Z89" i="3"/>
  <c r="X89" i="3"/>
  <c r="T89" i="3"/>
  <c r="R89" i="3"/>
  <c r="P89" i="3"/>
  <c r="J89" i="3"/>
  <c r="BK88" i="3"/>
  <c r="BI88" i="3"/>
  <c r="BH88" i="3"/>
  <c r="BG88" i="3"/>
  <c r="BF88" i="3"/>
  <c r="J34" i="3" s="1"/>
  <c r="Z88" i="3"/>
  <c r="X88" i="3"/>
  <c r="T88" i="3"/>
  <c r="R88" i="3"/>
  <c r="P88" i="3"/>
  <c r="J88" i="3"/>
  <c r="BE88" i="3" s="1"/>
  <c r="BK87" i="3"/>
  <c r="BI87" i="3"/>
  <c r="F37" i="3" s="1"/>
  <c r="BH87" i="3"/>
  <c r="BG87" i="3"/>
  <c r="BF87" i="3"/>
  <c r="Z87" i="3"/>
  <c r="X87" i="3"/>
  <c r="T87" i="3"/>
  <c r="R87" i="3"/>
  <c r="P87" i="3"/>
  <c r="J87" i="3"/>
  <c r="BE87" i="3" s="1"/>
  <c r="BK86" i="3"/>
  <c r="BI86" i="3"/>
  <c r="BH86" i="3"/>
  <c r="BG86" i="3"/>
  <c r="BF86" i="3"/>
  <c r="Z86" i="3"/>
  <c r="X86" i="3"/>
  <c r="X85" i="3" s="1"/>
  <c r="T86" i="3"/>
  <c r="T85" i="3" s="1"/>
  <c r="R86" i="3"/>
  <c r="P86" i="3"/>
  <c r="P85" i="3" s="1"/>
  <c r="J86" i="3"/>
  <c r="BE86" i="3" s="1"/>
  <c r="F81" i="3"/>
  <c r="J80" i="3"/>
  <c r="F80" i="3"/>
  <c r="F78" i="3"/>
  <c r="E76" i="3"/>
  <c r="E74" i="3"/>
  <c r="F55" i="3"/>
  <c r="J54" i="3"/>
  <c r="F54" i="3"/>
  <c r="F52" i="3"/>
  <c r="E50" i="3"/>
  <c r="E48" i="3"/>
  <c r="J37" i="3"/>
  <c r="J36" i="3"/>
  <c r="J35" i="3"/>
  <c r="F34" i="3"/>
  <c r="BK134" i="2"/>
  <c r="BI134" i="2"/>
  <c r="BH134" i="2"/>
  <c r="BG134" i="2"/>
  <c r="BF134" i="2"/>
  <c r="Z134" i="2"/>
  <c r="X134" i="2"/>
  <c r="T134" i="2"/>
  <c r="R134" i="2"/>
  <c r="P134" i="2"/>
  <c r="J134" i="2"/>
  <c r="BK133" i="2"/>
  <c r="BI133" i="2"/>
  <c r="BH133" i="2"/>
  <c r="BG133" i="2"/>
  <c r="BF133" i="2"/>
  <c r="Z133" i="2"/>
  <c r="X133" i="2"/>
  <c r="T133" i="2"/>
  <c r="R133" i="2"/>
  <c r="P133" i="2"/>
  <c r="J133" i="2"/>
  <c r="BK132" i="2"/>
  <c r="BI132" i="2"/>
  <c r="BH132" i="2"/>
  <c r="BG132" i="2"/>
  <c r="BF132" i="2"/>
  <c r="Z132" i="2"/>
  <c r="X132" i="2"/>
  <c r="T132" i="2"/>
  <c r="R132" i="2"/>
  <c r="P132" i="2"/>
  <c r="J132" i="2"/>
  <c r="BK131" i="2"/>
  <c r="BI131" i="2"/>
  <c r="BH131" i="2"/>
  <c r="BG131" i="2"/>
  <c r="BF131" i="2"/>
  <c r="Z131" i="2"/>
  <c r="X131" i="2"/>
  <c r="T131" i="2"/>
  <c r="R131" i="2"/>
  <c r="P131" i="2"/>
  <c r="J131" i="2"/>
  <c r="BK130" i="2"/>
  <c r="BI130" i="2"/>
  <c r="BH130" i="2"/>
  <c r="BG130" i="2"/>
  <c r="BF130" i="2"/>
  <c r="Z130" i="2"/>
  <c r="X130" i="2"/>
  <c r="T130" i="2"/>
  <c r="R130" i="2"/>
  <c r="P130" i="2"/>
  <c r="J130" i="2"/>
  <c r="BK129" i="2"/>
  <c r="BI129" i="2"/>
  <c r="BH129" i="2"/>
  <c r="BG129" i="2"/>
  <c r="BF129" i="2"/>
  <c r="Z129" i="2"/>
  <c r="X129" i="2"/>
  <c r="T129" i="2"/>
  <c r="R129" i="2"/>
  <c r="P129" i="2"/>
  <c r="J129" i="2"/>
  <c r="BK128" i="2"/>
  <c r="BI128" i="2"/>
  <c r="BH128" i="2"/>
  <c r="BG128" i="2"/>
  <c r="BF128" i="2"/>
  <c r="Z128" i="2"/>
  <c r="X128" i="2"/>
  <c r="T128" i="2"/>
  <c r="R128" i="2"/>
  <c r="P128" i="2"/>
  <c r="J128" i="2"/>
  <c r="BK127" i="2"/>
  <c r="BI127" i="2"/>
  <c r="BH127" i="2"/>
  <c r="BG127" i="2"/>
  <c r="BF127" i="2"/>
  <c r="Z127" i="2"/>
  <c r="X127" i="2"/>
  <c r="T127" i="2"/>
  <c r="R127" i="2"/>
  <c r="P127" i="2"/>
  <c r="J127" i="2"/>
  <c r="BE127" i="2" s="1"/>
  <c r="BK126" i="2"/>
  <c r="BI126" i="2"/>
  <c r="BH126" i="2"/>
  <c r="BG126" i="2"/>
  <c r="BF126" i="2"/>
  <c r="Z126" i="2"/>
  <c r="X126" i="2"/>
  <c r="T126" i="2"/>
  <c r="R126" i="2"/>
  <c r="P126" i="2"/>
  <c r="J126" i="2"/>
  <c r="BE126" i="2" s="1"/>
  <c r="BK125" i="2"/>
  <c r="BI125" i="2"/>
  <c r="BH125" i="2"/>
  <c r="BG125" i="2"/>
  <c r="BF125" i="2"/>
  <c r="BE125" i="2"/>
  <c r="Z125" i="2"/>
  <c r="X125" i="2"/>
  <c r="T125" i="2"/>
  <c r="R125" i="2"/>
  <c r="P125" i="2"/>
  <c r="J125" i="2"/>
  <c r="BK124" i="2"/>
  <c r="BI124" i="2"/>
  <c r="BH124" i="2"/>
  <c r="BG124" i="2"/>
  <c r="BF124" i="2"/>
  <c r="Z124" i="2"/>
  <c r="X124" i="2"/>
  <c r="T124" i="2"/>
  <c r="R124" i="2"/>
  <c r="P124" i="2"/>
  <c r="J124" i="2"/>
  <c r="BE124" i="2" s="1"/>
  <c r="BK123" i="2"/>
  <c r="BI123" i="2"/>
  <c r="BH123" i="2"/>
  <c r="BG123" i="2"/>
  <c r="BF123" i="2"/>
  <c r="Z123" i="2"/>
  <c r="Z119" i="2" s="1"/>
  <c r="X123" i="2"/>
  <c r="T123" i="2"/>
  <c r="R123" i="2"/>
  <c r="P123" i="2"/>
  <c r="J123" i="2"/>
  <c r="BK122" i="2"/>
  <c r="BI122" i="2"/>
  <c r="BH122" i="2"/>
  <c r="BG122" i="2"/>
  <c r="BF122" i="2"/>
  <c r="BE122" i="2"/>
  <c r="AA122" i="2"/>
  <c r="Z122" i="2"/>
  <c r="X122" i="2"/>
  <c r="T122" i="2"/>
  <c r="R122" i="2"/>
  <c r="P122" i="2"/>
  <c r="J122" i="2"/>
  <c r="BK121" i="2"/>
  <c r="BI121" i="2"/>
  <c r="BH121" i="2"/>
  <c r="BG121" i="2"/>
  <c r="BF121" i="2"/>
  <c r="BE121" i="2"/>
  <c r="AA121" i="2"/>
  <c r="Z121" i="2"/>
  <c r="X121" i="2"/>
  <c r="T121" i="2"/>
  <c r="R121" i="2"/>
  <c r="P121" i="2"/>
  <c r="P119" i="2" s="1"/>
  <c r="J121" i="2"/>
  <c r="BK120" i="2"/>
  <c r="BI120" i="2"/>
  <c r="BH120" i="2"/>
  <c r="BG120" i="2"/>
  <c r="BF120" i="2"/>
  <c r="Z120" i="2"/>
  <c r="X120" i="2"/>
  <c r="T120" i="2"/>
  <c r="R120" i="2"/>
  <c r="P120" i="2"/>
  <c r="J120" i="2"/>
  <c r="BE120" i="2" s="1"/>
  <c r="BK118" i="2"/>
  <c r="BI118" i="2"/>
  <c r="BH118" i="2"/>
  <c r="BG118" i="2"/>
  <c r="BF118" i="2"/>
  <c r="Z118" i="2"/>
  <c r="X118" i="2"/>
  <c r="T118" i="2"/>
  <c r="R118" i="2"/>
  <c r="P118" i="2"/>
  <c r="J118" i="2"/>
  <c r="BK117" i="2"/>
  <c r="BI117" i="2"/>
  <c r="BH117" i="2"/>
  <c r="BG117" i="2"/>
  <c r="BF117" i="2"/>
  <c r="BE117" i="2"/>
  <c r="AA117" i="2"/>
  <c r="Z117" i="2"/>
  <c r="X117" i="2"/>
  <c r="T117" i="2"/>
  <c r="R117" i="2"/>
  <c r="P117" i="2"/>
  <c r="J117" i="2"/>
  <c r="BK116" i="2"/>
  <c r="BI116" i="2"/>
  <c r="BH116" i="2"/>
  <c r="BG116" i="2"/>
  <c r="BF116" i="2"/>
  <c r="BE116" i="2"/>
  <c r="AA116" i="2"/>
  <c r="Z116" i="2"/>
  <c r="X116" i="2"/>
  <c r="T116" i="2"/>
  <c r="R116" i="2"/>
  <c r="P116" i="2"/>
  <c r="J116" i="2"/>
  <c r="BK115" i="2"/>
  <c r="BI115" i="2"/>
  <c r="BH115" i="2"/>
  <c r="BG115" i="2"/>
  <c r="BF115" i="2"/>
  <c r="Z115" i="2"/>
  <c r="X115" i="2"/>
  <c r="T115" i="2"/>
  <c r="R115" i="2"/>
  <c r="P115" i="2"/>
  <c r="J115" i="2"/>
  <c r="BE115" i="2" s="1"/>
  <c r="BK114" i="2"/>
  <c r="BI114" i="2"/>
  <c r="BH114" i="2"/>
  <c r="BG114" i="2"/>
  <c r="BF114" i="2"/>
  <c r="BE114" i="2"/>
  <c r="Z114" i="2"/>
  <c r="X114" i="2"/>
  <c r="T114" i="2"/>
  <c r="R114" i="2"/>
  <c r="P114" i="2"/>
  <c r="J114" i="2"/>
  <c r="BK113" i="2"/>
  <c r="BI113" i="2"/>
  <c r="BH113" i="2"/>
  <c r="BG113" i="2"/>
  <c r="BF113" i="2"/>
  <c r="BE113" i="2"/>
  <c r="AA113" i="2"/>
  <c r="Z113" i="2"/>
  <c r="X113" i="2"/>
  <c r="X111" i="2" s="1"/>
  <c r="T113" i="2"/>
  <c r="R113" i="2"/>
  <c r="P113" i="2"/>
  <c r="J113" i="2"/>
  <c r="BK112" i="2"/>
  <c r="BI112" i="2"/>
  <c r="BH112" i="2"/>
  <c r="BG112" i="2"/>
  <c r="BF112" i="2"/>
  <c r="F34" i="2" s="1"/>
  <c r="BE112" i="2"/>
  <c r="Z112" i="2"/>
  <c r="X112" i="2"/>
  <c r="T112" i="2"/>
  <c r="T111" i="2" s="1"/>
  <c r="R112" i="2"/>
  <c r="P112" i="2"/>
  <c r="J112" i="2"/>
  <c r="AA112" i="2" s="1"/>
  <c r="Z110" i="2"/>
  <c r="X110" i="2"/>
  <c r="AA110" i="2" s="1"/>
  <c r="T110" i="2"/>
  <c r="R110" i="2"/>
  <c r="P110" i="2"/>
  <c r="J110" i="2"/>
  <c r="Z109" i="2"/>
  <c r="X109" i="2"/>
  <c r="AA109" i="2" s="1"/>
  <c r="T109" i="2"/>
  <c r="R109" i="2"/>
  <c r="P109" i="2"/>
  <c r="J109" i="2"/>
  <c r="BK108" i="2"/>
  <c r="BI108" i="2"/>
  <c r="BH108" i="2"/>
  <c r="BG108" i="2"/>
  <c r="BF108" i="2"/>
  <c r="Z108" i="2"/>
  <c r="X108" i="2"/>
  <c r="T108" i="2"/>
  <c r="R108" i="2"/>
  <c r="P108" i="2"/>
  <c r="J108" i="2"/>
  <c r="BE108" i="2" s="1"/>
  <c r="BK107" i="2"/>
  <c r="BK102" i="2" s="1"/>
  <c r="J102" i="2" s="1"/>
  <c r="BI107" i="2"/>
  <c r="BH107" i="2"/>
  <c r="BG107" i="2"/>
  <c r="BF107" i="2"/>
  <c r="Z107" i="2"/>
  <c r="X107" i="2"/>
  <c r="T107" i="2"/>
  <c r="R107" i="2"/>
  <c r="P107" i="2"/>
  <c r="J107" i="2"/>
  <c r="AA107" i="2" s="1"/>
  <c r="BK106" i="2"/>
  <c r="BI106" i="2"/>
  <c r="BH106" i="2"/>
  <c r="BG106" i="2"/>
  <c r="BF106" i="2"/>
  <c r="Z106" i="2"/>
  <c r="X106" i="2"/>
  <c r="T106" i="2"/>
  <c r="R106" i="2"/>
  <c r="P106" i="2"/>
  <c r="J106" i="2"/>
  <c r="AA106" i="2" s="1"/>
  <c r="BK105" i="2"/>
  <c r="BI105" i="2"/>
  <c r="BH105" i="2"/>
  <c r="BG105" i="2"/>
  <c r="BF105" i="2"/>
  <c r="Z105" i="2"/>
  <c r="X105" i="2"/>
  <c r="T105" i="2"/>
  <c r="R105" i="2"/>
  <c r="P105" i="2"/>
  <c r="J105" i="2"/>
  <c r="AA105" i="2" s="1"/>
  <c r="BK104" i="2"/>
  <c r="BI104" i="2"/>
  <c r="BH104" i="2"/>
  <c r="BG104" i="2"/>
  <c r="BF104" i="2"/>
  <c r="Z104" i="2"/>
  <c r="X104" i="2"/>
  <c r="T104" i="2"/>
  <c r="R104" i="2"/>
  <c r="P104" i="2"/>
  <c r="J104" i="2"/>
  <c r="BE104" i="2" s="1"/>
  <c r="BK103" i="2"/>
  <c r="BI103" i="2"/>
  <c r="BH103" i="2"/>
  <c r="BG103" i="2"/>
  <c r="BF103" i="2"/>
  <c r="Z103" i="2"/>
  <c r="X103" i="2"/>
  <c r="T103" i="2"/>
  <c r="R103" i="2"/>
  <c r="R102" i="2" s="1"/>
  <c r="P103" i="2"/>
  <c r="J103" i="2"/>
  <c r="AA103" i="2" s="1"/>
  <c r="T102" i="2"/>
  <c r="BK101" i="2"/>
  <c r="BI101" i="2"/>
  <c r="BH101" i="2"/>
  <c r="BG101" i="2"/>
  <c r="BF101" i="2"/>
  <c r="BE101" i="2"/>
  <c r="Z101" i="2"/>
  <c r="X101" i="2"/>
  <c r="T101" i="2"/>
  <c r="R101" i="2"/>
  <c r="P101" i="2"/>
  <c r="J101" i="2"/>
  <c r="BK100" i="2"/>
  <c r="BI100" i="2"/>
  <c r="BH100" i="2"/>
  <c r="BG100" i="2"/>
  <c r="BF100" i="2"/>
  <c r="BE100" i="2"/>
  <c r="Z100" i="2"/>
  <c r="X100" i="2"/>
  <c r="T100" i="2"/>
  <c r="R100" i="2"/>
  <c r="P100" i="2"/>
  <c r="J100" i="2"/>
  <c r="BK99" i="2"/>
  <c r="BK97" i="2" s="1"/>
  <c r="J97" i="2" s="1"/>
  <c r="BI99" i="2"/>
  <c r="BH99" i="2"/>
  <c r="BG99" i="2"/>
  <c r="BF99" i="2"/>
  <c r="Z99" i="2"/>
  <c r="X99" i="2"/>
  <c r="AA99" i="2" s="1"/>
  <c r="T99" i="2"/>
  <c r="R99" i="2"/>
  <c r="P99" i="2"/>
  <c r="J99" i="2"/>
  <c r="BE99" i="2" s="1"/>
  <c r="BK98" i="2"/>
  <c r="BI98" i="2"/>
  <c r="BH98" i="2"/>
  <c r="BG98" i="2"/>
  <c r="BF98" i="2"/>
  <c r="BE98" i="2"/>
  <c r="Z98" i="2"/>
  <c r="X98" i="2"/>
  <c r="T98" i="2"/>
  <c r="T97" i="2" s="1"/>
  <c r="R98" i="2"/>
  <c r="R97" i="2" s="1"/>
  <c r="P98" i="2"/>
  <c r="P97" i="2" s="1"/>
  <c r="J98" i="2"/>
  <c r="BK96" i="2"/>
  <c r="BI96" i="2"/>
  <c r="BH96" i="2"/>
  <c r="BG96" i="2"/>
  <c r="BF96" i="2"/>
  <c r="BE96" i="2"/>
  <c r="Z96" i="2"/>
  <c r="X96" i="2"/>
  <c r="T96" i="2"/>
  <c r="R96" i="2"/>
  <c r="P96" i="2"/>
  <c r="J96" i="2"/>
  <c r="BK95" i="2"/>
  <c r="BI95" i="2"/>
  <c r="BH95" i="2"/>
  <c r="BG95" i="2"/>
  <c r="BF95" i="2"/>
  <c r="BE95" i="2"/>
  <c r="Z95" i="2"/>
  <c r="X95" i="2"/>
  <c r="T95" i="2"/>
  <c r="R95" i="2"/>
  <c r="P95" i="2"/>
  <c r="J95" i="2"/>
  <c r="BK94" i="2"/>
  <c r="BI94" i="2"/>
  <c r="BH94" i="2"/>
  <c r="BG94" i="2"/>
  <c r="BF94" i="2"/>
  <c r="Z94" i="2"/>
  <c r="X94" i="2"/>
  <c r="AA94" i="2" s="1"/>
  <c r="T94" i="2"/>
  <c r="R94" i="2"/>
  <c r="P94" i="2"/>
  <c r="J94" i="2"/>
  <c r="BE94" i="2" s="1"/>
  <c r="BK93" i="2"/>
  <c r="BI93" i="2"/>
  <c r="BH93" i="2"/>
  <c r="BG93" i="2"/>
  <c r="BF93" i="2"/>
  <c r="BE93" i="2"/>
  <c r="Z93" i="2"/>
  <c r="X93" i="2"/>
  <c r="T93" i="2"/>
  <c r="R93" i="2"/>
  <c r="P93" i="2"/>
  <c r="J93" i="2"/>
  <c r="BK92" i="2"/>
  <c r="BI92" i="2"/>
  <c r="BH92" i="2"/>
  <c r="BG92" i="2"/>
  <c r="BF92" i="2"/>
  <c r="Z92" i="2"/>
  <c r="X92" i="2"/>
  <c r="T92" i="2"/>
  <c r="R92" i="2"/>
  <c r="P92" i="2"/>
  <c r="J92" i="2"/>
  <c r="BE92" i="2" s="1"/>
  <c r="BK91" i="2"/>
  <c r="BI91" i="2"/>
  <c r="BH91" i="2"/>
  <c r="BG91" i="2"/>
  <c r="BF91" i="2"/>
  <c r="Z91" i="2"/>
  <c r="X91" i="2"/>
  <c r="T91" i="2"/>
  <c r="R91" i="2"/>
  <c r="P91" i="2"/>
  <c r="J91" i="2"/>
  <c r="BE91" i="2" s="1"/>
  <c r="BK90" i="2"/>
  <c r="BI90" i="2"/>
  <c r="BH90" i="2"/>
  <c r="BG90" i="2"/>
  <c r="BF90" i="2"/>
  <c r="Z90" i="2"/>
  <c r="X90" i="2"/>
  <c r="T90" i="2"/>
  <c r="R90" i="2"/>
  <c r="P90" i="2"/>
  <c r="J90" i="2"/>
  <c r="BE90" i="2" s="1"/>
  <c r="BK89" i="2"/>
  <c r="BI89" i="2"/>
  <c r="BH89" i="2"/>
  <c r="BG89" i="2"/>
  <c r="BF89" i="2"/>
  <c r="Z89" i="2"/>
  <c r="X89" i="2"/>
  <c r="T89" i="2"/>
  <c r="R89" i="2"/>
  <c r="P89" i="2"/>
  <c r="J89" i="2"/>
  <c r="BE89" i="2" s="1"/>
  <c r="BK88" i="2"/>
  <c r="BI88" i="2"/>
  <c r="BH88" i="2"/>
  <c r="BG88" i="2"/>
  <c r="BF88" i="2"/>
  <c r="Z88" i="2"/>
  <c r="X88" i="2"/>
  <c r="T88" i="2"/>
  <c r="R88" i="2"/>
  <c r="P88" i="2"/>
  <c r="J88" i="2"/>
  <c r="BE88" i="2" s="1"/>
  <c r="BK87" i="2"/>
  <c r="BI87" i="2"/>
  <c r="BH87" i="2"/>
  <c r="BG87" i="2"/>
  <c r="BF87" i="2"/>
  <c r="Z87" i="2"/>
  <c r="X87" i="2"/>
  <c r="AA87" i="2" s="1"/>
  <c r="T87" i="2"/>
  <c r="R87" i="2"/>
  <c r="P87" i="2"/>
  <c r="J87" i="2"/>
  <c r="BE87" i="2" s="1"/>
  <c r="BK86" i="2"/>
  <c r="BI86" i="2"/>
  <c r="BH86" i="2"/>
  <c r="BG86" i="2"/>
  <c r="BF86" i="2"/>
  <c r="Z86" i="2"/>
  <c r="X86" i="2"/>
  <c r="T86" i="2"/>
  <c r="R86" i="2"/>
  <c r="P86" i="2"/>
  <c r="J86" i="2"/>
  <c r="BE86" i="2" s="1"/>
  <c r="F81" i="2"/>
  <c r="J80" i="2"/>
  <c r="F80" i="2"/>
  <c r="F78" i="2"/>
  <c r="E76" i="2"/>
  <c r="E74" i="2"/>
  <c r="F55" i="2"/>
  <c r="J54" i="2"/>
  <c r="F54" i="2"/>
  <c r="F52" i="2"/>
  <c r="E50" i="2"/>
  <c r="E48" i="2"/>
  <c r="J37" i="2"/>
  <c r="J36" i="2"/>
  <c r="J35" i="2"/>
  <c r="Z110" i="1"/>
  <c r="X110" i="1"/>
  <c r="T110" i="1"/>
  <c r="R110" i="1"/>
  <c r="P110" i="1"/>
  <c r="J110" i="1"/>
  <c r="T109" i="1"/>
  <c r="R109" i="1"/>
  <c r="P109" i="1"/>
  <c r="Z134" i="1"/>
  <c r="X134" i="1"/>
  <c r="Z133" i="1"/>
  <c r="X133" i="1"/>
  <c r="Z132" i="1"/>
  <c r="X132" i="1"/>
  <c r="Z131" i="1"/>
  <c r="X131" i="1"/>
  <c r="Z130" i="1"/>
  <c r="X130" i="1"/>
  <c r="Z129" i="1"/>
  <c r="X129" i="1"/>
  <c r="Z128" i="1"/>
  <c r="X128" i="1"/>
  <c r="Z127" i="1"/>
  <c r="X127" i="1"/>
  <c r="Z126" i="1"/>
  <c r="X126" i="1"/>
  <c r="Z125" i="1"/>
  <c r="X125" i="1"/>
  <c r="Z124" i="1"/>
  <c r="X124" i="1"/>
  <c r="Z123" i="1"/>
  <c r="X123" i="1"/>
  <c r="Z122" i="1"/>
  <c r="X122" i="1"/>
  <c r="Z121" i="1"/>
  <c r="X121" i="1"/>
  <c r="Z120" i="1"/>
  <c r="X120" i="1"/>
  <c r="Z118" i="1"/>
  <c r="X118" i="1"/>
  <c r="Z117" i="1"/>
  <c r="X117" i="1"/>
  <c r="Z116" i="1"/>
  <c r="X116" i="1"/>
  <c r="Z115" i="1"/>
  <c r="X115" i="1"/>
  <c r="Z114" i="1"/>
  <c r="X114" i="1"/>
  <c r="Z113" i="1"/>
  <c r="X113" i="1"/>
  <c r="Z112" i="1"/>
  <c r="X112" i="1"/>
  <c r="Z108" i="1"/>
  <c r="X108" i="1"/>
  <c r="Z107" i="1"/>
  <c r="X107" i="1"/>
  <c r="Z106" i="1"/>
  <c r="X106" i="1"/>
  <c r="Z105" i="1"/>
  <c r="X105" i="1"/>
  <c r="Z104" i="1"/>
  <c r="X104" i="1"/>
  <c r="Z103" i="1"/>
  <c r="X103" i="1"/>
  <c r="Z101" i="1"/>
  <c r="X101" i="1"/>
  <c r="Z100" i="1"/>
  <c r="X100" i="1"/>
  <c r="Z99" i="1"/>
  <c r="X99" i="1"/>
  <c r="Z98" i="1"/>
  <c r="X98" i="1"/>
  <c r="Z96" i="1"/>
  <c r="X96" i="1"/>
  <c r="Z95" i="1"/>
  <c r="X95" i="1"/>
  <c r="Z94" i="1"/>
  <c r="X94" i="1"/>
  <c r="Z93" i="1"/>
  <c r="X93" i="1"/>
  <c r="Z92" i="1"/>
  <c r="X92" i="1"/>
  <c r="Z91" i="1"/>
  <c r="X91" i="1"/>
  <c r="Z90" i="1"/>
  <c r="X90" i="1"/>
  <c r="Z89" i="1"/>
  <c r="X89" i="1"/>
  <c r="Z88" i="1"/>
  <c r="X88" i="1"/>
  <c r="Z87" i="1"/>
  <c r="X87" i="1"/>
  <c r="X86" i="1"/>
  <c r="Z86" i="1"/>
  <c r="P86" i="1"/>
  <c r="R86" i="1"/>
  <c r="T86" i="1"/>
  <c r="P87" i="1"/>
  <c r="R87" i="1"/>
  <c r="T87" i="1"/>
  <c r="P88" i="1"/>
  <c r="R88" i="1"/>
  <c r="T88" i="1"/>
  <c r="P89" i="1"/>
  <c r="R89" i="1"/>
  <c r="T89" i="1"/>
  <c r="P90" i="1"/>
  <c r="R90" i="1"/>
  <c r="T90" i="1"/>
  <c r="P91" i="1"/>
  <c r="R91" i="1"/>
  <c r="T91" i="1"/>
  <c r="P92" i="1"/>
  <c r="R92" i="1"/>
  <c r="T92" i="1"/>
  <c r="P93" i="1"/>
  <c r="R93" i="1"/>
  <c r="T93" i="1"/>
  <c r="P94" i="1"/>
  <c r="R94" i="1"/>
  <c r="T94" i="1"/>
  <c r="P95" i="1"/>
  <c r="R95" i="1"/>
  <c r="T95" i="1"/>
  <c r="P96" i="1"/>
  <c r="R96" i="1"/>
  <c r="T96" i="1"/>
  <c r="P98" i="1"/>
  <c r="R98" i="1"/>
  <c r="T98" i="1"/>
  <c r="P99" i="1"/>
  <c r="R99" i="1"/>
  <c r="T99" i="1"/>
  <c r="P100" i="1"/>
  <c r="R100" i="1"/>
  <c r="T100" i="1"/>
  <c r="P101" i="1"/>
  <c r="R101" i="1"/>
  <c r="T101" i="1"/>
  <c r="P103" i="1"/>
  <c r="R103" i="1"/>
  <c r="T103" i="1"/>
  <c r="P104" i="1"/>
  <c r="R104" i="1"/>
  <c r="T104" i="1"/>
  <c r="P105" i="1"/>
  <c r="R105" i="1"/>
  <c r="T105" i="1"/>
  <c r="P106" i="1"/>
  <c r="R106" i="1"/>
  <c r="T106" i="1"/>
  <c r="P107" i="1"/>
  <c r="R107" i="1"/>
  <c r="T107" i="1"/>
  <c r="P108" i="1"/>
  <c r="R108" i="1"/>
  <c r="T108" i="1"/>
  <c r="P112" i="1"/>
  <c r="R112" i="1"/>
  <c r="T112" i="1"/>
  <c r="P113" i="1"/>
  <c r="R113" i="1"/>
  <c r="T113" i="1"/>
  <c r="P114" i="1"/>
  <c r="R114" i="1"/>
  <c r="T114" i="1"/>
  <c r="P115" i="1"/>
  <c r="R115" i="1"/>
  <c r="T115" i="1"/>
  <c r="P116" i="1"/>
  <c r="R116" i="1"/>
  <c r="T116" i="1"/>
  <c r="P117" i="1"/>
  <c r="R117" i="1"/>
  <c r="T117" i="1"/>
  <c r="P118" i="1"/>
  <c r="R118" i="1"/>
  <c r="T118" i="1"/>
  <c r="P120" i="1"/>
  <c r="R120" i="1"/>
  <c r="T120" i="1"/>
  <c r="P121" i="1"/>
  <c r="R121" i="1"/>
  <c r="T121" i="1"/>
  <c r="P122" i="1"/>
  <c r="R122" i="1"/>
  <c r="T122" i="1"/>
  <c r="P123" i="1"/>
  <c r="R123" i="1"/>
  <c r="T123" i="1"/>
  <c r="P124" i="1"/>
  <c r="R124" i="1"/>
  <c r="T124" i="1"/>
  <c r="P125" i="1"/>
  <c r="R125" i="1"/>
  <c r="T125" i="1"/>
  <c r="P126" i="1"/>
  <c r="R126" i="1"/>
  <c r="T126" i="1"/>
  <c r="P127" i="1"/>
  <c r="R127" i="1"/>
  <c r="T127" i="1"/>
  <c r="P128" i="1"/>
  <c r="R128" i="1"/>
  <c r="T128" i="1"/>
  <c r="P129" i="1"/>
  <c r="R129" i="1"/>
  <c r="T129" i="1"/>
  <c r="P130" i="1"/>
  <c r="R130" i="1"/>
  <c r="T130" i="1"/>
  <c r="P131" i="1"/>
  <c r="R131" i="1"/>
  <c r="T131" i="1"/>
  <c r="P132" i="1"/>
  <c r="R132" i="1"/>
  <c r="T132" i="1"/>
  <c r="P133" i="1"/>
  <c r="R133" i="1"/>
  <c r="T133" i="1"/>
  <c r="P134" i="1"/>
  <c r="R134" i="1"/>
  <c r="T134" i="1"/>
  <c r="BK134" i="1"/>
  <c r="BI134" i="1"/>
  <c r="BH134" i="1"/>
  <c r="BG134" i="1"/>
  <c r="BF134" i="1"/>
  <c r="J134" i="1"/>
  <c r="BE134" i="1" s="1"/>
  <c r="BK133" i="1"/>
  <c r="BI133" i="1"/>
  <c r="BH133" i="1"/>
  <c r="BG133" i="1"/>
  <c r="BF133" i="1"/>
  <c r="J133" i="1"/>
  <c r="BE133" i="1" s="1"/>
  <c r="BK132" i="1"/>
  <c r="BI132" i="1"/>
  <c r="BH132" i="1"/>
  <c r="BG132" i="1"/>
  <c r="BF132" i="1"/>
  <c r="J132" i="1"/>
  <c r="BE132" i="1" s="1"/>
  <c r="BK131" i="1"/>
  <c r="BI131" i="1"/>
  <c r="BH131" i="1"/>
  <c r="BG131" i="1"/>
  <c r="BF131" i="1"/>
  <c r="J131" i="1"/>
  <c r="BE131" i="1" s="1"/>
  <c r="BK130" i="1"/>
  <c r="BI130" i="1"/>
  <c r="BH130" i="1"/>
  <c r="BG130" i="1"/>
  <c r="BF130" i="1"/>
  <c r="J130" i="1"/>
  <c r="BE130" i="1" s="1"/>
  <c r="BK129" i="1"/>
  <c r="BI129" i="1"/>
  <c r="BH129" i="1"/>
  <c r="BG129" i="1"/>
  <c r="BF129" i="1"/>
  <c r="J129" i="1"/>
  <c r="BE129" i="1" s="1"/>
  <c r="BK128" i="1"/>
  <c r="BI128" i="1"/>
  <c r="BH128" i="1"/>
  <c r="BG128" i="1"/>
  <c r="BF128" i="1"/>
  <c r="J128" i="1"/>
  <c r="BE128" i="1" s="1"/>
  <c r="BK127" i="1"/>
  <c r="BI127" i="1"/>
  <c r="BH127" i="1"/>
  <c r="BG127" i="1"/>
  <c r="BF127" i="1"/>
  <c r="J127" i="1"/>
  <c r="BE127" i="1" s="1"/>
  <c r="BK126" i="1"/>
  <c r="BI126" i="1"/>
  <c r="BH126" i="1"/>
  <c r="BG126" i="1"/>
  <c r="BF126" i="1"/>
  <c r="J126" i="1"/>
  <c r="BE126" i="1" s="1"/>
  <c r="BK125" i="1"/>
  <c r="BI125" i="1"/>
  <c r="BH125" i="1"/>
  <c r="BG125" i="1"/>
  <c r="BF125" i="1"/>
  <c r="J125" i="1"/>
  <c r="BE125" i="1" s="1"/>
  <c r="BK124" i="1"/>
  <c r="BI124" i="1"/>
  <c r="BH124" i="1"/>
  <c r="BG124" i="1"/>
  <c r="BF124" i="1"/>
  <c r="J124" i="1"/>
  <c r="BE124" i="1" s="1"/>
  <c r="BK123" i="1"/>
  <c r="BI123" i="1"/>
  <c r="BH123" i="1"/>
  <c r="BG123" i="1"/>
  <c r="BF123" i="1"/>
  <c r="J123" i="1"/>
  <c r="BE123" i="1" s="1"/>
  <c r="BK122" i="1"/>
  <c r="BI122" i="1"/>
  <c r="BH122" i="1"/>
  <c r="BG122" i="1"/>
  <c r="BF122" i="1"/>
  <c r="J122" i="1"/>
  <c r="BE122" i="1" s="1"/>
  <c r="BK121" i="1"/>
  <c r="BI121" i="1"/>
  <c r="BH121" i="1"/>
  <c r="BG121" i="1"/>
  <c r="BF121" i="1"/>
  <c r="J121" i="1"/>
  <c r="BE121" i="1" s="1"/>
  <c r="BK120" i="1"/>
  <c r="BI120" i="1"/>
  <c r="BH120" i="1"/>
  <c r="BG120" i="1"/>
  <c r="BF120" i="1"/>
  <c r="J120" i="1"/>
  <c r="BE120" i="1" s="1"/>
  <c r="BK118" i="1"/>
  <c r="BI118" i="1"/>
  <c r="BH118" i="1"/>
  <c r="BG118" i="1"/>
  <c r="BF118" i="1"/>
  <c r="J118" i="1"/>
  <c r="BE118" i="1" s="1"/>
  <c r="BK117" i="1"/>
  <c r="BI117" i="1"/>
  <c r="BH117" i="1"/>
  <c r="BG117" i="1"/>
  <c r="BF117" i="1"/>
  <c r="J117" i="1"/>
  <c r="BE117" i="1" s="1"/>
  <c r="BK116" i="1"/>
  <c r="BI116" i="1"/>
  <c r="BH116" i="1"/>
  <c r="BG116" i="1"/>
  <c r="BF116" i="1"/>
  <c r="J116" i="1"/>
  <c r="BE116" i="1" s="1"/>
  <c r="BK115" i="1"/>
  <c r="BI115" i="1"/>
  <c r="BH115" i="1"/>
  <c r="BG115" i="1"/>
  <c r="BF115" i="1"/>
  <c r="J115" i="1"/>
  <c r="BE115" i="1" s="1"/>
  <c r="BK114" i="1"/>
  <c r="BI114" i="1"/>
  <c r="BH114" i="1"/>
  <c r="BG114" i="1"/>
  <c r="BF114" i="1"/>
  <c r="J114" i="1"/>
  <c r="BE114" i="1" s="1"/>
  <c r="BK113" i="1"/>
  <c r="BI113" i="1"/>
  <c r="BH113" i="1"/>
  <c r="BG113" i="1"/>
  <c r="BF113" i="1"/>
  <c r="J113" i="1"/>
  <c r="BE113" i="1" s="1"/>
  <c r="BK112" i="1"/>
  <c r="BI112" i="1"/>
  <c r="BH112" i="1"/>
  <c r="BG112" i="1"/>
  <c r="BF112" i="1"/>
  <c r="J112" i="1"/>
  <c r="BE112" i="1" s="1"/>
  <c r="BK108" i="1"/>
  <c r="BI108" i="1"/>
  <c r="BH108" i="1"/>
  <c r="BG108" i="1"/>
  <c r="BF108" i="1"/>
  <c r="J108" i="1"/>
  <c r="BE108" i="1" s="1"/>
  <c r="BK107" i="1"/>
  <c r="BI107" i="1"/>
  <c r="BH107" i="1"/>
  <c r="BG107" i="1"/>
  <c r="BF107" i="1"/>
  <c r="J107" i="1"/>
  <c r="BE107" i="1" s="1"/>
  <c r="BK106" i="1"/>
  <c r="BI106" i="1"/>
  <c r="BH106" i="1"/>
  <c r="BG106" i="1"/>
  <c r="BF106" i="1"/>
  <c r="J106" i="1"/>
  <c r="BE106" i="1" s="1"/>
  <c r="BK105" i="1"/>
  <c r="BI105" i="1"/>
  <c r="BH105" i="1"/>
  <c r="BG105" i="1"/>
  <c r="BF105" i="1"/>
  <c r="J105" i="1"/>
  <c r="BE105" i="1" s="1"/>
  <c r="BK104" i="1"/>
  <c r="BI104" i="1"/>
  <c r="BH104" i="1"/>
  <c r="BG104" i="1"/>
  <c r="BF104" i="1"/>
  <c r="J104" i="1"/>
  <c r="BE104" i="1" s="1"/>
  <c r="BK103" i="1"/>
  <c r="BI103" i="1"/>
  <c r="BH103" i="1"/>
  <c r="BG103" i="1"/>
  <c r="BF103" i="1"/>
  <c r="J103" i="1"/>
  <c r="BE103" i="1" s="1"/>
  <c r="BK101" i="1"/>
  <c r="BI101" i="1"/>
  <c r="BH101" i="1"/>
  <c r="BG101" i="1"/>
  <c r="BF101" i="1"/>
  <c r="J101" i="1"/>
  <c r="BE101" i="1" s="1"/>
  <c r="BK100" i="1"/>
  <c r="BI100" i="1"/>
  <c r="BH100" i="1"/>
  <c r="BG100" i="1"/>
  <c r="BF100" i="1"/>
  <c r="J100" i="1"/>
  <c r="BE100" i="1" s="1"/>
  <c r="BK99" i="1"/>
  <c r="BI99" i="1"/>
  <c r="BH99" i="1"/>
  <c r="BG99" i="1"/>
  <c r="BF99" i="1"/>
  <c r="J99" i="1"/>
  <c r="BE99" i="1" s="1"/>
  <c r="BK98" i="1"/>
  <c r="BI98" i="1"/>
  <c r="BH98" i="1"/>
  <c r="BG98" i="1"/>
  <c r="BF98" i="1"/>
  <c r="J98" i="1"/>
  <c r="BE98" i="1" s="1"/>
  <c r="BK96" i="1"/>
  <c r="BI96" i="1"/>
  <c r="BH96" i="1"/>
  <c r="BG96" i="1"/>
  <c r="BF96" i="1"/>
  <c r="J96" i="1"/>
  <c r="BE96" i="1" s="1"/>
  <c r="BK95" i="1"/>
  <c r="BI95" i="1"/>
  <c r="BH95" i="1"/>
  <c r="BG95" i="1"/>
  <c r="BF95" i="1"/>
  <c r="J95" i="1"/>
  <c r="BE95" i="1" s="1"/>
  <c r="BK94" i="1"/>
  <c r="BI94" i="1"/>
  <c r="BH94" i="1"/>
  <c r="BG94" i="1"/>
  <c r="BF94" i="1"/>
  <c r="J94" i="1"/>
  <c r="BE94" i="1" s="1"/>
  <c r="BK93" i="1"/>
  <c r="BI93" i="1"/>
  <c r="BH93" i="1"/>
  <c r="BG93" i="1"/>
  <c r="BF93" i="1"/>
  <c r="J93" i="1"/>
  <c r="BE93" i="1" s="1"/>
  <c r="BK92" i="1"/>
  <c r="BI92" i="1"/>
  <c r="BH92" i="1"/>
  <c r="BG92" i="1"/>
  <c r="BF92" i="1"/>
  <c r="J92" i="1"/>
  <c r="BE92" i="1" s="1"/>
  <c r="BK91" i="1"/>
  <c r="BI91" i="1"/>
  <c r="BH91" i="1"/>
  <c r="BG91" i="1"/>
  <c r="BF91" i="1"/>
  <c r="J91" i="1"/>
  <c r="BE91" i="1" s="1"/>
  <c r="BK90" i="1"/>
  <c r="BI90" i="1"/>
  <c r="BH90" i="1"/>
  <c r="BG90" i="1"/>
  <c r="BF90" i="1"/>
  <c r="J90" i="1"/>
  <c r="BE90" i="1" s="1"/>
  <c r="BK89" i="1"/>
  <c r="BI89" i="1"/>
  <c r="BH89" i="1"/>
  <c r="BG89" i="1"/>
  <c r="BF89" i="1"/>
  <c r="J89" i="1"/>
  <c r="BE89" i="1" s="1"/>
  <c r="BK88" i="1"/>
  <c r="BI88" i="1"/>
  <c r="BH88" i="1"/>
  <c r="BG88" i="1"/>
  <c r="BF88" i="1"/>
  <c r="J88" i="1"/>
  <c r="BE88" i="1" s="1"/>
  <c r="BK87" i="1"/>
  <c r="BI87" i="1"/>
  <c r="BH87" i="1"/>
  <c r="BG87" i="1"/>
  <c r="BF87" i="1"/>
  <c r="J87" i="1"/>
  <c r="BE87" i="1" s="1"/>
  <c r="BK86" i="1"/>
  <c r="BI86" i="1"/>
  <c r="BH86" i="1"/>
  <c r="BG86" i="1"/>
  <c r="BF86" i="1"/>
  <c r="J86" i="1"/>
  <c r="BE86" i="1" s="1"/>
  <c r="F78" i="1"/>
  <c r="E76" i="1"/>
  <c r="F52" i="1"/>
  <c r="E50" i="1"/>
  <c r="J37" i="1"/>
  <c r="J36" i="1"/>
  <c r="J35" i="1"/>
  <c r="J109" i="1" l="1"/>
  <c r="AA110" i="1"/>
  <c r="X109" i="1"/>
  <c r="X102" i="1" s="1"/>
  <c r="F36" i="4"/>
  <c r="J34" i="4"/>
  <c r="F35" i="4"/>
  <c r="F37" i="4"/>
  <c r="Z86" i="4"/>
  <c r="Z84" i="4" s="1"/>
  <c r="AA89" i="4"/>
  <c r="F34" i="4"/>
  <c r="J86" i="4"/>
  <c r="J84" i="4" s="1"/>
  <c r="X87" i="4"/>
  <c r="X84" i="4" s="1"/>
  <c r="AA88" i="4"/>
  <c r="J87" i="4"/>
  <c r="AA85" i="4"/>
  <c r="AA109" i="3"/>
  <c r="AA110" i="3"/>
  <c r="X112" i="3"/>
  <c r="X102" i="3" s="1"/>
  <c r="J111" i="3"/>
  <c r="AA111" i="3" s="1"/>
  <c r="Z85" i="3"/>
  <c r="Z102" i="3"/>
  <c r="Z113" i="3"/>
  <c r="F35" i="3"/>
  <c r="AA115" i="3"/>
  <c r="AA130" i="3"/>
  <c r="F36" i="3"/>
  <c r="AA96" i="3"/>
  <c r="Z97" i="3"/>
  <c r="AA123" i="3"/>
  <c r="AA89" i="3"/>
  <c r="BK97" i="3"/>
  <c r="J97" i="3" s="1"/>
  <c r="BK85" i="3"/>
  <c r="AA101" i="3"/>
  <c r="BK102" i="3"/>
  <c r="J102" i="3" s="1"/>
  <c r="AA118" i="3"/>
  <c r="P121" i="3"/>
  <c r="R85" i="3"/>
  <c r="R84" i="3" s="1"/>
  <c r="P97" i="3"/>
  <c r="P84" i="3" s="1"/>
  <c r="AA106" i="3"/>
  <c r="R121" i="3"/>
  <c r="AA129" i="3"/>
  <c r="X121" i="3"/>
  <c r="AA95" i="3"/>
  <c r="T97" i="3"/>
  <c r="P102" i="3"/>
  <c r="Z121" i="3"/>
  <c r="BE96" i="3"/>
  <c r="J33" i="3" s="1"/>
  <c r="X97" i="3"/>
  <c r="AA100" i="3"/>
  <c r="P113" i="3"/>
  <c r="T113" i="3"/>
  <c r="BE123" i="3"/>
  <c r="F33" i="3" s="1"/>
  <c r="AA124" i="3"/>
  <c r="AA97" i="3"/>
  <c r="J61" i="3" s="1"/>
  <c r="AA104" i="3"/>
  <c r="X113" i="3"/>
  <c r="R85" i="2"/>
  <c r="X85" i="2"/>
  <c r="X97" i="2"/>
  <c r="AA129" i="2"/>
  <c r="AA132" i="2"/>
  <c r="AA133" i="2"/>
  <c r="AA134" i="2"/>
  <c r="AA86" i="2"/>
  <c r="AA89" i="2"/>
  <c r="J34" i="2"/>
  <c r="Z97" i="2"/>
  <c r="AA128" i="2"/>
  <c r="T85" i="2"/>
  <c r="AA131" i="2"/>
  <c r="AA90" i="2"/>
  <c r="X102" i="2"/>
  <c r="BK111" i="2"/>
  <c r="J111" i="2" s="1"/>
  <c r="BK119" i="2"/>
  <c r="J119" i="2" s="1"/>
  <c r="AA130" i="2"/>
  <c r="F35" i="2"/>
  <c r="Z102" i="2"/>
  <c r="AA125" i="2"/>
  <c r="BE105" i="2"/>
  <c r="F36" i="2"/>
  <c r="BE107" i="2"/>
  <c r="AA108" i="2"/>
  <c r="R111" i="2"/>
  <c r="P111" i="2"/>
  <c r="AA118" i="2"/>
  <c r="AA123" i="2"/>
  <c r="BE106" i="2"/>
  <c r="BK85" i="2"/>
  <c r="J85" i="2" s="1"/>
  <c r="F37" i="2"/>
  <c r="AA93" i="2"/>
  <c r="AA95" i="2"/>
  <c r="AA96" i="2"/>
  <c r="R119" i="2"/>
  <c r="BE129" i="2"/>
  <c r="BE130" i="2"/>
  <c r="BE131" i="2"/>
  <c r="BE132" i="2"/>
  <c r="BE133" i="2"/>
  <c r="BE134" i="2"/>
  <c r="AA102" i="2"/>
  <c r="J62" i="2" s="1"/>
  <c r="Z111" i="2"/>
  <c r="T119" i="2"/>
  <c r="BE103" i="2"/>
  <c r="AA98" i="2"/>
  <c r="AA100" i="2"/>
  <c r="AA101" i="2"/>
  <c r="AA114" i="2"/>
  <c r="X119" i="2"/>
  <c r="P102" i="2"/>
  <c r="AA104" i="2"/>
  <c r="P85" i="2"/>
  <c r="T84" i="3"/>
  <c r="J85" i="3"/>
  <c r="AA108" i="3"/>
  <c r="AA87" i="3"/>
  <c r="AA116" i="3"/>
  <c r="AA113" i="3" s="1"/>
  <c r="J63" i="3" s="1"/>
  <c r="AA133" i="3"/>
  <c r="AA86" i="3"/>
  <c r="AA88" i="3"/>
  <c r="AA117" i="3"/>
  <c r="AA122" i="3"/>
  <c r="AA134" i="3"/>
  <c r="AA91" i="3"/>
  <c r="AA120" i="3"/>
  <c r="AA125" i="3"/>
  <c r="AA92" i="3"/>
  <c r="AA126" i="3"/>
  <c r="BK84" i="2"/>
  <c r="J84" i="2" s="1"/>
  <c r="P84" i="2"/>
  <c r="R84" i="2"/>
  <c r="BE128" i="2"/>
  <c r="AA88" i="2"/>
  <c r="AA115" i="2"/>
  <c r="AA111" i="2" s="1"/>
  <c r="J63" i="2" s="1"/>
  <c r="AA120" i="2"/>
  <c r="Z85" i="2"/>
  <c r="AA91" i="2"/>
  <c r="AA92" i="2"/>
  <c r="BE118" i="2"/>
  <c r="BE123" i="2"/>
  <c r="AA124" i="2"/>
  <c r="AA126" i="2"/>
  <c r="AA127" i="2"/>
  <c r="AA109" i="1"/>
  <c r="AA102" i="1" s="1"/>
  <c r="Z97" i="1"/>
  <c r="X97" i="1"/>
  <c r="R97" i="1"/>
  <c r="AA122" i="1"/>
  <c r="Z85" i="1"/>
  <c r="X119" i="1"/>
  <c r="AA131" i="1"/>
  <c r="X85" i="1"/>
  <c r="Z119" i="1"/>
  <c r="X111" i="1"/>
  <c r="AA125" i="1"/>
  <c r="AA128" i="1"/>
  <c r="AA107" i="1"/>
  <c r="Z111" i="1"/>
  <c r="AA93" i="1"/>
  <c r="R102" i="1"/>
  <c r="T97" i="1"/>
  <c r="AA94" i="1"/>
  <c r="AA118" i="1"/>
  <c r="AA132" i="1"/>
  <c r="P102" i="1"/>
  <c r="AA87" i="1"/>
  <c r="AA90" i="1"/>
  <c r="AA99" i="1"/>
  <c r="AA104" i="1"/>
  <c r="AA114" i="1"/>
  <c r="AA126" i="1"/>
  <c r="AA91" i="1"/>
  <c r="AA95" i="1"/>
  <c r="AA100" i="1"/>
  <c r="AA108" i="1"/>
  <c r="AA129" i="1"/>
  <c r="AA133" i="1"/>
  <c r="AA88" i="1"/>
  <c r="AA115" i="1"/>
  <c r="AA127" i="1"/>
  <c r="F35" i="1"/>
  <c r="J54" i="1" s="1"/>
  <c r="F55" i="1" s="1"/>
  <c r="F54" i="1" s="1"/>
  <c r="E74" i="1" s="1"/>
  <c r="AA92" i="1"/>
  <c r="AA96" i="1"/>
  <c r="AA101" i="1"/>
  <c r="AA105" i="1"/>
  <c r="AA116" i="1"/>
  <c r="AA120" i="1"/>
  <c r="AA123" i="1"/>
  <c r="AA134" i="1"/>
  <c r="AA121" i="1"/>
  <c r="P97" i="1"/>
  <c r="AA89" i="1"/>
  <c r="AA106" i="1"/>
  <c r="AA112" i="1"/>
  <c r="AA124" i="1"/>
  <c r="AA130" i="1"/>
  <c r="AA98" i="1"/>
  <c r="AA103" i="1"/>
  <c r="AA113" i="1"/>
  <c r="AA117" i="1"/>
  <c r="AA86" i="1"/>
  <c r="R119" i="1"/>
  <c r="J34" i="1"/>
  <c r="P119" i="1"/>
  <c r="BK119" i="1"/>
  <c r="J119" i="1" s="1"/>
  <c r="T111" i="1"/>
  <c r="T102" i="1"/>
  <c r="R111" i="1"/>
  <c r="T85" i="1"/>
  <c r="P111" i="1"/>
  <c r="R85" i="1"/>
  <c r="T119" i="1"/>
  <c r="P85" i="1"/>
  <c r="BK97" i="1"/>
  <c r="J97" i="1" s="1"/>
  <c r="F37" i="1"/>
  <c r="F34" i="1"/>
  <c r="F36" i="1"/>
  <c r="E48" i="1"/>
  <c r="BK111" i="1"/>
  <c r="J111" i="1" s="1"/>
  <c r="BK85" i="1"/>
  <c r="J85" i="1" s="1"/>
  <c r="BK102" i="1"/>
  <c r="J102" i="1" s="1"/>
  <c r="J33" i="1"/>
  <c r="F80" i="1"/>
  <c r="J80" i="1"/>
  <c r="F81" i="1"/>
  <c r="F33" i="1"/>
  <c r="R84" i="4" l="1"/>
  <c r="AA86" i="4"/>
  <c r="P84" i="4"/>
  <c r="AA87" i="4"/>
  <c r="BK84" i="4"/>
  <c r="J33" i="4"/>
  <c r="T84" i="4"/>
  <c r="J63" i="4"/>
  <c r="F33" i="4"/>
  <c r="J61" i="4"/>
  <c r="J60" i="4"/>
  <c r="J64" i="4"/>
  <c r="AA112" i="3"/>
  <c r="AA102" i="3" s="1"/>
  <c r="J62" i="3" s="1"/>
  <c r="Z84" i="3"/>
  <c r="X84" i="3"/>
  <c r="BK84" i="3"/>
  <c r="J84" i="3" s="1"/>
  <c r="T84" i="2"/>
  <c r="AA85" i="2"/>
  <c r="AA97" i="2"/>
  <c r="J61" i="2" s="1"/>
  <c r="J33" i="2"/>
  <c r="Z84" i="2"/>
  <c r="AA119" i="2"/>
  <c r="J64" i="2" s="1"/>
  <c r="X84" i="2"/>
  <c r="AA121" i="3"/>
  <c r="J64" i="3" s="1"/>
  <c r="AA85" i="3"/>
  <c r="AA84" i="2"/>
  <c r="J59" i="2" s="1"/>
  <c r="J30" i="2" s="1"/>
  <c r="J39" i="2" s="1"/>
  <c r="J60" i="2"/>
  <c r="F33" i="2"/>
  <c r="Z84" i="1"/>
  <c r="X84" i="1"/>
  <c r="R84" i="1"/>
  <c r="P84" i="1"/>
  <c r="AA85" i="1"/>
  <c r="J62" i="1"/>
  <c r="AA119" i="1"/>
  <c r="J64" i="1" s="1"/>
  <c r="AA111" i="1"/>
  <c r="J63" i="1" s="1"/>
  <c r="AA97" i="1"/>
  <c r="J61" i="1" s="1"/>
  <c r="T84" i="1"/>
  <c r="BK84" i="1"/>
  <c r="J84" i="1" s="1"/>
  <c r="J62" i="4" l="1"/>
  <c r="J59" i="4"/>
  <c r="J30" i="4" s="1"/>
  <c r="J39" i="4" s="1"/>
  <c r="AA84" i="3"/>
  <c r="J59" i="3" s="1"/>
  <c r="J30" i="3" s="1"/>
  <c r="J39" i="3" s="1"/>
  <c r="J60" i="3"/>
  <c r="J60" i="1"/>
  <c r="AA84" i="1"/>
  <c r="J59" i="1" s="1"/>
  <c r="J30" i="1" s="1"/>
  <c r="J39" i="1" s="1"/>
</calcChain>
</file>

<file path=xl/sharedStrings.xml><?xml version="1.0" encoding="utf-8"?>
<sst xmlns="http://schemas.openxmlformats.org/spreadsheetml/2006/main" count="2469" uniqueCount="256">
  <si>
    <t>&gt;&gt;  skryté sloupce  &lt;&lt;</t>
  </si>
  <si>
    <t>{8f0ec156-bcd2-4a7d-94f7-4455f5464583}</t>
  </si>
  <si>
    <t>2</t>
  </si>
  <si>
    <t>KRYCÍ LIST SOUPISU PRACÍ</t>
  </si>
  <si>
    <t>v ---  níže se nacházejí doplnkové a pomocné údaje k sestavám  --- v</t>
  </si>
  <si>
    <t>False</t>
  </si>
  <si>
    <t>Stavba:</t>
  </si>
  <si>
    <t>Objekt:</t>
  </si>
  <si>
    <t>SO 201 - Lávka přes Úpu</t>
  </si>
  <si>
    <t>KSO:</t>
  </si>
  <si>
    <t/>
  </si>
  <si>
    <t>CC-CZ:</t>
  </si>
  <si>
    <t>Místo:</t>
  </si>
  <si>
    <t xml:space="preserve"> </t>
  </si>
  <si>
    <t>Datum:</t>
  </si>
  <si>
    <t>Zadavatel:</t>
  </si>
  <si>
    <t>IČ:</t>
  </si>
  <si>
    <t>DIČ:</t>
  </si>
  <si>
    <t>Uchazeč:</t>
  </si>
  <si>
    <t>Projektant:</t>
  </si>
  <si>
    <t>Zpracovatel:</t>
  </si>
  <si>
    <t>Poznámka:</t>
  </si>
  <si>
    <t>Cena bez DPH</t>
  </si>
  <si>
    <t>Základ daně</t>
  </si>
  <si>
    <t>Sazba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</si>
  <si>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</si>
  <si>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</si>
  <si>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</si>
  <si>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</si>
  <si>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</si>
  <si>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</si>
  <si>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</si>
  <si>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</si>
  <si>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</si>
  <si>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</si>
  <si>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ČLENĚNÍ SOUPISU PRACÍ</t>
  </si>
  <si>
    <t>Kód dílu - Popis</t>
  </si>
  <si>
    <t>Cena celkem [CZK]</t>
  </si>
  <si>
    <t>Náklady stavby celkem</t>
  </si>
  <si>
    <t>-1</t>
  </si>
  <si>
    <t>0 - Všeobecné konstrukce a práce</t>
  </si>
  <si>
    <t>1 - Zemní práce</t>
  </si>
  <si>
    <t>D1 - 2 Základy</t>
  </si>
  <si>
    <t>3 - Svislé konstrukce</t>
  </si>
  <si>
    <t>4 - Vodorovné konstrukce</t>
  </si>
  <si>
    <t>SOUPIS PRACÍ</t>
  </si>
  <si>
    <t>PČ</t>
  </si>
  <si>
    <t>Typ</t>
  </si>
  <si>
    <t>Kód</t>
  </si>
  <si>
    <t>Popis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</si>
  <si>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</si>
  <si>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</si>
  <si>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</si>
  <si>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</si>
  <si>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</si>
  <si>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</si>
  <si>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</si>
  <si>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</si>
  <si>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</si>
  <si>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</si>
  <si>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</si>
  <si>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D</t>
  </si>
  <si>
    <t>0</t>
  </si>
  <si>
    <t>Všeobecné konstrukce a práce</t>
  </si>
  <si>
    <t>1</t>
  </si>
  <si>
    <t>ROZPOCET</t>
  </si>
  <si>
    <t>K</t>
  </si>
  <si>
    <t>14131</t>
  </si>
  <si>
    <t>POPLATKY ZA SKLÁDKU TYP S-OO (OSTATNÍ ODPAD)</t>
  </si>
  <si>
    <t>M3</t>
  </si>
  <si>
    <t>4</t>
  </si>
  <si>
    <t>02730</t>
  </si>
  <si>
    <t>POMOC PRÁCE ZŘÍZ NEBO ZAJIŠŤ OCHRANU INŽENÝRSKÝCH SÍTÍ</t>
  </si>
  <si>
    <t>SOUBOR</t>
  </si>
  <si>
    <t>3</t>
  </si>
  <si>
    <t>02911</t>
  </si>
  <si>
    <t>OSTATNÍ POŽADAVKY - GEODETICKÉ VYTÝČENÍ MOSTNÍ KONSTRUKCE</t>
  </si>
  <si>
    <t>6</t>
  </si>
  <si>
    <t>02940</t>
  </si>
  <si>
    <t>OSTATNÍ POŽADAVKY - GEODETICKÉ ZAMĚŘENÍ MOSTNÍ KONSTRUKCE V JTSK + VYHOTOVENÍ ZÁVĚREČNÉ ZPRÁVY</t>
  </si>
  <si>
    <t>KČ</t>
  </si>
  <si>
    <t>8</t>
  </si>
  <si>
    <t>5</t>
  </si>
  <si>
    <t>029412</t>
  </si>
  <si>
    <t>OSTATNÍ POŽADAVKY - VYPRACOVÁNÍ MOSTNÍHO LISTU</t>
  </si>
  <si>
    <t>KUS</t>
  </si>
  <si>
    <t>10</t>
  </si>
  <si>
    <t>02943</t>
  </si>
  <si>
    <t>OSTATNÍ POŽADAVKY - VYPRACOVÁNÍ PROVÁDĚCÍ A VÝROBNÍ DOKUMENTACE MOSTNÍ KONSTRUKCE</t>
  </si>
  <si>
    <t>12</t>
  </si>
  <si>
    <t>7</t>
  </si>
  <si>
    <t>02944</t>
  </si>
  <si>
    <t>OSTAT POŽADAVKY - DOKUMENTACE SKUTEČ PROVEDENÍ V DIGIT FORMĚ</t>
  </si>
  <si>
    <t>14</t>
  </si>
  <si>
    <t>02953</t>
  </si>
  <si>
    <t>OSTATNÍ POŽADAVKY - HLAVNÍ MOSTNÍ PROHLÍDKA</t>
  </si>
  <si>
    <t>16</t>
  </si>
  <si>
    <t>9</t>
  </si>
  <si>
    <t>02971</t>
  </si>
  <si>
    <t>OSTAT POŽADAVKY - GEOTECHNICKÝ MONITORING NA POVRCHU</t>
  </si>
  <si>
    <t>KPL</t>
  </si>
  <si>
    <t>18</t>
  </si>
  <si>
    <t>03100</t>
  </si>
  <si>
    <t>ZAŘÍZENÍ STAVENIŠTĚ - ZŘÍZENÍ, PROVOZ, DEMONTÁŽ</t>
  </si>
  <si>
    <t>20</t>
  </si>
  <si>
    <t>11</t>
  </si>
  <si>
    <t>03540</t>
  </si>
  <si>
    <t>STAVEBNÍ STROJE MOBILNÍ VRTACÍ - doprava na stavbu</t>
  </si>
  <si>
    <t>22</t>
  </si>
  <si>
    <t>Zemní práce</t>
  </si>
  <si>
    <t>122737</t>
  </si>
  <si>
    <t>ODKOPÁVKY A PROKOPÁVKY OBECNÉ TŘ. I, ODVOZ DO 16KM</t>
  </si>
  <si>
    <t>24</t>
  </si>
  <si>
    <t>13</t>
  </si>
  <si>
    <t>131737</t>
  </si>
  <si>
    <t>HLOUBENÍ JAM ZAPAŽ I NEPAŽ TŘ. I, ODVOZ DO 16KM</t>
  </si>
  <si>
    <t>26</t>
  </si>
  <si>
    <t>17581</t>
  </si>
  <si>
    <t>OBSYP POTRUBÍ A OBJEKTŮ Z NAKUPOVANÝCH MATERIÁLŮ</t>
  </si>
  <si>
    <t>28</t>
  </si>
  <si>
    <t>15</t>
  </si>
  <si>
    <t>264328</t>
  </si>
  <si>
    <t>VRTY PRO PILOTY TŘ. III DO 600 MM</t>
  </si>
  <si>
    <t>M</t>
  </si>
  <si>
    <t>30</t>
  </si>
  <si>
    <t>D1</t>
  </si>
  <si>
    <t>2 Základy</t>
  </si>
  <si>
    <t>21452</t>
  </si>
  <si>
    <t>SANAČNÍ VRSTVY Z KAMENIVA DRCENÉHO</t>
  </si>
  <si>
    <t>32</t>
  </si>
  <si>
    <t>17</t>
  </si>
  <si>
    <t>272325</t>
  </si>
  <si>
    <t>ZÁKLADY ZE ŽELEZOBETONU DO C30/37</t>
  </si>
  <si>
    <t>34</t>
  </si>
  <si>
    <t>272365</t>
  </si>
  <si>
    <t>VÝZTUŽ ZÁKLADŮ Z OCELI 10505, B500B</t>
  </si>
  <si>
    <t>T</t>
  </si>
  <si>
    <t>36</t>
  </si>
  <si>
    <t>19</t>
  </si>
  <si>
    <t>28997C</t>
  </si>
  <si>
    <t>OPLÁŠTĚNÍ (ZPEVNĚNÍ) Z GEOTEXTILIE DO 300G/M2</t>
  </si>
  <si>
    <t>M2</t>
  </si>
  <si>
    <t>38</t>
  </si>
  <si>
    <t>28997F</t>
  </si>
  <si>
    <t>OPLÁŠTĚNÍ (ZPEVNĚNÍ) Z GEOTEXTILIE DO 600G/M2</t>
  </si>
  <si>
    <t>40</t>
  </si>
  <si>
    <t>21</t>
  </si>
  <si>
    <t>28999</t>
  </si>
  <si>
    <t>OPLÁŠTĚNÍ (ZPEVNĚNÍ) Z FÓLIE</t>
  </si>
  <si>
    <t>42</t>
  </si>
  <si>
    <t>Svislé konstrukce</t>
  </si>
  <si>
    <t>333325</t>
  </si>
  <si>
    <t>MOSTNÍ OPĚRY A KŘÍDLA ZE ŽELEZOVÉHO BETONU DO C30/37</t>
  </si>
  <si>
    <t>44</t>
  </si>
  <si>
    <t>23</t>
  </si>
  <si>
    <t>333365</t>
  </si>
  <si>
    <t>VÝZTUŽ MOSTNÍCH OPĚR A KŘÍDEL Z OCELI 10505, B500B</t>
  </si>
  <si>
    <t>46</t>
  </si>
  <si>
    <t>224324</t>
  </si>
  <si>
    <t>PILOTY ZE ŽELEZOBETONU C25/30</t>
  </si>
  <si>
    <t>48</t>
  </si>
  <si>
    <t>25</t>
  </si>
  <si>
    <t>224365</t>
  </si>
  <si>
    <t>VÝZTUŽ PILOT Z OCELI 10 505 B 500 B</t>
  </si>
  <si>
    <t>50</t>
  </si>
  <si>
    <t>711121</t>
  </si>
  <si>
    <t>IZOLACE BĚŽN. KONSTRUKCÍ PROTI TLAKOVÉ VODĚ ASF.NÁTĚRY</t>
  </si>
  <si>
    <t>52</t>
  </si>
  <si>
    <t>27</t>
  </si>
  <si>
    <t>711122</t>
  </si>
  <si>
    <t>IZOLACE BĚŽN. KONSTRUKCÍ PROTI TLAKOVÉ VODĚ ASF.PÁSY</t>
  </si>
  <si>
    <t>54</t>
  </si>
  <si>
    <t>78382</t>
  </si>
  <si>
    <t>NÁTĚRY BETONOVÝCH KONSTRUKCÍ typ S1 (OSB)</t>
  </si>
  <si>
    <t>56</t>
  </si>
  <si>
    <t>Vodorovné konstrukce</t>
  </si>
  <si>
    <t>29</t>
  </si>
  <si>
    <t>422325</t>
  </si>
  <si>
    <t>MOSTNÍ NOSNÉ TRÁMOVÉ KONSTRUKCE ZE ŽELEZOBETONU C 30/37</t>
  </si>
  <si>
    <t>58</t>
  </si>
  <si>
    <t>422365</t>
  </si>
  <si>
    <t>VÝZTUŽ MOSTNÍ TRÁMOVÉ KONSTRUKCE Z OCELI 10505, B500B</t>
  </si>
  <si>
    <t>60</t>
  </si>
  <si>
    <t>31</t>
  </si>
  <si>
    <t>42838</t>
  </si>
  <si>
    <t>KLOUB ZE ŽELEZOBETONU VČET VÝZTUŽE</t>
  </si>
  <si>
    <t>62</t>
  </si>
  <si>
    <t>451312</t>
  </si>
  <si>
    <t>PODKLADNÍ A VÝPLŇOVÉ VRSTVY Z PROSTÉHO BETONU C12/15</t>
  </si>
  <si>
    <t>64</t>
  </si>
  <si>
    <t>33</t>
  </si>
  <si>
    <t>45860</t>
  </si>
  <si>
    <t>PODKLADNÍ A VÝPLŇOVÉ VRSTVY Z BETONU MAZEROVITÉHO DRENAŽNÍHO</t>
  </si>
  <si>
    <t>66</t>
  </si>
  <si>
    <t>451523</t>
  </si>
  <si>
    <t>VÝPLŇ VRSTVY Z KAMENIVA DRCENÉHO, INDEX ZHUTNĚNÍ ID DO 0,9</t>
  </si>
  <si>
    <t>68</t>
  </si>
  <si>
    <t>35</t>
  </si>
  <si>
    <t>45157</t>
  </si>
  <si>
    <t>PODKLADNÍ A VÝPLŇOVÉ VRSTVY Z KAMENIVA TĚŽENÉHO</t>
  </si>
  <si>
    <t>70</t>
  </si>
  <si>
    <t>23117A</t>
  </si>
  <si>
    <t>ŠTĚTOVÉ STĚNY BERANĚNÉ Z KOVOVÝCH DÍLCŮ TRVALÉ (PLOCHA)</t>
  </si>
  <si>
    <t>72</t>
  </si>
  <si>
    <t>37</t>
  </si>
  <si>
    <t>875332</t>
  </si>
  <si>
    <t>POTRUBÍ DREN Z TRUB PLAST DN DO 150MM DĚROVANÝCH</t>
  </si>
  <si>
    <t>74</t>
  </si>
  <si>
    <t>87914</t>
  </si>
  <si>
    <t>POTRUBÍ ODPADNÍ MOSTNÍCH OBJEKTŮ Z PLAST TRUB DN DO 200 MM</t>
  </si>
  <si>
    <t>76</t>
  </si>
  <si>
    <t>39</t>
  </si>
  <si>
    <t>57326</t>
  </si>
  <si>
    <t>MIKROKOBEREC JEDNOVSTVÝ FR.0/5 PŘÍMO PJÍŽĎENÁ IZOLACE</t>
  </si>
  <si>
    <t>78</t>
  </si>
  <si>
    <t>93131</t>
  </si>
  <si>
    <t>TĚSNĚNÍ DILATAČNÍCH SPÁR ASFALTOVOU ZÁLIVKOU</t>
  </si>
  <si>
    <t>80</t>
  </si>
  <si>
    <t>41</t>
  </si>
  <si>
    <t>9112B1</t>
  </si>
  <si>
    <t>ZÁBRADLÍ MOSTNÍ SE SVISLOU VÝPLNÍ - DODÁVKA A MONTÁŽ</t>
  </si>
  <si>
    <t>82</t>
  </si>
  <si>
    <t>919112</t>
  </si>
  <si>
    <t>ŘEZÁNÍ ASFALTOVÉHO KRYTU VOZOVEK TL DO 100MM</t>
  </si>
  <si>
    <t>84</t>
  </si>
  <si>
    <t>43</t>
  </si>
  <si>
    <t>914A41</t>
  </si>
  <si>
    <t>EV ČÍSLO MOSTU OCEL S FÓLIÍ TŘ.3 DODÁVKA A MONTÁŽ</t>
  </si>
  <si>
    <t>86</t>
  </si>
  <si>
    <t>Příloha č.1 Změnového listu č.1 - Rozdílový rozpočet</t>
  </si>
  <si>
    <t>Kladská stezka, úsek Jaroměř - Rychnovek</t>
  </si>
  <si>
    <t>Dobrovolný spolek Kladská stezka</t>
  </si>
  <si>
    <t>48035599</t>
  </si>
  <si>
    <t>SWIETELSKY stavební s.r.o.</t>
  </si>
  <si>
    <t>CZ48035599</t>
  </si>
  <si>
    <t>Hronovský – dopravní projekce s.r.o.</t>
  </si>
  <si>
    <t xml:space="preserve">Kamil Hronovský </t>
  </si>
  <si>
    <t>Množství navýšení</t>
  </si>
  <si>
    <t>Cena celkem navýšení</t>
  </si>
  <si>
    <t>Množství snížení</t>
  </si>
  <si>
    <t>Cena celkem snížení</t>
  </si>
  <si>
    <t>Celkem po změně č.1</t>
  </si>
  <si>
    <t>Cena celkem po změně č.1 [CZK]</t>
  </si>
  <si>
    <t>Petr Škráček</t>
  </si>
  <si>
    <t>N1</t>
  </si>
  <si>
    <t>227831</t>
  </si>
  <si>
    <t>Mikropiloty D do 150 mm</t>
  </si>
  <si>
    <t>m</t>
  </si>
  <si>
    <t>OTSKP 2024</t>
  </si>
  <si>
    <t>N2</t>
  </si>
  <si>
    <t>26184</t>
  </si>
  <si>
    <t>Vrty mikropilot tř.III do 200 mm</t>
  </si>
  <si>
    <t>Index 0,7656</t>
  </si>
  <si>
    <t>Rozdíl ceny</t>
  </si>
  <si>
    <t>po indexaci</t>
  </si>
  <si>
    <t>OTSKP 2024 po indexaci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</si>
</sst>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\.mm\.yyyy"/>
    <numFmt numFmtId="165" formatCode="#,##0.00%"/>
    <numFmt numFmtId="166" formatCode="#,##0.00000"/>
    <numFmt numFmtId="167" formatCode="#,##0.000"/>
  </numFmts>
  <fonts count="19" x14ac:knownFonts="1">
    <font>
      <sz val="11"/>
      <color theme="1"/>
      <name val="Calibri"/>
      <family val="2"/>
      <charset val="238"/>
      <scheme val="minor"/>
    </font>
    <font>
      <sz val="8"/>
      <color rgb="FF3366FF"/>
      <name val="Arial CE"/>
    </font>
    <font>
      <b/>
      <sz val="14"/>
      <name val="Arial CE"/>
    </font>
    <font>
      <sz val="10"/>
      <color rgb="FF3366FF"/>
      <name val="Arial CE"/>
    </font>
    <font>
      <sz val="10"/>
      <color rgb="FF969696"/>
      <name val="Arial CE"/>
    </font>
    <font>
      <b/>
      <sz val="11"/>
      <name val="Arial CE"/>
    </font>
    <font>
      <sz val="10"/>
      <name val="Arial CE"/>
    </font>
    <font>
      <b/>
      <sz val="10"/>
      <name val="Arial CE"/>
    </font>
    <font>
      <b/>
      <sz val="12"/>
      <color rgb="FF960000"/>
      <name val="Arial CE"/>
    </font>
    <font>
      <sz val="8"/>
      <color rgb="FF969696"/>
      <name val="Arial CE"/>
    </font>
    <font>
      <b/>
      <sz val="12"/>
      <name val="Arial CE"/>
    </font>
    <font>
      <sz val="9"/>
      <name val="Arial CE"/>
    </font>
    <font>
      <b/>
      <sz val="12"/>
      <color rgb="FF800000"/>
      <name val="Arial CE"/>
    </font>
    <font>
      <sz val="12"/>
      <color rgb="FF003366"/>
      <name val="Arial CE"/>
    </font>
    <font>
      <sz val="9"/>
      <color rgb="FF969696"/>
      <name val="Arial CE"/>
    </font>
    <font>
      <sz val="8"/>
      <color rgb="FF960000"/>
      <name val="Arial CE"/>
    </font>
    <font>
      <b/>
      <sz val="8"/>
      <name val="Arial CE"/>
    </font>
    <font>
      <sz val="8"/>
      <color rgb="FF003366"/>
      <name val="Arial CE"/>
    </font>
    <font>
      <b/>
      <sz val="18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0C0C0"/>
      </patternFill>
    </fill>
    <fill>
      <patternFill patternType="solid">
        <fgColor rgb="FFD2D2D2"/>
      </patternFill>
    </fill>
    <fill>
      <patternFill patternType="solid">
        <fgColor theme="7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969696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164" fontId="6" fillId="0" borderId="0" xfId="0" applyNumberFormat="1" applyFont="1" applyAlignment="1">
      <alignment horizontal="left" vertical="center"/>
    </xf>
    <xf numFmtId="0" fontId="6" fillId="2" borderId="0" xfId="0" applyFont="1" applyFill="1" applyAlignment="1" applyProtection="1">
      <alignment horizontal="left" vertical="center"/>
      <protection locked="0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/>
    </xf>
    <xf numFmtId="0" fontId="7" fillId="0" borderId="0" xfId="0" applyFont="1" applyAlignment="1">
      <alignment horizontal="left" vertical="center"/>
    </xf>
    <xf numFmtId="4" fontId="8" fillId="0" borderId="0" xfId="0" applyNumberFormat="1" applyFont="1" applyAlignment="1">
      <alignment vertical="center"/>
    </xf>
    <xf numFmtId="0" fontId="4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4" fontId="4" fillId="0" borderId="0" xfId="0" applyNumberFormat="1" applyFont="1" applyAlignment="1">
      <alignment vertical="center"/>
    </xf>
    <xf numFmtId="165" fontId="4" fillId="0" borderId="0" xfId="0" applyNumberFormat="1" applyFont="1" applyAlignment="1">
      <alignment horizontal="right" vertical="center"/>
    </xf>
    <xf numFmtId="0" fontId="0" fillId="4" borderId="0" xfId="0" applyFill="1" applyAlignment="1">
      <alignment vertical="center"/>
    </xf>
    <xf numFmtId="0" fontId="10" fillId="4" borderId="5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10" fillId="4" borderId="6" xfId="0" applyFont="1" applyFill="1" applyBorder="1" applyAlignment="1">
      <alignment horizontal="right" vertical="center"/>
    </xf>
    <xf numFmtId="0" fontId="10" fillId="4" borderId="6" xfId="0" applyFont="1" applyFill="1" applyBorder="1" applyAlignment="1">
      <alignment horizontal="center" vertical="center"/>
    </xf>
    <xf numFmtId="4" fontId="10" fillId="4" borderId="6" xfId="0" applyNumberFormat="1" applyFont="1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6" fillId="0" borderId="0" xfId="0" applyFont="1" applyAlignment="1">
      <alignment horizontal="left" vertical="center" wrapText="1"/>
    </xf>
    <xf numFmtId="0" fontId="11" fillId="4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3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10" xfId="0" applyFont="1" applyBorder="1" applyAlignment="1">
      <alignment horizontal="left" vertical="center"/>
    </xf>
    <xf numFmtId="0" fontId="13" fillId="0" borderId="10" xfId="0" applyFont="1" applyBorder="1" applyAlignment="1">
      <alignment vertical="center"/>
    </xf>
    <xf numFmtId="4" fontId="13" fillId="0" borderId="10" xfId="0" applyNumberFormat="1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4" fontId="8" fillId="0" borderId="0" xfId="0" applyNumberFormat="1" applyFont="1"/>
    <xf numFmtId="0" fontId="0" fillId="0" borderId="14" xfId="0" applyBorder="1" applyAlignment="1">
      <alignment vertical="center"/>
    </xf>
    <xf numFmtId="166" fontId="15" fillId="0" borderId="4" xfId="0" applyNumberFormat="1" applyFont="1" applyBorder="1"/>
    <xf numFmtId="166" fontId="15" fillId="0" borderId="15" xfId="0" applyNumberFormat="1" applyFont="1" applyBorder="1"/>
    <xf numFmtId="4" fontId="16" fillId="0" borderId="0" xfId="0" applyNumberFormat="1" applyFont="1" applyAlignment="1">
      <alignment vertical="center"/>
    </xf>
    <xf numFmtId="0" fontId="17" fillId="0" borderId="3" xfId="0" applyFont="1" applyBorder="1"/>
    <xf numFmtId="0" fontId="17" fillId="0" borderId="0" xfId="0" applyFont="1"/>
    <xf numFmtId="0" fontId="17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7" fillId="0" borderId="0" xfId="0" applyFont="1" applyProtection="1">
      <protection locked="0"/>
    </xf>
    <xf numFmtId="4" fontId="13" fillId="0" borderId="0" xfId="0" applyNumberFormat="1" applyFont="1"/>
    <xf numFmtId="0" fontId="17" fillId="0" borderId="16" xfId="0" applyFont="1" applyBorder="1"/>
    <xf numFmtId="166" fontId="17" fillId="0" borderId="0" xfId="0" applyNumberFormat="1" applyFont="1"/>
    <xf numFmtId="166" fontId="17" fillId="0" borderId="17" xfId="0" applyNumberFormat="1" applyFont="1" applyBorder="1"/>
    <xf numFmtId="0" fontId="17" fillId="0" borderId="0" xfId="0" applyFont="1" applyAlignment="1">
      <alignment horizontal="center"/>
    </xf>
    <xf numFmtId="4" fontId="17" fillId="0" borderId="0" xfId="0" applyNumberFormat="1" applyFont="1" applyAlignment="1">
      <alignment vertical="center"/>
    </xf>
    <xf numFmtId="0" fontId="0" fillId="0" borderId="3" xfId="0" applyBorder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/>
      <protection locked="0"/>
    </xf>
    <xf numFmtId="49" fontId="11" fillId="0" borderId="18" xfId="0" applyNumberFormat="1" applyFont="1" applyBorder="1" applyAlignment="1" applyProtection="1">
      <alignment horizontal="left" vertical="center" wrapText="1"/>
      <protection locked="0"/>
    </xf>
    <xf numFmtId="0" fontId="11" fillId="0" borderId="18" xfId="0" applyFont="1" applyBorder="1" applyAlignment="1" applyProtection="1">
      <alignment horizontal="left" vertical="center" wrapText="1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167" fontId="11" fillId="0" borderId="18" xfId="0" applyNumberFormat="1" applyFont="1" applyBorder="1" applyAlignment="1" applyProtection="1">
      <alignment vertical="center"/>
      <protection locked="0"/>
    </xf>
    <xf numFmtId="4" fontId="11" fillId="2" borderId="18" xfId="0" applyNumberFormat="1" applyFont="1" applyFill="1" applyBorder="1" applyAlignment="1" applyProtection="1">
      <alignment vertical="center"/>
      <protection locked="0"/>
    </xf>
    <xf numFmtId="4" fontId="11" fillId="0" borderId="18" xfId="0" applyNumberFormat="1" applyFont="1" applyBorder="1" applyAlignment="1" applyProtection="1">
      <alignment vertical="center"/>
      <protection locked="0"/>
    </xf>
    <xf numFmtId="0" fontId="0" fillId="0" borderId="18" xfId="0" applyBorder="1" applyAlignment="1" applyProtection="1">
      <alignment vertical="center"/>
      <protection locked="0"/>
    </xf>
    <xf numFmtId="0" fontId="14" fillId="2" borderId="16" xfId="0" applyFont="1" applyFill="1" applyBorder="1" applyAlignment="1" applyProtection="1">
      <alignment horizontal="left" vertical="center"/>
      <protection locked="0"/>
    </xf>
    <xf numFmtId="0" fontId="14" fillId="0" borderId="0" xfId="0" applyFont="1" applyAlignment="1">
      <alignment horizontal="center" vertical="center"/>
    </xf>
    <xf numFmtId="166" fontId="14" fillId="0" borderId="0" xfId="0" applyNumberFormat="1" applyFont="1" applyAlignment="1">
      <alignment vertical="center"/>
    </xf>
    <xf numFmtId="166" fontId="14" fillId="0" borderId="17" xfId="0" applyNumberFormat="1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4" fontId="0" fillId="0" borderId="0" xfId="0" applyNumberFormat="1" applyAlignment="1">
      <alignment vertical="center"/>
    </xf>
    <xf numFmtId="0" fontId="14" fillId="2" borderId="19" xfId="0" applyFont="1" applyFill="1" applyBorder="1" applyAlignment="1" applyProtection="1">
      <alignment horizontal="left" vertical="center"/>
      <protection locked="0"/>
    </xf>
    <xf numFmtId="0" fontId="14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166" fontId="14" fillId="0" borderId="10" xfId="0" applyNumberFormat="1" applyFont="1" applyBorder="1" applyAlignment="1">
      <alignment vertical="center"/>
    </xf>
    <xf numFmtId="166" fontId="14" fillId="0" borderId="2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11" fillId="4" borderId="0" xfId="0" applyFont="1" applyFill="1" applyAlignment="1">
      <alignment horizontal="right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 applyProtection="1">
      <alignment horizontal="left" vertical="center"/>
      <protection locked="0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4" fontId="11" fillId="5" borderId="18" xfId="0" applyNumberFormat="1" applyFont="1" applyFill="1" applyBorder="1" applyAlignment="1" applyProtection="1">
      <alignment vertical="center"/>
      <protection locked="0"/>
    </xf>
    <xf numFmtId="0" fontId="0" fillId="5" borderId="18" xfId="0" applyFill="1" applyBorder="1" applyAlignment="1" applyProtection="1">
      <alignment vertical="center"/>
      <protection locked="0"/>
    </xf>
    <xf numFmtId="0" fontId="0" fillId="5" borderId="3" xfId="0" applyFill="1" applyBorder="1" applyAlignment="1">
      <alignment vertical="center"/>
    </xf>
    <xf numFmtId="0" fontId="14" fillId="5" borderId="16" xfId="0" applyFont="1" applyFill="1" applyBorder="1" applyAlignment="1" applyProtection="1">
      <alignment horizontal="left" vertical="center"/>
      <protection locked="0"/>
    </xf>
    <xf numFmtId="0" fontId="14" fillId="5" borderId="0" xfId="0" applyFont="1" applyFill="1" applyAlignment="1">
      <alignment horizontal="center" vertical="center"/>
    </xf>
    <xf numFmtId="0" fontId="0" fillId="5" borderId="0" xfId="0" applyFill="1" applyAlignment="1">
      <alignment vertical="center"/>
    </xf>
    <xf numFmtId="166" fontId="14" fillId="5" borderId="0" xfId="0" applyNumberFormat="1" applyFont="1" applyFill="1" applyAlignment="1">
      <alignment vertical="center"/>
    </xf>
    <xf numFmtId="166" fontId="14" fillId="5" borderId="17" xfId="0" applyNumberFormat="1" applyFont="1" applyFill="1" applyBorder="1" applyAlignment="1">
      <alignment vertical="center"/>
    </xf>
    <xf numFmtId="167" fontId="11" fillId="5" borderId="18" xfId="0" applyNumberFormat="1" applyFont="1" applyFill="1" applyBorder="1" applyAlignment="1" applyProtection="1">
      <alignment vertical="center"/>
      <protection locked="0"/>
    </xf>
    <xf numFmtId="0" fontId="0" fillId="0" borderId="0" xfId="0" applyAlignment="1">
      <alignment horizontal="right" vertical="center"/>
    </xf>
    <xf numFmtId="4" fontId="17" fillId="0" borderId="0" xfId="0" applyNumberFormat="1" applyFont="1"/>
    <xf numFmtId="167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 applyProtection="1">
      <alignment horizontal="left" vertical="center"/>
      <protection locked="0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8" fillId="0" borderId="9" xfId="0" applyFont="1" applyBorder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6" fillId="2" borderId="0" xfId="0" applyFont="1" applyFill="1" applyAlignment="1" applyProtection="1">
      <alignment horizontal="left" vertical="center"/>
      <protection locked="0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4" fontId="11" fillId="0" borderId="18" xfId="0" applyNumberFormat="1" applyFont="1" applyFill="1" applyBorder="1" applyAlignment="1" applyProtection="1">
      <alignment vertical="center"/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64C12-1104-406A-AB7C-C167E9D6A4D6}">
  <sheetPr>
    <pageSetUpPr fitToPage="1"/>
  </sheetPr>
  <dimension ref="B2:BM135"/>
  <sheetViews>
    <sheetView tabSelected="1" topLeftCell="A18" zoomScale="85" zoomScaleNormal="85" workbookViewId="0">
      <selection activeCell="K110" sqref="K110"/>
    </sheetView>
  </sheetViews>
  <sheetFormatPr defaultRowHeight="15" x14ac:dyDescent="0.25"/>
  <cols>
    <col min="1" max="1" width="7.140625" customWidth="1"/>
    <col min="2" max="2" width="1" customWidth="1"/>
    <col min="3" max="3" width="3.5703125" customWidth="1"/>
    <col min="4" max="4" width="3.7109375" customWidth="1"/>
    <col min="5" max="5" width="14.7109375" customWidth="1"/>
    <col min="6" max="6" width="43.5703125" customWidth="1"/>
    <col min="7" max="7" width="6.42578125" customWidth="1"/>
    <col min="8" max="8" width="12" customWidth="1"/>
    <col min="9" max="9" width="13.5703125" customWidth="1"/>
    <col min="10" max="10" width="19.140625" customWidth="1"/>
    <col min="11" max="11" width="22.42578125" customWidth="1"/>
    <col min="12" max="12" width="8" hidden="1" customWidth="1"/>
    <col min="13" max="13" width="9.28515625" hidden="1" customWidth="1"/>
    <col min="14" max="14" width="9.140625" hidden="1" customWidth="1"/>
    <col min="15" max="20" width="12.140625" hidden="1" customWidth="1"/>
    <col min="21" max="21" width="14" hidden="1" customWidth="1"/>
    <col min="22" max="22" width="10.5703125" hidden="1" customWidth="1"/>
    <col min="23" max="27" width="15.7109375" customWidth="1"/>
    <col min="28" max="28" width="14" customWidth="1"/>
    <col min="29" max="29" width="9.42578125" customWidth="1"/>
    <col min="30" max="30" width="12.85546875" customWidth="1"/>
    <col min="31" max="31" width="14" customWidth="1"/>
    <col min="36" max="66" width="0" hidden="1" customWidth="1"/>
  </cols>
  <sheetData>
    <row r="2" spans="2:46" ht="36.950000000000003" customHeight="1" x14ac:dyDescent="0.35">
      <c r="B2" s="116" t="s">
        <v>229</v>
      </c>
      <c r="C2" s="116"/>
      <c r="D2" s="116"/>
      <c r="E2" s="116"/>
      <c r="F2" s="116"/>
      <c r="G2" s="116"/>
      <c r="H2" s="116"/>
      <c r="I2" s="116"/>
      <c r="J2" s="116"/>
      <c r="L2" s="117" t="s">
        <v>0</v>
      </c>
      <c r="M2" s="117"/>
      <c r="N2" s="117"/>
      <c r="O2" s="117"/>
      <c r="P2" s="117"/>
      <c r="Q2" s="117"/>
      <c r="R2" s="117"/>
      <c r="S2" s="117"/>
      <c r="T2" s="117"/>
      <c r="U2" s="117"/>
      <c r="V2" s="117"/>
      <c r="AT2" s="1" t="s">
        <v>1</v>
      </c>
    </row>
    <row r="3" spans="2:46" ht="6.95" customHeight="1" x14ac:dyDescent="0.25">
      <c r="B3" s="2"/>
      <c r="C3" s="3"/>
      <c r="D3" s="3"/>
      <c r="E3" s="3"/>
      <c r="F3" s="3"/>
      <c r="G3" s="3"/>
      <c r="H3" s="3"/>
      <c r="I3" s="3"/>
      <c r="J3" s="3"/>
      <c r="K3" s="3"/>
      <c r="L3" s="4"/>
      <c r="AT3" s="1" t="s">
        <v>2</v>
      </c>
    </row>
    <row r="4" spans="2:46" ht="24.95" customHeight="1" x14ac:dyDescent="0.25">
      <c r="B4" s="4"/>
      <c r="D4" s="5" t="s">
        <v>3</v>
      </c>
      <c r="L4" s="4"/>
      <c r="M4" s="6" t="s">
        <v>4</v>
      </c>
      <c r="AT4" s="1" t="s">
        <v>5</v>
      </c>
    </row>
    <row r="5" spans="2:46" ht="6.95" customHeight="1" x14ac:dyDescent="0.25">
      <c r="B5" s="4"/>
      <c r="L5" s="4"/>
    </row>
    <row r="6" spans="2:46" ht="12" customHeight="1" x14ac:dyDescent="0.25">
      <c r="B6" s="4"/>
      <c r="D6" s="7" t="s">
        <v>6</v>
      </c>
      <c r="L6" s="4"/>
    </row>
    <row r="7" spans="2:46" ht="16.5" customHeight="1" x14ac:dyDescent="0.25">
      <c r="B7" s="4"/>
      <c r="E7" s="114" t="s">
        <v>230</v>
      </c>
      <c r="F7" s="115"/>
      <c r="G7" s="115"/>
      <c r="H7" s="115"/>
      <c r="L7" s="4"/>
    </row>
    <row r="8" spans="2:46" s="9" customFormat="1" ht="12" customHeight="1" x14ac:dyDescent="0.25">
      <c r="B8" s="8"/>
      <c r="D8" s="7" t="s">
        <v>7</v>
      </c>
      <c r="L8" s="8"/>
    </row>
    <row r="9" spans="2:46" s="9" customFormat="1" ht="16.5" customHeight="1" x14ac:dyDescent="0.25">
      <c r="B9" s="8"/>
      <c r="E9" s="112" t="s">
        <v>8</v>
      </c>
      <c r="F9" s="113"/>
      <c r="G9" s="113"/>
      <c r="H9" s="113"/>
      <c r="L9" s="8"/>
    </row>
    <row r="10" spans="2:46" s="9" customFormat="1" x14ac:dyDescent="0.25">
      <c r="B10" s="8"/>
      <c r="L10" s="8"/>
    </row>
    <row r="11" spans="2:46" s="9" customFormat="1" ht="12" customHeight="1" x14ac:dyDescent="0.25">
      <c r="B11" s="8"/>
      <c r="D11" s="7" t="s">
        <v>9</v>
      </c>
      <c r="F11" s="10" t="s">
        <v>10</v>
      </c>
      <c r="I11" s="7" t="s">
        <v>11</v>
      </c>
      <c r="J11" s="10" t="s">
        <v>10</v>
      </c>
      <c r="L11" s="8"/>
    </row>
    <row r="12" spans="2:46" s="9" customFormat="1" ht="12" customHeight="1" x14ac:dyDescent="0.25">
      <c r="B12" s="8"/>
      <c r="D12" s="7" t="s">
        <v>12</v>
      </c>
      <c r="F12" s="10" t="s">
        <v>13</v>
      </c>
      <c r="I12" s="7" t="s">
        <v>14</v>
      </c>
      <c r="J12" s="11">
        <v>45264</v>
      </c>
      <c r="L12" s="8"/>
    </row>
    <row r="13" spans="2:46" s="9" customFormat="1" ht="10.9" customHeight="1" x14ac:dyDescent="0.25">
      <c r="B13" s="8"/>
      <c r="L13" s="8"/>
    </row>
    <row r="14" spans="2:46" s="9" customFormat="1" ht="12" customHeight="1" x14ac:dyDescent="0.25">
      <c r="B14" s="8"/>
      <c r="D14" s="7" t="s">
        <v>15</v>
      </c>
      <c r="I14" s="7" t="s">
        <v>16</v>
      </c>
      <c r="J14" s="10" t="s">
        <v>10</v>
      </c>
      <c r="L14" s="8"/>
    </row>
    <row r="15" spans="2:46" s="9" customFormat="1" ht="18" customHeight="1" x14ac:dyDescent="0.25">
      <c r="B15" s="8"/>
      <c r="E15" s="10" t="s">
        <v>231</v>
      </c>
      <c r="I15" s="7" t="s">
        <v>17</v>
      </c>
      <c r="J15" s="10" t="s">
        <v>10</v>
      </c>
      <c r="L15" s="8"/>
    </row>
    <row r="16" spans="2:46" s="9" customFormat="1" ht="6.95" customHeight="1" x14ac:dyDescent="0.25">
      <c r="B16" s="8"/>
      <c r="L16" s="8"/>
    </row>
    <row r="17" spans="2:23" s="9" customFormat="1" ht="12" customHeight="1" x14ac:dyDescent="0.25">
      <c r="B17" s="8"/>
      <c r="D17" s="7" t="s">
        <v>18</v>
      </c>
      <c r="I17" s="7" t="s">
        <v>16</v>
      </c>
      <c r="J17" s="12" t="s">
        <v>232</v>
      </c>
      <c r="L17" s="8"/>
    </row>
    <row r="18" spans="2:23" s="9" customFormat="1" ht="18" customHeight="1" x14ac:dyDescent="0.25">
      <c r="B18" s="8"/>
      <c r="E18" s="118" t="s">
        <v>233</v>
      </c>
      <c r="F18" s="119"/>
      <c r="G18" s="119"/>
      <c r="H18" s="119"/>
      <c r="I18" s="7" t="s">
        <v>17</v>
      </c>
      <c r="J18" s="12" t="s">
        <v>234</v>
      </c>
      <c r="L18" s="8"/>
    </row>
    <row r="19" spans="2:23" s="9" customFormat="1" ht="6.95" customHeight="1" x14ac:dyDescent="0.25">
      <c r="B19" s="8"/>
      <c r="L19" s="8"/>
    </row>
    <row r="20" spans="2:23" s="9" customFormat="1" ht="12" customHeight="1" x14ac:dyDescent="0.25">
      <c r="B20" s="8"/>
      <c r="D20" s="7" t="s">
        <v>19</v>
      </c>
      <c r="I20" s="7" t="s">
        <v>16</v>
      </c>
      <c r="J20" s="10" t="s">
        <v>10</v>
      </c>
      <c r="L20" s="8"/>
    </row>
    <row r="21" spans="2:23" s="9" customFormat="1" ht="18" customHeight="1" x14ac:dyDescent="0.25">
      <c r="B21" s="8"/>
      <c r="E21" s="10" t="s">
        <v>235</v>
      </c>
      <c r="I21" s="7" t="s">
        <v>17</v>
      </c>
      <c r="J21" s="10" t="s">
        <v>10</v>
      </c>
      <c r="L21" s="8"/>
    </row>
    <row r="22" spans="2:23" s="9" customFormat="1" ht="6.95" customHeight="1" x14ac:dyDescent="0.25">
      <c r="B22" s="8"/>
      <c r="L22" s="8"/>
    </row>
    <row r="23" spans="2:23" s="9" customFormat="1" ht="12" customHeight="1" x14ac:dyDescent="0.25">
      <c r="B23" s="8"/>
      <c r="D23" s="7" t="s">
        <v>20</v>
      </c>
      <c r="I23" s="7" t="s">
        <v>16</v>
      </c>
      <c r="J23" s="10" t="s">
        <v>10</v>
      </c>
      <c r="L23" s="8"/>
    </row>
    <row r="24" spans="2:23" s="9" customFormat="1" ht="18" customHeight="1" x14ac:dyDescent="0.25">
      <c r="B24" s="8"/>
      <c r="E24" s="10" t="s">
        <v>236</v>
      </c>
      <c r="I24" s="7" t="s">
        <v>17</v>
      </c>
      <c r="J24" s="10" t="s">
        <v>10</v>
      </c>
      <c r="L24" s="8"/>
    </row>
    <row r="25" spans="2:23" s="9" customFormat="1" ht="6.95" customHeight="1" x14ac:dyDescent="0.25">
      <c r="B25" s="8"/>
      <c r="L25" s="8"/>
    </row>
    <row r="26" spans="2:23" s="9" customFormat="1" ht="12" customHeight="1" x14ac:dyDescent="0.25">
      <c r="B26" s="8"/>
      <c r="D26" s="7" t="s">
        <v>21</v>
      </c>
      <c r="L26" s="8"/>
    </row>
    <row r="27" spans="2:23" s="14" customFormat="1" ht="16.5" customHeight="1" x14ac:dyDescent="0.25">
      <c r="B27" s="13"/>
      <c r="E27" s="120" t="s">
        <v>10</v>
      </c>
      <c r="F27" s="120"/>
      <c r="G27" s="120"/>
      <c r="H27" s="120"/>
      <c r="L27" s="13"/>
    </row>
    <row r="28" spans="2:23" s="9" customFormat="1" ht="6.95" customHeight="1" x14ac:dyDescent="0.25">
      <c r="B28" s="8"/>
      <c r="L28" s="8"/>
    </row>
    <row r="29" spans="2:23" s="9" customFormat="1" ht="6.95" customHeight="1" x14ac:dyDescent="0.25">
      <c r="B29" s="8"/>
      <c r="D29" s="15"/>
      <c r="E29" s="15"/>
      <c r="F29" s="15"/>
      <c r="G29" s="15"/>
      <c r="H29" s="15"/>
      <c r="I29" s="15"/>
      <c r="J29" s="15"/>
      <c r="K29" s="15"/>
      <c r="L29" s="8"/>
    </row>
    <row r="30" spans="2:23" s="9" customFormat="1" ht="25.35" customHeight="1" x14ac:dyDescent="0.25">
      <c r="B30" s="8"/>
      <c r="D30" s="16" t="s">
        <v>22</v>
      </c>
      <c r="J30" s="17">
        <f>J59</f>
        <v>3671577.9498000001</v>
      </c>
      <c r="L30" s="8"/>
      <c r="W30" s="81"/>
    </row>
    <row r="31" spans="2:23" s="9" customFormat="1" ht="6.95" customHeight="1" x14ac:dyDescent="0.25">
      <c r="B31" s="8"/>
      <c r="D31" s="15"/>
      <c r="E31" s="15"/>
      <c r="F31" s="15"/>
      <c r="G31" s="15"/>
      <c r="H31" s="15"/>
      <c r="I31" s="15"/>
      <c r="J31" s="15"/>
      <c r="K31" s="15"/>
      <c r="L31" s="8"/>
    </row>
    <row r="32" spans="2:23" s="9" customFormat="1" ht="14.45" customHeight="1" x14ac:dyDescent="0.25">
      <c r="B32" s="8"/>
      <c r="F32" s="18" t="s">
        <v>23</v>
      </c>
      <c r="I32" s="18" t="s">
        <v>24</v>
      </c>
      <c r="J32" s="18" t="s">
        <v>25</v>
      </c>
      <c r="L32" s="8"/>
    </row>
    <row r="33" spans="2:12" s="9" customFormat="1" ht="14.45" customHeight="1" x14ac:dyDescent="0.25">
      <c r="B33" s="8"/>
      <c r="D33" s="19" t="s">
        <v>26</v>
      </c>
      <c r="E33" s="7" t="s">
        <v>27</v>
      </c>
      <c r="F33" s="20">
        <f>ROUND((SUM(BE84:BE134)),  2)</f>
        <v>3652454.14</v>
      </c>
      <c r="I33" s="21">
        <v>0.21</v>
      </c>
      <c r="J33" s="20">
        <f>ROUND(((SUM(BE84:BE134))*I33),  2)</f>
        <v>767015.37</v>
      </c>
      <c r="L33" s="8"/>
    </row>
    <row r="34" spans="2:12" s="9" customFormat="1" ht="14.45" customHeight="1" x14ac:dyDescent="0.25">
      <c r="B34" s="8"/>
      <c r="E34" s="7" t="s">
        <v>28</v>
      </c>
      <c r="F34" s="20">
        <f>ROUND((SUM(BF84:BF134)),  2)</f>
        <v>0</v>
      </c>
      <c r="I34" s="21">
        <v>0.15</v>
      </c>
      <c r="J34" s="20">
        <f>ROUND(((SUM(BF84:BF134))*I34),  2)</f>
        <v>0</v>
      </c>
      <c r="L34" s="8"/>
    </row>
    <row r="35" spans="2:12" s="9" customFormat="1" ht="14.45" hidden="1" customHeight="1" x14ac:dyDescent="0.25">
      <c r="B35" s="8"/>
      <c r="E35" s="7" t="s">
        <v>29</v>
      </c>
      <c r="F35" s="20">
        <f>ROUND((SUM(BG84:BG134)),  2)</f>
        <v>0</v>
      </c>
      <c r="I35" s="21">
        <v>0.21</v>
      </c>
      <c r="J35" s="20">
        <f>0</f>
        <v>0</v>
      </c>
      <c r="L35" s="8"/>
    </row>
    <row r="36" spans="2:12" s="9" customFormat="1" ht="14.45" hidden="1" customHeight="1" x14ac:dyDescent="0.25">
      <c r="B36" s="8"/>
      <c r="E36" s="7" t="s">
        <v>30</v>
      </c>
      <c r="F36" s="20">
        <f>ROUND((SUM(BH84:BH134)),  2)</f>
        <v>0</v>
      </c>
      <c r="I36" s="21">
        <v>0.15</v>
      </c>
      <c r="J36" s="20">
        <f>0</f>
        <v>0</v>
      </c>
      <c r="L36" s="8"/>
    </row>
    <row r="37" spans="2:12" s="9" customFormat="1" ht="14.45" hidden="1" customHeight="1" x14ac:dyDescent="0.25">
      <c r="B37" s="8"/>
      <c r="E37" s="7" t="s">
        <v>31</v>
      </c>
      <c r="F37" s="20">
        <f>ROUND((SUM(BI84:BI134)),  2)</f>
        <v>0</v>
      </c>
      <c r="I37" s="21">
        <v>0</v>
      </c>
      <c r="J37" s="20">
        <f>0</f>
        <v>0</v>
      </c>
      <c r="L37" s="8"/>
    </row>
    <row r="38" spans="2:12" s="9" customFormat="1" ht="6.95" customHeight="1" x14ac:dyDescent="0.25">
      <c r="B38" s="8"/>
      <c r="L38" s="8"/>
    </row>
    <row r="39" spans="2:12" s="9" customFormat="1" ht="25.35" customHeight="1" x14ac:dyDescent="0.25">
      <c r="B39" s="8"/>
      <c r="C39" s="22"/>
      <c r="D39" s="23" t="s">
        <v>32</v>
      </c>
      <c r="E39" s="24"/>
      <c r="F39" s="24"/>
      <c r="G39" s="25" t="s">
        <v>33</v>
      </c>
      <c r="H39" s="26" t="s">
        <v>34</v>
      </c>
      <c r="I39" s="24"/>
      <c r="J39" s="27">
        <f>SUM(J30:J37)</f>
        <v>4438593.3197999997</v>
      </c>
      <c r="K39" s="28"/>
      <c r="L39" s="8"/>
    </row>
    <row r="40" spans="2:12" s="9" customFormat="1" ht="14.45" customHeight="1" x14ac:dyDescent="0.25">
      <c r="B40" s="29"/>
      <c r="C40" s="30"/>
      <c r="D40" s="30"/>
      <c r="E40" s="30"/>
      <c r="F40" s="30"/>
      <c r="G40" s="30"/>
      <c r="H40" s="30"/>
      <c r="I40" s="30"/>
      <c r="J40" s="30"/>
      <c r="K40" s="30"/>
      <c r="L40" s="8"/>
    </row>
    <row r="44" spans="2:12" s="9" customFormat="1" ht="6.95" customHeight="1" x14ac:dyDescent="0.25">
      <c r="B44" s="31"/>
      <c r="C44" s="32"/>
      <c r="D44" s="32"/>
      <c r="E44" s="32"/>
      <c r="F44" s="32"/>
      <c r="G44" s="32"/>
      <c r="H44" s="32"/>
      <c r="I44" s="32"/>
      <c r="J44" s="32"/>
      <c r="K44" s="32"/>
      <c r="L44" s="8"/>
    </row>
    <row r="45" spans="2:12" s="9" customFormat="1" ht="24.95" customHeight="1" x14ac:dyDescent="0.25">
      <c r="B45" s="8"/>
      <c r="C45" s="5" t="s">
        <v>35</v>
      </c>
      <c r="L45" s="8"/>
    </row>
    <row r="46" spans="2:12" s="9" customFormat="1" ht="6.95" customHeight="1" x14ac:dyDescent="0.25">
      <c r="B46" s="8"/>
      <c r="L46" s="8"/>
    </row>
    <row r="47" spans="2:12" s="9" customFormat="1" ht="12" customHeight="1" x14ac:dyDescent="0.25">
      <c r="B47" s="8"/>
      <c r="C47" s="7" t="s">
        <v>6</v>
      </c>
      <c r="L47" s="8"/>
    </row>
    <row r="48" spans="2:12" s="9" customFormat="1" ht="16.5" customHeight="1" x14ac:dyDescent="0.25">
      <c r="B48" s="8"/>
      <c r="E48" s="114" t="str">
        <f>E7</f>
        <v>Kladská stezka, úsek Jaroměř - Rychnovek</v>
      </c>
      <c r="F48" s="115"/>
      <c r="G48" s="115"/>
      <c r="H48" s="115"/>
      <c r="L48" s="8"/>
    </row>
    <row r="49" spans="2:47" s="9" customFormat="1" ht="12" customHeight="1" x14ac:dyDescent="0.25">
      <c r="B49" s="8"/>
      <c r="C49" s="7" t="s">
        <v>7</v>
      </c>
      <c r="L49" s="8"/>
    </row>
    <row r="50" spans="2:47" s="9" customFormat="1" ht="16.5" customHeight="1" x14ac:dyDescent="0.25">
      <c r="B50" s="8"/>
      <c r="E50" s="112" t="str">
        <f>E9</f>
        <v>SO 201 - Lávka přes Úpu</v>
      </c>
      <c r="F50" s="113"/>
      <c r="G50" s="113"/>
      <c r="H50" s="113"/>
      <c r="L50" s="8"/>
    </row>
    <row r="51" spans="2:47" s="9" customFormat="1" ht="6.95" customHeight="1" x14ac:dyDescent="0.25">
      <c r="B51" s="8"/>
      <c r="L51" s="8"/>
    </row>
    <row r="52" spans="2:47" s="9" customFormat="1" ht="12" customHeight="1" x14ac:dyDescent="0.25">
      <c r="B52" s="8"/>
      <c r="C52" s="7" t="s">
        <v>12</v>
      </c>
      <c r="F52" s="10" t="str">
        <f>F12</f>
        <v xml:space="preserve"> </v>
      </c>
      <c r="I52" s="7" t="s">
        <v>14</v>
      </c>
      <c r="J52" s="11">
        <v>45489</v>
      </c>
      <c r="L52" s="8"/>
    </row>
    <row r="53" spans="2:47" s="9" customFormat="1" ht="6.95" customHeight="1" x14ac:dyDescent="0.25">
      <c r="B53" s="8"/>
      <c r="L53" s="8"/>
    </row>
    <row r="54" spans="2:47" s="9" customFormat="1" ht="25.7" customHeight="1" x14ac:dyDescent="0.25">
      <c r="B54" s="8"/>
      <c r="C54" s="7" t="s">
        <v>15</v>
      </c>
      <c r="F54" s="10" t="str">
        <f>E15</f>
        <v>Dobrovolný spolek Kladská stezka</v>
      </c>
      <c r="I54" s="7" t="s">
        <v>19</v>
      </c>
      <c r="J54" s="33" t="str">
        <f>E21</f>
        <v>Hronovský – dopravní projekce s.r.o.</v>
      </c>
      <c r="L54" s="8"/>
    </row>
    <row r="55" spans="2:47" s="9" customFormat="1" ht="15.2" customHeight="1" x14ac:dyDescent="0.25">
      <c r="B55" s="8"/>
      <c r="C55" s="7" t="s">
        <v>18</v>
      </c>
      <c r="F55" s="10" t="str">
        <f>IF(E18="","",E18)</f>
        <v>SWIETELSKY stavební s.r.o.</v>
      </c>
      <c r="I55" s="7" t="s">
        <v>20</v>
      </c>
      <c r="J55" s="33" t="s">
        <v>243</v>
      </c>
      <c r="L55" s="8"/>
    </row>
    <row r="56" spans="2:47" s="9" customFormat="1" ht="10.35" customHeight="1" x14ac:dyDescent="0.25">
      <c r="B56" s="8"/>
      <c r="L56" s="8"/>
    </row>
    <row r="57" spans="2:47" s="9" customFormat="1" ht="47.25" customHeight="1" x14ac:dyDescent="0.25">
      <c r="B57" s="8"/>
      <c r="C57" s="34" t="s">
        <v>36</v>
      </c>
      <c r="D57" s="22"/>
      <c r="E57" s="22"/>
      <c r="F57" s="22"/>
      <c r="G57" s="22"/>
      <c r="H57" s="22"/>
      <c r="I57" s="22"/>
      <c r="J57" s="88" t="s">
        <v>242</v>
      </c>
      <c r="K57" s="22"/>
      <c r="L57" s="8"/>
    </row>
    <row r="58" spans="2:47" s="9" customFormat="1" ht="10.35" customHeight="1" x14ac:dyDescent="0.25">
      <c r="B58" s="8"/>
      <c r="L58" s="8"/>
    </row>
    <row r="59" spans="2:47" s="9" customFormat="1" ht="22.9" customHeight="1" x14ac:dyDescent="0.25">
      <c r="B59" s="8"/>
      <c r="C59" s="35" t="s">
        <v>38</v>
      </c>
      <c r="J59" s="17">
        <f>AA84</f>
        <v>3671577.9498000001</v>
      </c>
      <c r="L59" s="8"/>
      <c r="AU59" s="1" t="s">
        <v>39</v>
      </c>
    </row>
    <row r="60" spans="2:47" s="37" customFormat="1" ht="24.95" customHeight="1" x14ac:dyDescent="0.25">
      <c r="B60" s="36"/>
      <c r="D60" s="38" t="s">
        <v>40</v>
      </c>
      <c r="E60" s="39"/>
      <c r="F60" s="39"/>
      <c r="G60" s="39"/>
      <c r="H60" s="39"/>
      <c r="I60" s="39"/>
      <c r="J60" s="40">
        <f>AA85</f>
        <v>350968.2</v>
      </c>
      <c r="L60" s="36"/>
    </row>
    <row r="61" spans="2:47" s="37" customFormat="1" ht="24.95" customHeight="1" x14ac:dyDescent="0.25">
      <c r="B61" s="36"/>
      <c r="D61" s="38" t="s">
        <v>41</v>
      </c>
      <c r="E61" s="39"/>
      <c r="F61" s="39"/>
      <c r="G61" s="39"/>
      <c r="H61" s="39"/>
      <c r="I61" s="39"/>
      <c r="J61" s="40">
        <f>AA97</f>
        <v>115397.64</v>
      </c>
      <c r="L61" s="36"/>
    </row>
    <row r="62" spans="2:47" s="37" customFormat="1" ht="24.95" customHeight="1" x14ac:dyDescent="0.25">
      <c r="B62" s="36"/>
      <c r="D62" s="38" t="s">
        <v>42</v>
      </c>
      <c r="E62" s="39"/>
      <c r="F62" s="39"/>
      <c r="G62" s="39"/>
      <c r="H62" s="39"/>
      <c r="I62" s="39"/>
      <c r="J62" s="40">
        <f>AA102</f>
        <v>344821.98</v>
      </c>
      <c r="L62" s="36"/>
    </row>
    <row r="63" spans="2:47" s="37" customFormat="1" ht="24.95" customHeight="1" x14ac:dyDescent="0.25">
      <c r="B63" s="36"/>
      <c r="D63" s="38" t="s">
        <v>43</v>
      </c>
      <c r="E63" s="39"/>
      <c r="F63" s="39"/>
      <c r="G63" s="39"/>
      <c r="H63" s="39"/>
      <c r="I63" s="39"/>
      <c r="J63" s="40">
        <f>AA111</f>
        <v>670847.32980000018</v>
      </c>
      <c r="L63" s="36"/>
    </row>
    <row r="64" spans="2:47" s="37" customFormat="1" ht="24.95" customHeight="1" x14ac:dyDescent="0.25">
      <c r="B64" s="36"/>
      <c r="D64" s="38" t="s">
        <v>44</v>
      </c>
      <c r="E64" s="39"/>
      <c r="F64" s="39"/>
      <c r="G64" s="39"/>
      <c r="H64" s="39"/>
      <c r="I64" s="39"/>
      <c r="J64" s="40">
        <f>AA119</f>
        <v>2189542.7999999998</v>
      </c>
      <c r="L64" s="36"/>
    </row>
    <row r="65" spans="2:12" s="9" customFormat="1" ht="21.75" customHeight="1" x14ac:dyDescent="0.25">
      <c r="B65" s="8"/>
      <c r="L65" s="8"/>
    </row>
    <row r="66" spans="2:12" s="9" customFormat="1" ht="6.95" customHeight="1" x14ac:dyDescent="0.25">
      <c r="B66" s="29"/>
      <c r="C66" s="30"/>
      <c r="D66" s="30"/>
      <c r="E66" s="30"/>
      <c r="F66" s="30"/>
      <c r="G66" s="30"/>
      <c r="H66" s="30"/>
      <c r="I66" s="30"/>
      <c r="J66" s="30"/>
      <c r="K66" s="30"/>
      <c r="L66" s="8"/>
    </row>
    <row r="70" spans="2:12" s="9" customFormat="1" ht="6.95" customHeight="1" x14ac:dyDescent="0.25">
      <c r="B70" s="31"/>
      <c r="C70" s="32"/>
      <c r="D70" s="32"/>
      <c r="E70" s="32"/>
      <c r="F70" s="32"/>
      <c r="G70" s="32"/>
      <c r="H70" s="32"/>
      <c r="I70" s="32"/>
      <c r="J70" s="32"/>
      <c r="K70" s="32"/>
      <c r="L70" s="8"/>
    </row>
    <row r="71" spans="2:12" s="9" customFormat="1" ht="24.95" customHeight="1" x14ac:dyDescent="0.25">
      <c r="B71" s="8"/>
      <c r="C71" s="5" t="s">
        <v>45</v>
      </c>
      <c r="L71" s="8"/>
    </row>
    <row r="72" spans="2:12" s="9" customFormat="1" ht="6.95" customHeight="1" x14ac:dyDescent="0.25">
      <c r="B72" s="8"/>
      <c r="L72" s="8"/>
    </row>
    <row r="73" spans="2:12" s="9" customFormat="1" ht="12" customHeight="1" x14ac:dyDescent="0.25">
      <c r="B73" s="8"/>
      <c r="C73" s="7" t="s">
        <v>6</v>
      </c>
      <c r="L73" s="8"/>
    </row>
    <row r="74" spans="2:12" s="9" customFormat="1" ht="16.5" customHeight="1" x14ac:dyDescent="0.25">
      <c r="B74" s="8"/>
      <c r="E74" s="114" t="str">
        <f>E7</f>
        <v>Kladská stezka, úsek Jaroměř - Rychnovek</v>
      </c>
      <c r="F74" s="115"/>
      <c r="G74" s="115"/>
      <c r="H74" s="115"/>
      <c r="L74" s="8"/>
    </row>
    <row r="75" spans="2:12" s="9" customFormat="1" ht="12" customHeight="1" x14ac:dyDescent="0.25">
      <c r="B75" s="8"/>
      <c r="C75" s="7" t="s">
        <v>7</v>
      </c>
      <c r="L75" s="8"/>
    </row>
    <row r="76" spans="2:12" s="9" customFormat="1" ht="16.5" customHeight="1" x14ac:dyDescent="0.25">
      <c r="B76" s="8"/>
      <c r="E76" s="112" t="str">
        <f>E9</f>
        <v>SO 201 - Lávka přes Úpu</v>
      </c>
      <c r="F76" s="113"/>
      <c r="G76" s="113"/>
      <c r="H76" s="113"/>
      <c r="L76" s="8"/>
    </row>
    <row r="77" spans="2:12" s="9" customFormat="1" ht="6.95" customHeight="1" x14ac:dyDescent="0.25">
      <c r="B77" s="8"/>
      <c r="L77" s="8"/>
    </row>
    <row r="78" spans="2:12" s="9" customFormat="1" ht="12" customHeight="1" x14ac:dyDescent="0.25">
      <c r="B78" s="8"/>
      <c r="C78" s="7" t="s">
        <v>12</v>
      </c>
      <c r="F78" s="10" t="str">
        <f>F12</f>
        <v xml:space="preserve"> </v>
      </c>
      <c r="I78" s="7" t="s">
        <v>14</v>
      </c>
      <c r="J78" s="11">
        <v>45489</v>
      </c>
      <c r="L78" s="8"/>
    </row>
    <row r="79" spans="2:12" s="9" customFormat="1" ht="6.95" customHeight="1" x14ac:dyDescent="0.25">
      <c r="B79" s="8"/>
      <c r="L79" s="8"/>
    </row>
    <row r="80" spans="2:12" s="9" customFormat="1" ht="25.7" customHeight="1" x14ac:dyDescent="0.25">
      <c r="B80" s="8"/>
      <c r="C80" s="7" t="s">
        <v>15</v>
      </c>
      <c r="F80" s="10" t="str">
        <f>E15</f>
        <v>Dobrovolný spolek Kladská stezka</v>
      </c>
      <c r="I80" s="7" t="s">
        <v>19</v>
      </c>
      <c r="J80" s="33" t="str">
        <f>E21</f>
        <v>Hronovský – dopravní projekce s.r.o.</v>
      </c>
      <c r="L80" s="8"/>
    </row>
    <row r="81" spans="2:65" s="9" customFormat="1" ht="15.2" customHeight="1" x14ac:dyDescent="0.25">
      <c r="B81" s="8"/>
      <c r="C81" s="7" t="s">
        <v>18</v>
      </c>
      <c r="F81" s="10" t="str">
        <f>IF(E18="","",E18)</f>
        <v>SWIETELSKY stavební s.r.o.</v>
      </c>
      <c r="I81" s="7" t="s">
        <v>20</v>
      </c>
      <c r="J81" s="33" t="s">
        <v>243</v>
      </c>
      <c r="L81" s="8"/>
    </row>
    <row r="82" spans="2:65" s="9" customFormat="1" ht="10.35" customHeight="1" x14ac:dyDescent="0.25">
      <c r="B82" s="8"/>
      <c r="L82" s="8"/>
    </row>
    <row r="83" spans="2:65" s="49" customFormat="1" ht="29.25" customHeight="1" x14ac:dyDescent="0.25">
      <c r="B83" s="41"/>
      <c r="C83" s="42" t="s">
        <v>46</v>
      </c>
      <c r="D83" s="43" t="s">
        <v>47</v>
      </c>
      <c r="E83" s="43" t="s">
        <v>48</v>
      </c>
      <c r="F83" s="43" t="s">
        <v>49</v>
      </c>
      <c r="G83" s="43" t="s">
        <v>50</v>
      </c>
      <c r="H83" s="43" t="s">
        <v>51</v>
      </c>
      <c r="I83" s="43" t="s">
        <v>52</v>
      </c>
      <c r="J83" s="44" t="s">
        <v>37</v>
      </c>
      <c r="K83" s="45" t="s">
        <v>53</v>
      </c>
      <c r="L83" s="41"/>
      <c r="M83" s="46" t="s">
        <v>10</v>
      </c>
      <c r="N83" s="47" t="s">
        <v>26</v>
      </c>
      <c r="O83" s="47" t="s">
        <v>54</v>
      </c>
      <c r="P83" s="47" t="s">
        <v>55</v>
      </c>
      <c r="Q83" s="47" t="s">
        <v>56</v>
      </c>
      <c r="R83" s="47" t="s">
        <v>57</v>
      </c>
      <c r="S83" s="47" t="s">
        <v>58</v>
      </c>
      <c r="T83" s="48" t="s">
        <v>59</v>
      </c>
      <c r="W83" s="43" t="s">
        <v>237</v>
      </c>
      <c r="X83" s="43" t="s">
        <v>238</v>
      </c>
      <c r="Y83" s="43" t="s">
        <v>239</v>
      </c>
      <c r="Z83" s="43" t="s">
        <v>240</v>
      </c>
      <c r="AA83" s="43" t="s">
        <v>241</v>
      </c>
    </row>
    <row r="84" spans="2:65" s="9" customFormat="1" ht="22.9" customHeight="1" x14ac:dyDescent="0.25">
      <c r="B84" s="8"/>
      <c r="C84" s="50" t="s">
        <v>60</v>
      </c>
      <c r="J84" s="51">
        <f>BK84</f>
        <v>3652454.1399999997</v>
      </c>
      <c r="L84" s="8"/>
      <c r="M84" s="52"/>
      <c r="N84" s="15"/>
      <c r="O84" s="15"/>
      <c r="P84" s="53">
        <f>P85+P97+P102+P111+P119</f>
        <v>0</v>
      </c>
      <c r="Q84" s="15"/>
      <c r="R84" s="53">
        <f>R85+R97+R102+R111+R119</f>
        <v>0</v>
      </c>
      <c r="S84" s="15"/>
      <c r="T84" s="54">
        <f>T85+T97+T102+T111+T119</f>
        <v>0</v>
      </c>
      <c r="X84" s="51">
        <f>X85+X97+X102+X111+X119</f>
        <v>189237.75</v>
      </c>
      <c r="Z84" s="51">
        <f>Z85+Z97+Z102+Z111+Z119</f>
        <v>-170113.94020000001</v>
      </c>
      <c r="AA84" s="51">
        <f>AA85+AA97+AA102+AA111+AA119</f>
        <v>3671577.9498000001</v>
      </c>
      <c r="AT84" s="1" t="s">
        <v>61</v>
      </c>
      <c r="AU84" s="1" t="s">
        <v>39</v>
      </c>
      <c r="BK84" s="55">
        <f>BK85+BK97+BK102+BK111+BK119</f>
        <v>3652454.1399999997</v>
      </c>
    </row>
    <row r="85" spans="2:65" s="57" customFormat="1" ht="25.9" customHeight="1" x14ac:dyDescent="0.2">
      <c r="B85" s="56"/>
      <c r="D85" s="58" t="s">
        <v>61</v>
      </c>
      <c r="E85" s="59" t="s">
        <v>62</v>
      </c>
      <c r="F85" s="59" t="s">
        <v>63</v>
      </c>
      <c r="I85" s="60"/>
      <c r="J85" s="61">
        <f>BK85</f>
        <v>350968.2</v>
      </c>
      <c r="L85" s="56"/>
      <c r="M85" s="62"/>
      <c r="P85" s="63">
        <f>SUM(P86:P96)</f>
        <v>0</v>
      </c>
      <c r="R85" s="63">
        <f>SUM(R86:R96)</f>
        <v>0</v>
      </c>
      <c r="T85" s="64">
        <f>SUM(T86:T96)</f>
        <v>0</v>
      </c>
      <c r="X85" s="61">
        <f>SUM(X86:X96)</f>
        <v>0</v>
      </c>
      <c r="Z85" s="61">
        <f>SUM(Z86:Z96)</f>
        <v>0</v>
      </c>
      <c r="AA85" s="61">
        <f>SUM(AA86:AA96)</f>
        <v>350968.2</v>
      </c>
      <c r="AR85" s="58" t="s">
        <v>64</v>
      </c>
      <c r="AT85" s="65" t="s">
        <v>61</v>
      </c>
      <c r="AU85" s="65" t="s">
        <v>62</v>
      </c>
      <c r="AY85" s="58" t="s">
        <v>65</v>
      </c>
      <c r="BK85" s="66">
        <f>SUM(BK86:BK96)</f>
        <v>350968.2</v>
      </c>
    </row>
    <row r="86" spans="2:65" s="9" customFormat="1" ht="24.2" customHeight="1" x14ac:dyDescent="0.25">
      <c r="B86" s="67"/>
      <c r="C86" s="68" t="s">
        <v>64</v>
      </c>
      <c r="D86" s="68" t="s">
        <v>66</v>
      </c>
      <c r="E86" s="69" t="s">
        <v>67</v>
      </c>
      <c r="F86" s="70" t="s">
        <v>68</v>
      </c>
      <c r="G86" s="71" t="s">
        <v>69</v>
      </c>
      <c r="H86" s="72">
        <v>210</v>
      </c>
      <c r="I86" s="73">
        <v>350.3</v>
      </c>
      <c r="J86" s="74">
        <f t="shared" ref="J86:J96" si="0">ROUND(I86*H86,2)</f>
        <v>73563</v>
      </c>
      <c r="K86" s="75"/>
      <c r="L86" s="8"/>
      <c r="M86" s="76" t="s">
        <v>10</v>
      </c>
      <c r="N86" s="77" t="s">
        <v>27</v>
      </c>
      <c r="P86" s="78">
        <f t="shared" ref="P86:P96" si="1">O86*H86</f>
        <v>0</v>
      </c>
      <c r="Q86" s="78">
        <v>0</v>
      </c>
      <c r="R86" s="78">
        <f t="shared" ref="R86:R96" si="2">Q86*H86</f>
        <v>0</v>
      </c>
      <c r="S86" s="78">
        <v>0</v>
      </c>
      <c r="T86" s="79">
        <f t="shared" ref="T86:T96" si="3">S86*H86</f>
        <v>0</v>
      </c>
      <c r="W86" s="72">
        <v>0</v>
      </c>
      <c r="X86" s="72">
        <f t="shared" ref="X86:X96" si="4">W86*I86</f>
        <v>0</v>
      </c>
      <c r="Y86" s="72">
        <v>0</v>
      </c>
      <c r="Z86" s="72">
        <f t="shared" ref="Z86:Z96" si="5">Y86*I86</f>
        <v>0</v>
      </c>
      <c r="AA86" s="74">
        <f>J86+X86+Z86</f>
        <v>73563</v>
      </c>
      <c r="AR86" s="80" t="s">
        <v>70</v>
      </c>
      <c r="AT86" s="80" t="s">
        <v>66</v>
      </c>
      <c r="AU86" s="80" t="s">
        <v>64</v>
      </c>
      <c r="AY86" s="1" t="s">
        <v>65</v>
      </c>
      <c r="BE86" s="81">
        <f t="shared" ref="BE86:BE96" si="6">IF(N86="základní",J86,0)</f>
        <v>73563</v>
      </c>
      <c r="BF86" s="81">
        <f t="shared" ref="BF86:BF96" si="7">IF(N86="snížená",J86,0)</f>
        <v>0</v>
      </c>
      <c r="BG86" s="81">
        <f t="shared" ref="BG86:BG96" si="8">IF(N86="zákl. přenesená",J86,0)</f>
        <v>0</v>
      </c>
      <c r="BH86" s="81">
        <f t="shared" ref="BH86:BH96" si="9">IF(N86="sníž. přenesená",J86,0)</f>
        <v>0</v>
      </c>
      <c r="BI86" s="81">
        <f t="shared" ref="BI86:BI96" si="10">IF(N86="nulová",J86,0)</f>
        <v>0</v>
      </c>
      <c r="BJ86" s="1" t="s">
        <v>64</v>
      </c>
      <c r="BK86" s="81">
        <f t="shared" ref="BK86:BK96" si="11">ROUND(I86*H86,2)</f>
        <v>73563</v>
      </c>
      <c r="BL86" s="1" t="s">
        <v>70</v>
      </c>
      <c r="BM86" s="80" t="s">
        <v>2</v>
      </c>
    </row>
    <row r="87" spans="2:65" s="9" customFormat="1" ht="24.2" customHeight="1" x14ac:dyDescent="0.25">
      <c r="B87" s="67"/>
      <c r="C87" s="68" t="s">
        <v>2</v>
      </c>
      <c r="D87" s="68" t="s">
        <v>66</v>
      </c>
      <c r="E87" s="69" t="s">
        <v>71</v>
      </c>
      <c r="F87" s="70" t="s">
        <v>72</v>
      </c>
      <c r="G87" s="71" t="s">
        <v>73</v>
      </c>
      <c r="H87" s="72">
        <v>1</v>
      </c>
      <c r="I87" s="73">
        <v>32432.400000000001</v>
      </c>
      <c r="J87" s="74">
        <f t="shared" si="0"/>
        <v>32432.400000000001</v>
      </c>
      <c r="K87" s="75"/>
      <c r="L87" s="8"/>
      <c r="M87" s="76" t="s">
        <v>10</v>
      </c>
      <c r="N87" s="77" t="s">
        <v>27</v>
      </c>
      <c r="P87" s="78">
        <f t="shared" si="1"/>
        <v>0</v>
      </c>
      <c r="Q87" s="78">
        <v>0</v>
      </c>
      <c r="R87" s="78">
        <f t="shared" si="2"/>
        <v>0</v>
      </c>
      <c r="S87" s="78">
        <v>0</v>
      </c>
      <c r="T87" s="79">
        <f t="shared" si="3"/>
        <v>0</v>
      </c>
      <c r="W87" s="72">
        <v>0</v>
      </c>
      <c r="X87" s="72">
        <f t="shared" si="4"/>
        <v>0</v>
      </c>
      <c r="Y87" s="72">
        <v>0</v>
      </c>
      <c r="Z87" s="72">
        <f t="shared" si="5"/>
        <v>0</v>
      </c>
      <c r="AA87" s="74">
        <f t="shared" ref="AA87:AA96" si="12">J87+X87+Z87</f>
        <v>32432.400000000001</v>
      </c>
      <c r="AR87" s="80" t="s">
        <v>70</v>
      </c>
      <c r="AT87" s="80" t="s">
        <v>66</v>
      </c>
      <c r="AU87" s="80" t="s">
        <v>64</v>
      </c>
      <c r="AY87" s="1" t="s">
        <v>65</v>
      </c>
      <c r="BE87" s="81">
        <f t="shared" si="6"/>
        <v>32432.400000000001</v>
      </c>
      <c r="BF87" s="81">
        <f t="shared" si="7"/>
        <v>0</v>
      </c>
      <c r="BG87" s="81">
        <f t="shared" si="8"/>
        <v>0</v>
      </c>
      <c r="BH87" s="81">
        <f t="shared" si="9"/>
        <v>0</v>
      </c>
      <c r="BI87" s="81">
        <f t="shared" si="10"/>
        <v>0</v>
      </c>
      <c r="BJ87" s="1" t="s">
        <v>64</v>
      </c>
      <c r="BK87" s="81">
        <f t="shared" si="11"/>
        <v>32432.400000000001</v>
      </c>
      <c r="BL87" s="1" t="s">
        <v>70</v>
      </c>
      <c r="BM87" s="80" t="s">
        <v>70</v>
      </c>
    </row>
    <row r="88" spans="2:65" s="9" customFormat="1" ht="24.2" customHeight="1" x14ac:dyDescent="0.25">
      <c r="B88" s="67"/>
      <c r="C88" s="68" t="s">
        <v>74</v>
      </c>
      <c r="D88" s="68" t="s">
        <v>66</v>
      </c>
      <c r="E88" s="69" t="s">
        <v>75</v>
      </c>
      <c r="F88" s="70" t="s">
        <v>76</v>
      </c>
      <c r="G88" s="71" t="s">
        <v>73</v>
      </c>
      <c r="H88" s="72">
        <v>1</v>
      </c>
      <c r="I88" s="73">
        <v>51891.9</v>
      </c>
      <c r="J88" s="74">
        <f t="shared" si="0"/>
        <v>51891.9</v>
      </c>
      <c r="K88" s="75"/>
      <c r="L88" s="8"/>
      <c r="M88" s="76" t="s">
        <v>10</v>
      </c>
      <c r="N88" s="77" t="s">
        <v>27</v>
      </c>
      <c r="P88" s="78">
        <f t="shared" si="1"/>
        <v>0</v>
      </c>
      <c r="Q88" s="78">
        <v>0</v>
      </c>
      <c r="R88" s="78">
        <f t="shared" si="2"/>
        <v>0</v>
      </c>
      <c r="S88" s="78">
        <v>0</v>
      </c>
      <c r="T88" s="79">
        <f t="shared" si="3"/>
        <v>0</v>
      </c>
      <c r="W88" s="72">
        <v>0</v>
      </c>
      <c r="X88" s="72">
        <f t="shared" si="4"/>
        <v>0</v>
      </c>
      <c r="Y88" s="72">
        <v>0</v>
      </c>
      <c r="Z88" s="72">
        <f t="shared" si="5"/>
        <v>0</v>
      </c>
      <c r="AA88" s="74">
        <f t="shared" si="12"/>
        <v>51891.9</v>
      </c>
      <c r="AR88" s="80" t="s">
        <v>70</v>
      </c>
      <c r="AT88" s="80" t="s">
        <v>66</v>
      </c>
      <c r="AU88" s="80" t="s">
        <v>64</v>
      </c>
      <c r="AY88" s="1" t="s">
        <v>65</v>
      </c>
      <c r="BE88" s="81">
        <f t="shared" si="6"/>
        <v>51891.9</v>
      </c>
      <c r="BF88" s="81">
        <f t="shared" si="7"/>
        <v>0</v>
      </c>
      <c r="BG88" s="81">
        <f t="shared" si="8"/>
        <v>0</v>
      </c>
      <c r="BH88" s="81">
        <f t="shared" si="9"/>
        <v>0</v>
      </c>
      <c r="BI88" s="81">
        <f t="shared" si="10"/>
        <v>0</v>
      </c>
      <c r="BJ88" s="1" t="s">
        <v>64</v>
      </c>
      <c r="BK88" s="81">
        <f t="shared" si="11"/>
        <v>51891.9</v>
      </c>
      <c r="BL88" s="1" t="s">
        <v>70</v>
      </c>
      <c r="BM88" s="80" t="s">
        <v>77</v>
      </c>
    </row>
    <row r="89" spans="2:65" s="9" customFormat="1" ht="37.9" customHeight="1" x14ac:dyDescent="0.25">
      <c r="B89" s="67"/>
      <c r="C89" s="68" t="s">
        <v>70</v>
      </c>
      <c r="D89" s="68" t="s">
        <v>66</v>
      </c>
      <c r="E89" s="69" t="s">
        <v>78</v>
      </c>
      <c r="F89" s="70" t="s">
        <v>79</v>
      </c>
      <c r="G89" s="71" t="s">
        <v>80</v>
      </c>
      <c r="H89" s="72">
        <v>1</v>
      </c>
      <c r="I89" s="73">
        <v>37837.800000000003</v>
      </c>
      <c r="J89" s="74">
        <f t="shared" si="0"/>
        <v>37837.800000000003</v>
      </c>
      <c r="K89" s="75"/>
      <c r="L89" s="8"/>
      <c r="M89" s="76" t="s">
        <v>10</v>
      </c>
      <c r="N89" s="77" t="s">
        <v>27</v>
      </c>
      <c r="P89" s="78">
        <f t="shared" si="1"/>
        <v>0</v>
      </c>
      <c r="Q89" s="78">
        <v>0</v>
      </c>
      <c r="R89" s="78">
        <f t="shared" si="2"/>
        <v>0</v>
      </c>
      <c r="S89" s="78">
        <v>0</v>
      </c>
      <c r="T89" s="79">
        <f t="shared" si="3"/>
        <v>0</v>
      </c>
      <c r="W89" s="72">
        <v>0</v>
      </c>
      <c r="X89" s="72">
        <f t="shared" si="4"/>
        <v>0</v>
      </c>
      <c r="Y89" s="72">
        <v>0</v>
      </c>
      <c r="Z89" s="72">
        <f t="shared" si="5"/>
        <v>0</v>
      </c>
      <c r="AA89" s="74">
        <f t="shared" si="12"/>
        <v>37837.800000000003</v>
      </c>
      <c r="AR89" s="80" t="s">
        <v>70</v>
      </c>
      <c r="AT89" s="80" t="s">
        <v>66</v>
      </c>
      <c r="AU89" s="80" t="s">
        <v>64</v>
      </c>
      <c r="AY89" s="1" t="s">
        <v>65</v>
      </c>
      <c r="BE89" s="81">
        <f t="shared" si="6"/>
        <v>37837.800000000003</v>
      </c>
      <c r="BF89" s="81">
        <f t="shared" si="7"/>
        <v>0</v>
      </c>
      <c r="BG89" s="81">
        <f t="shared" si="8"/>
        <v>0</v>
      </c>
      <c r="BH89" s="81">
        <f t="shared" si="9"/>
        <v>0</v>
      </c>
      <c r="BI89" s="81">
        <f t="shared" si="10"/>
        <v>0</v>
      </c>
      <c r="BJ89" s="1" t="s">
        <v>64</v>
      </c>
      <c r="BK89" s="81">
        <f t="shared" si="11"/>
        <v>37837.800000000003</v>
      </c>
      <c r="BL89" s="1" t="s">
        <v>70</v>
      </c>
      <c r="BM89" s="80" t="s">
        <v>81</v>
      </c>
    </row>
    <row r="90" spans="2:65" s="9" customFormat="1" ht="24.2" customHeight="1" x14ac:dyDescent="0.25">
      <c r="B90" s="67"/>
      <c r="C90" s="68" t="s">
        <v>82</v>
      </c>
      <c r="D90" s="68" t="s">
        <v>66</v>
      </c>
      <c r="E90" s="69" t="s">
        <v>83</v>
      </c>
      <c r="F90" s="70" t="s">
        <v>84</v>
      </c>
      <c r="G90" s="71" t="s">
        <v>85</v>
      </c>
      <c r="H90" s="72">
        <v>1</v>
      </c>
      <c r="I90" s="73">
        <v>3243.2</v>
      </c>
      <c r="J90" s="74">
        <f t="shared" si="0"/>
        <v>3243.2</v>
      </c>
      <c r="K90" s="75"/>
      <c r="L90" s="8"/>
      <c r="M90" s="76" t="s">
        <v>10</v>
      </c>
      <c r="N90" s="77" t="s">
        <v>27</v>
      </c>
      <c r="P90" s="78">
        <f t="shared" si="1"/>
        <v>0</v>
      </c>
      <c r="Q90" s="78">
        <v>0</v>
      </c>
      <c r="R90" s="78">
        <f t="shared" si="2"/>
        <v>0</v>
      </c>
      <c r="S90" s="78">
        <v>0</v>
      </c>
      <c r="T90" s="79">
        <f t="shared" si="3"/>
        <v>0</v>
      </c>
      <c r="W90" s="72">
        <v>0</v>
      </c>
      <c r="X90" s="72">
        <f t="shared" si="4"/>
        <v>0</v>
      </c>
      <c r="Y90" s="72">
        <v>0</v>
      </c>
      <c r="Z90" s="72">
        <f t="shared" si="5"/>
        <v>0</v>
      </c>
      <c r="AA90" s="74">
        <f t="shared" si="12"/>
        <v>3243.2</v>
      </c>
      <c r="AR90" s="80" t="s">
        <v>70</v>
      </c>
      <c r="AT90" s="80" t="s">
        <v>66</v>
      </c>
      <c r="AU90" s="80" t="s">
        <v>64</v>
      </c>
      <c r="AY90" s="1" t="s">
        <v>65</v>
      </c>
      <c r="BE90" s="81">
        <f t="shared" si="6"/>
        <v>3243.2</v>
      </c>
      <c r="BF90" s="81">
        <f t="shared" si="7"/>
        <v>0</v>
      </c>
      <c r="BG90" s="81">
        <f t="shared" si="8"/>
        <v>0</v>
      </c>
      <c r="BH90" s="81">
        <f t="shared" si="9"/>
        <v>0</v>
      </c>
      <c r="BI90" s="81">
        <f t="shared" si="10"/>
        <v>0</v>
      </c>
      <c r="BJ90" s="1" t="s">
        <v>64</v>
      </c>
      <c r="BK90" s="81">
        <f t="shared" si="11"/>
        <v>3243.2</v>
      </c>
      <c r="BL90" s="1" t="s">
        <v>70</v>
      </c>
      <c r="BM90" s="80" t="s">
        <v>86</v>
      </c>
    </row>
    <row r="91" spans="2:65" s="9" customFormat="1" ht="33" customHeight="1" x14ac:dyDescent="0.25">
      <c r="B91" s="67"/>
      <c r="C91" s="68" t="s">
        <v>77</v>
      </c>
      <c r="D91" s="68" t="s">
        <v>66</v>
      </c>
      <c r="E91" s="69" t="s">
        <v>87</v>
      </c>
      <c r="F91" s="70" t="s">
        <v>88</v>
      </c>
      <c r="G91" s="71" t="s">
        <v>73</v>
      </c>
      <c r="H91" s="72">
        <v>1</v>
      </c>
      <c r="I91" s="73">
        <v>35675.699999999997</v>
      </c>
      <c r="J91" s="74">
        <f t="shared" si="0"/>
        <v>35675.699999999997</v>
      </c>
      <c r="K91" s="75"/>
      <c r="L91" s="8"/>
      <c r="M91" s="76" t="s">
        <v>10</v>
      </c>
      <c r="N91" s="77" t="s">
        <v>27</v>
      </c>
      <c r="P91" s="78">
        <f t="shared" si="1"/>
        <v>0</v>
      </c>
      <c r="Q91" s="78">
        <v>0</v>
      </c>
      <c r="R91" s="78">
        <f t="shared" si="2"/>
        <v>0</v>
      </c>
      <c r="S91" s="78">
        <v>0</v>
      </c>
      <c r="T91" s="79">
        <f t="shared" si="3"/>
        <v>0</v>
      </c>
      <c r="W91" s="72">
        <v>0</v>
      </c>
      <c r="X91" s="72">
        <f t="shared" si="4"/>
        <v>0</v>
      </c>
      <c r="Y91" s="72">
        <v>0</v>
      </c>
      <c r="Z91" s="72">
        <f t="shared" si="5"/>
        <v>0</v>
      </c>
      <c r="AA91" s="74">
        <f t="shared" si="12"/>
        <v>35675.699999999997</v>
      </c>
      <c r="AR91" s="80" t="s">
        <v>70</v>
      </c>
      <c r="AT91" s="80" t="s">
        <v>66</v>
      </c>
      <c r="AU91" s="80" t="s">
        <v>64</v>
      </c>
      <c r="AY91" s="1" t="s">
        <v>65</v>
      </c>
      <c r="BE91" s="81">
        <f t="shared" si="6"/>
        <v>35675.699999999997</v>
      </c>
      <c r="BF91" s="81">
        <f t="shared" si="7"/>
        <v>0</v>
      </c>
      <c r="BG91" s="81">
        <f t="shared" si="8"/>
        <v>0</v>
      </c>
      <c r="BH91" s="81">
        <f t="shared" si="9"/>
        <v>0</v>
      </c>
      <c r="BI91" s="81">
        <f t="shared" si="10"/>
        <v>0</v>
      </c>
      <c r="BJ91" s="1" t="s">
        <v>64</v>
      </c>
      <c r="BK91" s="81">
        <f t="shared" si="11"/>
        <v>35675.699999999997</v>
      </c>
      <c r="BL91" s="1" t="s">
        <v>70</v>
      </c>
      <c r="BM91" s="80" t="s">
        <v>89</v>
      </c>
    </row>
    <row r="92" spans="2:65" s="9" customFormat="1" ht="24.2" customHeight="1" x14ac:dyDescent="0.25">
      <c r="B92" s="67"/>
      <c r="C92" s="68" t="s">
        <v>90</v>
      </c>
      <c r="D92" s="68" t="s">
        <v>66</v>
      </c>
      <c r="E92" s="69" t="s">
        <v>91</v>
      </c>
      <c r="F92" s="70" t="s">
        <v>92</v>
      </c>
      <c r="G92" s="71" t="s">
        <v>80</v>
      </c>
      <c r="H92" s="72">
        <v>1</v>
      </c>
      <c r="I92" s="73">
        <v>9729.7000000000007</v>
      </c>
      <c r="J92" s="74">
        <f t="shared" si="0"/>
        <v>9729.7000000000007</v>
      </c>
      <c r="K92" s="75"/>
      <c r="L92" s="8"/>
      <c r="M92" s="76" t="s">
        <v>10</v>
      </c>
      <c r="N92" s="77" t="s">
        <v>27</v>
      </c>
      <c r="P92" s="78">
        <f t="shared" si="1"/>
        <v>0</v>
      </c>
      <c r="Q92" s="78">
        <v>0</v>
      </c>
      <c r="R92" s="78">
        <f t="shared" si="2"/>
        <v>0</v>
      </c>
      <c r="S92" s="78">
        <v>0</v>
      </c>
      <c r="T92" s="79">
        <f t="shared" si="3"/>
        <v>0</v>
      </c>
      <c r="W92" s="72">
        <v>0</v>
      </c>
      <c r="X92" s="72">
        <f t="shared" si="4"/>
        <v>0</v>
      </c>
      <c r="Y92" s="72">
        <v>0</v>
      </c>
      <c r="Z92" s="72">
        <f t="shared" si="5"/>
        <v>0</v>
      </c>
      <c r="AA92" s="74">
        <f t="shared" si="12"/>
        <v>9729.7000000000007</v>
      </c>
      <c r="AR92" s="80" t="s">
        <v>70</v>
      </c>
      <c r="AT92" s="80" t="s">
        <v>66</v>
      </c>
      <c r="AU92" s="80" t="s">
        <v>64</v>
      </c>
      <c r="AY92" s="1" t="s">
        <v>65</v>
      </c>
      <c r="BE92" s="81">
        <f t="shared" si="6"/>
        <v>9729.7000000000007</v>
      </c>
      <c r="BF92" s="81">
        <f t="shared" si="7"/>
        <v>0</v>
      </c>
      <c r="BG92" s="81">
        <f t="shared" si="8"/>
        <v>0</v>
      </c>
      <c r="BH92" s="81">
        <f t="shared" si="9"/>
        <v>0</v>
      </c>
      <c r="BI92" s="81">
        <f t="shared" si="10"/>
        <v>0</v>
      </c>
      <c r="BJ92" s="1" t="s">
        <v>64</v>
      </c>
      <c r="BK92" s="81">
        <f t="shared" si="11"/>
        <v>9729.7000000000007</v>
      </c>
      <c r="BL92" s="1" t="s">
        <v>70</v>
      </c>
      <c r="BM92" s="80" t="s">
        <v>93</v>
      </c>
    </row>
    <row r="93" spans="2:65" s="9" customFormat="1" ht="21.75" customHeight="1" x14ac:dyDescent="0.25">
      <c r="B93" s="67"/>
      <c r="C93" s="68" t="s">
        <v>81</v>
      </c>
      <c r="D93" s="68" t="s">
        <v>66</v>
      </c>
      <c r="E93" s="69" t="s">
        <v>94</v>
      </c>
      <c r="F93" s="70" t="s">
        <v>95</v>
      </c>
      <c r="G93" s="71" t="s">
        <v>85</v>
      </c>
      <c r="H93" s="72">
        <v>1</v>
      </c>
      <c r="I93" s="73">
        <v>5405.4</v>
      </c>
      <c r="J93" s="74">
        <f t="shared" si="0"/>
        <v>5405.4</v>
      </c>
      <c r="K93" s="75"/>
      <c r="L93" s="8"/>
      <c r="M93" s="76" t="s">
        <v>10</v>
      </c>
      <c r="N93" s="77" t="s">
        <v>27</v>
      </c>
      <c r="P93" s="78">
        <f t="shared" si="1"/>
        <v>0</v>
      </c>
      <c r="Q93" s="78">
        <v>0</v>
      </c>
      <c r="R93" s="78">
        <f t="shared" si="2"/>
        <v>0</v>
      </c>
      <c r="S93" s="78">
        <v>0</v>
      </c>
      <c r="T93" s="79">
        <f t="shared" si="3"/>
        <v>0</v>
      </c>
      <c r="W93" s="72">
        <v>0</v>
      </c>
      <c r="X93" s="72">
        <f t="shared" si="4"/>
        <v>0</v>
      </c>
      <c r="Y93" s="72">
        <v>0</v>
      </c>
      <c r="Z93" s="72">
        <f t="shared" si="5"/>
        <v>0</v>
      </c>
      <c r="AA93" s="74">
        <f t="shared" si="12"/>
        <v>5405.4</v>
      </c>
      <c r="AR93" s="80" t="s">
        <v>70</v>
      </c>
      <c r="AT93" s="80" t="s">
        <v>66</v>
      </c>
      <c r="AU93" s="80" t="s">
        <v>64</v>
      </c>
      <c r="AY93" s="1" t="s">
        <v>65</v>
      </c>
      <c r="BE93" s="81">
        <f t="shared" si="6"/>
        <v>5405.4</v>
      </c>
      <c r="BF93" s="81">
        <f t="shared" si="7"/>
        <v>0</v>
      </c>
      <c r="BG93" s="81">
        <f t="shared" si="8"/>
        <v>0</v>
      </c>
      <c r="BH93" s="81">
        <f t="shared" si="9"/>
        <v>0</v>
      </c>
      <c r="BI93" s="81">
        <f t="shared" si="10"/>
        <v>0</v>
      </c>
      <c r="BJ93" s="1" t="s">
        <v>64</v>
      </c>
      <c r="BK93" s="81">
        <f t="shared" si="11"/>
        <v>5405.4</v>
      </c>
      <c r="BL93" s="1" t="s">
        <v>70</v>
      </c>
      <c r="BM93" s="80" t="s">
        <v>96</v>
      </c>
    </row>
    <row r="94" spans="2:65" s="9" customFormat="1" ht="24.2" customHeight="1" x14ac:dyDescent="0.25">
      <c r="B94" s="67"/>
      <c r="C94" s="68" t="s">
        <v>97</v>
      </c>
      <c r="D94" s="68" t="s">
        <v>66</v>
      </c>
      <c r="E94" s="69" t="s">
        <v>98</v>
      </c>
      <c r="F94" s="70" t="s">
        <v>99</v>
      </c>
      <c r="G94" s="71" t="s">
        <v>100</v>
      </c>
      <c r="H94" s="72">
        <v>1</v>
      </c>
      <c r="I94" s="73">
        <v>1729.7</v>
      </c>
      <c r="J94" s="74">
        <f t="shared" si="0"/>
        <v>1729.7</v>
      </c>
      <c r="K94" s="75"/>
      <c r="L94" s="8"/>
      <c r="M94" s="76" t="s">
        <v>10</v>
      </c>
      <c r="N94" s="77" t="s">
        <v>27</v>
      </c>
      <c r="P94" s="78">
        <f t="shared" si="1"/>
        <v>0</v>
      </c>
      <c r="Q94" s="78">
        <v>0</v>
      </c>
      <c r="R94" s="78">
        <f t="shared" si="2"/>
        <v>0</v>
      </c>
      <c r="S94" s="78">
        <v>0</v>
      </c>
      <c r="T94" s="79">
        <f t="shared" si="3"/>
        <v>0</v>
      </c>
      <c r="W94" s="72">
        <v>0</v>
      </c>
      <c r="X94" s="72">
        <f t="shared" si="4"/>
        <v>0</v>
      </c>
      <c r="Y94" s="72">
        <v>0</v>
      </c>
      <c r="Z94" s="72">
        <f t="shared" si="5"/>
        <v>0</v>
      </c>
      <c r="AA94" s="74">
        <f t="shared" si="12"/>
        <v>1729.7</v>
      </c>
      <c r="AR94" s="80" t="s">
        <v>70</v>
      </c>
      <c r="AT94" s="80" t="s">
        <v>66</v>
      </c>
      <c r="AU94" s="80" t="s">
        <v>64</v>
      </c>
      <c r="AY94" s="1" t="s">
        <v>65</v>
      </c>
      <c r="BE94" s="81">
        <f t="shared" si="6"/>
        <v>1729.7</v>
      </c>
      <c r="BF94" s="81">
        <f t="shared" si="7"/>
        <v>0</v>
      </c>
      <c r="BG94" s="81">
        <f t="shared" si="8"/>
        <v>0</v>
      </c>
      <c r="BH94" s="81">
        <f t="shared" si="9"/>
        <v>0</v>
      </c>
      <c r="BI94" s="81">
        <f t="shared" si="10"/>
        <v>0</v>
      </c>
      <c r="BJ94" s="1" t="s">
        <v>64</v>
      </c>
      <c r="BK94" s="81">
        <f t="shared" si="11"/>
        <v>1729.7</v>
      </c>
      <c r="BL94" s="1" t="s">
        <v>70</v>
      </c>
      <c r="BM94" s="80" t="s">
        <v>101</v>
      </c>
    </row>
    <row r="95" spans="2:65" s="9" customFormat="1" ht="24.2" customHeight="1" x14ac:dyDescent="0.25">
      <c r="B95" s="67"/>
      <c r="C95" s="68" t="s">
        <v>86</v>
      </c>
      <c r="D95" s="68" t="s">
        <v>66</v>
      </c>
      <c r="E95" s="69" t="s">
        <v>102</v>
      </c>
      <c r="F95" s="70" t="s">
        <v>103</v>
      </c>
      <c r="G95" s="71" t="s">
        <v>80</v>
      </c>
      <c r="H95" s="72">
        <v>1</v>
      </c>
      <c r="I95" s="73">
        <v>21621.599999999999</v>
      </c>
      <c r="J95" s="74">
        <f t="shared" si="0"/>
        <v>21621.599999999999</v>
      </c>
      <c r="K95" s="75"/>
      <c r="L95" s="8"/>
      <c r="M95" s="76" t="s">
        <v>10</v>
      </c>
      <c r="N95" s="77" t="s">
        <v>27</v>
      </c>
      <c r="P95" s="78">
        <f t="shared" si="1"/>
        <v>0</v>
      </c>
      <c r="Q95" s="78">
        <v>0</v>
      </c>
      <c r="R95" s="78">
        <f t="shared" si="2"/>
        <v>0</v>
      </c>
      <c r="S95" s="78">
        <v>0</v>
      </c>
      <c r="T95" s="79">
        <f t="shared" si="3"/>
        <v>0</v>
      </c>
      <c r="W95" s="72">
        <v>0</v>
      </c>
      <c r="X95" s="72">
        <f t="shared" si="4"/>
        <v>0</v>
      </c>
      <c r="Y95" s="72">
        <v>0</v>
      </c>
      <c r="Z95" s="72">
        <f t="shared" si="5"/>
        <v>0</v>
      </c>
      <c r="AA95" s="74">
        <f t="shared" si="12"/>
        <v>21621.599999999999</v>
      </c>
      <c r="AR95" s="80" t="s">
        <v>70</v>
      </c>
      <c r="AT95" s="80" t="s">
        <v>66</v>
      </c>
      <c r="AU95" s="80" t="s">
        <v>64</v>
      </c>
      <c r="AY95" s="1" t="s">
        <v>65</v>
      </c>
      <c r="BE95" s="81">
        <f t="shared" si="6"/>
        <v>21621.599999999999</v>
      </c>
      <c r="BF95" s="81">
        <f t="shared" si="7"/>
        <v>0</v>
      </c>
      <c r="BG95" s="81">
        <f t="shared" si="8"/>
        <v>0</v>
      </c>
      <c r="BH95" s="81">
        <f t="shared" si="9"/>
        <v>0</v>
      </c>
      <c r="BI95" s="81">
        <f t="shared" si="10"/>
        <v>0</v>
      </c>
      <c r="BJ95" s="1" t="s">
        <v>64</v>
      </c>
      <c r="BK95" s="81">
        <f t="shared" si="11"/>
        <v>21621.599999999999</v>
      </c>
      <c r="BL95" s="1" t="s">
        <v>70</v>
      </c>
      <c r="BM95" s="80" t="s">
        <v>104</v>
      </c>
    </row>
    <row r="96" spans="2:65" s="9" customFormat="1" ht="24.2" customHeight="1" x14ac:dyDescent="0.25">
      <c r="B96" s="67"/>
      <c r="C96" s="68" t="s">
        <v>105</v>
      </c>
      <c r="D96" s="68" t="s">
        <v>66</v>
      </c>
      <c r="E96" s="69" t="s">
        <v>106</v>
      </c>
      <c r="F96" s="70" t="s">
        <v>107</v>
      </c>
      <c r="G96" s="71" t="s">
        <v>100</v>
      </c>
      <c r="H96" s="72">
        <v>2</v>
      </c>
      <c r="I96" s="73">
        <v>38918.9</v>
      </c>
      <c r="J96" s="74">
        <f t="shared" si="0"/>
        <v>77837.8</v>
      </c>
      <c r="K96" s="75"/>
      <c r="L96" s="8"/>
      <c r="M96" s="76" t="s">
        <v>10</v>
      </c>
      <c r="N96" s="77" t="s">
        <v>27</v>
      </c>
      <c r="P96" s="78">
        <f t="shared" si="1"/>
        <v>0</v>
      </c>
      <c r="Q96" s="78">
        <v>0</v>
      </c>
      <c r="R96" s="78">
        <f t="shared" si="2"/>
        <v>0</v>
      </c>
      <c r="S96" s="78">
        <v>0</v>
      </c>
      <c r="T96" s="79">
        <f t="shared" si="3"/>
        <v>0</v>
      </c>
      <c r="W96" s="72">
        <v>0</v>
      </c>
      <c r="X96" s="72">
        <f t="shared" si="4"/>
        <v>0</v>
      </c>
      <c r="Y96" s="72">
        <v>0</v>
      </c>
      <c r="Z96" s="72">
        <f t="shared" si="5"/>
        <v>0</v>
      </c>
      <c r="AA96" s="74">
        <f t="shared" si="12"/>
        <v>77837.8</v>
      </c>
      <c r="AR96" s="80" t="s">
        <v>70</v>
      </c>
      <c r="AT96" s="80" t="s">
        <v>66</v>
      </c>
      <c r="AU96" s="80" t="s">
        <v>64</v>
      </c>
      <c r="AY96" s="1" t="s">
        <v>65</v>
      </c>
      <c r="BE96" s="81">
        <f t="shared" si="6"/>
        <v>77837.8</v>
      </c>
      <c r="BF96" s="81">
        <f t="shared" si="7"/>
        <v>0</v>
      </c>
      <c r="BG96" s="81">
        <f t="shared" si="8"/>
        <v>0</v>
      </c>
      <c r="BH96" s="81">
        <f t="shared" si="9"/>
        <v>0</v>
      </c>
      <c r="BI96" s="81">
        <f t="shared" si="10"/>
        <v>0</v>
      </c>
      <c r="BJ96" s="1" t="s">
        <v>64</v>
      </c>
      <c r="BK96" s="81">
        <f t="shared" si="11"/>
        <v>77837.8</v>
      </c>
      <c r="BL96" s="1" t="s">
        <v>70</v>
      </c>
      <c r="BM96" s="80" t="s">
        <v>108</v>
      </c>
    </row>
    <row r="97" spans="2:65" s="57" customFormat="1" ht="25.9" customHeight="1" x14ac:dyDescent="0.2">
      <c r="B97" s="56"/>
      <c r="D97" s="58" t="s">
        <v>61</v>
      </c>
      <c r="E97" s="59" t="s">
        <v>64</v>
      </c>
      <c r="F97" s="59" t="s">
        <v>109</v>
      </c>
      <c r="I97" s="60"/>
      <c r="J97" s="61">
        <f>BK97</f>
        <v>179847.72</v>
      </c>
      <c r="L97" s="56"/>
      <c r="M97" s="62"/>
      <c r="P97" s="63">
        <f>SUM(P98:P101)</f>
        <v>0</v>
      </c>
      <c r="R97" s="63">
        <f>SUM(R98:R101)</f>
        <v>0</v>
      </c>
      <c r="T97" s="64">
        <f>SUM(T98:T101)</f>
        <v>0</v>
      </c>
      <c r="X97" s="61">
        <f>SUM(X98:X101)</f>
        <v>0</v>
      </c>
      <c r="Z97" s="61">
        <f>SUM(Z98:Z101)</f>
        <v>-64450.080000000009</v>
      </c>
      <c r="AA97" s="61">
        <f>SUM(AA98:AA101)</f>
        <v>115397.64</v>
      </c>
      <c r="AR97" s="58" t="s">
        <v>64</v>
      </c>
      <c r="AT97" s="65" t="s">
        <v>61</v>
      </c>
      <c r="AU97" s="65" t="s">
        <v>62</v>
      </c>
      <c r="AY97" s="58" t="s">
        <v>65</v>
      </c>
      <c r="BK97" s="66">
        <f>SUM(BK98:BK101)</f>
        <v>179847.72</v>
      </c>
    </row>
    <row r="98" spans="2:65" s="9" customFormat="1" ht="24.2" customHeight="1" x14ac:dyDescent="0.25">
      <c r="B98" s="67"/>
      <c r="C98" s="68" t="s">
        <v>89</v>
      </c>
      <c r="D98" s="68" t="s">
        <v>66</v>
      </c>
      <c r="E98" s="69" t="s">
        <v>110</v>
      </c>
      <c r="F98" s="70" t="s">
        <v>111</v>
      </c>
      <c r="G98" s="71" t="s">
        <v>69</v>
      </c>
      <c r="H98" s="72">
        <v>24</v>
      </c>
      <c r="I98" s="73">
        <v>536.9</v>
      </c>
      <c r="J98" s="74">
        <f>ROUND(I98*H98,2)</f>
        <v>12885.6</v>
      </c>
      <c r="K98" s="75"/>
      <c r="L98" s="8"/>
      <c r="M98" s="76" t="s">
        <v>10</v>
      </c>
      <c r="N98" s="77" t="s">
        <v>27</v>
      </c>
      <c r="P98" s="78">
        <f>O98*H98</f>
        <v>0</v>
      </c>
      <c r="Q98" s="78">
        <v>0</v>
      </c>
      <c r="R98" s="78">
        <f>Q98*H98</f>
        <v>0</v>
      </c>
      <c r="S98" s="78">
        <v>0</v>
      </c>
      <c r="T98" s="79">
        <f>S98*H98</f>
        <v>0</v>
      </c>
      <c r="W98" s="72">
        <v>0</v>
      </c>
      <c r="X98" s="72">
        <f>W98*I98</f>
        <v>0</v>
      </c>
      <c r="Y98" s="72">
        <v>0</v>
      </c>
      <c r="Z98" s="72">
        <f>Y98*I98</f>
        <v>0</v>
      </c>
      <c r="AA98" s="74">
        <f t="shared" ref="AA98:AA101" si="13">J98+X98+Z98</f>
        <v>12885.6</v>
      </c>
      <c r="AR98" s="80" t="s">
        <v>70</v>
      </c>
      <c r="AT98" s="80" t="s">
        <v>66</v>
      </c>
      <c r="AU98" s="80" t="s">
        <v>64</v>
      </c>
      <c r="AY98" s="1" t="s">
        <v>65</v>
      </c>
      <c r="BE98" s="81">
        <f>IF(N98="základní",J98,0)</f>
        <v>12885.6</v>
      </c>
      <c r="BF98" s="81">
        <f>IF(N98="snížená",J98,0)</f>
        <v>0</v>
      </c>
      <c r="BG98" s="81">
        <f>IF(N98="zákl. přenesená",J98,0)</f>
        <v>0</v>
      </c>
      <c r="BH98" s="81">
        <f>IF(N98="sníž. přenesená",J98,0)</f>
        <v>0</v>
      </c>
      <c r="BI98" s="81">
        <f>IF(N98="nulová",J98,0)</f>
        <v>0</v>
      </c>
      <c r="BJ98" s="1" t="s">
        <v>64</v>
      </c>
      <c r="BK98" s="81">
        <f>ROUND(I98*H98,2)</f>
        <v>12885.6</v>
      </c>
      <c r="BL98" s="1" t="s">
        <v>70</v>
      </c>
      <c r="BM98" s="80" t="s">
        <v>112</v>
      </c>
    </row>
    <row r="99" spans="2:65" s="9" customFormat="1" ht="24.2" customHeight="1" x14ac:dyDescent="0.25">
      <c r="B99" s="67"/>
      <c r="C99" s="68" t="s">
        <v>113</v>
      </c>
      <c r="D99" s="68" t="s">
        <v>66</v>
      </c>
      <c r="E99" s="69" t="s">
        <v>114</v>
      </c>
      <c r="F99" s="70" t="s">
        <v>115</v>
      </c>
      <c r="G99" s="71" t="s">
        <v>69</v>
      </c>
      <c r="H99" s="72">
        <v>186</v>
      </c>
      <c r="I99" s="73">
        <v>536.9</v>
      </c>
      <c r="J99" s="74">
        <f>ROUND(I99*H99,2)</f>
        <v>99863.4</v>
      </c>
      <c r="K99" s="75"/>
      <c r="L99" s="8"/>
      <c r="M99" s="76" t="s">
        <v>10</v>
      </c>
      <c r="N99" s="77" t="s">
        <v>27</v>
      </c>
      <c r="P99" s="78">
        <f>O99*H99</f>
        <v>0</v>
      </c>
      <c r="Q99" s="78">
        <v>0</v>
      </c>
      <c r="R99" s="78">
        <f>Q99*H99</f>
        <v>0</v>
      </c>
      <c r="S99" s="78">
        <v>0</v>
      </c>
      <c r="T99" s="79">
        <f>S99*H99</f>
        <v>0</v>
      </c>
      <c r="W99" s="72">
        <v>0</v>
      </c>
      <c r="X99" s="72">
        <f>W99*I99</f>
        <v>0</v>
      </c>
      <c r="Y99" s="72">
        <v>0</v>
      </c>
      <c r="Z99" s="72">
        <f>Y99*I99</f>
        <v>0</v>
      </c>
      <c r="AA99" s="74">
        <f t="shared" si="13"/>
        <v>99863.4</v>
      </c>
      <c r="AR99" s="80" t="s">
        <v>70</v>
      </c>
      <c r="AT99" s="80" t="s">
        <v>66</v>
      </c>
      <c r="AU99" s="80" t="s">
        <v>64</v>
      </c>
      <c r="AY99" s="1" t="s">
        <v>65</v>
      </c>
      <c r="BE99" s="81">
        <f>IF(N99="základní",J99,0)</f>
        <v>99863.4</v>
      </c>
      <c r="BF99" s="81">
        <f>IF(N99="snížená",J99,0)</f>
        <v>0</v>
      </c>
      <c r="BG99" s="81">
        <f>IF(N99="zákl. přenesená",J99,0)</f>
        <v>0</v>
      </c>
      <c r="BH99" s="81">
        <f>IF(N99="sníž. přenesená",J99,0)</f>
        <v>0</v>
      </c>
      <c r="BI99" s="81">
        <f>IF(N99="nulová",J99,0)</f>
        <v>0</v>
      </c>
      <c r="BJ99" s="1" t="s">
        <v>64</v>
      </c>
      <c r="BK99" s="81">
        <f>ROUND(I99*H99,2)</f>
        <v>99863.4</v>
      </c>
      <c r="BL99" s="1" t="s">
        <v>70</v>
      </c>
      <c r="BM99" s="80" t="s">
        <v>116</v>
      </c>
    </row>
    <row r="100" spans="2:65" s="9" customFormat="1" ht="24.2" customHeight="1" x14ac:dyDescent="0.25">
      <c r="B100" s="67"/>
      <c r="C100" s="68" t="s">
        <v>93</v>
      </c>
      <c r="D100" s="68" t="s">
        <v>66</v>
      </c>
      <c r="E100" s="69" t="s">
        <v>117</v>
      </c>
      <c r="F100" s="70" t="s">
        <v>118</v>
      </c>
      <c r="G100" s="71" t="s">
        <v>69</v>
      </c>
      <c r="H100" s="72">
        <v>1.92</v>
      </c>
      <c r="I100" s="73">
        <v>1379.5</v>
      </c>
      <c r="J100" s="74">
        <f>ROUND(I100*H100,2)</f>
        <v>2648.64</v>
      </c>
      <c r="K100" s="75"/>
      <c r="L100" s="8"/>
      <c r="M100" s="76" t="s">
        <v>10</v>
      </c>
      <c r="N100" s="77" t="s">
        <v>27</v>
      </c>
      <c r="P100" s="78">
        <f>O100*H100</f>
        <v>0</v>
      </c>
      <c r="Q100" s="78">
        <v>0</v>
      </c>
      <c r="R100" s="78">
        <f>Q100*H100</f>
        <v>0</v>
      </c>
      <c r="S100" s="78">
        <v>0</v>
      </c>
      <c r="T100" s="79">
        <f>S100*H100</f>
        <v>0</v>
      </c>
      <c r="W100" s="72">
        <v>0</v>
      </c>
      <c r="X100" s="72">
        <f>W100*I100</f>
        <v>0</v>
      </c>
      <c r="Y100" s="72">
        <v>0</v>
      </c>
      <c r="Z100" s="72">
        <f>Y100*I100</f>
        <v>0</v>
      </c>
      <c r="AA100" s="74">
        <f t="shared" si="13"/>
        <v>2648.64</v>
      </c>
      <c r="AR100" s="80" t="s">
        <v>70</v>
      </c>
      <c r="AT100" s="80" t="s">
        <v>66</v>
      </c>
      <c r="AU100" s="80" t="s">
        <v>64</v>
      </c>
      <c r="AY100" s="1" t="s">
        <v>65</v>
      </c>
      <c r="BE100" s="81">
        <f>IF(N100="základní",J100,0)</f>
        <v>2648.64</v>
      </c>
      <c r="BF100" s="81">
        <f>IF(N100="snížená",J100,0)</f>
        <v>0</v>
      </c>
      <c r="BG100" s="81">
        <f>IF(N100="zákl. přenesená",J100,0)</f>
        <v>0</v>
      </c>
      <c r="BH100" s="81">
        <f>IF(N100="sníž. přenesená",J100,0)</f>
        <v>0</v>
      </c>
      <c r="BI100" s="81">
        <f>IF(N100="nulová",J100,0)</f>
        <v>0</v>
      </c>
      <c r="BJ100" s="1" t="s">
        <v>64</v>
      </c>
      <c r="BK100" s="81">
        <f>ROUND(I100*H100,2)</f>
        <v>2648.64</v>
      </c>
      <c r="BL100" s="1" t="s">
        <v>70</v>
      </c>
      <c r="BM100" s="80" t="s">
        <v>119</v>
      </c>
    </row>
    <row r="101" spans="2:65" s="9" customFormat="1" ht="16.5" customHeight="1" x14ac:dyDescent="0.25">
      <c r="B101" s="67"/>
      <c r="C101" s="68" t="s">
        <v>120</v>
      </c>
      <c r="D101" s="68" t="s">
        <v>66</v>
      </c>
      <c r="E101" s="69" t="s">
        <v>121</v>
      </c>
      <c r="F101" s="70" t="s">
        <v>122</v>
      </c>
      <c r="G101" s="71" t="s">
        <v>123</v>
      </c>
      <c r="H101" s="72">
        <v>21.6</v>
      </c>
      <c r="I101" s="73">
        <v>2983.8</v>
      </c>
      <c r="J101" s="74">
        <f>ROUND(I101*H101,2)</f>
        <v>64450.080000000002</v>
      </c>
      <c r="K101" s="75"/>
      <c r="L101" s="8"/>
      <c r="M101" s="76" t="s">
        <v>10</v>
      </c>
      <c r="N101" s="77" t="s">
        <v>27</v>
      </c>
      <c r="P101" s="78">
        <f>O101*H101</f>
        <v>0</v>
      </c>
      <c r="Q101" s="78">
        <v>0</v>
      </c>
      <c r="R101" s="78">
        <f>Q101*H101</f>
        <v>0</v>
      </c>
      <c r="S101" s="78">
        <v>0</v>
      </c>
      <c r="T101" s="79">
        <f>S101*H101</f>
        <v>0</v>
      </c>
      <c r="W101" s="72">
        <v>0</v>
      </c>
      <c r="X101" s="72">
        <f>W101*I101</f>
        <v>0</v>
      </c>
      <c r="Y101" s="72">
        <v>-21.6</v>
      </c>
      <c r="Z101" s="72">
        <f>Y101*I101</f>
        <v>-64450.080000000009</v>
      </c>
      <c r="AA101" s="74">
        <f t="shared" si="13"/>
        <v>0</v>
      </c>
      <c r="AR101" s="80" t="s">
        <v>70</v>
      </c>
      <c r="AT101" s="80" t="s">
        <v>66</v>
      </c>
      <c r="AU101" s="80" t="s">
        <v>64</v>
      </c>
      <c r="AY101" s="1" t="s">
        <v>65</v>
      </c>
      <c r="BE101" s="81">
        <f>IF(N101="základní",J101,0)</f>
        <v>64450.080000000002</v>
      </c>
      <c r="BF101" s="81">
        <f>IF(N101="snížená",J101,0)</f>
        <v>0</v>
      </c>
      <c r="BG101" s="81">
        <f>IF(N101="zákl. přenesená",J101,0)</f>
        <v>0</v>
      </c>
      <c r="BH101" s="81">
        <f>IF(N101="sníž. přenesená",J101,0)</f>
        <v>0</v>
      </c>
      <c r="BI101" s="81">
        <f>IF(N101="nulová",J101,0)</f>
        <v>0</v>
      </c>
      <c r="BJ101" s="1" t="s">
        <v>64</v>
      </c>
      <c r="BK101" s="81">
        <f>ROUND(I101*H101,2)</f>
        <v>64450.080000000002</v>
      </c>
      <c r="BL101" s="1" t="s">
        <v>70</v>
      </c>
      <c r="BM101" s="80" t="s">
        <v>124</v>
      </c>
    </row>
    <row r="102" spans="2:65" s="57" customFormat="1" ht="25.9" customHeight="1" x14ac:dyDescent="0.2">
      <c r="B102" s="56"/>
      <c r="D102" s="58" t="s">
        <v>61</v>
      </c>
      <c r="E102" s="59" t="s">
        <v>125</v>
      </c>
      <c r="F102" s="59" t="s">
        <v>126</v>
      </c>
      <c r="I102" s="60"/>
      <c r="J102" s="61">
        <f>BK102</f>
        <v>155584.23000000001</v>
      </c>
      <c r="L102" s="56"/>
      <c r="M102" s="62"/>
      <c r="P102" s="63">
        <f>SUM(P103:P108)</f>
        <v>0</v>
      </c>
      <c r="R102" s="63">
        <f>SUM(R103:R108)</f>
        <v>0</v>
      </c>
      <c r="T102" s="64">
        <f>SUM(T103:T108)</f>
        <v>0</v>
      </c>
      <c r="X102" s="61">
        <f>SUM(X103:X110)</f>
        <v>189237.75</v>
      </c>
      <c r="Z102" s="61">
        <f>SUM(Z103:Z110)</f>
        <v>0</v>
      </c>
      <c r="AA102" s="61">
        <f>SUM(AA103:AA110)</f>
        <v>344821.98</v>
      </c>
      <c r="AR102" s="58" t="s">
        <v>64</v>
      </c>
      <c r="AT102" s="65" t="s">
        <v>61</v>
      </c>
      <c r="AU102" s="65" t="s">
        <v>62</v>
      </c>
      <c r="AY102" s="58" t="s">
        <v>65</v>
      </c>
      <c r="BK102" s="66">
        <f>SUM(BK103:BK108)</f>
        <v>155584.23000000001</v>
      </c>
    </row>
    <row r="103" spans="2:65" s="9" customFormat="1" ht="16.5" customHeight="1" x14ac:dyDescent="0.25">
      <c r="B103" s="67"/>
      <c r="C103" s="68" t="s">
        <v>96</v>
      </c>
      <c r="D103" s="68" t="s">
        <v>66</v>
      </c>
      <c r="E103" s="69" t="s">
        <v>127</v>
      </c>
      <c r="F103" s="70" t="s">
        <v>128</v>
      </c>
      <c r="G103" s="71" t="s">
        <v>69</v>
      </c>
      <c r="H103" s="72">
        <v>8.75</v>
      </c>
      <c r="I103" s="73">
        <v>1391.4</v>
      </c>
      <c r="J103" s="74">
        <f t="shared" ref="J103:J110" si="14">ROUND(I103*H103,2)</f>
        <v>12174.75</v>
      </c>
      <c r="K103" s="75"/>
      <c r="L103" s="8"/>
      <c r="M103" s="76" t="s">
        <v>10</v>
      </c>
      <c r="N103" s="77" t="s">
        <v>27</v>
      </c>
      <c r="P103" s="78">
        <f t="shared" ref="P103:P110" si="15">O103*H103</f>
        <v>0</v>
      </c>
      <c r="Q103" s="78">
        <v>0</v>
      </c>
      <c r="R103" s="78">
        <f t="shared" ref="R103:R110" si="16">Q103*H103</f>
        <v>0</v>
      </c>
      <c r="S103" s="78">
        <v>0</v>
      </c>
      <c r="T103" s="79">
        <f t="shared" ref="T103:T110" si="17">S103*H103</f>
        <v>0</v>
      </c>
      <c r="W103" s="72">
        <v>0</v>
      </c>
      <c r="X103" s="72">
        <f t="shared" ref="X103:X110" si="18">W103*I103</f>
        <v>0</v>
      </c>
      <c r="Y103" s="72">
        <v>0</v>
      </c>
      <c r="Z103" s="72">
        <f t="shared" ref="Z103:Z110" si="19">Y103*I103</f>
        <v>0</v>
      </c>
      <c r="AA103" s="74">
        <f t="shared" ref="AA103:AA108" si="20">J103+X103+Z103</f>
        <v>12174.75</v>
      </c>
      <c r="AR103" s="80" t="s">
        <v>70</v>
      </c>
      <c r="AT103" s="80" t="s">
        <v>66</v>
      </c>
      <c r="AU103" s="80" t="s">
        <v>64</v>
      </c>
      <c r="AY103" s="1" t="s">
        <v>65</v>
      </c>
      <c r="BE103" s="81">
        <f t="shared" ref="BE103:BE108" si="21">IF(N103="základní",J103,0)</f>
        <v>12174.75</v>
      </c>
      <c r="BF103" s="81">
        <f t="shared" ref="BF103:BF108" si="22">IF(N103="snížená",J103,0)</f>
        <v>0</v>
      </c>
      <c r="BG103" s="81">
        <f t="shared" ref="BG103:BG108" si="23">IF(N103="zákl. přenesená",J103,0)</f>
        <v>0</v>
      </c>
      <c r="BH103" s="81">
        <f t="shared" ref="BH103:BH108" si="24">IF(N103="sníž. přenesená",J103,0)</f>
        <v>0</v>
      </c>
      <c r="BI103" s="81">
        <f t="shared" ref="BI103:BI108" si="25">IF(N103="nulová",J103,0)</f>
        <v>0</v>
      </c>
      <c r="BJ103" s="1" t="s">
        <v>64</v>
      </c>
      <c r="BK103" s="81">
        <f t="shared" ref="BK103:BK108" si="26">ROUND(I103*H103,2)</f>
        <v>12174.75</v>
      </c>
      <c r="BL103" s="1" t="s">
        <v>70</v>
      </c>
      <c r="BM103" s="80" t="s">
        <v>129</v>
      </c>
    </row>
    <row r="104" spans="2:65" s="9" customFormat="1" ht="16.5" customHeight="1" x14ac:dyDescent="0.25">
      <c r="B104" s="67"/>
      <c r="C104" s="68" t="s">
        <v>130</v>
      </c>
      <c r="D104" s="68" t="s">
        <v>66</v>
      </c>
      <c r="E104" s="69" t="s">
        <v>131</v>
      </c>
      <c r="F104" s="70" t="s">
        <v>132</v>
      </c>
      <c r="G104" s="71" t="s">
        <v>69</v>
      </c>
      <c r="H104" s="72">
        <v>14.7</v>
      </c>
      <c r="I104" s="73">
        <v>6855.9</v>
      </c>
      <c r="J104" s="74">
        <f t="shared" si="14"/>
        <v>100781.73</v>
      </c>
      <c r="K104" s="75"/>
      <c r="L104" s="8"/>
      <c r="M104" s="76" t="s">
        <v>10</v>
      </c>
      <c r="N104" s="77" t="s">
        <v>27</v>
      </c>
      <c r="P104" s="78">
        <f t="shared" si="15"/>
        <v>0</v>
      </c>
      <c r="Q104" s="78">
        <v>0</v>
      </c>
      <c r="R104" s="78">
        <f t="shared" si="16"/>
        <v>0</v>
      </c>
      <c r="S104" s="78">
        <v>0</v>
      </c>
      <c r="T104" s="79">
        <f t="shared" si="17"/>
        <v>0</v>
      </c>
      <c r="W104" s="72">
        <v>0</v>
      </c>
      <c r="X104" s="72">
        <f t="shared" si="18"/>
        <v>0</v>
      </c>
      <c r="Y104" s="72">
        <v>0</v>
      </c>
      <c r="Z104" s="72">
        <f t="shared" si="19"/>
        <v>0</v>
      </c>
      <c r="AA104" s="74">
        <f t="shared" si="20"/>
        <v>100781.73</v>
      </c>
      <c r="AR104" s="80" t="s">
        <v>70</v>
      </c>
      <c r="AT104" s="80" t="s">
        <v>66</v>
      </c>
      <c r="AU104" s="80" t="s">
        <v>64</v>
      </c>
      <c r="AY104" s="1" t="s">
        <v>65</v>
      </c>
      <c r="BE104" s="81">
        <f t="shared" si="21"/>
        <v>100781.73</v>
      </c>
      <c r="BF104" s="81">
        <f t="shared" si="22"/>
        <v>0</v>
      </c>
      <c r="BG104" s="81">
        <f t="shared" si="23"/>
        <v>0</v>
      </c>
      <c r="BH104" s="81">
        <f t="shared" si="24"/>
        <v>0</v>
      </c>
      <c r="BI104" s="81">
        <f t="shared" si="25"/>
        <v>0</v>
      </c>
      <c r="BJ104" s="1" t="s">
        <v>64</v>
      </c>
      <c r="BK104" s="81">
        <f t="shared" si="26"/>
        <v>100781.73</v>
      </c>
      <c r="BL104" s="1" t="s">
        <v>70</v>
      </c>
      <c r="BM104" s="80" t="s">
        <v>133</v>
      </c>
    </row>
    <row r="105" spans="2:65" s="9" customFormat="1" ht="16.5" customHeight="1" x14ac:dyDescent="0.25">
      <c r="B105" s="67"/>
      <c r="C105" s="68" t="s">
        <v>101</v>
      </c>
      <c r="D105" s="68" t="s">
        <v>66</v>
      </c>
      <c r="E105" s="69" t="s">
        <v>134</v>
      </c>
      <c r="F105" s="70" t="s">
        <v>135</v>
      </c>
      <c r="G105" s="71" t="s">
        <v>136</v>
      </c>
      <c r="H105" s="72">
        <v>0.88600000000000001</v>
      </c>
      <c r="I105" s="73">
        <v>36973</v>
      </c>
      <c r="J105" s="74">
        <f t="shared" si="14"/>
        <v>32758.080000000002</v>
      </c>
      <c r="K105" s="75"/>
      <c r="L105" s="8"/>
      <c r="M105" s="76" t="s">
        <v>10</v>
      </c>
      <c r="N105" s="77" t="s">
        <v>27</v>
      </c>
      <c r="P105" s="78">
        <f t="shared" si="15"/>
        <v>0</v>
      </c>
      <c r="Q105" s="78">
        <v>0</v>
      </c>
      <c r="R105" s="78">
        <f t="shared" si="16"/>
        <v>0</v>
      </c>
      <c r="S105" s="78">
        <v>0</v>
      </c>
      <c r="T105" s="79">
        <f t="shared" si="17"/>
        <v>0</v>
      </c>
      <c r="W105" s="72">
        <v>0</v>
      </c>
      <c r="X105" s="72">
        <f t="shared" si="18"/>
        <v>0</v>
      </c>
      <c r="Y105" s="72">
        <v>0</v>
      </c>
      <c r="Z105" s="72">
        <f t="shared" si="19"/>
        <v>0</v>
      </c>
      <c r="AA105" s="74">
        <f t="shared" si="20"/>
        <v>32758.080000000002</v>
      </c>
      <c r="AR105" s="80" t="s">
        <v>70</v>
      </c>
      <c r="AT105" s="80" t="s">
        <v>66</v>
      </c>
      <c r="AU105" s="80" t="s">
        <v>64</v>
      </c>
      <c r="AY105" s="1" t="s">
        <v>65</v>
      </c>
      <c r="BE105" s="81">
        <f t="shared" si="21"/>
        <v>32758.080000000002</v>
      </c>
      <c r="BF105" s="81">
        <f t="shared" si="22"/>
        <v>0</v>
      </c>
      <c r="BG105" s="81">
        <f t="shared" si="23"/>
        <v>0</v>
      </c>
      <c r="BH105" s="81">
        <f t="shared" si="24"/>
        <v>0</v>
      </c>
      <c r="BI105" s="81">
        <f t="shared" si="25"/>
        <v>0</v>
      </c>
      <c r="BJ105" s="1" t="s">
        <v>64</v>
      </c>
      <c r="BK105" s="81">
        <f t="shared" si="26"/>
        <v>32758.080000000002</v>
      </c>
      <c r="BL105" s="1" t="s">
        <v>70</v>
      </c>
      <c r="BM105" s="80" t="s">
        <v>137</v>
      </c>
    </row>
    <row r="106" spans="2:65" s="9" customFormat="1" ht="21.75" customHeight="1" x14ac:dyDescent="0.25">
      <c r="B106" s="67"/>
      <c r="C106" s="68" t="s">
        <v>138</v>
      </c>
      <c r="D106" s="68" t="s">
        <v>66</v>
      </c>
      <c r="E106" s="69" t="s">
        <v>139</v>
      </c>
      <c r="F106" s="70" t="s">
        <v>140</v>
      </c>
      <c r="G106" s="71" t="s">
        <v>141</v>
      </c>
      <c r="H106" s="72">
        <v>62.28</v>
      </c>
      <c r="I106" s="73">
        <v>81.099999999999994</v>
      </c>
      <c r="J106" s="74">
        <f t="shared" si="14"/>
        <v>5050.91</v>
      </c>
      <c r="K106" s="75"/>
      <c r="L106" s="8"/>
      <c r="M106" s="76" t="s">
        <v>10</v>
      </c>
      <c r="N106" s="77" t="s">
        <v>27</v>
      </c>
      <c r="P106" s="78">
        <f t="shared" si="15"/>
        <v>0</v>
      </c>
      <c r="Q106" s="78">
        <v>0</v>
      </c>
      <c r="R106" s="78">
        <f t="shared" si="16"/>
        <v>0</v>
      </c>
      <c r="S106" s="78">
        <v>0</v>
      </c>
      <c r="T106" s="79">
        <f t="shared" si="17"/>
        <v>0</v>
      </c>
      <c r="W106" s="72">
        <v>0</v>
      </c>
      <c r="X106" s="72">
        <f t="shared" si="18"/>
        <v>0</v>
      </c>
      <c r="Y106" s="72">
        <v>0</v>
      </c>
      <c r="Z106" s="72">
        <f t="shared" si="19"/>
        <v>0</v>
      </c>
      <c r="AA106" s="74">
        <f t="shared" si="20"/>
        <v>5050.91</v>
      </c>
      <c r="AR106" s="80" t="s">
        <v>70</v>
      </c>
      <c r="AT106" s="80" t="s">
        <v>66</v>
      </c>
      <c r="AU106" s="80" t="s">
        <v>64</v>
      </c>
      <c r="AY106" s="1" t="s">
        <v>65</v>
      </c>
      <c r="BE106" s="81">
        <f t="shared" si="21"/>
        <v>5050.91</v>
      </c>
      <c r="BF106" s="81">
        <f t="shared" si="22"/>
        <v>0</v>
      </c>
      <c r="BG106" s="81">
        <f t="shared" si="23"/>
        <v>0</v>
      </c>
      <c r="BH106" s="81">
        <f t="shared" si="24"/>
        <v>0</v>
      </c>
      <c r="BI106" s="81">
        <f t="shared" si="25"/>
        <v>0</v>
      </c>
      <c r="BJ106" s="1" t="s">
        <v>64</v>
      </c>
      <c r="BK106" s="81">
        <f t="shared" si="26"/>
        <v>5050.91</v>
      </c>
      <c r="BL106" s="1" t="s">
        <v>70</v>
      </c>
      <c r="BM106" s="80" t="s">
        <v>142</v>
      </c>
    </row>
    <row r="107" spans="2:65" s="9" customFormat="1" ht="21.75" customHeight="1" x14ac:dyDescent="0.25">
      <c r="B107" s="67"/>
      <c r="C107" s="68" t="s">
        <v>104</v>
      </c>
      <c r="D107" s="68" t="s">
        <v>66</v>
      </c>
      <c r="E107" s="69" t="s">
        <v>143</v>
      </c>
      <c r="F107" s="70" t="s">
        <v>144</v>
      </c>
      <c r="G107" s="71" t="s">
        <v>141</v>
      </c>
      <c r="H107" s="72">
        <v>16.2</v>
      </c>
      <c r="I107" s="73">
        <v>97.3</v>
      </c>
      <c r="J107" s="74">
        <f t="shared" si="14"/>
        <v>1576.26</v>
      </c>
      <c r="K107" s="75"/>
      <c r="L107" s="8"/>
      <c r="M107" s="76" t="s">
        <v>10</v>
      </c>
      <c r="N107" s="77" t="s">
        <v>27</v>
      </c>
      <c r="P107" s="78">
        <f t="shared" si="15"/>
        <v>0</v>
      </c>
      <c r="Q107" s="78">
        <v>0</v>
      </c>
      <c r="R107" s="78">
        <f t="shared" si="16"/>
        <v>0</v>
      </c>
      <c r="S107" s="78">
        <v>0</v>
      </c>
      <c r="T107" s="79">
        <f t="shared" si="17"/>
        <v>0</v>
      </c>
      <c r="W107" s="72">
        <v>0</v>
      </c>
      <c r="X107" s="72">
        <f t="shared" si="18"/>
        <v>0</v>
      </c>
      <c r="Y107" s="72">
        <v>0</v>
      </c>
      <c r="Z107" s="72">
        <f t="shared" si="19"/>
        <v>0</v>
      </c>
      <c r="AA107" s="74">
        <f t="shared" si="20"/>
        <v>1576.26</v>
      </c>
      <c r="AR107" s="80" t="s">
        <v>70</v>
      </c>
      <c r="AT107" s="80" t="s">
        <v>66</v>
      </c>
      <c r="AU107" s="80" t="s">
        <v>64</v>
      </c>
      <c r="AY107" s="1" t="s">
        <v>65</v>
      </c>
      <c r="BE107" s="81">
        <f t="shared" si="21"/>
        <v>1576.26</v>
      </c>
      <c r="BF107" s="81">
        <f t="shared" si="22"/>
        <v>0</v>
      </c>
      <c r="BG107" s="81">
        <f t="shared" si="23"/>
        <v>0</v>
      </c>
      <c r="BH107" s="81">
        <f t="shared" si="24"/>
        <v>0</v>
      </c>
      <c r="BI107" s="81">
        <f t="shared" si="25"/>
        <v>0</v>
      </c>
      <c r="BJ107" s="1" t="s">
        <v>64</v>
      </c>
      <c r="BK107" s="81">
        <f t="shared" si="26"/>
        <v>1576.26</v>
      </c>
      <c r="BL107" s="1" t="s">
        <v>70</v>
      </c>
      <c r="BM107" s="80" t="s">
        <v>145</v>
      </c>
    </row>
    <row r="108" spans="2:65" s="9" customFormat="1" ht="16.5" customHeight="1" x14ac:dyDescent="0.25">
      <c r="B108" s="67"/>
      <c r="C108" s="68" t="s">
        <v>146</v>
      </c>
      <c r="D108" s="68" t="s">
        <v>66</v>
      </c>
      <c r="E108" s="69" t="s">
        <v>147</v>
      </c>
      <c r="F108" s="70" t="s">
        <v>148</v>
      </c>
      <c r="G108" s="71" t="s">
        <v>141</v>
      </c>
      <c r="H108" s="72">
        <v>25</v>
      </c>
      <c r="I108" s="73">
        <v>129.69999999999999</v>
      </c>
      <c r="J108" s="74">
        <f t="shared" si="14"/>
        <v>3242.5</v>
      </c>
      <c r="K108" s="75"/>
      <c r="L108" s="8"/>
      <c r="M108" s="76" t="s">
        <v>10</v>
      </c>
      <c r="N108" s="77" t="s">
        <v>27</v>
      </c>
      <c r="P108" s="78">
        <f t="shared" si="15"/>
        <v>0</v>
      </c>
      <c r="Q108" s="78">
        <v>0</v>
      </c>
      <c r="R108" s="78">
        <f t="shared" si="16"/>
        <v>0</v>
      </c>
      <c r="S108" s="78">
        <v>0</v>
      </c>
      <c r="T108" s="79">
        <f t="shared" si="17"/>
        <v>0</v>
      </c>
      <c r="W108" s="72">
        <v>0</v>
      </c>
      <c r="X108" s="72">
        <f t="shared" si="18"/>
        <v>0</v>
      </c>
      <c r="Y108" s="72">
        <v>0</v>
      </c>
      <c r="Z108" s="72">
        <f t="shared" si="19"/>
        <v>0</v>
      </c>
      <c r="AA108" s="74">
        <f t="shared" si="20"/>
        <v>3242.5</v>
      </c>
      <c r="AR108" s="80" t="s">
        <v>70</v>
      </c>
      <c r="AT108" s="80" t="s">
        <v>66</v>
      </c>
      <c r="AU108" s="80" t="s">
        <v>64</v>
      </c>
      <c r="AY108" s="1" t="s">
        <v>65</v>
      </c>
      <c r="BE108" s="81">
        <f t="shared" si="21"/>
        <v>3242.5</v>
      </c>
      <c r="BF108" s="81">
        <f t="shared" si="22"/>
        <v>0</v>
      </c>
      <c r="BG108" s="81">
        <f t="shared" si="23"/>
        <v>0</v>
      </c>
      <c r="BH108" s="81">
        <f t="shared" si="24"/>
        <v>0</v>
      </c>
      <c r="BI108" s="81">
        <f t="shared" si="25"/>
        <v>0</v>
      </c>
      <c r="BJ108" s="1" t="s">
        <v>64</v>
      </c>
      <c r="BK108" s="81">
        <f t="shared" si="26"/>
        <v>3242.5</v>
      </c>
      <c r="BL108" s="1" t="s">
        <v>70</v>
      </c>
      <c r="BM108" s="80" t="s">
        <v>149</v>
      </c>
    </row>
    <row r="109" spans="2:65" s="87" customFormat="1" ht="16.5" customHeight="1" x14ac:dyDescent="0.25">
      <c r="B109" s="67"/>
      <c r="C109" s="68" t="s">
        <v>244</v>
      </c>
      <c r="D109" s="68"/>
      <c r="E109" s="69" t="s">
        <v>245</v>
      </c>
      <c r="F109" s="70" t="s">
        <v>246</v>
      </c>
      <c r="G109" s="71" t="s">
        <v>247</v>
      </c>
      <c r="H109" s="72">
        <v>0</v>
      </c>
      <c r="I109" s="121">
        <f>ROUND(3309.88*0.7656,2)</f>
        <v>2534.04</v>
      </c>
      <c r="J109" s="74">
        <f t="shared" si="14"/>
        <v>0</v>
      </c>
      <c r="K109" s="75" t="s">
        <v>255</v>
      </c>
      <c r="L109" s="8"/>
      <c r="M109" s="76" t="s">
        <v>10</v>
      </c>
      <c r="N109" s="77" t="s">
        <v>27</v>
      </c>
      <c r="P109" s="78">
        <f t="shared" si="15"/>
        <v>0</v>
      </c>
      <c r="Q109" s="78">
        <v>0</v>
      </c>
      <c r="R109" s="78">
        <f t="shared" si="16"/>
        <v>0</v>
      </c>
      <c r="S109" s="78">
        <v>0</v>
      </c>
      <c r="T109" s="79">
        <f t="shared" si="17"/>
        <v>0</v>
      </c>
      <c r="W109" s="72">
        <v>39</v>
      </c>
      <c r="X109" s="72">
        <f t="shared" si="18"/>
        <v>98827.56</v>
      </c>
      <c r="Y109" s="72">
        <v>0</v>
      </c>
      <c r="Z109" s="72">
        <f t="shared" si="19"/>
        <v>0</v>
      </c>
      <c r="AA109" s="74">
        <f t="shared" ref="AA109" si="27">J109+X109+Z109</f>
        <v>98827.56</v>
      </c>
      <c r="AR109" s="80"/>
      <c r="AT109" s="80"/>
      <c r="AU109" s="80"/>
      <c r="AY109" s="1"/>
      <c r="BE109" s="81"/>
      <c r="BF109" s="81"/>
      <c r="BG109" s="81"/>
      <c r="BH109" s="81"/>
      <c r="BI109" s="81"/>
      <c r="BJ109" s="1"/>
      <c r="BK109" s="81"/>
      <c r="BL109" s="1"/>
      <c r="BM109" s="80"/>
    </row>
    <row r="110" spans="2:65" s="87" customFormat="1" ht="16.5" customHeight="1" x14ac:dyDescent="0.25">
      <c r="B110" s="67"/>
      <c r="C110" s="68" t="s">
        <v>249</v>
      </c>
      <c r="D110" s="68"/>
      <c r="E110" s="69" t="s">
        <v>250</v>
      </c>
      <c r="F110" s="70" t="s">
        <v>251</v>
      </c>
      <c r="G110" s="71" t="s">
        <v>247</v>
      </c>
      <c r="H110" s="72">
        <v>0</v>
      </c>
      <c r="I110" s="121">
        <f>ROUND(3027.97*0.7656,2)</f>
        <v>2318.21</v>
      </c>
      <c r="J110" s="74">
        <f t="shared" si="14"/>
        <v>0</v>
      </c>
      <c r="K110" s="75" t="s">
        <v>255</v>
      </c>
      <c r="L110" s="8"/>
      <c r="M110" s="76" t="s">
        <v>10</v>
      </c>
      <c r="N110" s="77" t="s">
        <v>27</v>
      </c>
      <c r="P110" s="78">
        <f t="shared" si="15"/>
        <v>0</v>
      </c>
      <c r="Q110" s="78">
        <v>0</v>
      </c>
      <c r="R110" s="78">
        <f t="shared" si="16"/>
        <v>0</v>
      </c>
      <c r="S110" s="78">
        <v>0</v>
      </c>
      <c r="T110" s="79">
        <f t="shared" si="17"/>
        <v>0</v>
      </c>
      <c r="W110" s="72">
        <v>39</v>
      </c>
      <c r="X110" s="72">
        <f t="shared" si="18"/>
        <v>90410.19</v>
      </c>
      <c r="Y110" s="72">
        <v>0</v>
      </c>
      <c r="Z110" s="72">
        <f t="shared" si="19"/>
        <v>0</v>
      </c>
      <c r="AA110" s="74">
        <f t="shared" ref="AA110" si="28">J110+X110+Z110</f>
        <v>90410.19</v>
      </c>
      <c r="AR110" s="80"/>
      <c r="AT110" s="80"/>
      <c r="AU110" s="80"/>
      <c r="AY110" s="1"/>
      <c r="BE110" s="81"/>
      <c r="BF110" s="81"/>
      <c r="BG110" s="81"/>
      <c r="BH110" s="81"/>
      <c r="BI110" s="81"/>
      <c r="BJ110" s="1"/>
      <c r="BK110" s="81"/>
      <c r="BL110" s="1"/>
      <c r="BM110" s="80"/>
    </row>
    <row r="111" spans="2:65" s="57" customFormat="1" ht="25.9" customHeight="1" x14ac:dyDescent="0.2">
      <c r="B111" s="56"/>
      <c r="D111" s="58" t="s">
        <v>61</v>
      </c>
      <c r="E111" s="59" t="s">
        <v>74</v>
      </c>
      <c r="F111" s="59" t="s">
        <v>150</v>
      </c>
      <c r="I111" s="60"/>
      <c r="J111" s="61">
        <f>BK111</f>
        <v>776511.19000000006</v>
      </c>
      <c r="L111" s="56"/>
      <c r="M111" s="62"/>
      <c r="P111" s="63">
        <f>SUM(P112:P118)</f>
        <v>0</v>
      </c>
      <c r="R111" s="63">
        <f>SUM(R112:R118)</f>
        <v>0</v>
      </c>
      <c r="T111" s="64">
        <f>SUM(T112:T118)</f>
        <v>0</v>
      </c>
      <c r="X111" s="61">
        <f>SUM(X112:X118)</f>
        <v>0</v>
      </c>
      <c r="Z111" s="61">
        <f>SUM(Z112:Z118)</f>
        <v>-105663.8602</v>
      </c>
      <c r="AA111" s="61">
        <f>SUM(AA112:AA118)</f>
        <v>670847.32980000018</v>
      </c>
      <c r="AR111" s="58" t="s">
        <v>64</v>
      </c>
      <c r="AT111" s="65" t="s">
        <v>61</v>
      </c>
      <c r="AU111" s="65" t="s">
        <v>62</v>
      </c>
      <c r="AY111" s="58" t="s">
        <v>65</v>
      </c>
      <c r="BK111" s="66">
        <f>SUM(BK112:BK118)</f>
        <v>776511.19000000006</v>
      </c>
    </row>
    <row r="112" spans="2:65" s="9" customFormat="1" ht="24.2" customHeight="1" x14ac:dyDescent="0.25">
      <c r="B112" s="67"/>
      <c r="C112" s="68" t="s">
        <v>108</v>
      </c>
      <c r="D112" s="68" t="s">
        <v>66</v>
      </c>
      <c r="E112" s="69" t="s">
        <v>151</v>
      </c>
      <c r="F112" s="70" t="s">
        <v>152</v>
      </c>
      <c r="G112" s="71" t="s">
        <v>69</v>
      </c>
      <c r="H112" s="72">
        <v>43.43</v>
      </c>
      <c r="I112" s="73">
        <v>8119.4</v>
      </c>
      <c r="J112" s="74">
        <f t="shared" ref="J112:J118" si="29">ROUND(I112*H112,2)</f>
        <v>352625.54</v>
      </c>
      <c r="K112" s="75"/>
      <c r="L112" s="8"/>
      <c r="M112" s="76" t="s">
        <v>10</v>
      </c>
      <c r="N112" s="77" t="s">
        <v>27</v>
      </c>
      <c r="P112" s="78">
        <f t="shared" ref="P112:P118" si="30">O112*H112</f>
        <v>0</v>
      </c>
      <c r="Q112" s="78">
        <v>0</v>
      </c>
      <c r="R112" s="78">
        <f t="shared" ref="R112:R118" si="31">Q112*H112</f>
        <v>0</v>
      </c>
      <c r="S112" s="78">
        <v>0</v>
      </c>
      <c r="T112" s="79">
        <f t="shared" ref="T112:T118" si="32">S112*H112</f>
        <v>0</v>
      </c>
      <c r="W112" s="72">
        <v>0</v>
      </c>
      <c r="X112" s="72">
        <f t="shared" ref="X112:X118" si="33">W112*I112</f>
        <v>0</v>
      </c>
      <c r="Y112" s="72">
        <v>0</v>
      </c>
      <c r="Z112" s="72">
        <f t="shared" ref="Z112:Z118" si="34">Y112*I112</f>
        <v>0</v>
      </c>
      <c r="AA112" s="74">
        <f t="shared" ref="AA112:AA118" si="35">J112+X112+Z112</f>
        <v>352625.54</v>
      </c>
      <c r="AR112" s="80" t="s">
        <v>70</v>
      </c>
      <c r="AT112" s="80" t="s">
        <v>66</v>
      </c>
      <c r="AU112" s="80" t="s">
        <v>64</v>
      </c>
      <c r="AY112" s="1" t="s">
        <v>65</v>
      </c>
      <c r="BE112" s="81">
        <f t="shared" ref="BE112:BE118" si="36">IF(N112="základní",J112,0)</f>
        <v>352625.54</v>
      </c>
      <c r="BF112" s="81">
        <f t="shared" ref="BF112:BF118" si="37">IF(N112="snížená",J112,0)</f>
        <v>0</v>
      </c>
      <c r="BG112" s="81">
        <f t="shared" ref="BG112:BG118" si="38">IF(N112="zákl. přenesená",J112,0)</f>
        <v>0</v>
      </c>
      <c r="BH112" s="81">
        <f t="shared" ref="BH112:BH118" si="39">IF(N112="sníž. přenesená",J112,0)</f>
        <v>0</v>
      </c>
      <c r="BI112" s="81">
        <f t="shared" ref="BI112:BI118" si="40">IF(N112="nulová",J112,0)</f>
        <v>0</v>
      </c>
      <c r="BJ112" s="1" t="s">
        <v>64</v>
      </c>
      <c r="BK112" s="81">
        <f t="shared" ref="BK112:BK118" si="41">ROUND(I112*H112,2)</f>
        <v>352625.54</v>
      </c>
      <c r="BL112" s="1" t="s">
        <v>70</v>
      </c>
      <c r="BM112" s="80" t="s">
        <v>153</v>
      </c>
    </row>
    <row r="113" spans="2:65" s="9" customFormat="1" ht="24.2" customHeight="1" x14ac:dyDescent="0.25">
      <c r="B113" s="67"/>
      <c r="C113" s="68" t="s">
        <v>154</v>
      </c>
      <c r="D113" s="68" t="s">
        <v>66</v>
      </c>
      <c r="E113" s="69" t="s">
        <v>155</v>
      </c>
      <c r="F113" s="70" t="s">
        <v>156</v>
      </c>
      <c r="G113" s="71" t="s">
        <v>136</v>
      </c>
      <c r="H113" s="72">
        <v>6.52</v>
      </c>
      <c r="I113" s="73">
        <v>36973</v>
      </c>
      <c r="J113" s="74">
        <f t="shared" si="29"/>
        <v>241063.96</v>
      </c>
      <c r="K113" s="75"/>
      <c r="L113" s="8"/>
      <c r="M113" s="76" t="s">
        <v>10</v>
      </c>
      <c r="N113" s="77" t="s">
        <v>27</v>
      </c>
      <c r="P113" s="78">
        <f t="shared" si="30"/>
        <v>0</v>
      </c>
      <c r="Q113" s="78">
        <v>0</v>
      </c>
      <c r="R113" s="78">
        <f t="shared" si="31"/>
        <v>0</v>
      </c>
      <c r="S113" s="78">
        <v>0</v>
      </c>
      <c r="T113" s="79">
        <f t="shared" si="32"/>
        <v>0</v>
      </c>
      <c r="W113" s="72">
        <v>0</v>
      </c>
      <c r="X113" s="72">
        <f t="shared" si="33"/>
        <v>0</v>
      </c>
      <c r="Y113" s="72">
        <v>0</v>
      </c>
      <c r="Z113" s="72">
        <f t="shared" si="34"/>
        <v>0</v>
      </c>
      <c r="AA113" s="74">
        <f t="shared" si="35"/>
        <v>241063.96</v>
      </c>
      <c r="AR113" s="80" t="s">
        <v>70</v>
      </c>
      <c r="AT113" s="80" t="s">
        <v>66</v>
      </c>
      <c r="AU113" s="80" t="s">
        <v>64</v>
      </c>
      <c r="AY113" s="1" t="s">
        <v>65</v>
      </c>
      <c r="BE113" s="81">
        <f t="shared" si="36"/>
        <v>241063.96</v>
      </c>
      <c r="BF113" s="81">
        <f t="shared" si="37"/>
        <v>0</v>
      </c>
      <c r="BG113" s="81">
        <f t="shared" si="38"/>
        <v>0</v>
      </c>
      <c r="BH113" s="81">
        <f t="shared" si="39"/>
        <v>0</v>
      </c>
      <c r="BI113" s="81">
        <f t="shared" si="40"/>
        <v>0</v>
      </c>
      <c r="BJ113" s="1" t="s">
        <v>64</v>
      </c>
      <c r="BK113" s="81">
        <f t="shared" si="41"/>
        <v>241063.96</v>
      </c>
      <c r="BL113" s="1" t="s">
        <v>70</v>
      </c>
      <c r="BM113" s="80" t="s">
        <v>157</v>
      </c>
    </row>
    <row r="114" spans="2:65" s="9" customFormat="1" ht="16.5" customHeight="1" x14ac:dyDescent="0.25">
      <c r="B114" s="67"/>
      <c r="C114" s="68" t="s">
        <v>112</v>
      </c>
      <c r="D114" s="68" t="s">
        <v>66</v>
      </c>
      <c r="E114" s="69" t="s">
        <v>158</v>
      </c>
      <c r="F114" s="70" t="s">
        <v>159</v>
      </c>
      <c r="G114" s="71" t="s">
        <v>69</v>
      </c>
      <c r="H114" s="72">
        <v>6.11</v>
      </c>
      <c r="I114" s="73">
        <v>5905.4</v>
      </c>
      <c r="J114" s="74">
        <f t="shared" si="29"/>
        <v>36081.99</v>
      </c>
      <c r="K114" s="75"/>
      <c r="L114" s="8"/>
      <c r="M114" s="76" t="s">
        <v>10</v>
      </c>
      <c r="N114" s="77" t="s">
        <v>27</v>
      </c>
      <c r="P114" s="78">
        <f t="shared" si="30"/>
        <v>0</v>
      </c>
      <c r="Q114" s="78">
        <v>0</v>
      </c>
      <c r="R114" s="78">
        <f t="shared" si="31"/>
        <v>0</v>
      </c>
      <c r="S114" s="78">
        <v>0</v>
      </c>
      <c r="T114" s="79">
        <f t="shared" si="32"/>
        <v>0</v>
      </c>
      <c r="W114" s="72">
        <v>0</v>
      </c>
      <c r="X114" s="72">
        <f t="shared" si="33"/>
        <v>0</v>
      </c>
      <c r="Y114" s="72">
        <v>-6.11</v>
      </c>
      <c r="Z114" s="72">
        <f t="shared" si="34"/>
        <v>-36081.993999999999</v>
      </c>
      <c r="AA114" s="74">
        <f t="shared" si="35"/>
        <v>-4.0000000008149073E-3</v>
      </c>
      <c r="AR114" s="80" t="s">
        <v>70</v>
      </c>
      <c r="AT114" s="80" t="s">
        <v>66</v>
      </c>
      <c r="AU114" s="80" t="s">
        <v>64</v>
      </c>
      <c r="AY114" s="1" t="s">
        <v>65</v>
      </c>
      <c r="BE114" s="81">
        <f t="shared" si="36"/>
        <v>36081.99</v>
      </c>
      <c r="BF114" s="81">
        <f t="shared" si="37"/>
        <v>0</v>
      </c>
      <c r="BG114" s="81">
        <f t="shared" si="38"/>
        <v>0</v>
      </c>
      <c r="BH114" s="81">
        <f t="shared" si="39"/>
        <v>0</v>
      </c>
      <c r="BI114" s="81">
        <f t="shared" si="40"/>
        <v>0</v>
      </c>
      <c r="BJ114" s="1" t="s">
        <v>64</v>
      </c>
      <c r="BK114" s="81">
        <f t="shared" si="41"/>
        <v>36081.99</v>
      </c>
      <c r="BL114" s="1" t="s">
        <v>70</v>
      </c>
      <c r="BM114" s="80" t="s">
        <v>160</v>
      </c>
    </row>
    <row r="115" spans="2:65" s="9" customFormat="1" ht="16.5" customHeight="1" x14ac:dyDescent="0.25">
      <c r="B115" s="67"/>
      <c r="C115" s="68" t="s">
        <v>161</v>
      </c>
      <c r="D115" s="68" t="s">
        <v>66</v>
      </c>
      <c r="E115" s="69" t="s">
        <v>162</v>
      </c>
      <c r="F115" s="70" t="s">
        <v>163</v>
      </c>
      <c r="G115" s="71" t="s">
        <v>136</v>
      </c>
      <c r="H115" s="72">
        <v>1.1659999999999999</v>
      </c>
      <c r="I115" s="73">
        <v>59675.7</v>
      </c>
      <c r="J115" s="74">
        <f t="shared" si="29"/>
        <v>69581.87</v>
      </c>
      <c r="K115" s="75"/>
      <c r="L115" s="8"/>
      <c r="M115" s="76" t="s">
        <v>10</v>
      </c>
      <c r="N115" s="77" t="s">
        <v>27</v>
      </c>
      <c r="P115" s="78">
        <f t="shared" si="30"/>
        <v>0</v>
      </c>
      <c r="Q115" s="78">
        <v>0</v>
      </c>
      <c r="R115" s="78">
        <f t="shared" si="31"/>
        <v>0</v>
      </c>
      <c r="S115" s="78">
        <v>0</v>
      </c>
      <c r="T115" s="79">
        <f t="shared" si="32"/>
        <v>0</v>
      </c>
      <c r="W115" s="72">
        <v>0</v>
      </c>
      <c r="X115" s="72">
        <f t="shared" si="33"/>
        <v>0</v>
      </c>
      <c r="Y115" s="72">
        <v>-1.1659999999999999</v>
      </c>
      <c r="Z115" s="72">
        <f t="shared" si="34"/>
        <v>-69581.866199999989</v>
      </c>
      <c r="AA115" s="74">
        <f t="shared" si="35"/>
        <v>3.8000000058673322E-3</v>
      </c>
      <c r="AR115" s="80" t="s">
        <v>70</v>
      </c>
      <c r="AT115" s="80" t="s">
        <v>66</v>
      </c>
      <c r="AU115" s="80" t="s">
        <v>64</v>
      </c>
      <c r="AY115" s="1" t="s">
        <v>65</v>
      </c>
      <c r="BE115" s="81">
        <f t="shared" si="36"/>
        <v>69581.87</v>
      </c>
      <c r="BF115" s="81">
        <f t="shared" si="37"/>
        <v>0</v>
      </c>
      <c r="BG115" s="81">
        <f t="shared" si="38"/>
        <v>0</v>
      </c>
      <c r="BH115" s="81">
        <f t="shared" si="39"/>
        <v>0</v>
      </c>
      <c r="BI115" s="81">
        <f t="shared" si="40"/>
        <v>0</v>
      </c>
      <c r="BJ115" s="1" t="s">
        <v>64</v>
      </c>
      <c r="BK115" s="81">
        <f t="shared" si="41"/>
        <v>69581.87</v>
      </c>
      <c r="BL115" s="1" t="s">
        <v>70</v>
      </c>
      <c r="BM115" s="80" t="s">
        <v>164</v>
      </c>
    </row>
    <row r="116" spans="2:65" s="9" customFormat="1" ht="24.2" customHeight="1" x14ac:dyDescent="0.25">
      <c r="B116" s="67"/>
      <c r="C116" s="68" t="s">
        <v>116</v>
      </c>
      <c r="D116" s="68" t="s">
        <v>66</v>
      </c>
      <c r="E116" s="69" t="s">
        <v>165</v>
      </c>
      <c r="F116" s="70" t="s">
        <v>166</v>
      </c>
      <c r="G116" s="71" t="s">
        <v>141</v>
      </c>
      <c r="H116" s="72">
        <v>16.600000000000001</v>
      </c>
      <c r="I116" s="73">
        <v>146</v>
      </c>
      <c r="J116" s="74">
        <f t="shared" si="29"/>
        <v>2423.6</v>
      </c>
      <c r="K116" s="75"/>
      <c r="L116" s="8"/>
      <c r="M116" s="76" t="s">
        <v>10</v>
      </c>
      <c r="N116" s="77" t="s">
        <v>27</v>
      </c>
      <c r="P116" s="78">
        <f t="shared" si="30"/>
        <v>0</v>
      </c>
      <c r="Q116" s="78">
        <v>0</v>
      </c>
      <c r="R116" s="78">
        <f t="shared" si="31"/>
        <v>0</v>
      </c>
      <c r="S116" s="78">
        <v>0</v>
      </c>
      <c r="T116" s="79">
        <f t="shared" si="32"/>
        <v>0</v>
      </c>
      <c r="W116" s="72">
        <v>0</v>
      </c>
      <c r="X116" s="72">
        <f t="shared" si="33"/>
        <v>0</v>
      </c>
      <c r="Y116" s="72">
        <v>0</v>
      </c>
      <c r="Z116" s="72">
        <f t="shared" si="34"/>
        <v>0</v>
      </c>
      <c r="AA116" s="74">
        <f t="shared" si="35"/>
        <v>2423.6</v>
      </c>
      <c r="AR116" s="80" t="s">
        <v>70</v>
      </c>
      <c r="AT116" s="80" t="s">
        <v>66</v>
      </c>
      <c r="AU116" s="80" t="s">
        <v>64</v>
      </c>
      <c r="AY116" s="1" t="s">
        <v>65</v>
      </c>
      <c r="BE116" s="81">
        <f t="shared" si="36"/>
        <v>2423.6</v>
      </c>
      <c r="BF116" s="81">
        <f t="shared" si="37"/>
        <v>0</v>
      </c>
      <c r="BG116" s="81">
        <f t="shared" si="38"/>
        <v>0</v>
      </c>
      <c r="BH116" s="81">
        <f t="shared" si="39"/>
        <v>0</v>
      </c>
      <c r="BI116" s="81">
        <f t="shared" si="40"/>
        <v>0</v>
      </c>
      <c r="BJ116" s="1" t="s">
        <v>64</v>
      </c>
      <c r="BK116" s="81">
        <f t="shared" si="41"/>
        <v>2423.6</v>
      </c>
      <c r="BL116" s="1" t="s">
        <v>70</v>
      </c>
      <c r="BM116" s="80" t="s">
        <v>167</v>
      </c>
    </row>
    <row r="117" spans="2:65" s="9" customFormat="1" ht="24.2" customHeight="1" x14ac:dyDescent="0.25">
      <c r="B117" s="67"/>
      <c r="C117" s="68" t="s">
        <v>168</v>
      </c>
      <c r="D117" s="68" t="s">
        <v>66</v>
      </c>
      <c r="E117" s="69" t="s">
        <v>169</v>
      </c>
      <c r="F117" s="70" t="s">
        <v>170</v>
      </c>
      <c r="G117" s="71" t="s">
        <v>141</v>
      </c>
      <c r="H117" s="72">
        <v>34.130000000000003</v>
      </c>
      <c r="I117" s="73">
        <v>254.1</v>
      </c>
      <c r="J117" s="74">
        <f t="shared" si="29"/>
        <v>8672.43</v>
      </c>
      <c r="K117" s="75"/>
      <c r="L117" s="8"/>
      <c r="M117" s="76" t="s">
        <v>10</v>
      </c>
      <c r="N117" s="77" t="s">
        <v>27</v>
      </c>
      <c r="P117" s="78">
        <f t="shared" si="30"/>
        <v>0</v>
      </c>
      <c r="Q117" s="78">
        <v>0</v>
      </c>
      <c r="R117" s="78">
        <f t="shared" si="31"/>
        <v>0</v>
      </c>
      <c r="S117" s="78">
        <v>0</v>
      </c>
      <c r="T117" s="79">
        <f t="shared" si="32"/>
        <v>0</v>
      </c>
      <c r="W117" s="72">
        <v>0</v>
      </c>
      <c r="X117" s="72">
        <f t="shared" si="33"/>
        <v>0</v>
      </c>
      <c r="Y117" s="72">
        <v>0</v>
      </c>
      <c r="Z117" s="72">
        <f t="shared" si="34"/>
        <v>0</v>
      </c>
      <c r="AA117" s="74">
        <f t="shared" si="35"/>
        <v>8672.43</v>
      </c>
      <c r="AR117" s="80" t="s">
        <v>70</v>
      </c>
      <c r="AT117" s="80" t="s">
        <v>66</v>
      </c>
      <c r="AU117" s="80" t="s">
        <v>64</v>
      </c>
      <c r="AY117" s="1" t="s">
        <v>65</v>
      </c>
      <c r="BE117" s="81">
        <f t="shared" si="36"/>
        <v>8672.43</v>
      </c>
      <c r="BF117" s="81">
        <f t="shared" si="37"/>
        <v>0</v>
      </c>
      <c r="BG117" s="81">
        <f t="shared" si="38"/>
        <v>0</v>
      </c>
      <c r="BH117" s="81">
        <f t="shared" si="39"/>
        <v>0</v>
      </c>
      <c r="BI117" s="81">
        <f t="shared" si="40"/>
        <v>0</v>
      </c>
      <c r="BJ117" s="1" t="s">
        <v>64</v>
      </c>
      <c r="BK117" s="81">
        <f t="shared" si="41"/>
        <v>8672.43</v>
      </c>
      <c r="BL117" s="1" t="s">
        <v>70</v>
      </c>
      <c r="BM117" s="80" t="s">
        <v>171</v>
      </c>
    </row>
    <row r="118" spans="2:65" s="9" customFormat="1" ht="21.75" customHeight="1" x14ac:dyDescent="0.25">
      <c r="B118" s="67"/>
      <c r="C118" s="68" t="s">
        <v>119</v>
      </c>
      <c r="D118" s="68" t="s">
        <v>66</v>
      </c>
      <c r="E118" s="69" t="s">
        <v>172</v>
      </c>
      <c r="F118" s="70" t="s">
        <v>173</v>
      </c>
      <c r="G118" s="71" t="s">
        <v>141</v>
      </c>
      <c r="H118" s="72">
        <v>126</v>
      </c>
      <c r="I118" s="73">
        <v>524.29999999999995</v>
      </c>
      <c r="J118" s="74">
        <f t="shared" si="29"/>
        <v>66061.8</v>
      </c>
      <c r="K118" s="75"/>
      <c r="L118" s="8"/>
      <c r="M118" s="76" t="s">
        <v>10</v>
      </c>
      <c r="N118" s="77" t="s">
        <v>27</v>
      </c>
      <c r="P118" s="78">
        <f t="shared" si="30"/>
        <v>0</v>
      </c>
      <c r="Q118" s="78">
        <v>0</v>
      </c>
      <c r="R118" s="78">
        <f t="shared" si="31"/>
        <v>0</v>
      </c>
      <c r="S118" s="78">
        <v>0</v>
      </c>
      <c r="T118" s="79">
        <f t="shared" si="32"/>
        <v>0</v>
      </c>
      <c r="W118" s="72">
        <v>0</v>
      </c>
      <c r="X118" s="72">
        <f t="shared" si="33"/>
        <v>0</v>
      </c>
      <c r="Y118" s="72">
        <v>0</v>
      </c>
      <c r="Z118" s="72">
        <f t="shared" si="34"/>
        <v>0</v>
      </c>
      <c r="AA118" s="74">
        <f t="shared" si="35"/>
        <v>66061.8</v>
      </c>
      <c r="AR118" s="80" t="s">
        <v>70</v>
      </c>
      <c r="AT118" s="80" t="s">
        <v>66</v>
      </c>
      <c r="AU118" s="80" t="s">
        <v>64</v>
      </c>
      <c r="AY118" s="1" t="s">
        <v>65</v>
      </c>
      <c r="BE118" s="81">
        <f t="shared" si="36"/>
        <v>66061.8</v>
      </c>
      <c r="BF118" s="81">
        <f t="shared" si="37"/>
        <v>0</v>
      </c>
      <c r="BG118" s="81">
        <f t="shared" si="38"/>
        <v>0</v>
      </c>
      <c r="BH118" s="81">
        <f t="shared" si="39"/>
        <v>0</v>
      </c>
      <c r="BI118" s="81">
        <f t="shared" si="40"/>
        <v>0</v>
      </c>
      <c r="BJ118" s="1" t="s">
        <v>64</v>
      </c>
      <c r="BK118" s="81">
        <f t="shared" si="41"/>
        <v>66061.8</v>
      </c>
      <c r="BL118" s="1" t="s">
        <v>70</v>
      </c>
      <c r="BM118" s="80" t="s">
        <v>174</v>
      </c>
    </row>
    <row r="119" spans="2:65" s="57" customFormat="1" ht="25.9" customHeight="1" x14ac:dyDescent="0.2">
      <c r="B119" s="56"/>
      <c r="D119" s="58" t="s">
        <v>61</v>
      </c>
      <c r="E119" s="59" t="s">
        <v>70</v>
      </c>
      <c r="F119" s="59" t="s">
        <v>175</v>
      </c>
      <c r="I119" s="60"/>
      <c r="J119" s="61">
        <f>BK119</f>
        <v>2189542.7999999998</v>
      </c>
      <c r="L119" s="56"/>
      <c r="M119" s="62"/>
      <c r="P119" s="63">
        <f>SUM(P120:P134)</f>
        <v>0</v>
      </c>
      <c r="R119" s="63">
        <f>SUM(R120:R134)</f>
        <v>0</v>
      </c>
      <c r="T119" s="64">
        <f>SUM(T120:T134)</f>
        <v>0</v>
      </c>
      <c r="X119" s="61">
        <f>SUM(X120:X134)</f>
        <v>0</v>
      </c>
      <c r="Z119" s="61">
        <f>SUM(Z120:Z134)</f>
        <v>0</v>
      </c>
      <c r="AA119" s="61">
        <f>SUM(AA120:AA134)</f>
        <v>2189542.7999999998</v>
      </c>
      <c r="AR119" s="58" t="s">
        <v>64</v>
      </c>
      <c r="AT119" s="65" t="s">
        <v>61</v>
      </c>
      <c r="AU119" s="65" t="s">
        <v>62</v>
      </c>
      <c r="AY119" s="58" t="s">
        <v>65</v>
      </c>
      <c r="BK119" s="66">
        <f>SUM(BK120:BK134)</f>
        <v>2189542.7999999998</v>
      </c>
    </row>
    <row r="120" spans="2:65" s="9" customFormat="1" ht="24.2" customHeight="1" x14ac:dyDescent="0.25">
      <c r="B120" s="67"/>
      <c r="C120" s="68" t="s">
        <v>176</v>
      </c>
      <c r="D120" s="68" t="s">
        <v>66</v>
      </c>
      <c r="E120" s="69" t="s">
        <v>177</v>
      </c>
      <c r="F120" s="70" t="s">
        <v>178</v>
      </c>
      <c r="G120" s="71" t="s">
        <v>69</v>
      </c>
      <c r="H120" s="72">
        <v>47.26</v>
      </c>
      <c r="I120" s="73">
        <v>24409.4</v>
      </c>
      <c r="J120" s="74">
        <f t="shared" ref="J120:J134" si="42">ROUND(I120*H120,2)</f>
        <v>1153588.24</v>
      </c>
      <c r="K120" s="75"/>
      <c r="L120" s="8"/>
      <c r="M120" s="76" t="s">
        <v>10</v>
      </c>
      <c r="N120" s="77" t="s">
        <v>27</v>
      </c>
      <c r="P120" s="78">
        <f t="shared" ref="P120:P134" si="43">O120*H120</f>
        <v>0</v>
      </c>
      <c r="Q120" s="78">
        <v>0</v>
      </c>
      <c r="R120" s="78">
        <f t="shared" ref="R120:R134" si="44">Q120*H120</f>
        <v>0</v>
      </c>
      <c r="S120" s="78">
        <v>0</v>
      </c>
      <c r="T120" s="79">
        <f t="shared" ref="T120:T134" si="45">S120*H120</f>
        <v>0</v>
      </c>
      <c r="W120" s="72">
        <v>0</v>
      </c>
      <c r="X120" s="72">
        <f t="shared" ref="X120:X134" si="46">W120*I120</f>
        <v>0</v>
      </c>
      <c r="Y120" s="72">
        <v>0</v>
      </c>
      <c r="Z120" s="72">
        <f t="shared" ref="Z120:Z134" si="47">Y120*I120</f>
        <v>0</v>
      </c>
      <c r="AA120" s="74">
        <f t="shared" ref="AA120:AA134" si="48">J120+X120+Z120</f>
        <v>1153588.24</v>
      </c>
      <c r="AR120" s="80" t="s">
        <v>70</v>
      </c>
      <c r="AT120" s="80" t="s">
        <v>66</v>
      </c>
      <c r="AU120" s="80" t="s">
        <v>64</v>
      </c>
      <c r="AY120" s="1" t="s">
        <v>65</v>
      </c>
      <c r="BE120" s="81">
        <f t="shared" ref="BE120:BE134" si="49">IF(N120="základní",J120,0)</f>
        <v>1153588.24</v>
      </c>
      <c r="BF120" s="81">
        <f t="shared" ref="BF120:BF134" si="50">IF(N120="snížená",J120,0)</f>
        <v>0</v>
      </c>
      <c r="BG120" s="81">
        <f t="shared" ref="BG120:BG134" si="51">IF(N120="zákl. přenesená",J120,0)</f>
        <v>0</v>
      </c>
      <c r="BH120" s="81">
        <f t="shared" ref="BH120:BH134" si="52">IF(N120="sníž. přenesená",J120,0)</f>
        <v>0</v>
      </c>
      <c r="BI120" s="81">
        <f t="shared" ref="BI120:BI134" si="53">IF(N120="nulová",J120,0)</f>
        <v>0</v>
      </c>
      <c r="BJ120" s="1" t="s">
        <v>64</v>
      </c>
      <c r="BK120" s="81">
        <f t="shared" ref="BK120:BK134" si="54">ROUND(I120*H120,2)</f>
        <v>1153588.24</v>
      </c>
      <c r="BL120" s="1" t="s">
        <v>70</v>
      </c>
      <c r="BM120" s="80" t="s">
        <v>179</v>
      </c>
    </row>
    <row r="121" spans="2:65" s="9" customFormat="1" ht="24.2" customHeight="1" x14ac:dyDescent="0.25">
      <c r="B121" s="67"/>
      <c r="C121" s="68" t="s">
        <v>124</v>
      </c>
      <c r="D121" s="68" t="s">
        <v>66</v>
      </c>
      <c r="E121" s="69" t="s">
        <v>180</v>
      </c>
      <c r="F121" s="70" t="s">
        <v>181</v>
      </c>
      <c r="G121" s="71" t="s">
        <v>136</v>
      </c>
      <c r="H121" s="72">
        <v>7.1</v>
      </c>
      <c r="I121" s="73">
        <v>36973</v>
      </c>
      <c r="J121" s="74">
        <f t="shared" si="42"/>
        <v>262508.3</v>
      </c>
      <c r="K121" s="75"/>
      <c r="L121" s="8"/>
      <c r="M121" s="76" t="s">
        <v>10</v>
      </c>
      <c r="N121" s="77" t="s">
        <v>27</v>
      </c>
      <c r="P121" s="78">
        <f t="shared" si="43"/>
        <v>0</v>
      </c>
      <c r="Q121" s="78">
        <v>0</v>
      </c>
      <c r="R121" s="78">
        <f t="shared" si="44"/>
        <v>0</v>
      </c>
      <c r="S121" s="78">
        <v>0</v>
      </c>
      <c r="T121" s="79">
        <f t="shared" si="45"/>
        <v>0</v>
      </c>
      <c r="W121" s="72">
        <v>0</v>
      </c>
      <c r="X121" s="72">
        <f t="shared" si="46"/>
        <v>0</v>
      </c>
      <c r="Y121" s="72">
        <v>0</v>
      </c>
      <c r="Z121" s="72">
        <f t="shared" si="47"/>
        <v>0</v>
      </c>
      <c r="AA121" s="74">
        <f t="shared" si="48"/>
        <v>262508.3</v>
      </c>
      <c r="AR121" s="80" t="s">
        <v>70</v>
      </c>
      <c r="AT121" s="80" t="s">
        <v>66</v>
      </c>
      <c r="AU121" s="80" t="s">
        <v>64</v>
      </c>
      <c r="AY121" s="1" t="s">
        <v>65</v>
      </c>
      <c r="BE121" s="81">
        <f t="shared" si="49"/>
        <v>262508.3</v>
      </c>
      <c r="BF121" s="81">
        <f t="shared" si="50"/>
        <v>0</v>
      </c>
      <c r="BG121" s="81">
        <f t="shared" si="51"/>
        <v>0</v>
      </c>
      <c r="BH121" s="81">
        <f t="shared" si="52"/>
        <v>0</v>
      </c>
      <c r="BI121" s="81">
        <f t="shared" si="53"/>
        <v>0</v>
      </c>
      <c r="BJ121" s="1" t="s">
        <v>64</v>
      </c>
      <c r="BK121" s="81">
        <f t="shared" si="54"/>
        <v>262508.3</v>
      </c>
      <c r="BL121" s="1" t="s">
        <v>70</v>
      </c>
      <c r="BM121" s="80" t="s">
        <v>182</v>
      </c>
    </row>
    <row r="122" spans="2:65" s="9" customFormat="1" ht="16.5" customHeight="1" x14ac:dyDescent="0.25">
      <c r="B122" s="67"/>
      <c r="C122" s="68" t="s">
        <v>183</v>
      </c>
      <c r="D122" s="68" t="s">
        <v>66</v>
      </c>
      <c r="E122" s="69" t="s">
        <v>184</v>
      </c>
      <c r="F122" s="70" t="s">
        <v>185</v>
      </c>
      <c r="G122" s="71" t="s">
        <v>123</v>
      </c>
      <c r="H122" s="72">
        <v>4.8</v>
      </c>
      <c r="I122" s="73">
        <v>1621.6</v>
      </c>
      <c r="J122" s="74">
        <f t="shared" si="42"/>
        <v>7783.68</v>
      </c>
      <c r="K122" s="75"/>
      <c r="L122" s="8"/>
      <c r="M122" s="76" t="s">
        <v>10</v>
      </c>
      <c r="N122" s="77" t="s">
        <v>27</v>
      </c>
      <c r="P122" s="78">
        <f t="shared" si="43"/>
        <v>0</v>
      </c>
      <c r="Q122" s="78">
        <v>0</v>
      </c>
      <c r="R122" s="78">
        <f t="shared" si="44"/>
        <v>0</v>
      </c>
      <c r="S122" s="78">
        <v>0</v>
      </c>
      <c r="T122" s="79">
        <f t="shared" si="45"/>
        <v>0</v>
      </c>
      <c r="W122" s="72">
        <v>0</v>
      </c>
      <c r="X122" s="72">
        <f t="shared" si="46"/>
        <v>0</v>
      </c>
      <c r="Y122" s="72">
        <v>0</v>
      </c>
      <c r="Z122" s="72">
        <f t="shared" si="47"/>
        <v>0</v>
      </c>
      <c r="AA122" s="74">
        <f t="shared" si="48"/>
        <v>7783.68</v>
      </c>
      <c r="AR122" s="80" t="s">
        <v>70</v>
      </c>
      <c r="AT122" s="80" t="s">
        <v>66</v>
      </c>
      <c r="AU122" s="80" t="s">
        <v>64</v>
      </c>
      <c r="AY122" s="1" t="s">
        <v>65</v>
      </c>
      <c r="BE122" s="81">
        <f t="shared" si="49"/>
        <v>7783.68</v>
      </c>
      <c r="BF122" s="81">
        <f t="shared" si="50"/>
        <v>0</v>
      </c>
      <c r="BG122" s="81">
        <f t="shared" si="51"/>
        <v>0</v>
      </c>
      <c r="BH122" s="81">
        <f t="shared" si="52"/>
        <v>0</v>
      </c>
      <c r="BI122" s="81">
        <f t="shared" si="53"/>
        <v>0</v>
      </c>
      <c r="BJ122" s="1" t="s">
        <v>64</v>
      </c>
      <c r="BK122" s="81">
        <f t="shared" si="54"/>
        <v>7783.68</v>
      </c>
      <c r="BL122" s="1" t="s">
        <v>70</v>
      </c>
      <c r="BM122" s="80" t="s">
        <v>186</v>
      </c>
    </row>
    <row r="123" spans="2:65" s="9" customFormat="1" ht="24.2" customHeight="1" x14ac:dyDescent="0.25">
      <c r="B123" s="67"/>
      <c r="C123" s="68" t="s">
        <v>129</v>
      </c>
      <c r="D123" s="68" t="s">
        <v>66</v>
      </c>
      <c r="E123" s="69" t="s">
        <v>187</v>
      </c>
      <c r="F123" s="70" t="s">
        <v>188</v>
      </c>
      <c r="G123" s="71" t="s">
        <v>69</v>
      </c>
      <c r="H123" s="72">
        <v>4.2960000000000003</v>
      </c>
      <c r="I123" s="73">
        <v>3597.8</v>
      </c>
      <c r="J123" s="74">
        <f t="shared" si="42"/>
        <v>15456.15</v>
      </c>
      <c r="K123" s="75"/>
      <c r="L123" s="8"/>
      <c r="M123" s="76" t="s">
        <v>10</v>
      </c>
      <c r="N123" s="77" t="s">
        <v>27</v>
      </c>
      <c r="P123" s="78">
        <f t="shared" si="43"/>
        <v>0</v>
      </c>
      <c r="Q123" s="78">
        <v>0</v>
      </c>
      <c r="R123" s="78">
        <f t="shared" si="44"/>
        <v>0</v>
      </c>
      <c r="S123" s="78">
        <v>0</v>
      </c>
      <c r="T123" s="79">
        <f t="shared" si="45"/>
        <v>0</v>
      </c>
      <c r="W123" s="72">
        <v>0</v>
      </c>
      <c r="X123" s="72">
        <f t="shared" si="46"/>
        <v>0</v>
      </c>
      <c r="Y123" s="72">
        <v>0</v>
      </c>
      <c r="Z123" s="72">
        <f t="shared" si="47"/>
        <v>0</v>
      </c>
      <c r="AA123" s="74">
        <f t="shared" si="48"/>
        <v>15456.15</v>
      </c>
      <c r="AR123" s="80" t="s">
        <v>70</v>
      </c>
      <c r="AT123" s="80" t="s">
        <v>66</v>
      </c>
      <c r="AU123" s="80" t="s">
        <v>64</v>
      </c>
      <c r="AY123" s="1" t="s">
        <v>65</v>
      </c>
      <c r="BE123" s="81">
        <f t="shared" si="49"/>
        <v>15456.15</v>
      </c>
      <c r="BF123" s="81">
        <f t="shared" si="50"/>
        <v>0</v>
      </c>
      <c r="BG123" s="81">
        <f t="shared" si="51"/>
        <v>0</v>
      </c>
      <c r="BH123" s="81">
        <f t="shared" si="52"/>
        <v>0</v>
      </c>
      <c r="BI123" s="81">
        <f t="shared" si="53"/>
        <v>0</v>
      </c>
      <c r="BJ123" s="1" t="s">
        <v>64</v>
      </c>
      <c r="BK123" s="81">
        <f t="shared" si="54"/>
        <v>15456.15</v>
      </c>
      <c r="BL123" s="1" t="s">
        <v>70</v>
      </c>
      <c r="BM123" s="80" t="s">
        <v>189</v>
      </c>
    </row>
    <row r="124" spans="2:65" s="9" customFormat="1" ht="24.2" customHeight="1" x14ac:dyDescent="0.25">
      <c r="B124" s="67"/>
      <c r="C124" s="68" t="s">
        <v>190</v>
      </c>
      <c r="D124" s="68" t="s">
        <v>66</v>
      </c>
      <c r="E124" s="69" t="s">
        <v>191</v>
      </c>
      <c r="F124" s="70" t="s">
        <v>192</v>
      </c>
      <c r="G124" s="71" t="s">
        <v>69</v>
      </c>
      <c r="H124" s="72">
        <v>7.5</v>
      </c>
      <c r="I124" s="73">
        <v>3773</v>
      </c>
      <c r="J124" s="74">
        <f t="shared" si="42"/>
        <v>28297.5</v>
      </c>
      <c r="K124" s="75"/>
      <c r="L124" s="8"/>
      <c r="M124" s="76" t="s">
        <v>10</v>
      </c>
      <c r="N124" s="77" t="s">
        <v>27</v>
      </c>
      <c r="P124" s="78">
        <f t="shared" si="43"/>
        <v>0</v>
      </c>
      <c r="Q124" s="78">
        <v>0</v>
      </c>
      <c r="R124" s="78">
        <f t="shared" si="44"/>
        <v>0</v>
      </c>
      <c r="S124" s="78">
        <v>0</v>
      </c>
      <c r="T124" s="79">
        <f t="shared" si="45"/>
        <v>0</v>
      </c>
      <c r="W124" s="72">
        <v>0</v>
      </c>
      <c r="X124" s="72">
        <f t="shared" si="46"/>
        <v>0</v>
      </c>
      <c r="Y124" s="72">
        <v>0</v>
      </c>
      <c r="Z124" s="72">
        <f t="shared" si="47"/>
        <v>0</v>
      </c>
      <c r="AA124" s="74">
        <f t="shared" si="48"/>
        <v>28297.5</v>
      </c>
      <c r="AR124" s="80" t="s">
        <v>70</v>
      </c>
      <c r="AT124" s="80" t="s">
        <v>66</v>
      </c>
      <c r="AU124" s="80" t="s">
        <v>64</v>
      </c>
      <c r="AY124" s="1" t="s">
        <v>65</v>
      </c>
      <c r="BE124" s="81">
        <f t="shared" si="49"/>
        <v>28297.5</v>
      </c>
      <c r="BF124" s="81">
        <f t="shared" si="50"/>
        <v>0</v>
      </c>
      <c r="BG124" s="81">
        <f t="shared" si="51"/>
        <v>0</v>
      </c>
      <c r="BH124" s="81">
        <f t="shared" si="52"/>
        <v>0</v>
      </c>
      <c r="BI124" s="81">
        <f t="shared" si="53"/>
        <v>0</v>
      </c>
      <c r="BJ124" s="1" t="s">
        <v>64</v>
      </c>
      <c r="BK124" s="81">
        <f t="shared" si="54"/>
        <v>28297.5</v>
      </c>
      <c r="BL124" s="1" t="s">
        <v>70</v>
      </c>
      <c r="BM124" s="80" t="s">
        <v>193</v>
      </c>
    </row>
    <row r="125" spans="2:65" s="9" customFormat="1" ht="24.2" customHeight="1" x14ac:dyDescent="0.25">
      <c r="B125" s="67"/>
      <c r="C125" s="68" t="s">
        <v>133</v>
      </c>
      <c r="D125" s="68" t="s">
        <v>66</v>
      </c>
      <c r="E125" s="69" t="s">
        <v>194</v>
      </c>
      <c r="F125" s="70" t="s">
        <v>195</v>
      </c>
      <c r="G125" s="71" t="s">
        <v>69</v>
      </c>
      <c r="H125" s="72">
        <v>8.85</v>
      </c>
      <c r="I125" s="73">
        <v>1391.4</v>
      </c>
      <c r="J125" s="74">
        <f t="shared" si="42"/>
        <v>12313.89</v>
      </c>
      <c r="K125" s="75"/>
      <c r="L125" s="8"/>
      <c r="M125" s="76" t="s">
        <v>10</v>
      </c>
      <c r="N125" s="77" t="s">
        <v>27</v>
      </c>
      <c r="P125" s="78">
        <f t="shared" si="43"/>
        <v>0</v>
      </c>
      <c r="Q125" s="78">
        <v>0</v>
      </c>
      <c r="R125" s="78">
        <f t="shared" si="44"/>
        <v>0</v>
      </c>
      <c r="S125" s="78">
        <v>0</v>
      </c>
      <c r="T125" s="79">
        <f t="shared" si="45"/>
        <v>0</v>
      </c>
      <c r="W125" s="72">
        <v>0</v>
      </c>
      <c r="X125" s="72">
        <f t="shared" si="46"/>
        <v>0</v>
      </c>
      <c r="Y125" s="72">
        <v>0</v>
      </c>
      <c r="Z125" s="72">
        <f t="shared" si="47"/>
        <v>0</v>
      </c>
      <c r="AA125" s="74">
        <f t="shared" si="48"/>
        <v>12313.89</v>
      </c>
      <c r="AR125" s="80" t="s">
        <v>70</v>
      </c>
      <c r="AT125" s="80" t="s">
        <v>66</v>
      </c>
      <c r="AU125" s="80" t="s">
        <v>64</v>
      </c>
      <c r="AY125" s="1" t="s">
        <v>65</v>
      </c>
      <c r="BE125" s="81">
        <f t="shared" si="49"/>
        <v>12313.89</v>
      </c>
      <c r="BF125" s="81">
        <f t="shared" si="50"/>
        <v>0</v>
      </c>
      <c r="BG125" s="81">
        <f t="shared" si="51"/>
        <v>0</v>
      </c>
      <c r="BH125" s="81">
        <f t="shared" si="52"/>
        <v>0</v>
      </c>
      <c r="BI125" s="81">
        <f t="shared" si="53"/>
        <v>0</v>
      </c>
      <c r="BJ125" s="1" t="s">
        <v>64</v>
      </c>
      <c r="BK125" s="81">
        <f t="shared" si="54"/>
        <v>12313.89</v>
      </c>
      <c r="BL125" s="1" t="s">
        <v>70</v>
      </c>
      <c r="BM125" s="80" t="s">
        <v>196</v>
      </c>
    </row>
    <row r="126" spans="2:65" s="9" customFormat="1" ht="24.2" customHeight="1" x14ac:dyDescent="0.25">
      <c r="B126" s="67"/>
      <c r="C126" s="68" t="s">
        <v>197</v>
      </c>
      <c r="D126" s="68" t="s">
        <v>66</v>
      </c>
      <c r="E126" s="69" t="s">
        <v>198</v>
      </c>
      <c r="F126" s="70" t="s">
        <v>199</v>
      </c>
      <c r="G126" s="71" t="s">
        <v>69</v>
      </c>
      <c r="H126" s="72">
        <v>19.84</v>
      </c>
      <c r="I126" s="73">
        <v>1047.5999999999999</v>
      </c>
      <c r="J126" s="74">
        <f t="shared" si="42"/>
        <v>20784.38</v>
      </c>
      <c r="K126" s="75"/>
      <c r="L126" s="8"/>
      <c r="M126" s="76" t="s">
        <v>10</v>
      </c>
      <c r="N126" s="77" t="s">
        <v>27</v>
      </c>
      <c r="P126" s="78">
        <f t="shared" si="43"/>
        <v>0</v>
      </c>
      <c r="Q126" s="78">
        <v>0</v>
      </c>
      <c r="R126" s="78">
        <f t="shared" si="44"/>
        <v>0</v>
      </c>
      <c r="S126" s="78">
        <v>0</v>
      </c>
      <c r="T126" s="79">
        <f t="shared" si="45"/>
        <v>0</v>
      </c>
      <c r="W126" s="72">
        <v>0</v>
      </c>
      <c r="X126" s="72">
        <f t="shared" si="46"/>
        <v>0</v>
      </c>
      <c r="Y126" s="72">
        <v>0</v>
      </c>
      <c r="Z126" s="72">
        <f t="shared" si="47"/>
        <v>0</v>
      </c>
      <c r="AA126" s="74">
        <f t="shared" si="48"/>
        <v>20784.38</v>
      </c>
      <c r="AR126" s="80" t="s">
        <v>70</v>
      </c>
      <c r="AT126" s="80" t="s">
        <v>66</v>
      </c>
      <c r="AU126" s="80" t="s">
        <v>64</v>
      </c>
      <c r="AY126" s="1" t="s">
        <v>65</v>
      </c>
      <c r="BE126" s="81">
        <f t="shared" si="49"/>
        <v>20784.38</v>
      </c>
      <c r="BF126" s="81">
        <f t="shared" si="50"/>
        <v>0</v>
      </c>
      <c r="BG126" s="81">
        <f t="shared" si="51"/>
        <v>0</v>
      </c>
      <c r="BH126" s="81">
        <f t="shared" si="52"/>
        <v>0</v>
      </c>
      <c r="BI126" s="81">
        <f t="shared" si="53"/>
        <v>0</v>
      </c>
      <c r="BJ126" s="1" t="s">
        <v>64</v>
      </c>
      <c r="BK126" s="81">
        <f t="shared" si="54"/>
        <v>20784.38</v>
      </c>
      <c r="BL126" s="1" t="s">
        <v>70</v>
      </c>
      <c r="BM126" s="80" t="s">
        <v>200</v>
      </c>
    </row>
    <row r="127" spans="2:65" s="9" customFormat="1" ht="24.2" customHeight="1" x14ac:dyDescent="0.25">
      <c r="B127" s="67"/>
      <c r="C127" s="68" t="s">
        <v>137</v>
      </c>
      <c r="D127" s="68" t="s">
        <v>66</v>
      </c>
      <c r="E127" s="69" t="s">
        <v>201</v>
      </c>
      <c r="F127" s="70" t="s">
        <v>202</v>
      </c>
      <c r="G127" s="71" t="s">
        <v>141</v>
      </c>
      <c r="H127" s="72">
        <v>34</v>
      </c>
      <c r="I127" s="73">
        <v>3916.2</v>
      </c>
      <c r="J127" s="74">
        <f t="shared" si="42"/>
        <v>133150.79999999999</v>
      </c>
      <c r="K127" s="75"/>
      <c r="L127" s="8"/>
      <c r="M127" s="76" t="s">
        <v>10</v>
      </c>
      <c r="N127" s="77" t="s">
        <v>27</v>
      </c>
      <c r="P127" s="78">
        <f t="shared" si="43"/>
        <v>0</v>
      </c>
      <c r="Q127" s="78">
        <v>0</v>
      </c>
      <c r="R127" s="78">
        <f t="shared" si="44"/>
        <v>0</v>
      </c>
      <c r="S127" s="78">
        <v>0</v>
      </c>
      <c r="T127" s="79">
        <f t="shared" si="45"/>
        <v>0</v>
      </c>
      <c r="W127" s="72">
        <v>0</v>
      </c>
      <c r="X127" s="72">
        <f t="shared" si="46"/>
        <v>0</v>
      </c>
      <c r="Y127" s="72">
        <v>0</v>
      </c>
      <c r="Z127" s="72">
        <f t="shared" si="47"/>
        <v>0</v>
      </c>
      <c r="AA127" s="74">
        <f t="shared" si="48"/>
        <v>133150.79999999999</v>
      </c>
      <c r="AR127" s="80" t="s">
        <v>70</v>
      </c>
      <c r="AT127" s="80" t="s">
        <v>66</v>
      </c>
      <c r="AU127" s="80" t="s">
        <v>64</v>
      </c>
      <c r="AY127" s="1" t="s">
        <v>65</v>
      </c>
      <c r="BE127" s="81">
        <f t="shared" si="49"/>
        <v>133150.79999999999</v>
      </c>
      <c r="BF127" s="81">
        <f t="shared" si="50"/>
        <v>0</v>
      </c>
      <c r="BG127" s="81">
        <f t="shared" si="51"/>
        <v>0</v>
      </c>
      <c r="BH127" s="81">
        <f t="shared" si="52"/>
        <v>0</v>
      </c>
      <c r="BI127" s="81">
        <f t="shared" si="53"/>
        <v>0</v>
      </c>
      <c r="BJ127" s="1" t="s">
        <v>64</v>
      </c>
      <c r="BK127" s="81">
        <f t="shared" si="54"/>
        <v>133150.79999999999</v>
      </c>
      <c r="BL127" s="1" t="s">
        <v>70</v>
      </c>
      <c r="BM127" s="80" t="s">
        <v>203</v>
      </c>
    </row>
    <row r="128" spans="2:65" s="9" customFormat="1" ht="24.2" customHeight="1" x14ac:dyDescent="0.25">
      <c r="B128" s="67"/>
      <c r="C128" s="68" t="s">
        <v>204</v>
      </c>
      <c r="D128" s="68" t="s">
        <v>66</v>
      </c>
      <c r="E128" s="69" t="s">
        <v>205</v>
      </c>
      <c r="F128" s="70" t="s">
        <v>206</v>
      </c>
      <c r="G128" s="71" t="s">
        <v>123</v>
      </c>
      <c r="H128" s="72">
        <v>6.8</v>
      </c>
      <c r="I128" s="73">
        <v>270.3</v>
      </c>
      <c r="J128" s="74">
        <f t="shared" si="42"/>
        <v>1838.04</v>
      </c>
      <c r="K128" s="75"/>
      <c r="L128" s="8"/>
      <c r="M128" s="76" t="s">
        <v>10</v>
      </c>
      <c r="N128" s="77" t="s">
        <v>27</v>
      </c>
      <c r="P128" s="78">
        <f t="shared" si="43"/>
        <v>0</v>
      </c>
      <c r="Q128" s="78">
        <v>0</v>
      </c>
      <c r="R128" s="78">
        <f t="shared" si="44"/>
        <v>0</v>
      </c>
      <c r="S128" s="78">
        <v>0</v>
      </c>
      <c r="T128" s="79">
        <f t="shared" si="45"/>
        <v>0</v>
      </c>
      <c r="W128" s="72">
        <v>0</v>
      </c>
      <c r="X128" s="72">
        <f t="shared" si="46"/>
        <v>0</v>
      </c>
      <c r="Y128" s="72">
        <v>0</v>
      </c>
      <c r="Z128" s="72">
        <f t="shared" si="47"/>
        <v>0</v>
      </c>
      <c r="AA128" s="74">
        <f t="shared" si="48"/>
        <v>1838.04</v>
      </c>
      <c r="AR128" s="80" t="s">
        <v>70</v>
      </c>
      <c r="AT128" s="80" t="s">
        <v>66</v>
      </c>
      <c r="AU128" s="80" t="s">
        <v>64</v>
      </c>
      <c r="AY128" s="1" t="s">
        <v>65</v>
      </c>
      <c r="BE128" s="81">
        <f t="shared" si="49"/>
        <v>1838.04</v>
      </c>
      <c r="BF128" s="81">
        <f t="shared" si="50"/>
        <v>0</v>
      </c>
      <c r="BG128" s="81">
        <f t="shared" si="51"/>
        <v>0</v>
      </c>
      <c r="BH128" s="81">
        <f t="shared" si="52"/>
        <v>0</v>
      </c>
      <c r="BI128" s="81">
        <f t="shared" si="53"/>
        <v>0</v>
      </c>
      <c r="BJ128" s="1" t="s">
        <v>64</v>
      </c>
      <c r="BK128" s="81">
        <f t="shared" si="54"/>
        <v>1838.04</v>
      </c>
      <c r="BL128" s="1" t="s">
        <v>70</v>
      </c>
      <c r="BM128" s="80" t="s">
        <v>207</v>
      </c>
    </row>
    <row r="129" spans="2:65" s="9" customFormat="1" ht="24.2" customHeight="1" x14ac:dyDescent="0.25">
      <c r="B129" s="67"/>
      <c r="C129" s="68" t="s">
        <v>142</v>
      </c>
      <c r="D129" s="68" t="s">
        <v>66</v>
      </c>
      <c r="E129" s="69" t="s">
        <v>208</v>
      </c>
      <c r="F129" s="70" t="s">
        <v>209</v>
      </c>
      <c r="G129" s="71" t="s">
        <v>123</v>
      </c>
      <c r="H129" s="72">
        <v>4</v>
      </c>
      <c r="I129" s="73">
        <v>237.8</v>
      </c>
      <c r="J129" s="74">
        <f t="shared" si="42"/>
        <v>951.2</v>
      </c>
      <c r="K129" s="75"/>
      <c r="L129" s="8"/>
      <c r="M129" s="76" t="s">
        <v>10</v>
      </c>
      <c r="N129" s="77" t="s">
        <v>27</v>
      </c>
      <c r="P129" s="78">
        <f t="shared" si="43"/>
        <v>0</v>
      </c>
      <c r="Q129" s="78">
        <v>0</v>
      </c>
      <c r="R129" s="78">
        <f t="shared" si="44"/>
        <v>0</v>
      </c>
      <c r="S129" s="78">
        <v>0</v>
      </c>
      <c r="T129" s="79">
        <f t="shared" si="45"/>
        <v>0</v>
      </c>
      <c r="W129" s="72">
        <v>0</v>
      </c>
      <c r="X129" s="72">
        <f t="shared" si="46"/>
        <v>0</v>
      </c>
      <c r="Y129" s="72">
        <v>0</v>
      </c>
      <c r="Z129" s="72">
        <f t="shared" si="47"/>
        <v>0</v>
      </c>
      <c r="AA129" s="74">
        <f t="shared" si="48"/>
        <v>951.2</v>
      </c>
      <c r="AR129" s="80" t="s">
        <v>70</v>
      </c>
      <c r="AT129" s="80" t="s">
        <v>66</v>
      </c>
      <c r="AU129" s="80" t="s">
        <v>64</v>
      </c>
      <c r="AY129" s="1" t="s">
        <v>65</v>
      </c>
      <c r="BE129" s="81">
        <f t="shared" si="49"/>
        <v>951.2</v>
      </c>
      <c r="BF129" s="81">
        <f t="shared" si="50"/>
        <v>0</v>
      </c>
      <c r="BG129" s="81">
        <f t="shared" si="51"/>
        <v>0</v>
      </c>
      <c r="BH129" s="81">
        <f t="shared" si="52"/>
        <v>0</v>
      </c>
      <c r="BI129" s="81">
        <f t="shared" si="53"/>
        <v>0</v>
      </c>
      <c r="BJ129" s="1" t="s">
        <v>64</v>
      </c>
      <c r="BK129" s="81">
        <f t="shared" si="54"/>
        <v>951.2</v>
      </c>
      <c r="BL129" s="1" t="s">
        <v>70</v>
      </c>
      <c r="BM129" s="80" t="s">
        <v>210</v>
      </c>
    </row>
    <row r="130" spans="2:65" s="9" customFormat="1" ht="24.2" customHeight="1" x14ac:dyDescent="0.25">
      <c r="B130" s="67"/>
      <c r="C130" s="68" t="s">
        <v>211</v>
      </c>
      <c r="D130" s="68" t="s">
        <v>66</v>
      </c>
      <c r="E130" s="69" t="s">
        <v>212</v>
      </c>
      <c r="F130" s="70" t="s">
        <v>213</v>
      </c>
      <c r="G130" s="71" t="s">
        <v>141</v>
      </c>
      <c r="H130" s="72">
        <v>57.3</v>
      </c>
      <c r="I130" s="73">
        <v>3729.7</v>
      </c>
      <c r="J130" s="74">
        <f t="shared" si="42"/>
        <v>213711.81</v>
      </c>
      <c r="K130" s="75"/>
      <c r="L130" s="8"/>
      <c r="M130" s="76" t="s">
        <v>10</v>
      </c>
      <c r="N130" s="77" t="s">
        <v>27</v>
      </c>
      <c r="P130" s="78">
        <f t="shared" si="43"/>
        <v>0</v>
      </c>
      <c r="Q130" s="78">
        <v>0</v>
      </c>
      <c r="R130" s="78">
        <f t="shared" si="44"/>
        <v>0</v>
      </c>
      <c r="S130" s="78">
        <v>0</v>
      </c>
      <c r="T130" s="79">
        <f t="shared" si="45"/>
        <v>0</v>
      </c>
      <c r="W130" s="72">
        <v>0</v>
      </c>
      <c r="X130" s="72">
        <f t="shared" si="46"/>
        <v>0</v>
      </c>
      <c r="Y130" s="72">
        <v>0</v>
      </c>
      <c r="Z130" s="72">
        <f t="shared" si="47"/>
        <v>0</v>
      </c>
      <c r="AA130" s="74">
        <f t="shared" si="48"/>
        <v>213711.81</v>
      </c>
      <c r="AR130" s="80" t="s">
        <v>70</v>
      </c>
      <c r="AT130" s="80" t="s">
        <v>66</v>
      </c>
      <c r="AU130" s="80" t="s">
        <v>64</v>
      </c>
      <c r="AY130" s="1" t="s">
        <v>65</v>
      </c>
      <c r="BE130" s="81">
        <f t="shared" si="49"/>
        <v>213711.81</v>
      </c>
      <c r="BF130" s="81">
        <f t="shared" si="50"/>
        <v>0</v>
      </c>
      <c r="BG130" s="81">
        <f t="shared" si="51"/>
        <v>0</v>
      </c>
      <c r="BH130" s="81">
        <f t="shared" si="52"/>
        <v>0</v>
      </c>
      <c r="BI130" s="81">
        <f t="shared" si="53"/>
        <v>0</v>
      </c>
      <c r="BJ130" s="1" t="s">
        <v>64</v>
      </c>
      <c r="BK130" s="81">
        <f t="shared" si="54"/>
        <v>213711.81</v>
      </c>
      <c r="BL130" s="1" t="s">
        <v>70</v>
      </c>
      <c r="BM130" s="80" t="s">
        <v>214</v>
      </c>
    </row>
    <row r="131" spans="2:65" s="9" customFormat="1" ht="24.2" customHeight="1" x14ac:dyDescent="0.25">
      <c r="B131" s="67"/>
      <c r="C131" s="68" t="s">
        <v>145</v>
      </c>
      <c r="D131" s="68" t="s">
        <v>66</v>
      </c>
      <c r="E131" s="69" t="s">
        <v>215</v>
      </c>
      <c r="F131" s="70" t="s">
        <v>216</v>
      </c>
      <c r="G131" s="71" t="s">
        <v>69</v>
      </c>
      <c r="H131" s="72">
        <v>3.0000000000000001E-3</v>
      </c>
      <c r="I131" s="73">
        <v>75676.7</v>
      </c>
      <c r="J131" s="74">
        <f t="shared" si="42"/>
        <v>227.03</v>
      </c>
      <c r="K131" s="75"/>
      <c r="L131" s="8"/>
      <c r="M131" s="76" t="s">
        <v>10</v>
      </c>
      <c r="N131" s="77" t="s">
        <v>27</v>
      </c>
      <c r="P131" s="78">
        <f t="shared" si="43"/>
        <v>0</v>
      </c>
      <c r="Q131" s="78">
        <v>0</v>
      </c>
      <c r="R131" s="78">
        <f t="shared" si="44"/>
        <v>0</v>
      </c>
      <c r="S131" s="78">
        <v>0</v>
      </c>
      <c r="T131" s="79">
        <f t="shared" si="45"/>
        <v>0</v>
      </c>
      <c r="W131" s="72">
        <v>0</v>
      </c>
      <c r="X131" s="72">
        <f t="shared" si="46"/>
        <v>0</v>
      </c>
      <c r="Y131" s="72">
        <v>0</v>
      </c>
      <c r="Z131" s="72">
        <f t="shared" si="47"/>
        <v>0</v>
      </c>
      <c r="AA131" s="74">
        <f t="shared" si="48"/>
        <v>227.03</v>
      </c>
      <c r="AR131" s="80" t="s">
        <v>70</v>
      </c>
      <c r="AT131" s="80" t="s">
        <v>66</v>
      </c>
      <c r="AU131" s="80" t="s">
        <v>64</v>
      </c>
      <c r="AY131" s="1" t="s">
        <v>65</v>
      </c>
      <c r="BE131" s="81">
        <f t="shared" si="49"/>
        <v>227.03</v>
      </c>
      <c r="BF131" s="81">
        <f t="shared" si="50"/>
        <v>0</v>
      </c>
      <c r="BG131" s="81">
        <f t="shared" si="51"/>
        <v>0</v>
      </c>
      <c r="BH131" s="81">
        <f t="shared" si="52"/>
        <v>0</v>
      </c>
      <c r="BI131" s="81">
        <f t="shared" si="53"/>
        <v>0</v>
      </c>
      <c r="BJ131" s="1" t="s">
        <v>64</v>
      </c>
      <c r="BK131" s="81">
        <f t="shared" si="54"/>
        <v>227.03</v>
      </c>
      <c r="BL131" s="1" t="s">
        <v>70</v>
      </c>
      <c r="BM131" s="80" t="s">
        <v>217</v>
      </c>
    </row>
    <row r="132" spans="2:65" s="9" customFormat="1" ht="24.2" customHeight="1" x14ac:dyDescent="0.25">
      <c r="B132" s="67"/>
      <c r="C132" s="68" t="s">
        <v>218</v>
      </c>
      <c r="D132" s="68" t="s">
        <v>66</v>
      </c>
      <c r="E132" s="69" t="s">
        <v>219</v>
      </c>
      <c r="F132" s="70" t="s">
        <v>220</v>
      </c>
      <c r="G132" s="71" t="s">
        <v>123</v>
      </c>
      <c r="H132" s="72">
        <v>36.4</v>
      </c>
      <c r="I132" s="73">
        <v>9275.7000000000007</v>
      </c>
      <c r="J132" s="74">
        <f t="shared" si="42"/>
        <v>337635.48</v>
      </c>
      <c r="K132" s="75"/>
      <c r="L132" s="8"/>
      <c r="M132" s="76" t="s">
        <v>10</v>
      </c>
      <c r="N132" s="77" t="s">
        <v>27</v>
      </c>
      <c r="P132" s="78">
        <f t="shared" si="43"/>
        <v>0</v>
      </c>
      <c r="Q132" s="78">
        <v>0</v>
      </c>
      <c r="R132" s="78">
        <f t="shared" si="44"/>
        <v>0</v>
      </c>
      <c r="S132" s="78">
        <v>0</v>
      </c>
      <c r="T132" s="79">
        <f t="shared" si="45"/>
        <v>0</v>
      </c>
      <c r="W132" s="72">
        <v>0</v>
      </c>
      <c r="X132" s="72">
        <f t="shared" si="46"/>
        <v>0</v>
      </c>
      <c r="Y132" s="72">
        <v>0</v>
      </c>
      <c r="Z132" s="72">
        <f t="shared" si="47"/>
        <v>0</v>
      </c>
      <c r="AA132" s="74">
        <f t="shared" si="48"/>
        <v>337635.48</v>
      </c>
      <c r="AR132" s="80" t="s">
        <v>70</v>
      </c>
      <c r="AT132" s="80" t="s">
        <v>66</v>
      </c>
      <c r="AU132" s="80" t="s">
        <v>64</v>
      </c>
      <c r="AY132" s="1" t="s">
        <v>65</v>
      </c>
      <c r="BE132" s="81">
        <f t="shared" si="49"/>
        <v>337635.48</v>
      </c>
      <c r="BF132" s="81">
        <f t="shared" si="50"/>
        <v>0</v>
      </c>
      <c r="BG132" s="81">
        <f t="shared" si="51"/>
        <v>0</v>
      </c>
      <c r="BH132" s="81">
        <f t="shared" si="52"/>
        <v>0</v>
      </c>
      <c r="BI132" s="81">
        <f t="shared" si="53"/>
        <v>0</v>
      </c>
      <c r="BJ132" s="1" t="s">
        <v>64</v>
      </c>
      <c r="BK132" s="81">
        <f t="shared" si="54"/>
        <v>337635.48</v>
      </c>
      <c r="BL132" s="1" t="s">
        <v>70</v>
      </c>
      <c r="BM132" s="80" t="s">
        <v>221</v>
      </c>
    </row>
    <row r="133" spans="2:65" s="9" customFormat="1" ht="24.2" customHeight="1" x14ac:dyDescent="0.25">
      <c r="B133" s="67"/>
      <c r="C133" s="68" t="s">
        <v>149</v>
      </c>
      <c r="D133" s="68" t="s">
        <v>66</v>
      </c>
      <c r="E133" s="69" t="s">
        <v>222</v>
      </c>
      <c r="F133" s="70" t="s">
        <v>223</v>
      </c>
      <c r="G133" s="71" t="s">
        <v>123</v>
      </c>
      <c r="H133" s="72">
        <v>3</v>
      </c>
      <c r="I133" s="73">
        <v>70.3</v>
      </c>
      <c r="J133" s="74">
        <f t="shared" si="42"/>
        <v>210.9</v>
      </c>
      <c r="K133" s="75"/>
      <c r="L133" s="8"/>
      <c r="M133" s="76" t="s">
        <v>10</v>
      </c>
      <c r="N133" s="77" t="s">
        <v>27</v>
      </c>
      <c r="P133" s="78">
        <f t="shared" si="43"/>
        <v>0</v>
      </c>
      <c r="Q133" s="78">
        <v>0</v>
      </c>
      <c r="R133" s="78">
        <f t="shared" si="44"/>
        <v>0</v>
      </c>
      <c r="S133" s="78">
        <v>0</v>
      </c>
      <c r="T133" s="79">
        <f t="shared" si="45"/>
        <v>0</v>
      </c>
      <c r="W133" s="72">
        <v>0</v>
      </c>
      <c r="X133" s="72">
        <f t="shared" si="46"/>
        <v>0</v>
      </c>
      <c r="Y133" s="72">
        <v>0</v>
      </c>
      <c r="Z133" s="72">
        <f t="shared" si="47"/>
        <v>0</v>
      </c>
      <c r="AA133" s="74">
        <f t="shared" si="48"/>
        <v>210.9</v>
      </c>
      <c r="AR133" s="80" t="s">
        <v>70</v>
      </c>
      <c r="AT133" s="80" t="s">
        <v>66</v>
      </c>
      <c r="AU133" s="80" t="s">
        <v>64</v>
      </c>
      <c r="AY133" s="1" t="s">
        <v>65</v>
      </c>
      <c r="BE133" s="81">
        <f t="shared" si="49"/>
        <v>210.9</v>
      </c>
      <c r="BF133" s="81">
        <f t="shared" si="50"/>
        <v>0</v>
      </c>
      <c r="BG133" s="81">
        <f t="shared" si="51"/>
        <v>0</v>
      </c>
      <c r="BH133" s="81">
        <f t="shared" si="52"/>
        <v>0</v>
      </c>
      <c r="BI133" s="81">
        <f t="shared" si="53"/>
        <v>0</v>
      </c>
      <c r="BJ133" s="1" t="s">
        <v>64</v>
      </c>
      <c r="BK133" s="81">
        <f t="shared" si="54"/>
        <v>210.9</v>
      </c>
      <c r="BL133" s="1" t="s">
        <v>70</v>
      </c>
      <c r="BM133" s="80" t="s">
        <v>224</v>
      </c>
    </row>
    <row r="134" spans="2:65" s="9" customFormat="1" ht="24.2" customHeight="1" x14ac:dyDescent="0.25">
      <c r="B134" s="67"/>
      <c r="C134" s="68" t="s">
        <v>225</v>
      </c>
      <c r="D134" s="68" t="s">
        <v>66</v>
      </c>
      <c r="E134" s="69" t="s">
        <v>226</v>
      </c>
      <c r="F134" s="70" t="s">
        <v>227</v>
      </c>
      <c r="G134" s="71" t="s">
        <v>85</v>
      </c>
      <c r="H134" s="72">
        <v>2</v>
      </c>
      <c r="I134" s="73">
        <v>542.70000000000005</v>
      </c>
      <c r="J134" s="74">
        <f t="shared" si="42"/>
        <v>1085.4000000000001</v>
      </c>
      <c r="K134" s="75"/>
      <c r="L134" s="8"/>
      <c r="M134" s="82" t="s">
        <v>10</v>
      </c>
      <c r="N134" s="83" t="s">
        <v>27</v>
      </c>
      <c r="O134" s="84"/>
      <c r="P134" s="85">
        <f t="shared" si="43"/>
        <v>0</v>
      </c>
      <c r="Q134" s="85">
        <v>0</v>
      </c>
      <c r="R134" s="85">
        <f t="shared" si="44"/>
        <v>0</v>
      </c>
      <c r="S134" s="85">
        <v>0</v>
      </c>
      <c r="T134" s="86">
        <f t="shared" si="45"/>
        <v>0</v>
      </c>
      <c r="W134" s="72">
        <v>0</v>
      </c>
      <c r="X134" s="72">
        <f t="shared" si="46"/>
        <v>0</v>
      </c>
      <c r="Y134" s="72">
        <v>0</v>
      </c>
      <c r="Z134" s="72">
        <f t="shared" si="47"/>
        <v>0</v>
      </c>
      <c r="AA134" s="74">
        <f t="shared" si="48"/>
        <v>1085.4000000000001</v>
      </c>
      <c r="AR134" s="80" t="s">
        <v>70</v>
      </c>
      <c r="AT134" s="80" t="s">
        <v>66</v>
      </c>
      <c r="AU134" s="80" t="s">
        <v>64</v>
      </c>
      <c r="AY134" s="1" t="s">
        <v>65</v>
      </c>
      <c r="BE134" s="81">
        <f t="shared" si="49"/>
        <v>1085.4000000000001</v>
      </c>
      <c r="BF134" s="81">
        <f t="shared" si="50"/>
        <v>0</v>
      </c>
      <c r="BG134" s="81">
        <f t="shared" si="51"/>
        <v>0</v>
      </c>
      <c r="BH134" s="81">
        <f t="shared" si="52"/>
        <v>0</v>
      </c>
      <c r="BI134" s="81">
        <f t="shared" si="53"/>
        <v>0</v>
      </c>
      <c r="BJ134" s="1" t="s">
        <v>64</v>
      </c>
      <c r="BK134" s="81">
        <f t="shared" si="54"/>
        <v>1085.4000000000001</v>
      </c>
      <c r="BL134" s="1" t="s">
        <v>70</v>
      </c>
      <c r="BM134" s="80" t="s">
        <v>228</v>
      </c>
    </row>
    <row r="135" spans="2:65" s="9" customFormat="1" ht="6.95" customHeight="1" x14ac:dyDescent="0.25">
      <c r="B135" s="29"/>
      <c r="C135" s="30"/>
      <c r="D135" s="30"/>
      <c r="E135" s="30"/>
      <c r="F135" s="30"/>
      <c r="G135" s="30"/>
      <c r="H135" s="30"/>
      <c r="I135" s="30"/>
      <c r="J135" s="30"/>
      <c r="K135" s="30"/>
      <c r="L135" s="8"/>
    </row>
  </sheetData>
  <mergeCells count="10">
    <mergeCell ref="E50:H50"/>
    <mergeCell ref="E74:H74"/>
    <mergeCell ref="E76:H76"/>
    <mergeCell ref="B2:J2"/>
    <mergeCell ref="L2:V2"/>
    <mergeCell ref="E7:H7"/>
    <mergeCell ref="E9:H9"/>
    <mergeCell ref="E18:H18"/>
    <mergeCell ref="E27:H27"/>
    <mergeCell ref="E48:H48"/>
  </mergeCells>
  <pageMargins left="0.70866141732283472" right="0.70866141732283472" top="0.78740157480314965" bottom="0.78740157480314965" header="0.31496062992125984" footer="0.31496062992125984"/>
  <pageSetup paperSize="9" scale="57" fitToHeight="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666A7-1CCD-4465-A975-EBD96917A140}">
  <sheetPr>
    <pageSetUpPr fitToPage="1"/>
  </sheetPr>
  <dimension ref="B2:BM139"/>
  <sheetViews>
    <sheetView zoomScale="40" zoomScaleNormal="40" workbookViewId="0">
      <selection activeCell="H208" sqref="H208"/>
    </sheetView>
  </sheetViews>
  <sheetFormatPr defaultRowHeight="15" x14ac:dyDescent="0.25"/>
  <cols>
    <col min="1" max="1" width="7.140625" customWidth="1"/>
    <col min="2" max="2" width="1" customWidth="1"/>
    <col min="3" max="3" width="3.5703125" customWidth="1"/>
    <col min="4" max="4" width="3.7109375" customWidth="1"/>
    <col min="5" max="5" width="14.7109375" customWidth="1"/>
    <col min="6" max="6" width="43.5703125" customWidth="1"/>
    <col min="7" max="7" width="6.42578125" customWidth="1"/>
    <col min="8" max="8" width="12" customWidth="1"/>
    <col min="9" max="9" width="13.5703125" customWidth="1"/>
    <col min="10" max="10" width="19.140625" customWidth="1"/>
    <col min="11" max="11" width="15.5703125" customWidth="1"/>
    <col min="12" max="12" width="8" hidden="1" customWidth="1"/>
    <col min="13" max="13" width="9.28515625" hidden="1" customWidth="1"/>
    <col min="14" max="14" width="9.140625" hidden="1" customWidth="1"/>
    <col min="15" max="20" width="12.140625" hidden="1" customWidth="1"/>
    <col min="21" max="21" width="14" hidden="1" customWidth="1"/>
    <col min="22" max="22" width="10.5703125" hidden="1" customWidth="1"/>
    <col min="23" max="27" width="15.7109375" customWidth="1"/>
    <col min="28" max="28" width="14" customWidth="1"/>
    <col min="29" max="29" width="9.42578125" customWidth="1"/>
    <col min="30" max="30" width="12.85546875" customWidth="1"/>
    <col min="31" max="31" width="14" customWidth="1"/>
    <col min="36" max="66" width="0" hidden="1" customWidth="1"/>
  </cols>
  <sheetData>
    <row r="2" spans="2:46" ht="36.950000000000003" customHeight="1" x14ac:dyDescent="0.35">
      <c r="B2" s="116" t="s">
        <v>229</v>
      </c>
      <c r="C2" s="116"/>
      <c r="D2" s="116"/>
      <c r="E2" s="116"/>
      <c r="F2" s="116"/>
      <c r="G2" s="116"/>
      <c r="H2" s="116"/>
      <c r="I2" s="116"/>
      <c r="J2" s="116"/>
      <c r="L2" s="117" t="s">
        <v>0</v>
      </c>
      <c r="M2" s="117"/>
      <c r="N2" s="117"/>
      <c r="O2" s="117"/>
      <c r="P2" s="117"/>
      <c r="Q2" s="117"/>
      <c r="R2" s="117"/>
      <c r="S2" s="117"/>
      <c r="T2" s="117"/>
      <c r="U2" s="117"/>
      <c r="V2" s="117"/>
      <c r="AT2" s="1" t="s">
        <v>1</v>
      </c>
    </row>
    <row r="3" spans="2:46" ht="6.95" customHeight="1" x14ac:dyDescent="0.25">
      <c r="B3" s="2"/>
      <c r="C3" s="3"/>
      <c r="D3" s="3"/>
      <c r="E3" s="3"/>
      <c r="F3" s="3"/>
      <c r="G3" s="3"/>
      <c r="H3" s="3"/>
      <c r="I3" s="3"/>
      <c r="J3" s="3"/>
      <c r="K3" s="3"/>
      <c r="L3" s="4"/>
      <c r="AT3" s="1" t="s">
        <v>2</v>
      </c>
    </row>
    <row r="4" spans="2:46" ht="24.95" customHeight="1" x14ac:dyDescent="0.25">
      <c r="B4" s="4"/>
      <c r="D4" s="5" t="s">
        <v>3</v>
      </c>
      <c r="L4" s="4"/>
      <c r="M4" s="6" t="s">
        <v>4</v>
      </c>
      <c r="AT4" s="1" t="s">
        <v>5</v>
      </c>
    </row>
    <row r="5" spans="2:46" ht="6.95" customHeight="1" x14ac:dyDescent="0.25">
      <c r="B5" s="4"/>
      <c r="L5" s="4"/>
    </row>
    <row r="6" spans="2:46" ht="12" customHeight="1" x14ac:dyDescent="0.25">
      <c r="B6" s="4"/>
      <c r="D6" s="90" t="s">
        <v>6</v>
      </c>
      <c r="L6" s="4"/>
    </row>
    <row r="7" spans="2:46" ht="16.5" customHeight="1" x14ac:dyDescent="0.25">
      <c r="B7" s="4"/>
      <c r="E7" s="114" t="s">
        <v>230</v>
      </c>
      <c r="F7" s="115"/>
      <c r="G7" s="115"/>
      <c r="H7" s="115"/>
      <c r="L7" s="4"/>
    </row>
    <row r="8" spans="2:46" s="89" customFormat="1" ht="12" customHeight="1" x14ac:dyDescent="0.25">
      <c r="B8" s="8"/>
      <c r="D8" s="90" t="s">
        <v>7</v>
      </c>
      <c r="L8" s="8"/>
    </row>
    <row r="9" spans="2:46" s="89" customFormat="1" ht="16.5" customHeight="1" x14ac:dyDescent="0.25">
      <c r="B9" s="8"/>
      <c r="E9" s="112" t="s">
        <v>8</v>
      </c>
      <c r="F9" s="113"/>
      <c r="G9" s="113"/>
      <c r="H9" s="113"/>
      <c r="L9" s="8"/>
    </row>
    <row r="10" spans="2:46" s="89" customFormat="1" x14ac:dyDescent="0.25">
      <c r="B10" s="8"/>
      <c r="L10" s="8"/>
    </row>
    <row r="11" spans="2:46" s="89" customFormat="1" ht="12" customHeight="1" x14ac:dyDescent="0.25">
      <c r="B11" s="8"/>
      <c r="D11" s="90" t="s">
        <v>9</v>
      </c>
      <c r="F11" s="92" t="s">
        <v>10</v>
      </c>
      <c r="I11" s="90" t="s">
        <v>11</v>
      </c>
      <c r="J11" s="92" t="s">
        <v>10</v>
      </c>
      <c r="L11" s="8"/>
    </row>
    <row r="12" spans="2:46" s="89" customFormat="1" ht="12" customHeight="1" x14ac:dyDescent="0.25">
      <c r="B12" s="8"/>
      <c r="D12" s="90" t="s">
        <v>12</v>
      </c>
      <c r="F12" s="92" t="s">
        <v>13</v>
      </c>
      <c r="I12" s="90" t="s">
        <v>14</v>
      </c>
      <c r="J12" s="11">
        <v>45264</v>
      </c>
      <c r="L12" s="8"/>
    </row>
    <row r="13" spans="2:46" s="89" customFormat="1" ht="10.9" customHeight="1" x14ac:dyDescent="0.25">
      <c r="B13" s="8"/>
      <c r="L13" s="8"/>
    </row>
    <row r="14" spans="2:46" s="89" customFormat="1" ht="12" customHeight="1" x14ac:dyDescent="0.25">
      <c r="B14" s="8"/>
      <c r="D14" s="90" t="s">
        <v>15</v>
      </c>
      <c r="I14" s="90" t="s">
        <v>16</v>
      </c>
      <c r="J14" s="92" t="s">
        <v>10</v>
      </c>
      <c r="L14" s="8"/>
    </row>
    <row r="15" spans="2:46" s="89" customFormat="1" ht="18" customHeight="1" x14ac:dyDescent="0.25">
      <c r="B15" s="8"/>
      <c r="E15" s="92" t="s">
        <v>231</v>
      </c>
      <c r="I15" s="90" t="s">
        <v>17</v>
      </c>
      <c r="J15" s="92" t="s">
        <v>10</v>
      </c>
      <c r="L15" s="8"/>
    </row>
    <row r="16" spans="2:46" s="89" customFormat="1" ht="6.95" customHeight="1" x14ac:dyDescent="0.25">
      <c r="B16" s="8"/>
      <c r="L16" s="8"/>
    </row>
    <row r="17" spans="2:23" s="89" customFormat="1" ht="12" customHeight="1" x14ac:dyDescent="0.25">
      <c r="B17" s="8"/>
      <c r="D17" s="90" t="s">
        <v>18</v>
      </c>
      <c r="I17" s="90" t="s">
        <v>16</v>
      </c>
      <c r="J17" s="91" t="s">
        <v>232</v>
      </c>
      <c r="L17" s="8"/>
    </row>
    <row r="18" spans="2:23" s="89" customFormat="1" ht="18" customHeight="1" x14ac:dyDescent="0.25">
      <c r="B18" s="8"/>
      <c r="E18" s="118" t="s">
        <v>233</v>
      </c>
      <c r="F18" s="119"/>
      <c r="G18" s="119"/>
      <c r="H18" s="119"/>
      <c r="I18" s="90" t="s">
        <v>17</v>
      </c>
      <c r="J18" s="91" t="s">
        <v>234</v>
      </c>
      <c r="L18" s="8"/>
    </row>
    <row r="19" spans="2:23" s="89" customFormat="1" ht="6.95" customHeight="1" x14ac:dyDescent="0.25">
      <c r="B19" s="8"/>
      <c r="L19" s="8"/>
    </row>
    <row r="20" spans="2:23" s="89" customFormat="1" ht="12" customHeight="1" x14ac:dyDescent="0.25">
      <c r="B20" s="8"/>
      <c r="D20" s="90" t="s">
        <v>19</v>
      </c>
      <c r="I20" s="90" t="s">
        <v>16</v>
      </c>
      <c r="J20" s="92" t="s">
        <v>10</v>
      </c>
      <c r="L20" s="8"/>
    </row>
    <row r="21" spans="2:23" s="89" customFormat="1" ht="18" customHeight="1" x14ac:dyDescent="0.25">
      <c r="B21" s="8"/>
      <c r="E21" s="92" t="s">
        <v>235</v>
      </c>
      <c r="I21" s="90" t="s">
        <v>17</v>
      </c>
      <c r="J21" s="92" t="s">
        <v>10</v>
      </c>
      <c r="L21" s="8"/>
    </row>
    <row r="22" spans="2:23" s="89" customFormat="1" ht="6.95" customHeight="1" x14ac:dyDescent="0.25">
      <c r="B22" s="8"/>
      <c r="L22" s="8"/>
    </row>
    <row r="23" spans="2:23" s="89" customFormat="1" ht="12" customHeight="1" x14ac:dyDescent="0.25">
      <c r="B23" s="8"/>
      <c r="D23" s="90" t="s">
        <v>20</v>
      </c>
      <c r="I23" s="90" t="s">
        <v>16</v>
      </c>
      <c r="J23" s="92" t="s">
        <v>10</v>
      </c>
      <c r="L23" s="8"/>
    </row>
    <row r="24" spans="2:23" s="89" customFormat="1" ht="18" customHeight="1" x14ac:dyDescent="0.25">
      <c r="B24" s="8"/>
      <c r="E24" s="92" t="s">
        <v>236</v>
      </c>
      <c r="I24" s="90" t="s">
        <v>17</v>
      </c>
      <c r="J24" s="92" t="s">
        <v>10</v>
      </c>
      <c r="L24" s="8"/>
    </row>
    <row r="25" spans="2:23" s="89" customFormat="1" ht="6.95" customHeight="1" x14ac:dyDescent="0.25">
      <c r="B25" s="8"/>
      <c r="L25" s="8"/>
    </row>
    <row r="26" spans="2:23" s="89" customFormat="1" ht="12" customHeight="1" x14ac:dyDescent="0.25">
      <c r="B26" s="8"/>
      <c r="D26" s="90" t="s">
        <v>21</v>
      </c>
      <c r="L26" s="8"/>
    </row>
    <row r="27" spans="2:23" s="14" customFormat="1" ht="16.5" customHeight="1" x14ac:dyDescent="0.25">
      <c r="B27" s="13"/>
      <c r="E27" s="120" t="s">
        <v>10</v>
      </c>
      <c r="F27" s="120"/>
      <c r="G27" s="120"/>
      <c r="H27" s="120"/>
      <c r="L27" s="13"/>
    </row>
    <row r="28" spans="2:23" s="89" customFormat="1" ht="6.95" customHeight="1" x14ac:dyDescent="0.25">
      <c r="B28" s="8"/>
      <c r="L28" s="8"/>
    </row>
    <row r="29" spans="2:23" s="89" customFormat="1" ht="6.95" customHeight="1" x14ac:dyDescent="0.25">
      <c r="B29" s="8"/>
      <c r="D29" s="15"/>
      <c r="E29" s="15"/>
      <c r="F29" s="15"/>
      <c r="G29" s="15"/>
      <c r="H29" s="15"/>
      <c r="I29" s="15"/>
      <c r="J29" s="15"/>
      <c r="K29" s="15"/>
      <c r="L29" s="8"/>
    </row>
    <row r="30" spans="2:23" s="89" customFormat="1" ht="25.35" customHeight="1" x14ac:dyDescent="0.25">
      <c r="B30" s="8"/>
      <c r="D30" s="16" t="s">
        <v>22</v>
      </c>
      <c r="J30" s="17">
        <f>J59</f>
        <v>3729516.3498</v>
      </c>
      <c r="L30" s="8"/>
      <c r="W30" s="81"/>
    </row>
    <row r="31" spans="2:23" s="89" customFormat="1" ht="6.95" customHeight="1" x14ac:dyDescent="0.25">
      <c r="B31" s="8"/>
      <c r="D31" s="15"/>
      <c r="E31" s="15"/>
      <c r="F31" s="15"/>
      <c r="G31" s="15"/>
      <c r="H31" s="15"/>
      <c r="I31" s="15"/>
      <c r="J31" s="15"/>
      <c r="K31" s="15"/>
      <c r="L31" s="8"/>
    </row>
    <row r="32" spans="2:23" s="89" customFormat="1" ht="14.45" customHeight="1" x14ac:dyDescent="0.25">
      <c r="B32" s="8"/>
      <c r="F32" s="18" t="s">
        <v>23</v>
      </c>
      <c r="I32" s="18" t="s">
        <v>24</v>
      </c>
      <c r="J32" s="18" t="s">
        <v>25</v>
      </c>
      <c r="L32" s="8"/>
    </row>
    <row r="33" spans="2:12" s="89" customFormat="1" ht="14.45" customHeight="1" x14ac:dyDescent="0.25">
      <c r="B33" s="8"/>
      <c r="D33" s="19" t="s">
        <v>26</v>
      </c>
      <c r="E33" s="90" t="s">
        <v>27</v>
      </c>
      <c r="F33" s="20">
        <f>ROUND((SUM(BE84:BE134)),  2)</f>
        <v>3652454.14</v>
      </c>
      <c r="I33" s="21">
        <v>0.21</v>
      </c>
      <c r="J33" s="20">
        <f>ROUND(((SUM(BE84:BE134))*I33),  2)</f>
        <v>767015.37</v>
      </c>
      <c r="L33" s="8"/>
    </row>
    <row r="34" spans="2:12" s="89" customFormat="1" ht="14.45" customHeight="1" x14ac:dyDescent="0.25">
      <c r="B34" s="8"/>
      <c r="E34" s="90" t="s">
        <v>28</v>
      </c>
      <c r="F34" s="20">
        <f>ROUND((SUM(BF84:BF134)),  2)</f>
        <v>0</v>
      </c>
      <c r="I34" s="21">
        <v>0.15</v>
      </c>
      <c r="J34" s="20">
        <f>ROUND(((SUM(BF84:BF134))*I34),  2)</f>
        <v>0</v>
      </c>
      <c r="L34" s="8"/>
    </row>
    <row r="35" spans="2:12" s="89" customFormat="1" ht="14.45" hidden="1" customHeight="1" x14ac:dyDescent="0.25">
      <c r="B35" s="8"/>
      <c r="E35" s="90" t="s">
        <v>29</v>
      </c>
      <c r="F35" s="20">
        <f>ROUND((SUM(BG84:BG134)),  2)</f>
        <v>0</v>
      </c>
      <c r="I35" s="21">
        <v>0.21</v>
      </c>
      <c r="J35" s="20">
        <f>0</f>
        <v>0</v>
      </c>
      <c r="L35" s="8"/>
    </row>
    <row r="36" spans="2:12" s="89" customFormat="1" ht="14.45" hidden="1" customHeight="1" x14ac:dyDescent="0.25">
      <c r="B36" s="8"/>
      <c r="E36" s="90" t="s">
        <v>30</v>
      </c>
      <c r="F36" s="20">
        <f>ROUND((SUM(BH84:BH134)),  2)</f>
        <v>0</v>
      </c>
      <c r="I36" s="21">
        <v>0.15</v>
      </c>
      <c r="J36" s="20">
        <f>0</f>
        <v>0</v>
      </c>
      <c r="L36" s="8"/>
    </row>
    <row r="37" spans="2:12" s="89" customFormat="1" ht="14.45" hidden="1" customHeight="1" x14ac:dyDescent="0.25">
      <c r="B37" s="8"/>
      <c r="E37" s="90" t="s">
        <v>31</v>
      </c>
      <c r="F37" s="20">
        <f>ROUND((SUM(BI84:BI134)),  2)</f>
        <v>0</v>
      </c>
      <c r="I37" s="21">
        <v>0</v>
      </c>
      <c r="J37" s="20">
        <f>0</f>
        <v>0</v>
      </c>
      <c r="L37" s="8"/>
    </row>
    <row r="38" spans="2:12" s="89" customFormat="1" ht="6.95" customHeight="1" x14ac:dyDescent="0.25">
      <c r="B38" s="8"/>
      <c r="L38" s="8"/>
    </row>
    <row r="39" spans="2:12" s="89" customFormat="1" ht="25.35" customHeight="1" x14ac:dyDescent="0.25">
      <c r="B39" s="8"/>
      <c r="C39" s="22"/>
      <c r="D39" s="23" t="s">
        <v>32</v>
      </c>
      <c r="E39" s="24"/>
      <c r="F39" s="24"/>
      <c r="G39" s="25" t="s">
        <v>33</v>
      </c>
      <c r="H39" s="26" t="s">
        <v>34</v>
      </c>
      <c r="I39" s="24"/>
      <c r="J39" s="27">
        <f>SUM(J30:J37)</f>
        <v>4496531.7198000001</v>
      </c>
      <c r="K39" s="28"/>
      <c r="L39" s="8"/>
    </row>
    <row r="40" spans="2:12" s="89" customFormat="1" ht="14.45" customHeight="1" x14ac:dyDescent="0.25">
      <c r="B40" s="29"/>
      <c r="C40" s="30"/>
      <c r="D40" s="30"/>
      <c r="E40" s="30"/>
      <c r="F40" s="30"/>
      <c r="G40" s="30"/>
      <c r="H40" s="30"/>
      <c r="I40" s="30"/>
      <c r="J40" s="30"/>
      <c r="K40" s="30"/>
      <c r="L40" s="8"/>
    </row>
    <row r="44" spans="2:12" s="89" customFormat="1" ht="6.95" customHeight="1" x14ac:dyDescent="0.25">
      <c r="B44" s="31"/>
      <c r="C44" s="32"/>
      <c r="D44" s="32"/>
      <c r="E44" s="32"/>
      <c r="F44" s="32"/>
      <c r="G44" s="32"/>
      <c r="H44" s="32"/>
      <c r="I44" s="32"/>
      <c r="J44" s="32"/>
      <c r="K44" s="32"/>
      <c r="L44" s="8"/>
    </row>
    <row r="45" spans="2:12" s="89" customFormat="1" ht="24.95" customHeight="1" x14ac:dyDescent="0.25">
      <c r="B45" s="8"/>
      <c r="C45" s="5" t="s">
        <v>35</v>
      </c>
      <c r="L45" s="8"/>
    </row>
    <row r="46" spans="2:12" s="89" customFormat="1" ht="6.95" customHeight="1" x14ac:dyDescent="0.25">
      <c r="B46" s="8"/>
      <c r="L46" s="8"/>
    </row>
    <row r="47" spans="2:12" s="89" customFormat="1" ht="12" customHeight="1" x14ac:dyDescent="0.25">
      <c r="B47" s="8"/>
      <c r="C47" s="90" t="s">
        <v>6</v>
      </c>
      <c r="L47" s="8"/>
    </row>
    <row r="48" spans="2:12" s="89" customFormat="1" ht="16.5" customHeight="1" x14ac:dyDescent="0.25">
      <c r="B48" s="8"/>
      <c r="E48" s="114" t="str">
        <f>E7</f>
        <v>Kladská stezka, úsek Jaroměř - Rychnovek</v>
      </c>
      <c r="F48" s="115"/>
      <c r="G48" s="115"/>
      <c r="H48" s="115"/>
      <c r="L48" s="8"/>
    </row>
    <row r="49" spans="2:47" s="89" customFormat="1" ht="12" customHeight="1" x14ac:dyDescent="0.25">
      <c r="B49" s="8"/>
      <c r="C49" s="90" t="s">
        <v>7</v>
      </c>
      <c r="L49" s="8"/>
    </row>
    <row r="50" spans="2:47" s="89" customFormat="1" ht="16.5" customHeight="1" x14ac:dyDescent="0.25">
      <c r="B50" s="8"/>
      <c r="E50" s="112" t="str">
        <f>E9</f>
        <v>SO 201 - Lávka přes Úpu</v>
      </c>
      <c r="F50" s="113"/>
      <c r="G50" s="113"/>
      <c r="H50" s="113"/>
      <c r="L50" s="8"/>
    </row>
    <row r="51" spans="2:47" s="89" customFormat="1" ht="6.95" customHeight="1" x14ac:dyDescent="0.25">
      <c r="B51" s="8"/>
      <c r="L51" s="8"/>
    </row>
    <row r="52" spans="2:47" s="89" customFormat="1" ht="12" customHeight="1" x14ac:dyDescent="0.25">
      <c r="B52" s="8"/>
      <c r="C52" s="90" t="s">
        <v>12</v>
      </c>
      <c r="F52" s="92" t="str">
        <f>F12</f>
        <v xml:space="preserve"> </v>
      </c>
      <c r="I52" s="90" t="s">
        <v>14</v>
      </c>
      <c r="J52" s="11">
        <v>45489</v>
      </c>
      <c r="L52" s="8"/>
    </row>
    <row r="53" spans="2:47" s="89" customFormat="1" ht="6.95" customHeight="1" x14ac:dyDescent="0.25">
      <c r="B53" s="8"/>
      <c r="L53" s="8"/>
    </row>
    <row r="54" spans="2:47" s="89" customFormat="1" ht="25.7" customHeight="1" x14ac:dyDescent="0.25">
      <c r="B54" s="8"/>
      <c r="C54" s="90" t="s">
        <v>15</v>
      </c>
      <c r="F54" s="92" t="str">
        <f>E15</f>
        <v>Dobrovolný spolek Kladská stezka</v>
      </c>
      <c r="I54" s="90" t="s">
        <v>19</v>
      </c>
      <c r="J54" s="93" t="str">
        <f>E21</f>
        <v>Hronovský – dopravní projekce s.r.o.</v>
      </c>
      <c r="L54" s="8"/>
    </row>
    <row r="55" spans="2:47" s="89" customFormat="1" ht="15.2" customHeight="1" x14ac:dyDescent="0.25">
      <c r="B55" s="8"/>
      <c r="C55" s="90" t="s">
        <v>18</v>
      </c>
      <c r="F55" s="92" t="str">
        <f>IF(E18="","",E18)</f>
        <v>SWIETELSKY stavební s.r.o.</v>
      </c>
      <c r="I55" s="90" t="s">
        <v>20</v>
      </c>
      <c r="J55" s="93" t="s">
        <v>243</v>
      </c>
      <c r="L55" s="8"/>
    </row>
    <row r="56" spans="2:47" s="89" customFormat="1" ht="10.35" customHeight="1" x14ac:dyDescent="0.25">
      <c r="B56" s="8"/>
      <c r="L56" s="8"/>
    </row>
    <row r="57" spans="2:47" s="89" customFormat="1" ht="47.25" customHeight="1" x14ac:dyDescent="0.25">
      <c r="B57" s="8"/>
      <c r="C57" s="34" t="s">
        <v>36</v>
      </c>
      <c r="D57" s="22"/>
      <c r="E57" s="22"/>
      <c r="F57" s="22"/>
      <c r="G57" s="22"/>
      <c r="H57" s="22"/>
      <c r="I57" s="22"/>
      <c r="J57" s="88" t="s">
        <v>242</v>
      </c>
      <c r="K57" s="22"/>
      <c r="L57" s="8"/>
    </row>
    <row r="58" spans="2:47" s="89" customFormat="1" ht="10.35" customHeight="1" x14ac:dyDescent="0.25">
      <c r="B58" s="8"/>
      <c r="L58" s="8"/>
    </row>
    <row r="59" spans="2:47" s="89" customFormat="1" ht="22.9" customHeight="1" x14ac:dyDescent="0.25">
      <c r="B59" s="8"/>
      <c r="C59" s="35" t="s">
        <v>38</v>
      </c>
      <c r="J59" s="17">
        <f>AA84</f>
        <v>3729516.3498</v>
      </c>
      <c r="L59" s="8"/>
      <c r="AU59" s="1" t="s">
        <v>39</v>
      </c>
    </row>
    <row r="60" spans="2:47" s="37" customFormat="1" ht="24.95" customHeight="1" x14ac:dyDescent="0.25">
      <c r="B60" s="36"/>
      <c r="D60" s="38" t="s">
        <v>40</v>
      </c>
      <c r="E60" s="39"/>
      <c r="F60" s="39"/>
      <c r="G60" s="39"/>
      <c r="H60" s="39"/>
      <c r="I60" s="39"/>
      <c r="J60" s="40">
        <f>AA85</f>
        <v>350968.2</v>
      </c>
      <c r="L60" s="36"/>
    </row>
    <row r="61" spans="2:47" s="37" customFormat="1" ht="24.95" customHeight="1" x14ac:dyDescent="0.25">
      <c r="B61" s="36"/>
      <c r="D61" s="38" t="s">
        <v>41</v>
      </c>
      <c r="E61" s="39"/>
      <c r="F61" s="39"/>
      <c r="G61" s="39"/>
      <c r="H61" s="39"/>
      <c r="I61" s="39"/>
      <c r="J61" s="40">
        <f>AA97</f>
        <v>115397.64</v>
      </c>
      <c r="L61" s="36"/>
    </row>
    <row r="62" spans="2:47" s="37" customFormat="1" ht="24.95" customHeight="1" x14ac:dyDescent="0.25">
      <c r="B62" s="36"/>
      <c r="D62" s="38" t="s">
        <v>42</v>
      </c>
      <c r="E62" s="39"/>
      <c r="F62" s="39"/>
      <c r="G62" s="39"/>
      <c r="H62" s="39"/>
      <c r="I62" s="39"/>
      <c r="J62" s="40">
        <f>AA102</f>
        <v>402760.38</v>
      </c>
      <c r="L62" s="36"/>
    </row>
    <row r="63" spans="2:47" s="37" customFormat="1" ht="24.95" customHeight="1" x14ac:dyDescent="0.25">
      <c r="B63" s="36"/>
      <c r="D63" s="38" t="s">
        <v>43</v>
      </c>
      <c r="E63" s="39"/>
      <c r="F63" s="39"/>
      <c r="G63" s="39"/>
      <c r="H63" s="39"/>
      <c r="I63" s="39"/>
      <c r="J63" s="40">
        <f>AA111</f>
        <v>670847.32980000018</v>
      </c>
      <c r="L63" s="36"/>
    </row>
    <row r="64" spans="2:47" s="37" customFormat="1" ht="24.95" customHeight="1" x14ac:dyDescent="0.25">
      <c r="B64" s="36"/>
      <c r="D64" s="38" t="s">
        <v>44</v>
      </c>
      <c r="E64" s="39"/>
      <c r="F64" s="39"/>
      <c r="G64" s="39"/>
      <c r="H64" s="39"/>
      <c r="I64" s="39"/>
      <c r="J64" s="40">
        <f>AA119</f>
        <v>2189542.7999999998</v>
      </c>
      <c r="L64" s="36"/>
    </row>
    <row r="65" spans="2:12" s="89" customFormat="1" ht="21.75" customHeight="1" x14ac:dyDescent="0.25">
      <c r="B65" s="8"/>
      <c r="L65" s="8"/>
    </row>
    <row r="66" spans="2:12" s="89" customFormat="1" ht="6.95" customHeight="1" x14ac:dyDescent="0.25">
      <c r="B66" s="29"/>
      <c r="C66" s="30"/>
      <c r="D66" s="30"/>
      <c r="E66" s="30"/>
      <c r="F66" s="30"/>
      <c r="G66" s="30"/>
      <c r="H66" s="30"/>
      <c r="I66" s="30"/>
      <c r="J66" s="30"/>
      <c r="K66" s="30"/>
      <c r="L66" s="8"/>
    </row>
    <row r="70" spans="2:12" s="89" customFormat="1" ht="6.95" customHeight="1" x14ac:dyDescent="0.25">
      <c r="B70" s="31"/>
      <c r="C70" s="32"/>
      <c r="D70" s="32"/>
      <c r="E70" s="32"/>
      <c r="F70" s="32"/>
      <c r="G70" s="32"/>
      <c r="H70" s="32"/>
      <c r="I70" s="32"/>
      <c r="J70" s="32"/>
      <c r="K70" s="32"/>
      <c r="L70" s="8"/>
    </row>
    <row r="71" spans="2:12" s="89" customFormat="1" ht="24.95" hidden="1" customHeight="1" x14ac:dyDescent="0.25">
      <c r="B71" s="8"/>
      <c r="C71" s="5" t="s">
        <v>45</v>
      </c>
      <c r="L71" s="8"/>
    </row>
    <row r="72" spans="2:12" s="89" customFormat="1" ht="6.95" hidden="1" customHeight="1" x14ac:dyDescent="0.25">
      <c r="B72" s="8"/>
      <c r="L72" s="8"/>
    </row>
    <row r="73" spans="2:12" s="89" customFormat="1" ht="12" hidden="1" customHeight="1" x14ac:dyDescent="0.25">
      <c r="B73" s="8"/>
      <c r="C73" s="90" t="s">
        <v>6</v>
      </c>
      <c r="L73" s="8"/>
    </row>
    <row r="74" spans="2:12" s="89" customFormat="1" ht="16.5" hidden="1" customHeight="1" x14ac:dyDescent="0.25">
      <c r="B74" s="8"/>
      <c r="E74" s="114" t="str">
        <f>E7</f>
        <v>Kladská stezka, úsek Jaroměř - Rychnovek</v>
      </c>
      <c r="F74" s="115"/>
      <c r="G74" s="115"/>
      <c r="H74" s="115"/>
      <c r="L74" s="8"/>
    </row>
    <row r="75" spans="2:12" s="89" customFormat="1" ht="12" hidden="1" customHeight="1" x14ac:dyDescent="0.25">
      <c r="B75" s="8"/>
      <c r="C75" s="90" t="s">
        <v>7</v>
      </c>
      <c r="L75" s="8"/>
    </row>
    <row r="76" spans="2:12" s="89" customFormat="1" ht="16.5" hidden="1" customHeight="1" x14ac:dyDescent="0.25">
      <c r="B76" s="8"/>
      <c r="E76" s="112" t="str">
        <f>E9</f>
        <v>SO 201 - Lávka přes Úpu</v>
      </c>
      <c r="F76" s="113"/>
      <c r="G76" s="113"/>
      <c r="H76" s="113"/>
      <c r="L76" s="8"/>
    </row>
    <row r="77" spans="2:12" s="89" customFormat="1" ht="6.95" hidden="1" customHeight="1" x14ac:dyDescent="0.25">
      <c r="B77" s="8"/>
      <c r="L77" s="8"/>
    </row>
    <row r="78" spans="2:12" s="89" customFormat="1" ht="12" hidden="1" customHeight="1" x14ac:dyDescent="0.25">
      <c r="B78" s="8"/>
      <c r="C78" s="90" t="s">
        <v>12</v>
      </c>
      <c r="F78" s="92" t="str">
        <f>F12</f>
        <v xml:space="preserve"> </v>
      </c>
      <c r="I78" s="90" t="s">
        <v>14</v>
      </c>
      <c r="J78" s="11">
        <v>45489</v>
      </c>
      <c r="L78" s="8"/>
    </row>
    <row r="79" spans="2:12" s="89" customFormat="1" ht="6.95" hidden="1" customHeight="1" x14ac:dyDescent="0.25">
      <c r="B79" s="8"/>
      <c r="L79" s="8"/>
    </row>
    <row r="80" spans="2:12" s="89" customFormat="1" ht="25.7" hidden="1" customHeight="1" x14ac:dyDescent="0.25">
      <c r="B80" s="8"/>
      <c r="C80" s="90" t="s">
        <v>15</v>
      </c>
      <c r="F80" s="92" t="str">
        <f>E15</f>
        <v>Dobrovolný spolek Kladská stezka</v>
      </c>
      <c r="I80" s="90" t="s">
        <v>19</v>
      </c>
      <c r="J80" s="93" t="str">
        <f>E21</f>
        <v>Hronovský – dopravní projekce s.r.o.</v>
      </c>
      <c r="L80" s="8"/>
    </row>
    <row r="81" spans="2:65" s="89" customFormat="1" ht="15.2" hidden="1" customHeight="1" x14ac:dyDescent="0.25">
      <c r="B81" s="8"/>
      <c r="C81" s="90" t="s">
        <v>18</v>
      </c>
      <c r="F81" s="92" t="str">
        <f>IF(E18="","",E18)</f>
        <v>SWIETELSKY stavební s.r.o.</v>
      </c>
      <c r="I81" s="90" t="s">
        <v>20</v>
      </c>
      <c r="J81" s="93" t="s">
        <v>243</v>
      </c>
      <c r="L81" s="8"/>
    </row>
    <row r="82" spans="2:65" s="89" customFormat="1" ht="10.35" hidden="1" customHeight="1" x14ac:dyDescent="0.25">
      <c r="B82" s="8"/>
      <c r="L82" s="8"/>
    </row>
    <row r="83" spans="2:65" s="49" customFormat="1" ht="29.25" hidden="1" customHeight="1" x14ac:dyDescent="0.25">
      <c r="B83" s="41"/>
      <c r="C83" s="42" t="s">
        <v>46</v>
      </c>
      <c r="D83" s="43" t="s">
        <v>47</v>
      </c>
      <c r="E83" s="43" t="s">
        <v>48</v>
      </c>
      <c r="F83" s="43" t="s">
        <v>49</v>
      </c>
      <c r="G83" s="43" t="s">
        <v>50</v>
      </c>
      <c r="H83" s="43" t="s">
        <v>51</v>
      </c>
      <c r="I83" s="43" t="s">
        <v>52</v>
      </c>
      <c r="J83" s="44" t="s">
        <v>37</v>
      </c>
      <c r="K83" s="45" t="s">
        <v>53</v>
      </c>
      <c r="L83" s="41"/>
      <c r="M83" s="46" t="s">
        <v>10</v>
      </c>
      <c r="N83" s="47" t="s">
        <v>26</v>
      </c>
      <c r="O83" s="47" t="s">
        <v>54</v>
      </c>
      <c r="P83" s="47" t="s">
        <v>55</v>
      </c>
      <c r="Q83" s="47" t="s">
        <v>56</v>
      </c>
      <c r="R83" s="47" t="s">
        <v>57</v>
      </c>
      <c r="S83" s="47" t="s">
        <v>58</v>
      </c>
      <c r="T83" s="48" t="s">
        <v>59</v>
      </c>
      <c r="W83" s="43" t="s">
        <v>237</v>
      </c>
      <c r="X83" s="43" t="s">
        <v>238</v>
      </c>
      <c r="Y83" s="43" t="s">
        <v>239</v>
      </c>
      <c r="Z83" s="43" t="s">
        <v>240</v>
      </c>
      <c r="AA83" s="43" t="s">
        <v>241</v>
      </c>
    </row>
    <row r="84" spans="2:65" s="89" customFormat="1" ht="22.9" hidden="1" customHeight="1" x14ac:dyDescent="0.25">
      <c r="B84" s="8"/>
      <c r="C84" s="50" t="s">
        <v>60</v>
      </c>
      <c r="J84" s="51">
        <f>BK84</f>
        <v>3652454.1399999997</v>
      </c>
      <c r="L84" s="8"/>
      <c r="M84" s="52"/>
      <c r="N84" s="15"/>
      <c r="O84" s="15"/>
      <c r="P84" s="53">
        <f>P85+P97+P102+P111+P119</f>
        <v>0</v>
      </c>
      <c r="Q84" s="15"/>
      <c r="R84" s="53">
        <f>R85+R97+R102+R111+R119</f>
        <v>0</v>
      </c>
      <c r="S84" s="15"/>
      <c r="T84" s="54">
        <f>T85+T97+T102+T111+T119</f>
        <v>0</v>
      </c>
      <c r="X84" s="51">
        <f>X85+X97+X102+X111+X119</f>
        <v>247176.15</v>
      </c>
      <c r="Z84" s="51">
        <f>Z85+Z97+Z102+Z111+Z119</f>
        <v>-170113.94020000001</v>
      </c>
      <c r="AA84" s="51">
        <f>AA85+AA97+AA102+AA111+AA119</f>
        <v>3729516.3498</v>
      </c>
      <c r="AT84" s="1" t="s">
        <v>61</v>
      </c>
      <c r="AU84" s="1" t="s">
        <v>39</v>
      </c>
      <c r="BK84" s="55">
        <f>BK85+BK97+BK102+BK111+BK119</f>
        <v>3652454.1399999997</v>
      </c>
    </row>
    <row r="85" spans="2:65" s="57" customFormat="1" ht="25.9" hidden="1" customHeight="1" x14ac:dyDescent="0.2">
      <c r="B85" s="56"/>
      <c r="D85" s="58" t="s">
        <v>61</v>
      </c>
      <c r="E85" s="59" t="s">
        <v>62</v>
      </c>
      <c r="F85" s="59" t="s">
        <v>63</v>
      </c>
      <c r="I85" s="60"/>
      <c r="J85" s="61">
        <f>BK85</f>
        <v>350968.2</v>
      </c>
      <c r="L85" s="56"/>
      <c r="M85" s="62"/>
      <c r="P85" s="63">
        <f>SUM(P86:P96)</f>
        <v>0</v>
      </c>
      <c r="R85" s="63">
        <f>SUM(R86:R96)</f>
        <v>0</v>
      </c>
      <c r="T85" s="64">
        <f>SUM(T86:T96)</f>
        <v>0</v>
      </c>
      <c r="X85" s="61">
        <f>SUM(X86:X96)</f>
        <v>0</v>
      </c>
      <c r="Z85" s="61">
        <f>SUM(Z86:Z96)</f>
        <v>0</v>
      </c>
      <c r="AA85" s="61">
        <f>SUM(AA86:AA96)</f>
        <v>350968.2</v>
      </c>
      <c r="AR85" s="58" t="s">
        <v>64</v>
      </c>
      <c r="AT85" s="65" t="s">
        <v>61</v>
      </c>
      <c r="AU85" s="65" t="s">
        <v>62</v>
      </c>
      <c r="AY85" s="58" t="s">
        <v>65</v>
      </c>
      <c r="BK85" s="66">
        <f>SUM(BK86:BK96)</f>
        <v>350968.2</v>
      </c>
    </row>
    <row r="86" spans="2:65" s="89" customFormat="1" ht="24.2" hidden="1" customHeight="1" x14ac:dyDescent="0.25">
      <c r="B86" s="67"/>
      <c r="C86" s="68" t="s">
        <v>64</v>
      </c>
      <c r="D86" s="68" t="s">
        <v>66</v>
      </c>
      <c r="E86" s="69" t="s">
        <v>67</v>
      </c>
      <c r="F86" s="70" t="s">
        <v>68</v>
      </c>
      <c r="G86" s="71" t="s">
        <v>69</v>
      </c>
      <c r="H86" s="72">
        <v>210</v>
      </c>
      <c r="I86" s="73">
        <v>350.3</v>
      </c>
      <c r="J86" s="74">
        <f t="shared" ref="J86:J96" si="0">ROUND(I86*H86,2)</f>
        <v>73563</v>
      </c>
      <c r="K86" s="75"/>
      <c r="L86" s="8"/>
      <c r="M86" s="76" t="s">
        <v>10</v>
      </c>
      <c r="N86" s="77" t="s">
        <v>27</v>
      </c>
      <c r="P86" s="78">
        <f t="shared" ref="P86:P96" si="1">O86*H86</f>
        <v>0</v>
      </c>
      <c r="Q86" s="78">
        <v>0</v>
      </c>
      <c r="R86" s="78">
        <f t="shared" ref="R86:R96" si="2">Q86*H86</f>
        <v>0</v>
      </c>
      <c r="S86" s="78">
        <v>0</v>
      </c>
      <c r="T86" s="79">
        <f t="shared" ref="T86:T96" si="3">S86*H86</f>
        <v>0</v>
      </c>
      <c r="W86" s="72">
        <v>0</v>
      </c>
      <c r="X86" s="72">
        <f t="shared" ref="X86:X96" si="4">W86*I86</f>
        <v>0</v>
      </c>
      <c r="Y86" s="72">
        <v>0</v>
      </c>
      <c r="Z86" s="72">
        <f t="shared" ref="Z86:Z96" si="5">Y86*I86</f>
        <v>0</v>
      </c>
      <c r="AA86" s="74">
        <f>J86+X86+Z86</f>
        <v>73563</v>
      </c>
      <c r="AR86" s="80" t="s">
        <v>70</v>
      </c>
      <c r="AT86" s="80" t="s">
        <v>66</v>
      </c>
      <c r="AU86" s="80" t="s">
        <v>64</v>
      </c>
      <c r="AY86" s="1" t="s">
        <v>65</v>
      </c>
      <c r="BE86" s="81">
        <f t="shared" ref="BE86:BE96" si="6">IF(N86="základní",J86,0)</f>
        <v>73563</v>
      </c>
      <c r="BF86" s="81">
        <f t="shared" ref="BF86:BF96" si="7">IF(N86="snížená",J86,0)</f>
        <v>0</v>
      </c>
      <c r="BG86" s="81">
        <f t="shared" ref="BG86:BG96" si="8">IF(N86="zákl. přenesená",J86,0)</f>
        <v>0</v>
      </c>
      <c r="BH86" s="81">
        <f t="shared" ref="BH86:BH96" si="9">IF(N86="sníž. přenesená",J86,0)</f>
        <v>0</v>
      </c>
      <c r="BI86" s="81">
        <f t="shared" ref="BI86:BI96" si="10">IF(N86="nulová",J86,0)</f>
        <v>0</v>
      </c>
      <c r="BJ86" s="1" t="s">
        <v>64</v>
      </c>
      <c r="BK86" s="81">
        <f t="shared" ref="BK86:BK96" si="11">ROUND(I86*H86,2)</f>
        <v>73563</v>
      </c>
      <c r="BL86" s="1" t="s">
        <v>70</v>
      </c>
      <c r="BM86" s="80" t="s">
        <v>2</v>
      </c>
    </row>
    <row r="87" spans="2:65" s="89" customFormat="1" ht="24.2" hidden="1" customHeight="1" x14ac:dyDescent="0.25">
      <c r="B87" s="67"/>
      <c r="C87" s="68" t="s">
        <v>2</v>
      </c>
      <c r="D87" s="68" t="s">
        <v>66</v>
      </c>
      <c r="E87" s="69" t="s">
        <v>71</v>
      </c>
      <c r="F87" s="70" t="s">
        <v>72</v>
      </c>
      <c r="G87" s="71" t="s">
        <v>73</v>
      </c>
      <c r="H87" s="72">
        <v>1</v>
      </c>
      <c r="I87" s="73">
        <v>32432.400000000001</v>
      </c>
      <c r="J87" s="74">
        <f t="shared" si="0"/>
        <v>32432.400000000001</v>
      </c>
      <c r="K87" s="75"/>
      <c r="L87" s="8"/>
      <c r="M87" s="76" t="s">
        <v>10</v>
      </c>
      <c r="N87" s="77" t="s">
        <v>27</v>
      </c>
      <c r="P87" s="78">
        <f t="shared" si="1"/>
        <v>0</v>
      </c>
      <c r="Q87" s="78">
        <v>0</v>
      </c>
      <c r="R87" s="78">
        <f t="shared" si="2"/>
        <v>0</v>
      </c>
      <c r="S87" s="78">
        <v>0</v>
      </c>
      <c r="T87" s="79">
        <f t="shared" si="3"/>
        <v>0</v>
      </c>
      <c r="W87" s="72">
        <v>0</v>
      </c>
      <c r="X87" s="72">
        <f t="shared" si="4"/>
        <v>0</v>
      </c>
      <c r="Y87" s="72">
        <v>0</v>
      </c>
      <c r="Z87" s="72">
        <f t="shared" si="5"/>
        <v>0</v>
      </c>
      <c r="AA87" s="74">
        <f t="shared" ref="AA87:AA96" si="12">J87+X87+Z87</f>
        <v>32432.400000000001</v>
      </c>
      <c r="AR87" s="80" t="s">
        <v>70</v>
      </c>
      <c r="AT87" s="80" t="s">
        <v>66</v>
      </c>
      <c r="AU87" s="80" t="s">
        <v>64</v>
      </c>
      <c r="AY87" s="1" t="s">
        <v>65</v>
      </c>
      <c r="BE87" s="81">
        <f t="shared" si="6"/>
        <v>32432.400000000001</v>
      </c>
      <c r="BF87" s="81">
        <f t="shared" si="7"/>
        <v>0</v>
      </c>
      <c r="BG87" s="81">
        <f t="shared" si="8"/>
        <v>0</v>
      </c>
      <c r="BH87" s="81">
        <f t="shared" si="9"/>
        <v>0</v>
      </c>
      <c r="BI87" s="81">
        <f t="shared" si="10"/>
        <v>0</v>
      </c>
      <c r="BJ87" s="1" t="s">
        <v>64</v>
      </c>
      <c r="BK87" s="81">
        <f t="shared" si="11"/>
        <v>32432.400000000001</v>
      </c>
      <c r="BL87" s="1" t="s">
        <v>70</v>
      </c>
      <c r="BM87" s="80" t="s">
        <v>70</v>
      </c>
    </row>
    <row r="88" spans="2:65" s="89" customFormat="1" ht="24.2" hidden="1" customHeight="1" x14ac:dyDescent="0.25">
      <c r="B88" s="67"/>
      <c r="C88" s="68" t="s">
        <v>74</v>
      </c>
      <c r="D88" s="68" t="s">
        <v>66</v>
      </c>
      <c r="E88" s="69" t="s">
        <v>75</v>
      </c>
      <c r="F88" s="70" t="s">
        <v>76</v>
      </c>
      <c r="G88" s="71" t="s">
        <v>73</v>
      </c>
      <c r="H88" s="72">
        <v>1</v>
      </c>
      <c r="I88" s="73">
        <v>51891.9</v>
      </c>
      <c r="J88" s="74">
        <f t="shared" si="0"/>
        <v>51891.9</v>
      </c>
      <c r="K88" s="75"/>
      <c r="L88" s="8"/>
      <c r="M88" s="76" t="s">
        <v>10</v>
      </c>
      <c r="N88" s="77" t="s">
        <v>27</v>
      </c>
      <c r="P88" s="78">
        <f t="shared" si="1"/>
        <v>0</v>
      </c>
      <c r="Q88" s="78">
        <v>0</v>
      </c>
      <c r="R88" s="78">
        <f t="shared" si="2"/>
        <v>0</v>
      </c>
      <c r="S88" s="78">
        <v>0</v>
      </c>
      <c r="T88" s="79">
        <f t="shared" si="3"/>
        <v>0</v>
      </c>
      <c r="W88" s="72">
        <v>0</v>
      </c>
      <c r="X88" s="72">
        <f t="shared" si="4"/>
        <v>0</v>
      </c>
      <c r="Y88" s="72">
        <v>0</v>
      </c>
      <c r="Z88" s="72">
        <f t="shared" si="5"/>
        <v>0</v>
      </c>
      <c r="AA88" s="74">
        <f t="shared" si="12"/>
        <v>51891.9</v>
      </c>
      <c r="AR88" s="80" t="s">
        <v>70</v>
      </c>
      <c r="AT88" s="80" t="s">
        <v>66</v>
      </c>
      <c r="AU88" s="80" t="s">
        <v>64</v>
      </c>
      <c r="AY88" s="1" t="s">
        <v>65</v>
      </c>
      <c r="BE88" s="81">
        <f t="shared" si="6"/>
        <v>51891.9</v>
      </c>
      <c r="BF88" s="81">
        <f t="shared" si="7"/>
        <v>0</v>
      </c>
      <c r="BG88" s="81">
        <f t="shared" si="8"/>
        <v>0</v>
      </c>
      <c r="BH88" s="81">
        <f t="shared" si="9"/>
        <v>0</v>
      </c>
      <c r="BI88" s="81">
        <f t="shared" si="10"/>
        <v>0</v>
      </c>
      <c r="BJ88" s="1" t="s">
        <v>64</v>
      </c>
      <c r="BK88" s="81">
        <f t="shared" si="11"/>
        <v>51891.9</v>
      </c>
      <c r="BL88" s="1" t="s">
        <v>70</v>
      </c>
      <c r="BM88" s="80" t="s">
        <v>77</v>
      </c>
    </row>
    <row r="89" spans="2:65" s="89" customFormat="1" ht="37.9" hidden="1" customHeight="1" x14ac:dyDescent="0.25">
      <c r="B89" s="67"/>
      <c r="C89" s="68" t="s">
        <v>70</v>
      </c>
      <c r="D89" s="68" t="s">
        <v>66</v>
      </c>
      <c r="E89" s="69" t="s">
        <v>78</v>
      </c>
      <c r="F89" s="70" t="s">
        <v>79</v>
      </c>
      <c r="G89" s="71" t="s">
        <v>80</v>
      </c>
      <c r="H89" s="72">
        <v>1</v>
      </c>
      <c r="I89" s="73">
        <v>37837.800000000003</v>
      </c>
      <c r="J89" s="74">
        <f t="shared" si="0"/>
        <v>37837.800000000003</v>
      </c>
      <c r="K89" s="75"/>
      <c r="L89" s="8"/>
      <c r="M89" s="76" t="s">
        <v>10</v>
      </c>
      <c r="N89" s="77" t="s">
        <v>27</v>
      </c>
      <c r="P89" s="78">
        <f t="shared" si="1"/>
        <v>0</v>
      </c>
      <c r="Q89" s="78">
        <v>0</v>
      </c>
      <c r="R89" s="78">
        <f t="shared" si="2"/>
        <v>0</v>
      </c>
      <c r="S89" s="78">
        <v>0</v>
      </c>
      <c r="T89" s="79">
        <f t="shared" si="3"/>
        <v>0</v>
      </c>
      <c r="W89" s="72">
        <v>0</v>
      </c>
      <c r="X89" s="72">
        <f t="shared" si="4"/>
        <v>0</v>
      </c>
      <c r="Y89" s="72">
        <v>0</v>
      </c>
      <c r="Z89" s="72">
        <f t="shared" si="5"/>
        <v>0</v>
      </c>
      <c r="AA89" s="74">
        <f t="shared" si="12"/>
        <v>37837.800000000003</v>
      </c>
      <c r="AR89" s="80" t="s">
        <v>70</v>
      </c>
      <c r="AT89" s="80" t="s">
        <v>66</v>
      </c>
      <c r="AU89" s="80" t="s">
        <v>64</v>
      </c>
      <c r="AY89" s="1" t="s">
        <v>65</v>
      </c>
      <c r="BE89" s="81">
        <f t="shared" si="6"/>
        <v>37837.800000000003</v>
      </c>
      <c r="BF89" s="81">
        <f t="shared" si="7"/>
        <v>0</v>
      </c>
      <c r="BG89" s="81">
        <f t="shared" si="8"/>
        <v>0</v>
      </c>
      <c r="BH89" s="81">
        <f t="shared" si="9"/>
        <v>0</v>
      </c>
      <c r="BI89" s="81">
        <f t="shared" si="10"/>
        <v>0</v>
      </c>
      <c r="BJ89" s="1" t="s">
        <v>64</v>
      </c>
      <c r="BK89" s="81">
        <f t="shared" si="11"/>
        <v>37837.800000000003</v>
      </c>
      <c r="BL89" s="1" t="s">
        <v>70</v>
      </c>
      <c r="BM89" s="80" t="s">
        <v>81</v>
      </c>
    </row>
    <row r="90" spans="2:65" s="89" customFormat="1" ht="24.2" hidden="1" customHeight="1" x14ac:dyDescent="0.25">
      <c r="B90" s="67"/>
      <c r="C90" s="68" t="s">
        <v>82</v>
      </c>
      <c r="D90" s="68" t="s">
        <v>66</v>
      </c>
      <c r="E90" s="69" t="s">
        <v>83</v>
      </c>
      <c r="F90" s="70" t="s">
        <v>84</v>
      </c>
      <c r="G90" s="71" t="s">
        <v>85</v>
      </c>
      <c r="H90" s="72">
        <v>1</v>
      </c>
      <c r="I90" s="73">
        <v>3243.2</v>
      </c>
      <c r="J90" s="74">
        <f t="shared" si="0"/>
        <v>3243.2</v>
      </c>
      <c r="K90" s="75"/>
      <c r="L90" s="8"/>
      <c r="M90" s="76" t="s">
        <v>10</v>
      </c>
      <c r="N90" s="77" t="s">
        <v>27</v>
      </c>
      <c r="P90" s="78">
        <f t="shared" si="1"/>
        <v>0</v>
      </c>
      <c r="Q90" s="78">
        <v>0</v>
      </c>
      <c r="R90" s="78">
        <f t="shared" si="2"/>
        <v>0</v>
      </c>
      <c r="S90" s="78">
        <v>0</v>
      </c>
      <c r="T90" s="79">
        <f t="shared" si="3"/>
        <v>0</v>
      </c>
      <c r="W90" s="72">
        <v>0</v>
      </c>
      <c r="X90" s="72">
        <f t="shared" si="4"/>
        <v>0</v>
      </c>
      <c r="Y90" s="72">
        <v>0</v>
      </c>
      <c r="Z90" s="72">
        <f t="shared" si="5"/>
        <v>0</v>
      </c>
      <c r="AA90" s="74">
        <f t="shared" si="12"/>
        <v>3243.2</v>
      </c>
      <c r="AR90" s="80" t="s">
        <v>70</v>
      </c>
      <c r="AT90" s="80" t="s">
        <v>66</v>
      </c>
      <c r="AU90" s="80" t="s">
        <v>64</v>
      </c>
      <c r="AY90" s="1" t="s">
        <v>65</v>
      </c>
      <c r="BE90" s="81">
        <f t="shared" si="6"/>
        <v>3243.2</v>
      </c>
      <c r="BF90" s="81">
        <f t="shared" si="7"/>
        <v>0</v>
      </c>
      <c r="BG90" s="81">
        <f t="shared" si="8"/>
        <v>0</v>
      </c>
      <c r="BH90" s="81">
        <f t="shared" si="9"/>
        <v>0</v>
      </c>
      <c r="BI90" s="81">
        <f t="shared" si="10"/>
        <v>0</v>
      </c>
      <c r="BJ90" s="1" t="s">
        <v>64</v>
      </c>
      <c r="BK90" s="81">
        <f t="shared" si="11"/>
        <v>3243.2</v>
      </c>
      <c r="BL90" s="1" t="s">
        <v>70</v>
      </c>
      <c r="BM90" s="80" t="s">
        <v>86</v>
      </c>
    </row>
    <row r="91" spans="2:65" s="89" customFormat="1" ht="33" hidden="1" customHeight="1" x14ac:dyDescent="0.25">
      <c r="B91" s="67"/>
      <c r="C91" s="68" t="s">
        <v>77</v>
      </c>
      <c r="D91" s="68" t="s">
        <v>66</v>
      </c>
      <c r="E91" s="69" t="s">
        <v>87</v>
      </c>
      <c r="F91" s="70" t="s">
        <v>88</v>
      </c>
      <c r="G91" s="71" t="s">
        <v>73</v>
      </c>
      <c r="H91" s="72">
        <v>1</v>
      </c>
      <c r="I91" s="73">
        <v>35675.699999999997</v>
      </c>
      <c r="J91" s="74">
        <f t="shared" si="0"/>
        <v>35675.699999999997</v>
      </c>
      <c r="K91" s="75"/>
      <c r="L91" s="8"/>
      <c r="M91" s="76" t="s">
        <v>10</v>
      </c>
      <c r="N91" s="77" t="s">
        <v>27</v>
      </c>
      <c r="P91" s="78">
        <f t="shared" si="1"/>
        <v>0</v>
      </c>
      <c r="Q91" s="78">
        <v>0</v>
      </c>
      <c r="R91" s="78">
        <f t="shared" si="2"/>
        <v>0</v>
      </c>
      <c r="S91" s="78">
        <v>0</v>
      </c>
      <c r="T91" s="79">
        <f t="shared" si="3"/>
        <v>0</v>
      </c>
      <c r="W91" s="72">
        <v>0</v>
      </c>
      <c r="X91" s="72">
        <f t="shared" si="4"/>
        <v>0</v>
      </c>
      <c r="Y91" s="72">
        <v>0</v>
      </c>
      <c r="Z91" s="72">
        <f t="shared" si="5"/>
        <v>0</v>
      </c>
      <c r="AA91" s="74">
        <f t="shared" si="12"/>
        <v>35675.699999999997</v>
      </c>
      <c r="AR91" s="80" t="s">
        <v>70</v>
      </c>
      <c r="AT91" s="80" t="s">
        <v>66</v>
      </c>
      <c r="AU91" s="80" t="s">
        <v>64</v>
      </c>
      <c r="AY91" s="1" t="s">
        <v>65</v>
      </c>
      <c r="BE91" s="81">
        <f t="shared" si="6"/>
        <v>35675.699999999997</v>
      </c>
      <c r="BF91" s="81">
        <f t="shared" si="7"/>
        <v>0</v>
      </c>
      <c r="BG91" s="81">
        <f t="shared" si="8"/>
        <v>0</v>
      </c>
      <c r="BH91" s="81">
        <f t="shared" si="9"/>
        <v>0</v>
      </c>
      <c r="BI91" s="81">
        <f t="shared" si="10"/>
        <v>0</v>
      </c>
      <c r="BJ91" s="1" t="s">
        <v>64</v>
      </c>
      <c r="BK91" s="81">
        <f t="shared" si="11"/>
        <v>35675.699999999997</v>
      </c>
      <c r="BL91" s="1" t="s">
        <v>70</v>
      </c>
      <c r="BM91" s="80" t="s">
        <v>89</v>
      </c>
    </row>
    <row r="92" spans="2:65" s="89" customFormat="1" ht="24.2" hidden="1" customHeight="1" x14ac:dyDescent="0.25">
      <c r="B92" s="67"/>
      <c r="C92" s="68" t="s">
        <v>90</v>
      </c>
      <c r="D92" s="68" t="s">
        <v>66</v>
      </c>
      <c r="E92" s="69" t="s">
        <v>91</v>
      </c>
      <c r="F92" s="70" t="s">
        <v>92</v>
      </c>
      <c r="G92" s="71" t="s">
        <v>80</v>
      </c>
      <c r="H92" s="72">
        <v>1</v>
      </c>
      <c r="I92" s="73">
        <v>9729.7000000000007</v>
      </c>
      <c r="J92" s="74">
        <f t="shared" si="0"/>
        <v>9729.7000000000007</v>
      </c>
      <c r="K92" s="75"/>
      <c r="L92" s="8"/>
      <c r="M92" s="76" t="s">
        <v>10</v>
      </c>
      <c r="N92" s="77" t="s">
        <v>27</v>
      </c>
      <c r="P92" s="78">
        <f t="shared" si="1"/>
        <v>0</v>
      </c>
      <c r="Q92" s="78">
        <v>0</v>
      </c>
      <c r="R92" s="78">
        <f t="shared" si="2"/>
        <v>0</v>
      </c>
      <c r="S92" s="78">
        <v>0</v>
      </c>
      <c r="T92" s="79">
        <f t="shared" si="3"/>
        <v>0</v>
      </c>
      <c r="W92" s="72">
        <v>0</v>
      </c>
      <c r="X92" s="72">
        <f t="shared" si="4"/>
        <v>0</v>
      </c>
      <c r="Y92" s="72">
        <v>0</v>
      </c>
      <c r="Z92" s="72">
        <f t="shared" si="5"/>
        <v>0</v>
      </c>
      <c r="AA92" s="74">
        <f t="shared" si="12"/>
        <v>9729.7000000000007</v>
      </c>
      <c r="AR92" s="80" t="s">
        <v>70</v>
      </c>
      <c r="AT92" s="80" t="s">
        <v>66</v>
      </c>
      <c r="AU92" s="80" t="s">
        <v>64</v>
      </c>
      <c r="AY92" s="1" t="s">
        <v>65</v>
      </c>
      <c r="BE92" s="81">
        <f t="shared" si="6"/>
        <v>9729.7000000000007</v>
      </c>
      <c r="BF92" s="81">
        <f t="shared" si="7"/>
        <v>0</v>
      </c>
      <c r="BG92" s="81">
        <f t="shared" si="8"/>
        <v>0</v>
      </c>
      <c r="BH92" s="81">
        <f t="shared" si="9"/>
        <v>0</v>
      </c>
      <c r="BI92" s="81">
        <f t="shared" si="10"/>
        <v>0</v>
      </c>
      <c r="BJ92" s="1" t="s">
        <v>64</v>
      </c>
      <c r="BK92" s="81">
        <f t="shared" si="11"/>
        <v>9729.7000000000007</v>
      </c>
      <c r="BL92" s="1" t="s">
        <v>70</v>
      </c>
      <c r="BM92" s="80" t="s">
        <v>93</v>
      </c>
    </row>
    <row r="93" spans="2:65" s="89" customFormat="1" ht="21.75" hidden="1" customHeight="1" x14ac:dyDescent="0.25">
      <c r="B93" s="67"/>
      <c r="C93" s="68" t="s">
        <v>81</v>
      </c>
      <c r="D93" s="68" t="s">
        <v>66</v>
      </c>
      <c r="E93" s="69" t="s">
        <v>94</v>
      </c>
      <c r="F93" s="70" t="s">
        <v>95</v>
      </c>
      <c r="G93" s="71" t="s">
        <v>85</v>
      </c>
      <c r="H93" s="72">
        <v>1</v>
      </c>
      <c r="I93" s="73">
        <v>5405.4</v>
      </c>
      <c r="J93" s="74">
        <f t="shared" si="0"/>
        <v>5405.4</v>
      </c>
      <c r="K93" s="75"/>
      <c r="L93" s="8"/>
      <c r="M93" s="76" t="s">
        <v>10</v>
      </c>
      <c r="N93" s="77" t="s">
        <v>27</v>
      </c>
      <c r="P93" s="78">
        <f t="shared" si="1"/>
        <v>0</v>
      </c>
      <c r="Q93" s="78">
        <v>0</v>
      </c>
      <c r="R93" s="78">
        <f t="shared" si="2"/>
        <v>0</v>
      </c>
      <c r="S93" s="78">
        <v>0</v>
      </c>
      <c r="T93" s="79">
        <f t="shared" si="3"/>
        <v>0</v>
      </c>
      <c r="W93" s="72">
        <v>0</v>
      </c>
      <c r="X93" s="72">
        <f t="shared" si="4"/>
        <v>0</v>
      </c>
      <c r="Y93" s="72">
        <v>0</v>
      </c>
      <c r="Z93" s="72">
        <f t="shared" si="5"/>
        <v>0</v>
      </c>
      <c r="AA93" s="74">
        <f t="shared" si="12"/>
        <v>5405.4</v>
      </c>
      <c r="AR93" s="80" t="s">
        <v>70</v>
      </c>
      <c r="AT93" s="80" t="s">
        <v>66</v>
      </c>
      <c r="AU93" s="80" t="s">
        <v>64</v>
      </c>
      <c r="AY93" s="1" t="s">
        <v>65</v>
      </c>
      <c r="BE93" s="81">
        <f t="shared" si="6"/>
        <v>5405.4</v>
      </c>
      <c r="BF93" s="81">
        <f t="shared" si="7"/>
        <v>0</v>
      </c>
      <c r="BG93" s="81">
        <f t="shared" si="8"/>
        <v>0</v>
      </c>
      <c r="BH93" s="81">
        <f t="shared" si="9"/>
        <v>0</v>
      </c>
      <c r="BI93" s="81">
        <f t="shared" si="10"/>
        <v>0</v>
      </c>
      <c r="BJ93" s="1" t="s">
        <v>64</v>
      </c>
      <c r="BK93" s="81">
        <f t="shared" si="11"/>
        <v>5405.4</v>
      </c>
      <c r="BL93" s="1" t="s">
        <v>70</v>
      </c>
      <c r="BM93" s="80" t="s">
        <v>96</v>
      </c>
    </row>
    <row r="94" spans="2:65" s="89" customFormat="1" ht="24.2" hidden="1" customHeight="1" x14ac:dyDescent="0.25">
      <c r="B94" s="67"/>
      <c r="C94" s="68" t="s">
        <v>97</v>
      </c>
      <c r="D94" s="68" t="s">
        <v>66</v>
      </c>
      <c r="E94" s="69" t="s">
        <v>98</v>
      </c>
      <c r="F94" s="70" t="s">
        <v>99</v>
      </c>
      <c r="G94" s="71" t="s">
        <v>100</v>
      </c>
      <c r="H94" s="72">
        <v>1</v>
      </c>
      <c r="I94" s="73">
        <v>1729.7</v>
      </c>
      <c r="J94" s="74">
        <f t="shared" si="0"/>
        <v>1729.7</v>
      </c>
      <c r="K94" s="75"/>
      <c r="L94" s="8"/>
      <c r="M94" s="76" t="s">
        <v>10</v>
      </c>
      <c r="N94" s="77" t="s">
        <v>27</v>
      </c>
      <c r="P94" s="78">
        <f t="shared" si="1"/>
        <v>0</v>
      </c>
      <c r="Q94" s="78">
        <v>0</v>
      </c>
      <c r="R94" s="78">
        <f t="shared" si="2"/>
        <v>0</v>
      </c>
      <c r="S94" s="78">
        <v>0</v>
      </c>
      <c r="T94" s="79">
        <f t="shared" si="3"/>
        <v>0</v>
      </c>
      <c r="W94" s="72">
        <v>0</v>
      </c>
      <c r="X94" s="72">
        <f t="shared" si="4"/>
        <v>0</v>
      </c>
      <c r="Y94" s="72">
        <v>0</v>
      </c>
      <c r="Z94" s="72">
        <f t="shared" si="5"/>
        <v>0</v>
      </c>
      <c r="AA94" s="74">
        <f t="shared" si="12"/>
        <v>1729.7</v>
      </c>
      <c r="AR94" s="80" t="s">
        <v>70</v>
      </c>
      <c r="AT94" s="80" t="s">
        <v>66</v>
      </c>
      <c r="AU94" s="80" t="s">
        <v>64</v>
      </c>
      <c r="AY94" s="1" t="s">
        <v>65</v>
      </c>
      <c r="BE94" s="81">
        <f t="shared" si="6"/>
        <v>1729.7</v>
      </c>
      <c r="BF94" s="81">
        <f t="shared" si="7"/>
        <v>0</v>
      </c>
      <c r="BG94" s="81">
        <f t="shared" si="8"/>
        <v>0</v>
      </c>
      <c r="BH94" s="81">
        <f t="shared" si="9"/>
        <v>0</v>
      </c>
      <c r="BI94" s="81">
        <f t="shared" si="10"/>
        <v>0</v>
      </c>
      <c r="BJ94" s="1" t="s">
        <v>64</v>
      </c>
      <c r="BK94" s="81">
        <f t="shared" si="11"/>
        <v>1729.7</v>
      </c>
      <c r="BL94" s="1" t="s">
        <v>70</v>
      </c>
      <c r="BM94" s="80" t="s">
        <v>101</v>
      </c>
    </row>
    <row r="95" spans="2:65" s="89" customFormat="1" ht="24.2" hidden="1" customHeight="1" x14ac:dyDescent="0.25">
      <c r="B95" s="67"/>
      <c r="C95" s="68" t="s">
        <v>86</v>
      </c>
      <c r="D95" s="68" t="s">
        <v>66</v>
      </c>
      <c r="E95" s="69" t="s">
        <v>102</v>
      </c>
      <c r="F95" s="70" t="s">
        <v>103</v>
      </c>
      <c r="G95" s="71" t="s">
        <v>80</v>
      </c>
      <c r="H95" s="72">
        <v>1</v>
      </c>
      <c r="I95" s="73">
        <v>21621.599999999999</v>
      </c>
      <c r="J95" s="74">
        <f t="shared" si="0"/>
        <v>21621.599999999999</v>
      </c>
      <c r="K95" s="75"/>
      <c r="L95" s="8"/>
      <c r="M95" s="76" t="s">
        <v>10</v>
      </c>
      <c r="N95" s="77" t="s">
        <v>27</v>
      </c>
      <c r="P95" s="78">
        <f t="shared" si="1"/>
        <v>0</v>
      </c>
      <c r="Q95" s="78">
        <v>0</v>
      </c>
      <c r="R95" s="78">
        <f t="shared" si="2"/>
        <v>0</v>
      </c>
      <c r="S95" s="78">
        <v>0</v>
      </c>
      <c r="T95" s="79">
        <f t="shared" si="3"/>
        <v>0</v>
      </c>
      <c r="W95" s="72">
        <v>0</v>
      </c>
      <c r="X95" s="72">
        <f t="shared" si="4"/>
        <v>0</v>
      </c>
      <c r="Y95" s="72">
        <v>0</v>
      </c>
      <c r="Z95" s="72">
        <f t="shared" si="5"/>
        <v>0</v>
      </c>
      <c r="AA95" s="74">
        <f t="shared" si="12"/>
        <v>21621.599999999999</v>
      </c>
      <c r="AR95" s="80" t="s">
        <v>70</v>
      </c>
      <c r="AT95" s="80" t="s">
        <v>66</v>
      </c>
      <c r="AU95" s="80" t="s">
        <v>64</v>
      </c>
      <c r="AY95" s="1" t="s">
        <v>65</v>
      </c>
      <c r="BE95" s="81">
        <f t="shared" si="6"/>
        <v>21621.599999999999</v>
      </c>
      <c r="BF95" s="81">
        <f t="shared" si="7"/>
        <v>0</v>
      </c>
      <c r="BG95" s="81">
        <f t="shared" si="8"/>
        <v>0</v>
      </c>
      <c r="BH95" s="81">
        <f t="shared" si="9"/>
        <v>0</v>
      </c>
      <c r="BI95" s="81">
        <f t="shared" si="10"/>
        <v>0</v>
      </c>
      <c r="BJ95" s="1" t="s">
        <v>64</v>
      </c>
      <c r="BK95" s="81">
        <f t="shared" si="11"/>
        <v>21621.599999999999</v>
      </c>
      <c r="BL95" s="1" t="s">
        <v>70</v>
      </c>
      <c r="BM95" s="80" t="s">
        <v>104</v>
      </c>
    </row>
    <row r="96" spans="2:65" s="89" customFormat="1" ht="24.2" hidden="1" customHeight="1" x14ac:dyDescent="0.25">
      <c r="B96" s="67"/>
      <c r="C96" s="68" t="s">
        <v>105</v>
      </c>
      <c r="D96" s="68" t="s">
        <v>66</v>
      </c>
      <c r="E96" s="69" t="s">
        <v>106</v>
      </c>
      <c r="F96" s="70" t="s">
        <v>107</v>
      </c>
      <c r="G96" s="71" t="s">
        <v>100</v>
      </c>
      <c r="H96" s="72">
        <v>2</v>
      </c>
      <c r="I96" s="73">
        <v>38918.9</v>
      </c>
      <c r="J96" s="74">
        <f t="shared" si="0"/>
        <v>77837.8</v>
      </c>
      <c r="K96" s="75"/>
      <c r="L96" s="8"/>
      <c r="M96" s="76" t="s">
        <v>10</v>
      </c>
      <c r="N96" s="77" t="s">
        <v>27</v>
      </c>
      <c r="P96" s="78">
        <f t="shared" si="1"/>
        <v>0</v>
      </c>
      <c r="Q96" s="78">
        <v>0</v>
      </c>
      <c r="R96" s="78">
        <f t="shared" si="2"/>
        <v>0</v>
      </c>
      <c r="S96" s="78">
        <v>0</v>
      </c>
      <c r="T96" s="79">
        <f t="shared" si="3"/>
        <v>0</v>
      </c>
      <c r="W96" s="72">
        <v>0</v>
      </c>
      <c r="X96" s="72">
        <f t="shared" si="4"/>
        <v>0</v>
      </c>
      <c r="Y96" s="72">
        <v>0</v>
      </c>
      <c r="Z96" s="72">
        <f t="shared" si="5"/>
        <v>0</v>
      </c>
      <c r="AA96" s="74">
        <f t="shared" si="12"/>
        <v>77837.8</v>
      </c>
      <c r="AR96" s="80" t="s">
        <v>70</v>
      </c>
      <c r="AT96" s="80" t="s">
        <v>66</v>
      </c>
      <c r="AU96" s="80" t="s">
        <v>64</v>
      </c>
      <c r="AY96" s="1" t="s">
        <v>65</v>
      </c>
      <c r="BE96" s="81">
        <f t="shared" si="6"/>
        <v>77837.8</v>
      </c>
      <c r="BF96" s="81">
        <f t="shared" si="7"/>
        <v>0</v>
      </c>
      <c r="BG96" s="81">
        <f t="shared" si="8"/>
        <v>0</v>
      </c>
      <c r="BH96" s="81">
        <f t="shared" si="9"/>
        <v>0</v>
      </c>
      <c r="BI96" s="81">
        <f t="shared" si="10"/>
        <v>0</v>
      </c>
      <c r="BJ96" s="1" t="s">
        <v>64</v>
      </c>
      <c r="BK96" s="81">
        <f t="shared" si="11"/>
        <v>77837.8</v>
      </c>
      <c r="BL96" s="1" t="s">
        <v>70</v>
      </c>
      <c r="BM96" s="80" t="s">
        <v>108</v>
      </c>
    </row>
    <row r="97" spans="2:65" s="57" customFormat="1" ht="25.9" hidden="1" customHeight="1" x14ac:dyDescent="0.2">
      <c r="B97" s="56"/>
      <c r="D97" s="58" t="s">
        <v>61</v>
      </c>
      <c r="E97" s="59" t="s">
        <v>64</v>
      </c>
      <c r="F97" s="59" t="s">
        <v>109</v>
      </c>
      <c r="I97" s="60"/>
      <c r="J97" s="61">
        <f>BK97</f>
        <v>179847.72</v>
      </c>
      <c r="L97" s="56"/>
      <c r="M97" s="62"/>
      <c r="P97" s="63">
        <f>SUM(P98:P101)</f>
        <v>0</v>
      </c>
      <c r="R97" s="63">
        <f>SUM(R98:R101)</f>
        <v>0</v>
      </c>
      <c r="T97" s="64">
        <f>SUM(T98:T101)</f>
        <v>0</v>
      </c>
      <c r="X97" s="61">
        <f>SUM(X98:X101)</f>
        <v>0</v>
      </c>
      <c r="Z97" s="61">
        <f>SUM(Z98:Z101)</f>
        <v>-64450.080000000009</v>
      </c>
      <c r="AA97" s="61">
        <f>SUM(AA98:AA101)</f>
        <v>115397.64</v>
      </c>
      <c r="AR97" s="58" t="s">
        <v>64</v>
      </c>
      <c r="AT97" s="65" t="s">
        <v>61</v>
      </c>
      <c r="AU97" s="65" t="s">
        <v>62</v>
      </c>
      <c r="AY97" s="58" t="s">
        <v>65</v>
      </c>
      <c r="BK97" s="66">
        <f>SUM(BK98:BK101)</f>
        <v>179847.72</v>
      </c>
    </row>
    <row r="98" spans="2:65" s="89" customFormat="1" ht="24.2" hidden="1" customHeight="1" x14ac:dyDescent="0.25">
      <c r="B98" s="67"/>
      <c r="C98" s="68" t="s">
        <v>89</v>
      </c>
      <c r="D98" s="68" t="s">
        <v>66</v>
      </c>
      <c r="E98" s="69" t="s">
        <v>110</v>
      </c>
      <c r="F98" s="70" t="s">
        <v>111</v>
      </c>
      <c r="G98" s="71" t="s">
        <v>69</v>
      </c>
      <c r="H98" s="72">
        <v>24</v>
      </c>
      <c r="I98" s="73">
        <v>536.9</v>
      </c>
      <c r="J98" s="74">
        <f>ROUND(I98*H98,2)</f>
        <v>12885.6</v>
      </c>
      <c r="K98" s="75"/>
      <c r="L98" s="8"/>
      <c r="M98" s="76" t="s">
        <v>10</v>
      </c>
      <c r="N98" s="77" t="s">
        <v>27</v>
      </c>
      <c r="P98" s="78">
        <f>O98*H98</f>
        <v>0</v>
      </c>
      <c r="Q98" s="78">
        <v>0</v>
      </c>
      <c r="R98" s="78">
        <f>Q98*H98</f>
        <v>0</v>
      </c>
      <c r="S98" s="78">
        <v>0</v>
      </c>
      <c r="T98" s="79">
        <f>S98*H98</f>
        <v>0</v>
      </c>
      <c r="W98" s="72">
        <v>0</v>
      </c>
      <c r="X98" s="72">
        <f>W98*I98</f>
        <v>0</v>
      </c>
      <c r="Y98" s="72">
        <v>0</v>
      </c>
      <c r="Z98" s="72">
        <f>Y98*I98</f>
        <v>0</v>
      </c>
      <c r="AA98" s="74">
        <f t="shared" ref="AA98:AA101" si="13">J98+X98+Z98</f>
        <v>12885.6</v>
      </c>
      <c r="AR98" s="80" t="s">
        <v>70</v>
      </c>
      <c r="AT98" s="80" t="s">
        <v>66</v>
      </c>
      <c r="AU98" s="80" t="s">
        <v>64</v>
      </c>
      <c r="AY98" s="1" t="s">
        <v>65</v>
      </c>
      <c r="BE98" s="81">
        <f>IF(N98="základní",J98,0)</f>
        <v>12885.6</v>
      </c>
      <c r="BF98" s="81">
        <f>IF(N98="snížená",J98,0)</f>
        <v>0</v>
      </c>
      <c r="BG98" s="81">
        <f>IF(N98="zákl. přenesená",J98,0)</f>
        <v>0</v>
      </c>
      <c r="BH98" s="81">
        <f>IF(N98="sníž. přenesená",J98,0)</f>
        <v>0</v>
      </c>
      <c r="BI98" s="81">
        <f>IF(N98="nulová",J98,0)</f>
        <v>0</v>
      </c>
      <c r="BJ98" s="1" t="s">
        <v>64</v>
      </c>
      <c r="BK98" s="81">
        <f>ROUND(I98*H98,2)</f>
        <v>12885.6</v>
      </c>
      <c r="BL98" s="1" t="s">
        <v>70</v>
      </c>
      <c r="BM98" s="80" t="s">
        <v>112</v>
      </c>
    </row>
    <row r="99" spans="2:65" s="89" customFormat="1" ht="24.2" hidden="1" customHeight="1" x14ac:dyDescent="0.25">
      <c r="B99" s="67"/>
      <c r="C99" s="68" t="s">
        <v>113</v>
      </c>
      <c r="D99" s="68" t="s">
        <v>66</v>
      </c>
      <c r="E99" s="69" t="s">
        <v>114</v>
      </c>
      <c r="F99" s="70" t="s">
        <v>115</v>
      </c>
      <c r="G99" s="71" t="s">
        <v>69</v>
      </c>
      <c r="H99" s="72">
        <v>186</v>
      </c>
      <c r="I99" s="73">
        <v>536.9</v>
      </c>
      <c r="J99" s="74">
        <f>ROUND(I99*H99,2)</f>
        <v>99863.4</v>
      </c>
      <c r="K99" s="75"/>
      <c r="L99" s="8"/>
      <c r="M99" s="76" t="s">
        <v>10</v>
      </c>
      <c r="N99" s="77" t="s">
        <v>27</v>
      </c>
      <c r="P99" s="78">
        <f>O99*H99</f>
        <v>0</v>
      </c>
      <c r="Q99" s="78">
        <v>0</v>
      </c>
      <c r="R99" s="78">
        <f>Q99*H99</f>
        <v>0</v>
      </c>
      <c r="S99" s="78">
        <v>0</v>
      </c>
      <c r="T99" s="79">
        <f>S99*H99</f>
        <v>0</v>
      </c>
      <c r="W99" s="72">
        <v>0</v>
      </c>
      <c r="X99" s="72">
        <f>W99*I99</f>
        <v>0</v>
      </c>
      <c r="Y99" s="72">
        <v>0</v>
      </c>
      <c r="Z99" s="72">
        <f>Y99*I99</f>
        <v>0</v>
      </c>
      <c r="AA99" s="74">
        <f t="shared" si="13"/>
        <v>99863.4</v>
      </c>
      <c r="AR99" s="80" t="s">
        <v>70</v>
      </c>
      <c r="AT99" s="80" t="s">
        <v>66</v>
      </c>
      <c r="AU99" s="80" t="s">
        <v>64</v>
      </c>
      <c r="AY99" s="1" t="s">
        <v>65</v>
      </c>
      <c r="BE99" s="81">
        <f>IF(N99="základní",J99,0)</f>
        <v>99863.4</v>
      </c>
      <c r="BF99" s="81">
        <f>IF(N99="snížená",J99,0)</f>
        <v>0</v>
      </c>
      <c r="BG99" s="81">
        <f>IF(N99="zákl. přenesená",J99,0)</f>
        <v>0</v>
      </c>
      <c r="BH99" s="81">
        <f>IF(N99="sníž. přenesená",J99,0)</f>
        <v>0</v>
      </c>
      <c r="BI99" s="81">
        <f>IF(N99="nulová",J99,0)</f>
        <v>0</v>
      </c>
      <c r="BJ99" s="1" t="s">
        <v>64</v>
      </c>
      <c r="BK99" s="81">
        <f>ROUND(I99*H99,2)</f>
        <v>99863.4</v>
      </c>
      <c r="BL99" s="1" t="s">
        <v>70</v>
      </c>
      <c r="BM99" s="80" t="s">
        <v>116</v>
      </c>
    </row>
    <row r="100" spans="2:65" s="89" customFormat="1" ht="24.2" hidden="1" customHeight="1" x14ac:dyDescent="0.25">
      <c r="B100" s="67"/>
      <c r="C100" s="68" t="s">
        <v>93</v>
      </c>
      <c r="D100" s="68" t="s">
        <v>66</v>
      </c>
      <c r="E100" s="69" t="s">
        <v>117</v>
      </c>
      <c r="F100" s="70" t="s">
        <v>118</v>
      </c>
      <c r="G100" s="71" t="s">
        <v>69</v>
      </c>
      <c r="H100" s="72">
        <v>1.92</v>
      </c>
      <c r="I100" s="73">
        <v>1379.5</v>
      </c>
      <c r="J100" s="74">
        <f>ROUND(I100*H100,2)</f>
        <v>2648.64</v>
      </c>
      <c r="K100" s="75"/>
      <c r="L100" s="8"/>
      <c r="M100" s="76" t="s">
        <v>10</v>
      </c>
      <c r="N100" s="77" t="s">
        <v>27</v>
      </c>
      <c r="P100" s="78">
        <f>O100*H100</f>
        <v>0</v>
      </c>
      <c r="Q100" s="78">
        <v>0</v>
      </c>
      <c r="R100" s="78">
        <f>Q100*H100</f>
        <v>0</v>
      </c>
      <c r="S100" s="78">
        <v>0</v>
      </c>
      <c r="T100" s="79">
        <f>S100*H100</f>
        <v>0</v>
      </c>
      <c r="W100" s="72">
        <v>0</v>
      </c>
      <c r="X100" s="72">
        <f>W100*I100</f>
        <v>0</v>
      </c>
      <c r="Y100" s="72">
        <v>0</v>
      </c>
      <c r="Z100" s="72">
        <f>Y100*I100</f>
        <v>0</v>
      </c>
      <c r="AA100" s="74">
        <f t="shared" si="13"/>
        <v>2648.64</v>
      </c>
      <c r="AR100" s="80" t="s">
        <v>70</v>
      </c>
      <c r="AT100" s="80" t="s">
        <v>66</v>
      </c>
      <c r="AU100" s="80" t="s">
        <v>64</v>
      </c>
      <c r="AY100" s="1" t="s">
        <v>65</v>
      </c>
      <c r="BE100" s="81">
        <f>IF(N100="základní",J100,0)</f>
        <v>2648.64</v>
      </c>
      <c r="BF100" s="81">
        <f>IF(N100="snížená",J100,0)</f>
        <v>0</v>
      </c>
      <c r="BG100" s="81">
        <f>IF(N100="zákl. přenesená",J100,0)</f>
        <v>0</v>
      </c>
      <c r="BH100" s="81">
        <f>IF(N100="sníž. přenesená",J100,0)</f>
        <v>0</v>
      </c>
      <c r="BI100" s="81">
        <f>IF(N100="nulová",J100,0)</f>
        <v>0</v>
      </c>
      <c r="BJ100" s="1" t="s">
        <v>64</v>
      </c>
      <c r="BK100" s="81">
        <f>ROUND(I100*H100,2)</f>
        <v>2648.64</v>
      </c>
      <c r="BL100" s="1" t="s">
        <v>70</v>
      </c>
      <c r="BM100" s="80" t="s">
        <v>119</v>
      </c>
    </row>
    <row r="101" spans="2:65" s="89" customFormat="1" ht="16.5" hidden="1" customHeight="1" x14ac:dyDescent="0.25">
      <c r="B101" s="67"/>
      <c r="C101" s="68" t="s">
        <v>120</v>
      </c>
      <c r="D101" s="68" t="s">
        <v>66</v>
      </c>
      <c r="E101" s="69" t="s">
        <v>121</v>
      </c>
      <c r="F101" s="70" t="s">
        <v>122</v>
      </c>
      <c r="G101" s="71" t="s">
        <v>123</v>
      </c>
      <c r="H101" s="72">
        <v>21.6</v>
      </c>
      <c r="I101" s="73">
        <v>2983.8</v>
      </c>
      <c r="J101" s="74">
        <f>ROUND(I101*H101,2)</f>
        <v>64450.080000000002</v>
      </c>
      <c r="K101" s="75"/>
      <c r="L101" s="8"/>
      <c r="M101" s="76" t="s">
        <v>10</v>
      </c>
      <c r="N101" s="77" t="s">
        <v>27</v>
      </c>
      <c r="P101" s="78">
        <f>O101*H101</f>
        <v>0</v>
      </c>
      <c r="Q101" s="78">
        <v>0</v>
      </c>
      <c r="R101" s="78">
        <f>Q101*H101</f>
        <v>0</v>
      </c>
      <c r="S101" s="78">
        <v>0</v>
      </c>
      <c r="T101" s="79">
        <f>S101*H101</f>
        <v>0</v>
      </c>
      <c r="W101" s="72">
        <v>0</v>
      </c>
      <c r="X101" s="72">
        <f>W101*I101</f>
        <v>0</v>
      </c>
      <c r="Y101" s="72">
        <v>-21.6</v>
      </c>
      <c r="Z101" s="72">
        <f>Y101*I101</f>
        <v>-64450.080000000009</v>
      </c>
      <c r="AA101" s="74">
        <f t="shared" si="13"/>
        <v>0</v>
      </c>
      <c r="AR101" s="80" t="s">
        <v>70</v>
      </c>
      <c r="AT101" s="80" t="s">
        <v>66</v>
      </c>
      <c r="AU101" s="80" t="s">
        <v>64</v>
      </c>
      <c r="AY101" s="1" t="s">
        <v>65</v>
      </c>
      <c r="BE101" s="81">
        <f>IF(N101="základní",J101,0)</f>
        <v>64450.080000000002</v>
      </c>
      <c r="BF101" s="81">
        <f>IF(N101="snížená",J101,0)</f>
        <v>0</v>
      </c>
      <c r="BG101" s="81">
        <f>IF(N101="zákl. přenesená",J101,0)</f>
        <v>0</v>
      </c>
      <c r="BH101" s="81">
        <f>IF(N101="sníž. přenesená",J101,0)</f>
        <v>0</v>
      </c>
      <c r="BI101" s="81">
        <f>IF(N101="nulová",J101,0)</f>
        <v>0</v>
      </c>
      <c r="BJ101" s="1" t="s">
        <v>64</v>
      </c>
      <c r="BK101" s="81">
        <f>ROUND(I101*H101,2)</f>
        <v>64450.080000000002</v>
      </c>
      <c r="BL101" s="1" t="s">
        <v>70</v>
      </c>
      <c r="BM101" s="80" t="s">
        <v>124</v>
      </c>
    </row>
    <row r="102" spans="2:65" s="57" customFormat="1" ht="25.9" hidden="1" customHeight="1" x14ac:dyDescent="0.2">
      <c r="B102" s="56"/>
      <c r="D102" s="58" t="s">
        <v>61</v>
      </c>
      <c r="E102" s="59" t="s">
        <v>125</v>
      </c>
      <c r="F102" s="59" t="s">
        <v>126</v>
      </c>
      <c r="I102" s="60"/>
      <c r="J102" s="61">
        <f>BK102</f>
        <v>155584.23000000001</v>
      </c>
      <c r="L102" s="56"/>
      <c r="M102" s="62"/>
      <c r="P102" s="63">
        <f>SUM(P103:P108)</f>
        <v>0</v>
      </c>
      <c r="R102" s="63">
        <f>SUM(R103:R108)</f>
        <v>0</v>
      </c>
      <c r="T102" s="64">
        <f>SUM(T103:T108)</f>
        <v>0</v>
      </c>
      <c r="X102" s="61">
        <f>SUM(X103:X110)</f>
        <v>247176.15</v>
      </c>
      <c r="Z102" s="61">
        <f>SUM(Z103:Z110)</f>
        <v>0</v>
      </c>
      <c r="AA102" s="61">
        <f>SUM(AA103:AA110)</f>
        <v>402760.38</v>
      </c>
      <c r="AR102" s="58" t="s">
        <v>64</v>
      </c>
      <c r="AT102" s="65" t="s">
        <v>61</v>
      </c>
      <c r="AU102" s="65" t="s">
        <v>62</v>
      </c>
      <c r="AY102" s="58" t="s">
        <v>65</v>
      </c>
      <c r="BK102" s="66">
        <f>SUM(BK103:BK108)</f>
        <v>155584.23000000001</v>
      </c>
    </row>
    <row r="103" spans="2:65" s="89" customFormat="1" ht="16.5" hidden="1" customHeight="1" x14ac:dyDescent="0.25">
      <c r="B103" s="67"/>
      <c r="C103" s="68" t="s">
        <v>96</v>
      </c>
      <c r="D103" s="68" t="s">
        <v>66</v>
      </c>
      <c r="E103" s="69" t="s">
        <v>127</v>
      </c>
      <c r="F103" s="70" t="s">
        <v>128</v>
      </c>
      <c r="G103" s="71" t="s">
        <v>69</v>
      </c>
      <c r="H103" s="72">
        <v>8.75</v>
      </c>
      <c r="I103" s="73">
        <v>1391.4</v>
      </c>
      <c r="J103" s="74">
        <f t="shared" ref="J103:J110" si="14">ROUND(I103*H103,2)</f>
        <v>12174.75</v>
      </c>
      <c r="K103" s="75"/>
      <c r="L103" s="8"/>
      <c r="M103" s="76" t="s">
        <v>10</v>
      </c>
      <c r="N103" s="77" t="s">
        <v>27</v>
      </c>
      <c r="P103" s="78">
        <f t="shared" ref="P103:P110" si="15">O103*H103</f>
        <v>0</v>
      </c>
      <c r="Q103" s="78">
        <v>0</v>
      </c>
      <c r="R103" s="78">
        <f t="shared" ref="R103:R110" si="16">Q103*H103</f>
        <v>0</v>
      </c>
      <c r="S103" s="78">
        <v>0</v>
      </c>
      <c r="T103" s="79">
        <f t="shared" ref="T103:T110" si="17">S103*H103</f>
        <v>0</v>
      </c>
      <c r="W103" s="72">
        <v>0</v>
      </c>
      <c r="X103" s="72">
        <f t="shared" ref="X103:X110" si="18">W103*I103</f>
        <v>0</v>
      </c>
      <c r="Y103" s="72">
        <v>0</v>
      </c>
      <c r="Z103" s="72">
        <f t="shared" ref="Z103:Z110" si="19">Y103*I103</f>
        <v>0</v>
      </c>
      <c r="AA103" s="74">
        <f t="shared" ref="AA103:AA110" si="20">J103+X103+Z103</f>
        <v>12174.75</v>
      </c>
      <c r="AR103" s="80" t="s">
        <v>70</v>
      </c>
      <c r="AT103" s="80" t="s">
        <v>66</v>
      </c>
      <c r="AU103" s="80" t="s">
        <v>64</v>
      </c>
      <c r="AY103" s="1" t="s">
        <v>65</v>
      </c>
      <c r="BE103" s="81">
        <f t="shared" ref="BE103:BE108" si="21">IF(N103="základní",J103,0)</f>
        <v>12174.75</v>
      </c>
      <c r="BF103" s="81">
        <f t="shared" ref="BF103:BF108" si="22">IF(N103="snížená",J103,0)</f>
        <v>0</v>
      </c>
      <c r="BG103" s="81">
        <f t="shared" ref="BG103:BG108" si="23">IF(N103="zákl. přenesená",J103,0)</f>
        <v>0</v>
      </c>
      <c r="BH103" s="81">
        <f t="shared" ref="BH103:BH108" si="24">IF(N103="sníž. přenesená",J103,0)</f>
        <v>0</v>
      </c>
      <c r="BI103" s="81">
        <f t="shared" ref="BI103:BI108" si="25">IF(N103="nulová",J103,0)</f>
        <v>0</v>
      </c>
      <c r="BJ103" s="1" t="s">
        <v>64</v>
      </c>
      <c r="BK103" s="81">
        <f t="shared" ref="BK103:BK108" si="26">ROUND(I103*H103,2)</f>
        <v>12174.75</v>
      </c>
      <c r="BL103" s="1" t="s">
        <v>70</v>
      </c>
      <c r="BM103" s="80" t="s">
        <v>129</v>
      </c>
    </row>
    <row r="104" spans="2:65" s="89" customFormat="1" ht="16.5" hidden="1" customHeight="1" x14ac:dyDescent="0.25">
      <c r="B104" s="67"/>
      <c r="C104" s="68" t="s">
        <v>130</v>
      </c>
      <c r="D104" s="68" t="s">
        <v>66</v>
      </c>
      <c r="E104" s="69" t="s">
        <v>131</v>
      </c>
      <c r="F104" s="70" t="s">
        <v>132</v>
      </c>
      <c r="G104" s="71" t="s">
        <v>69</v>
      </c>
      <c r="H104" s="72">
        <v>14.7</v>
      </c>
      <c r="I104" s="73">
        <v>6855.9</v>
      </c>
      <c r="J104" s="74">
        <f t="shared" si="14"/>
        <v>100781.73</v>
      </c>
      <c r="K104" s="75"/>
      <c r="L104" s="8"/>
      <c r="M104" s="76" t="s">
        <v>10</v>
      </c>
      <c r="N104" s="77" t="s">
        <v>27</v>
      </c>
      <c r="P104" s="78">
        <f t="shared" si="15"/>
        <v>0</v>
      </c>
      <c r="Q104" s="78">
        <v>0</v>
      </c>
      <c r="R104" s="78">
        <f t="shared" si="16"/>
        <v>0</v>
      </c>
      <c r="S104" s="78">
        <v>0</v>
      </c>
      <c r="T104" s="79">
        <f t="shared" si="17"/>
        <v>0</v>
      </c>
      <c r="W104" s="72">
        <v>0</v>
      </c>
      <c r="X104" s="72">
        <f t="shared" si="18"/>
        <v>0</v>
      </c>
      <c r="Y104" s="72">
        <v>0</v>
      </c>
      <c r="Z104" s="72">
        <f t="shared" si="19"/>
        <v>0</v>
      </c>
      <c r="AA104" s="74">
        <f t="shared" si="20"/>
        <v>100781.73</v>
      </c>
      <c r="AR104" s="80" t="s">
        <v>70</v>
      </c>
      <c r="AT104" s="80" t="s">
        <v>66</v>
      </c>
      <c r="AU104" s="80" t="s">
        <v>64</v>
      </c>
      <c r="AY104" s="1" t="s">
        <v>65</v>
      </c>
      <c r="BE104" s="81">
        <f t="shared" si="21"/>
        <v>100781.73</v>
      </c>
      <c r="BF104" s="81">
        <f t="shared" si="22"/>
        <v>0</v>
      </c>
      <c r="BG104" s="81">
        <f t="shared" si="23"/>
        <v>0</v>
      </c>
      <c r="BH104" s="81">
        <f t="shared" si="24"/>
        <v>0</v>
      </c>
      <c r="BI104" s="81">
        <f t="shared" si="25"/>
        <v>0</v>
      </c>
      <c r="BJ104" s="1" t="s">
        <v>64</v>
      </c>
      <c r="BK104" s="81">
        <f t="shared" si="26"/>
        <v>100781.73</v>
      </c>
      <c r="BL104" s="1" t="s">
        <v>70</v>
      </c>
      <c r="BM104" s="80" t="s">
        <v>133</v>
      </c>
    </row>
    <row r="105" spans="2:65" s="89" customFormat="1" ht="16.5" hidden="1" customHeight="1" x14ac:dyDescent="0.25">
      <c r="B105" s="67"/>
      <c r="C105" s="68" t="s">
        <v>101</v>
      </c>
      <c r="D105" s="68" t="s">
        <v>66</v>
      </c>
      <c r="E105" s="69" t="s">
        <v>134</v>
      </c>
      <c r="F105" s="70" t="s">
        <v>135</v>
      </c>
      <c r="G105" s="71" t="s">
        <v>136</v>
      </c>
      <c r="H105" s="72">
        <v>0.88600000000000001</v>
      </c>
      <c r="I105" s="73">
        <v>36973</v>
      </c>
      <c r="J105" s="74">
        <f t="shared" si="14"/>
        <v>32758.080000000002</v>
      </c>
      <c r="K105" s="75"/>
      <c r="L105" s="8"/>
      <c r="M105" s="76" t="s">
        <v>10</v>
      </c>
      <c r="N105" s="77" t="s">
        <v>27</v>
      </c>
      <c r="P105" s="78">
        <f t="shared" si="15"/>
        <v>0</v>
      </c>
      <c r="Q105" s="78">
        <v>0</v>
      </c>
      <c r="R105" s="78">
        <f t="shared" si="16"/>
        <v>0</v>
      </c>
      <c r="S105" s="78">
        <v>0</v>
      </c>
      <c r="T105" s="79">
        <f t="shared" si="17"/>
        <v>0</v>
      </c>
      <c r="W105" s="72">
        <v>0</v>
      </c>
      <c r="X105" s="72">
        <f t="shared" si="18"/>
        <v>0</v>
      </c>
      <c r="Y105" s="72">
        <v>0</v>
      </c>
      <c r="Z105" s="72">
        <f t="shared" si="19"/>
        <v>0</v>
      </c>
      <c r="AA105" s="74">
        <f t="shared" si="20"/>
        <v>32758.080000000002</v>
      </c>
      <c r="AR105" s="80" t="s">
        <v>70</v>
      </c>
      <c r="AT105" s="80" t="s">
        <v>66</v>
      </c>
      <c r="AU105" s="80" t="s">
        <v>64</v>
      </c>
      <c r="AY105" s="1" t="s">
        <v>65</v>
      </c>
      <c r="BE105" s="81">
        <f t="shared" si="21"/>
        <v>32758.080000000002</v>
      </c>
      <c r="BF105" s="81">
        <f t="shared" si="22"/>
        <v>0</v>
      </c>
      <c r="BG105" s="81">
        <f t="shared" si="23"/>
        <v>0</v>
      </c>
      <c r="BH105" s="81">
        <f t="shared" si="24"/>
        <v>0</v>
      </c>
      <c r="BI105" s="81">
        <f t="shared" si="25"/>
        <v>0</v>
      </c>
      <c r="BJ105" s="1" t="s">
        <v>64</v>
      </c>
      <c r="BK105" s="81">
        <f t="shared" si="26"/>
        <v>32758.080000000002</v>
      </c>
      <c r="BL105" s="1" t="s">
        <v>70</v>
      </c>
      <c r="BM105" s="80" t="s">
        <v>137</v>
      </c>
    </row>
    <row r="106" spans="2:65" s="89" customFormat="1" ht="21.75" hidden="1" customHeight="1" x14ac:dyDescent="0.25">
      <c r="B106" s="67"/>
      <c r="C106" s="68" t="s">
        <v>138</v>
      </c>
      <c r="D106" s="68" t="s">
        <v>66</v>
      </c>
      <c r="E106" s="69" t="s">
        <v>139</v>
      </c>
      <c r="F106" s="70" t="s">
        <v>140</v>
      </c>
      <c r="G106" s="71" t="s">
        <v>141</v>
      </c>
      <c r="H106" s="72">
        <v>62.28</v>
      </c>
      <c r="I106" s="73">
        <v>81.099999999999994</v>
      </c>
      <c r="J106" s="74">
        <f t="shared" si="14"/>
        <v>5050.91</v>
      </c>
      <c r="K106" s="75"/>
      <c r="L106" s="8"/>
      <c r="M106" s="76" t="s">
        <v>10</v>
      </c>
      <c r="N106" s="77" t="s">
        <v>27</v>
      </c>
      <c r="P106" s="78">
        <f t="shared" si="15"/>
        <v>0</v>
      </c>
      <c r="Q106" s="78">
        <v>0</v>
      </c>
      <c r="R106" s="78">
        <f t="shared" si="16"/>
        <v>0</v>
      </c>
      <c r="S106" s="78">
        <v>0</v>
      </c>
      <c r="T106" s="79">
        <f t="shared" si="17"/>
        <v>0</v>
      </c>
      <c r="W106" s="72">
        <v>0</v>
      </c>
      <c r="X106" s="72">
        <f t="shared" si="18"/>
        <v>0</v>
      </c>
      <c r="Y106" s="72">
        <v>0</v>
      </c>
      <c r="Z106" s="72">
        <f t="shared" si="19"/>
        <v>0</v>
      </c>
      <c r="AA106" s="74">
        <f t="shared" si="20"/>
        <v>5050.91</v>
      </c>
      <c r="AR106" s="80" t="s">
        <v>70</v>
      </c>
      <c r="AT106" s="80" t="s">
        <v>66</v>
      </c>
      <c r="AU106" s="80" t="s">
        <v>64</v>
      </c>
      <c r="AY106" s="1" t="s">
        <v>65</v>
      </c>
      <c r="BE106" s="81">
        <f t="shared" si="21"/>
        <v>5050.91</v>
      </c>
      <c r="BF106" s="81">
        <f t="shared" si="22"/>
        <v>0</v>
      </c>
      <c r="BG106" s="81">
        <f t="shared" si="23"/>
        <v>0</v>
      </c>
      <c r="BH106" s="81">
        <f t="shared" si="24"/>
        <v>0</v>
      </c>
      <c r="BI106" s="81">
        <f t="shared" si="25"/>
        <v>0</v>
      </c>
      <c r="BJ106" s="1" t="s">
        <v>64</v>
      </c>
      <c r="BK106" s="81">
        <f t="shared" si="26"/>
        <v>5050.91</v>
      </c>
      <c r="BL106" s="1" t="s">
        <v>70</v>
      </c>
      <c r="BM106" s="80" t="s">
        <v>142</v>
      </c>
    </row>
    <row r="107" spans="2:65" s="89" customFormat="1" ht="21.75" hidden="1" customHeight="1" x14ac:dyDescent="0.25">
      <c r="B107" s="67"/>
      <c r="C107" s="68" t="s">
        <v>104</v>
      </c>
      <c r="D107" s="68" t="s">
        <v>66</v>
      </c>
      <c r="E107" s="69" t="s">
        <v>143</v>
      </c>
      <c r="F107" s="70" t="s">
        <v>144</v>
      </c>
      <c r="G107" s="71" t="s">
        <v>141</v>
      </c>
      <c r="H107" s="72">
        <v>16.2</v>
      </c>
      <c r="I107" s="73">
        <v>97.3</v>
      </c>
      <c r="J107" s="74">
        <f t="shared" si="14"/>
        <v>1576.26</v>
      </c>
      <c r="K107" s="75"/>
      <c r="L107" s="8"/>
      <c r="M107" s="76" t="s">
        <v>10</v>
      </c>
      <c r="N107" s="77" t="s">
        <v>27</v>
      </c>
      <c r="P107" s="78">
        <f t="shared" si="15"/>
        <v>0</v>
      </c>
      <c r="Q107" s="78">
        <v>0</v>
      </c>
      <c r="R107" s="78">
        <f t="shared" si="16"/>
        <v>0</v>
      </c>
      <c r="S107" s="78">
        <v>0</v>
      </c>
      <c r="T107" s="79">
        <f t="shared" si="17"/>
        <v>0</v>
      </c>
      <c r="W107" s="72">
        <v>0</v>
      </c>
      <c r="X107" s="72">
        <f t="shared" si="18"/>
        <v>0</v>
      </c>
      <c r="Y107" s="72">
        <v>0</v>
      </c>
      <c r="Z107" s="72">
        <f t="shared" si="19"/>
        <v>0</v>
      </c>
      <c r="AA107" s="74">
        <f t="shared" si="20"/>
        <v>1576.26</v>
      </c>
      <c r="AR107" s="80" t="s">
        <v>70</v>
      </c>
      <c r="AT107" s="80" t="s">
        <v>66</v>
      </c>
      <c r="AU107" s="80" t="s">
        <v>64</v>
      </c>
      <c r="AY107" s="1" t="s">
        <v>65</v>
      </c>
      <c r="BE107" s="81">
        <f t="shared" si="21"/>
        <v>1576.26</v>
      </c>
      <c r="BF107" s="81">
        <f t="shared" si="22"/>
        <v>0</v>
      </c>
      <c r="BG107" s="81">
        <f t="shared" si="23"/>
        <v>0</v>
      </c>
      <c r="BH107" s="81">
        <f t="shared" si="24"/>
        <v>0</v>
      </c>
      <c r="BI107" s="81">
        <f t="shared" si="25"/>
        <v>0</v>
      </c>
      <c r="BJ107" s="1" t="s">
        <v>64</v>
      </c>
      <c r="BK107" s="81">
        <f t="shared" si="26"/>
        <v>1576.26</v>
      </c>
      <c r="BL107" s="1" t="s">
        <v>70</v>
      </c>
      <c r="BM107" s="80" t="s">
        <v>145</v>
      </c>
    </row>
    <row r="108" spans="2:65" s="89" customFormat="1" ht="16.5" hidden="1" customHeight="1" x14ac:dyDescent="0.25">
      <c r="B108" s="67"/>
      <c r="C108" s="68" t="s">
        <v>146</v>
      </c>
      <c r="D108" s="68" t="s">
        <v>66</v>
      </c>
      <c r="E108" s="69" t="s">
        <v>147</v>
      </c>
      <c r="F108" s="70" t="s">
        <v>148</v>
      </c>
      <c r="G108" s="71" t="s">
        <v>141</v>
      </c>
      <c r="H108" s="72">
        <v>25</v>
      </c>
      <c r="I108" s="73">
        <v>129.69999999999999</v>
      </c>
      <c r="J108" s="74">
        <f t="shared" si="14"/>
        <v>3242.5</v>
      </c>
      <c r="K108" s="75"/>
      <c r="L108" s="8"/>
      <c r="M108" s="76" t="s">
        <v>10</v>
      </c>
      <c r="N108" s="77" t="s">
        <v>27</v>
      </c>
      <c r="P108" s="78">
        <f t="shared" si="15"/>
        <v>0</v>
      </c>
      <c r="Q108" s="78">
        <v>0</v>
      </c>
      <c r="R108" s="78">
        <f t="shared" si="16"/>
        <v>0</v>
      </c>
      <c r="S108" s="78">
        <v>0</v>
      </c>
      <c r="T108" s="79">
        <f t="shared" si="17"/>
        <v>0</v>
      </c>
      <c r="W108" s="72">
        <v>0</v>
      </c>
      <c r="X108" s="72">
        <f t="shared" si="18"/>
        <v>0</v>
      </c>
      <c r="Y108" s="72">
        <v>0</v>
      </c>
      <c r="Z108" s="72">
        <f t="shared" si="19"/>
        <v>0</v>
      </c>
      <c r="AA108" s="74">
        <f t="shared" si="20"/>
        <v>3242.5</v>
      </c>
      <c r="AR108" s="80" t="s">
        <v>70</v>
      </c>
      <c r="AT108" s="80" t="s">
        <v>66</v>
      </c>
      <c r="AU108" s="80" t="s">
        <v>64</v>
      </c>
      <c r="AY108" s="1" t="s">
        <v>65</v>
      </c>
      <c r="BE108" s="81">
        <f t="shared" si="21"/>
        <v>3242.5</v>
      </c>
      <c r="BF108" s="81">
        <f t="shared" si="22"/>
        <v>0</v>
      </c>
      <c r="BG108" s="81">
        <f t="shared" si="23"/>
        <v>0</v>
      </c>
      <c r="BH108" s="81">
        <f t="shared" si="24"/>
        <v>0</v>
      </c>
      <c r="BI108" s="81">
        <f t="shared" si="25"/>
        <v>0</v>
      </c>
      <c r="BJ108" s="1" t="s">
        <v>64</v>
      </c>
      <c r="BK108" s="81">
        <f t="shared" si="26"/>
        <v>3242.5</v>
      </c>
      <c r="BL108" s="1" t="s">
        <v>70</v>
      </c>
      <c r="BM108" s="80" t="s">
        <v>149</v>
      </c>
    </row>
    <row r="109" spans="2:65" s="89" customFormat="1" ht="16.5" hidden="1" customHeight="1" x14ac:dyDescent="0.25">
      <c r="B109" s="67"/>
      <c r="C109" s="68" t="s">
        <v>244</v>
      </c>
      <c r="D109" s="68"/>
      <c r="E109" s="69" t="s">
        <v>245</v>
      </c>
      <c r="F109" s="70" t="s">
        <v>246</v>
      </c>
      <c r="G109" s="71" t="s">
        <v>247</v>
      </c>
      <c r="H109" s="72">
        <v>0</v>
      </c>
      <c r="I109" s="73">
        <v>3309.88</v>
      </c>
      <c r="J109" s="74">
        <f t="shared" si="14"/>
        <v>0</v>
      </c>
      <c r="K109" s="75" t="s">
        <v>248</v>
      </c>
      <c r="L109" s="8"/>
      <c r="M109" s="76" t="s">
        <v>10</v>
      </c>
      <c r="N109" s="77" t="s">
        <v>27</v>
      </c>
      <c r="P109" s="78">
        <f t="shared" si="15"/>
        <v>0</v>
      </c>
      <c r="Q109" s="78">
        <v>0</v>
      </c>
      <c r="R109" s="78">
        <f t="shared" si="16"/>
        <v>0</v>
      </c>
      <c r="S109" s="78">
        <v>0</v>
      </c>
      <c r="T109" s="79">
        <f t="shared" si="17"/>
        <v>0</v>
      </c>
      <c r="W109" s="72">
        <v>39</v>
      </c>
      <c r="X109" s="72">
        <f t="shared" si="18"/>
        <v>129085.32</v>
      </c>
      <c r="Y109" s="72">
        <v>0</v>
      </c>
      <c r="Z109" s="72">
        <f t="shared" si="19"/>
        <v>0</v>
      </c>
      <c r="AA109" s="74">
        <f t="shared" si="20"/>
        <v>129085.32</v>
      </c>
      <c r="AR109" s="80"/>
      <c r="AT109" s="80"/>
      <c r="AU109" s="80"/>
      <c r="AY109" s="1"/>
      <c r="BE109" s="81"/>
      <c r="BF109" s="81"/>
      <c r="BG109" s="81"/>
      <c r="BH109" s="81"/>
      <c r="BI109" s="81"/>
      <c r="BJ109" s="1"/>
      <c r="BK109" s="81"/>
      <c r="BL109" s="1"/>
      <c r="BM109" s="80"/>
    </row>
    <row r="110" spans="2:65" s="89" customFormat="1" ht="16.5" hidden="1" customHeight="1" x14ac:dyDescent="0.25">
      <c r="B110" s="67"/>
      <c r="C110" s="68" t="s">
        <v>249</v>
      </c>
      <c r="D110" s="68"/>
      <c r="E110" s="69" t="s">
        <v>250</v>
      </c>
      <c r="F110" s="70" t="s">
        <v>251</v>
      </c>
      <c r="G110" s="71" t="s">
        <v>247</v>
      </c>
      <c r="H110" s="72">
        <v>0</v>
      </c>
      <c r="I110" s="73">
        <v>3027.97</v>
      </c>
      <c r="J110" s="74">
        <f t="shared" si="14"/>
        <v>0</v>
      </c>
      <c r="K110" s="75" t="s">
        <v>248</v>
      </c>
      <c r="L110" s="8"/>
      <c r="M110" s="76" t="s">
        <v>10</v>
      </c>
      <c r="N110" s="77" t="s">
        <v>27</v>
      </c>
      <c r="P110" s="78">
        <f t="shared" si="15"/>
        <v>0</v>
      </c>
      <c r="Q110" s="78">
        <v>0</v>
      </c>
      <c r="R110" s="78">
        <f t="shared" si="16"/>
        <v>0</v>
      </c>
      <c r="S110" s="78">
        <v>0</v>
      </c>
      <c r="T110" s="79">
        <f t="shared" si="17"/>
        <v>0</v>
      </c>
      <c r="W110" s="72">
        <v>39</v>
      </c>
      <c r="X110" s="72">
        <f t="shared" si="18"/>
        <v>118090.82999999999</v>
      </c>
      <c r="Y110" s="72">
        <v>0</v>
      </c>
      <c r="Z110" s="72">
        <f t="shared" si="19"/>
        <v>0</v>
      </c>
      <c r="AA110" s="74">
        <f t="shared" si="20"/>
        <v>118090.82999999999</v>
      </c>
      <c r="AR110" s="80"/>
      <c r="AT110" s="80"/>
      <c r="AU110" s="80"/>
      <c r="AY110" s="1"/>
      <c r="BE110" s="81"/>
      <c r="BF110" s="81"/>
      <c r="BG110" s="81"/>
      <c r="BH110" s="81"/>
      <c r="BI110" s="81"/>
      <c r="BJ110" s="1"/>
      <c r="BK110" s="81"/>
      <c r="BL110" s="1"/>
      <c r="BM110" s="80"/>
    </row>
    <row r="111" spans="2:65" s="57" customFormat="1" ht="25.9" hidden="1" customHeight="1" x14ac:dyDescent="0.2">
      <c r="B111" s="56"/>
      <c r="D111" s="58" t="s">
        <v>61</v>
      </c>
      <c r="E111" s="59" t="s">
        <v>74</v>
      </c>
      <c r="F111" s="59" t="s">
        <v>150</v>
      </c>
      <c r="I111" s="60"/>
      <c r="J111" s="61">
        <f>BK111</f>
        <v>776511.19000000006</v>
      </c>
      <c r="L111" s="56"/>
      <c r="M111" s="62"/>
      <c r="P111" s="63">
        <f>SUM(P112:P118)</f>
        <v>0</v>
      </c>
      <c r="R111" s="63">
        <f>SUM(R112:R118)</f>
        <v>0</v>
      </c>
      <c r="T111" s="64">
        <f>SUM(T112:T118)</f>
        <v>0</v>
      </c>
      <c r="X111" s="61">
        <f>SUM(X112:X118)</f>
        <v>0</v>
      </c>
      <c r="Z111" s="61">
        <f>SUM(Z112:Z118)</f>
        <v>-105663.8602</v>
      </c>
      <c r="AA111" s="61">
        <f>SUM(AA112:AA118)</f>
        <v>670847.32980000018</v>
      </c>
      <c r="AR111" s="58" t="s">
        <v>64</v>
      </c>
      <c r="AT111" s="65" t="s">
        <v>61</v>
      </c>
      <c r="AU111" s="65" t="s">
        <v>62</v>
      </c>
      <c r="AY111" s="58" t="s">
        <v>65</v>
      </c>
      <c r="BK111" s="66">
        <f>SUM(BK112:BK118)</f>
        <v>776511.19000000006</v>
      </c>
    </row>
    <row r="112" spans="2:65" s="89" customFormat="1" ht="24.2" hidden="1" customHeight="1" x14ac:dyDescent="0.25">
      <c r="B112" s="67"/>
      <c r="C112" s="68" t="s">
        <v>108</v>
      </c>
      <c r="D112" s="68" t="s">
        <v>66</v>
      </c>
      <c r="E112" s="69" t="s">
        <v>151</v>
      </c>
      <c r="F112" s="70" t="s">
        <v>152</v>
      </c>
      <c r="G112" s="71" t="s">
        <v>69</v>
      </c>
      <c r="H112" s="72">
        <v>43.43</v>
      </c>
      <c r="I112" s="73">
        <v>8119.4</v>
      </c>
      <c r="J112" s="74">
        <f t="shared" ref="J112:J118" si="27">ROUND(I112*H112,2)</f>
        <v>352625.54</v>
      </c>
      <c r="K112" s="75"/>
      <c r="L112" s="8"/>
      <c r="M112" s="76" t="s">
        <v>10</v>
      </c>
      <c r="N112" s="77" t="s">
        <v>27</v>
      </c>
      <c r="P112" s="78">
        <f t="shared" ref="P112:P118" si="28">O112*H112</f>
        <v>0</v>
      </c>
      <c r="Q112" s="78">
        <v>0</v>
      </c>
      <c r="R112" s="78">
        <f t="shared" ref="R112:R118" si="29">Q112*H112</f>
        <v>0</v>
      </c>
      <c r="S112" s="78">
        <v>0</v>
      </c>
      <c r="T112" s="79">
        <f t="shared" ref="T112:T118" si="30">S112*H112</f>
        <v>0</v>
      </c>
      <c r="W112" s="72">
        <v>0</v>
      </c>
      <c r="X112" s="72">
        <f t="shared" ref="X112:X118" si="31">W112*I112</f>
        <v>0</v>
      </c>
      <c r="Y112" s="72">
        <v>0</v>
      </c>
      <c r="Z112" s="72">
        <f t="shared" ref="Z112:Z118" si="32">Y112*I112</f>
        <v>0</v>
      </c>
      <c r="AA112" s="74">
        <f t="shared" ref="AA112:AA118" si="33">J112+X112+Z112</f>
        <v>352625.54</v>
      </c>
      <c r="AR112" s="80" t="s">
        <v>70</v>
      </c>
      <c r="AT112" s="80" t="s">
        <v>66</v>
      </c>
      <c r="AU112" s="80" t="s">
        <v>64</v>
      </c>
      <c r="AY112" s="1" t="s">
        <v>65</v>
      </c>
      <c r="BE112" s="81">
        <f t="shared" ref="BE112:BE118" si="34">IF(N112="základní",J112,0)</f>
        <v>352625.54</v>
      </c>
      <c r="BF112" s="81">
        <f t="shared" ref="BF112:BF118" si="35">IF(N112="snížená",J112,0)</f>
        <v>0</v>
      </c>
      <c r="BG112" s="81">
        <f t="shared" ref="BG112:BG118" si="36">IF(N112="zákl. přenesená",J112,0)</f>
        <v>0</v>
      </c>
      <c r="BH112" s="81">
        <f t="shared" ref="BH112:BH118" si="37">IF(N112="sníž. přenesená",J112,0)</f>
        <v>0</v>
      </c>
      <c r="BI112" s="81">
        <f t="shared" ref="BI112:BI118" si="38">IF(N112="nulová",J112,0)</f>
        <v>0</v>
      </c>
      <c r="BJ112" s="1" t="s">
        <v>64</v>
      </c>
      <c r="BK112" s="81">
        <f t="shared" ref="BK112:BK118" si="39">ROUND(I112*H112,2)</f>
        <v>352625.54</v>
      </c>
      <c r="BL112" s="1" t="s">
        <v>70</v>
      </c>
      <c r="BM112" s="80" t="s">
        <v>153</v>
      </c>
    </row>
    <row r="113" spans="2:65" s="89" customFormat="1" ht="24.2" hidden="1" customHeight="1" x14ac:dyDescent="0.25">
      <c r="B113" s="67"/>
      <c r="C113" s="68" t="s">
        <v>154</v>
      </c>
      <c r="D113" s="68" t="s">
        <v>66</v>
      </c>
      <c r="E113" s="69" t="s">
        <v>155</v>
      </c>
      <c r="F113" s="70" t="s">
        <v>156</v>
      </c>
      <c r="G113" s="71" t="s">
        <v>136</v>
      </c>
      <c r="H113" s="72">
        <v>6.52</v>
      </c>
      <c r="I113" s="73">
        <v>36973</v>
      </c>
      <c r="J113" s="74">
        <f t="shared" si="27"/>
        <v>241063.96</v>
      </c>
      <c r="K113" s="75"/>
      <c r="L113" s="8"/>
      <c r="M113" s="76" t="s">
        <v>10</v>
      </c>
      <c r="N113" s="77" t="s">
        <v>27</v>
      </c>
      <c r="P113" s="78">
        <f t="shared" si="28"/>
        <v>0</v>
      </c>
      <c r="Q113" s="78">
        <v>0</v>
      </c>
      <c r="R113" s="78">
        <f t="shared" si="29"/>
        <v>0</v>
      </c>
      <c r="S113" s="78">
        <v>0</v>
      </c>
      <c r="T113" s="79">
        <f t="shared" si="30"/>
        <v>0</v>
      </c>
      <c r="W113" s="72">
        <v>0</v>
      </c>
      <c r="X113" s="72">
        <f t="shared" si="31"/>
        <v>0</v>
      </c>
      <c r="Y113" s="72">
        <v>0</v>
      </c>
      <c r="Z113" s="72">
        <f t="shared" si="32"/>
        <v>0</v>
      </c>
      <c r="AA113" s="74">
        <f t="shared" si="33"/>
        <v>241063.96</v>
      </c>
      <c r="AR113" s="80" t="s">
        <v>70</v>
      </c>
      <c r="AT113" s="80" t="s">
        <v>66</v>
      </c>
      <c r="AU113" s="80" t="s">
        <v>64</v>
      </c>
      <c r="AY113" s="1" t="s">
        <v>65</v>
      </c>
      <c r="BE113" s="81">
        <f t="shared" si="34"/>
        <v>241063.96</v>
      </c>
      <c r="BF113" s="81">
        <f t="shared" si="35"/>
        <v>0</v>
      </c>
      <c r="BG113" s="81">
        <f t="shared" si="36"/>
        <v>0</v>
      </c>
      <c r="BH113" s="81">
        <f t="shared" si="37"/>
        <v>0</v>
      </c>
      <c r="BI113" s="81">
        <f t="shared" si="38"/>
        <v>0</v>
      </c>
      <c r="BJ113" s="1" t="s">
        <v>64</v>
      </c>
      <c r="BK113" s="81">
        <f t="shared" si="39"/>
        <v>241063.96</v>
      </c>
      <c r="BL113" s="1" t="s">
        <v>70</v>
      </c>
      <c r="BM113" s="80" t="s">
        <v>157</v>
      </c>
    </row>
    <row r="114" spans="2:65" s="89" customFormat="1" ht="16.5" hidden="1" customHeight="1" x14ac:dyDescent="0.25">
      <c r="B114" s="67"/>
      <c r="C114" s="68" t="s">
        <v>112</v>
      </c>
      <c r="D114" s="68" t="s">
        <v>66</v>
      </c>
      <c r="E114" s="69" t="s">
        <v>158</v>
      </c>
      <c r="F114" s="70" t="s">
        <v>159</v>
      </c>
      <c r="G114" s="71" t="s">
        <v>69</v>
      </c>
      <c r="H114" s="72">
        <v>6.11</v>
      </c>
      <c r="I114" s="73">
        <v>5905.4</v>
      </c>
      <c r="J114" s="74">
        <f t="shared" si="27"/>
        <v>36081.99</v>
      </c>
      <c r="K114" s="75"/>
      <c r="L114" s="8"/>
      <c r="M114" s="76" t="s">
        <v>10</v>
      </c>
      <c r="N114" s="77" t="s">
        <v>27</v>
      </c>
      <c r="P114" s="78">
        <f t="shared" si="28"/>
        <v>0</v>
      </c>
      <c r="Q114" s="78">
        <v>0</v>
      </c>
      <c r="R114" s="78">
        <f t="shared" si="29"/>
        <v>0</v>
      </c>
      <c r="S114" s="78">
        <v>0</v>
      </c>
      <c r="T114" s="79">
        <f t="shared" si="30"/>
        <v>0</v>
      </c>
      <c r="W114" s="72">
        <v>0</v>
      </c>
      <c r="X114" s="72">
        <f t="shared" si="31"/>
        <v>0</v>
      </c>
      <c r="Y114" s="72">
        <v>-6.11</v>
      </c>
      <c r="Z114" s="72">
        <f t="shared" si="32"/>
        <v>-36081.993999999999</v>
      </c>
      <c r="AA114" s="74">
        <f t="shared" si="33"/>
        <v>-4.0000000008149073E-3</v>
      </c>
      <c r="AR114" s="80" t="s">
        <v>70</v>
      </c>
      <c r="AT114" s="80" t="s">
        <v>66</v>
      </c>
      <c r="AU114" s="80" t="s">
        <v>64</v>
      </c>
      <c r="AY114" s="1" t="s">
        <v>65</v>
      </c>
      <c r="BE114" s="81">
        <f t="shared" si="34"/>
        <v>36081.99</v>
      </c>
      <c r="BF114" s="81">
        <f t="shared" si="35"/>
        <v>0</v>
      </c>
      <c r="BG114" s="81">
        <f t="shared" si="36"/>
        <v>0</v>
      </c>
      <c r="BH114" s="81">
        <f t="shared" si="37"/>
        <v>0</v>
      </c>
      <c r="BI114" s="81">
        <f t="shared" si="38"/>
        <v>0</v>
      </c>
      <c r="BJ114" s="1" t="s">
        <v>64</v>
      </c>
      <c r="BK114" s="81">
        <f t="shared" si="39"/>
        <v>36081.99</v>
      </c>
      <c r="BL114" s="1" t="s">
        <v>70</v>
      </c>
      <c r="BM114" s="80" t="s">
        <v>160</v>
      </c>
    </row>
    <row r="115" spans="2:65" s="89" customFormat="1" ht="16.5" hidden="1" customHeight="1" x14ac:dyDescent="0.25">
      <c r="B115" s="67"/>
      <c r="C115" s="68" t="s">
        <v>161</v>
      </c>
      <c r="D115" s="68" t="s">
        <v>66</v>
      </c>
      <c r="E115" s="69" t="s">
        <v>162</v>
      </c>
      <c r="F115" s="70" t="s">
        <v>163</v>
      </c>
      <c r="G115" s="71" t="s">
        <v>136</v>
      </c>
      <c r="H115" s="72">
        <v>1.1659999999999999</v>
      </c>
      <c r="I115" s="73">
        <v>59675.7</v>
      </c>
      <c r="J115" s="74">
        <f t="shared" si="27"/>
        <v>69581.87</v>
      </c>
      <c r="K115" s="75"/>
      <c r="L115" s="8"/>
      <c r="M115" s="76" t="s">
        <v>10</v>
      </c>
      <c r="N115" s="77" t="s">
        <v>27</v>
      </c>
      <c r="P115" s="78">
        <f t="shared" si="28"/>
        <v>0</v>
      </c>
      <c r="Q115" s="78">
        <v>0</v>
      </c>
      <c r="R115" s="78">
        <f t="shared" si="29"/>
        <v>0</v>
      </c>
      <c r="S115" s="78">
        <v>0</v>
      </c>
      <c r="T115" s="79">
        <f t="shared" si="30"/>
        <v>0</v>
      </c>
      <c r="W115" s="72">
        <v>0</v>
      </c>
      <c r="X115" s="72">
        <f t="shared" si="31"/>
        <v>0</v>
      </c>
      <c r="Y115" s="72">
        <v>-1.1659999999999999</v>
      </c>
      <c r="Z115" s="72">
        <f t="shared" si="32"/>
        <v>-69581.866199999989</v>
      </c>
      <c r="AA115" s="74">
        <f t="shared" si="33"/>
        <v>3.8000000058673322E-3</v>
      </c>
      <c r="AR115" s="80" t="s">
        <v>70</v>
      </c>
      <c r="AT115" s="80" t="s">
        <v>66</v>
      </c>
      <c r="AU115" s="80" t="s">
        <v>64</v>
      </c>
      <c r="AY115" s="1" t="s">
        <v>65</v>
      </c>
      <c r="BE115" s="81">
        <f t="shared" si="34"/>
        <v>69581.87</v>
      </c>
      <c r="BF115" s="81">
        <f t="shared" si="35"/>
        <v>0</v>
      </c>
      <c r="BG115" s="81">
        <f t="shared" si="36"/>
        <v>0</v>
      </c>
      <c r="BH115" s="81">
        <f t="shared" si="37"/>
        <v>0</v>
      </c>
      <c r="BI115" s="81">
        <f t="shared" si="38"/>
        <v>0</v>
      </c>
      <c r="BJ115" s="1" t="s">
        <v>64</v>
      </c>
      <c r="BK115" s="81">
        <f t="shared" si="39"/>
        <v>69581.87</v>
      </c>
      <c r="BL115" s="1" t="s">
        <v>70</v>
      </c>
      <c r="BM115" s="80" t="s">
        <v>164</v>
      </c>
    </row>
    <row r="116" spans="2:65" s="89" customFormat="1" ht="24.2" hidden="1" customHeight="1" x14ac:dyDescent="0.25">
      <c r="B116" s="67"/>
      <c r="C116" s="68" t="s">
        <v>116</v>
      </c>
      <c r="D116" s="68" t="s">
        <v>66</v>
      </c>
      <c r="E116" s="69" t="s">
        <v>165</v>
      </c>
      <c r="F116" s="70" t="s">
        <v>166</v>
      </c>
      <c r="G116" s="71" t="s">
        <v>141</v>
      </c>
      <c r="H116" s="72">
        <v>16.600000000000001</v>
      </c>
      <c r="I116" s="73">
        <v>146</v>
      </c>
      <c r="J116" s="74">
        <f t="shared" si="27"/>
        <v>2423.6</v>
      </c>
      <c r="K116" s="75"/>
      <c r="L116" s="8"/>
      <c r="M116" s="76" t="s">
        <v>10</v>
      </c>
      <c r="N116" s="77" t="s">
        <v>27</v>
      </c>
      <c r="P116" s="78">
        <f t="shared" si="28"/>
        <v>0</v>
      </c>
      <c r="Q116" s="78">
        <v>0</v>
      </c>
      <c r="R116" s="78">
        <f t="shared" si="29"/>
        <v>0</v>
      </c>
      <c r="S116" s="78">
        <v>0</v>
      </c>
      <c r="T116" s="79">
        <f t="shared" si="30"/>
        <v>0</v>
      </c>
      <c r="W116" s="72">
        <v>0</v>
      </c>
      <c r="X116" s="72">
        <f t="shared" si="31"/>
        <v>0</v>
      </c>
      <c r="Y116" s="72">
        <v>0</v>
      </c>
      <c r="Z116" s="72">
        <f t="shared" si="32"/>
        <v>0</v>
      </c>
      <c r="AA116" s="74">
        <f t="shared" si="33"/>
        <v>2423.6</v>
      </c>
      <c r="AR116" s="80" t="s">
        <v>70</v>
      </c>
      <c r="AT116" s="80" t="s">
        <v>66</v>
      </c>
      <c r="AU116" s="80" t="s">
        <v>64</v>
      </c>
      <c r="AY116" s="1" t="s">
        <v>65</v>
      </c>
      <c r="BE116" s="81">
        <f t="shared" si="34"/>
        <v>2423.6</v>
      </c>
      <c r="BF116" s="81">
        <f t="shared" si="35"/>
        <v>0</v>
      </c>
      <c r="BG116" s="81">
        <f t="shared" si="36"/>
        <v>0</v>
      </c>
      <c r="BH116" s="81">
        <f t="shared" si="37"/>
        <v>0</v>
      </c>
      <c r="BI116" s="81">
        <f t="shared" si="38"/>
        <v>0</v>
      </c>
      <c r="BJ116" s="1" t="s">
        <v>64</v>
      </c>
      <c r="BK116" s="81">
        <f t="shared" si="39"/>
        <v>2423.6</v>
      </c>
      <c r="BL116" s="1" t="s">
        <v>70</v>
      </c>
      <c r="BM116" s="80" t="s">
        <v>167</v>
      </c>
    </row>
    <row r="117" spans="2:65" s="89" customFormat="1" ht="24.2" hidden="1" customHeight="1" x14ac:dyDescent="0.25">
      <c r="B117" s="67"/>
      <c r="C117" s="68" t="s">
        <v>168</v>
      </c>
      <c r="D117" s="68" t="s">
        <v>66</v>
      </c>
      <c r="E117" s="69" t="s">
        <v>169</v>
      </c>
      <c r="F117" s="70" t="s">
        <v>170</v>
      </c>
      <c r="G117" s="71" t="s">
        <v>141</v>
      </c>
      <c r="H117" s="72">
        <v>34.130000000000003</v>
      </c>
      <c r="I117" s="73">
        <v>254.1</v>
      </c>
      <c r="J117" s="74">
        <f t="shared" si="27"/>
        <v>8672.43</v>
      </c>
      <c r="K117" s="75"/>
      <c r="L117" s="8"/>
      <c r="M117" s="76" t="s">
        <v>10</v>
      </c>
      <c r="N117" s="77" t="s">
        <v>27</v>
      </c>
      <c r="P117" s="78">
        <f t="shared" si="28"/>
        <v>0</v>
      </c>
      <c r="Q117" s="78">
        <v>0</v>
      </c>
      <c r="R117" s="78">
        <f t="shared" si="29"/>
        <v>0</v>
      </c>
      <c r="S117" s="78">
        <v>0</v>
      </c>
      <c r="T117" s="79">
        <f t="shared" si="30"/>
        <v>0</v>
      </c>
      <c r="W117" s="72">
        <v>0</v>
      </c>
      <c r="X117" s="72">
        <f t="shared" si="31"/>
        <v>0</v>
      </c>
      <c r="Y117" s="72">
        <v>0</v>
      </c>
      <c r="Z117" s="72">
        <f t="shared" si="32"/>
        <v>0</v>
      </c>
      <c r="AA117" s="74">
        <f t="shared" si="33"/>
        <v>8672.43</v>
      </c>
      <c r="AR117" s="80" t="s">
        <v>70</v>
      </c>
      <c r="AT117" s="80" t="s">
        <v>66</v>
      </c>
      <c r="AU117" s="80" t="s">
        <v>64</v>
      </c>
      <c r="AY117" s="1" t="s">
        <v>65</v>
      </c>
      <c r="BE117" s="81">
        <f t="shared" si="34"/>
        <v>8672.43</v>
      </c>
      <c r="BF117" s="81">
        <f t="shared" si="35"/>
        <v>0</v>
      </c>
      <c r="BG117" s="81">
        <f t="shared" si="36"/>
        <v>0</v>
      </c>
      <c r="BH117" s="81">
        <f t="shared" si="37"/>
        <v>0</v>
      </c>
      <c r="BI117" s="81">
        <f t="shared" si="38"/>
        <v>0</v>
      </c>
      <c r="BJ117" s="1" t="s">
        <v>64</v>
      </c>
      <c r="BK117" s="81">
        <f t="shared" si="39"/>
        <v>8672.43</v>
      </c>
      <c r="BL117" s="1" t="s">
        <v>70</v>
      </c>
      <c r="BM117" s="80" t="s">
        <v>171</v>
      </c>
    </row>
    <row r="118" spans="2:65" s="89" customFormat="1" ht="21.75" hidden="1" customHeight="1" x14ac:dyDescent="0.25">
      <c r="B118" s="67"/>
      <c r="C118" s="68" t="s">
        <v>119</v>
      </c>
      <c r="D118" s="68" t="s">
        <v>66</v>
      </c>
      <c r="E118" s="69" t="s">
        <v>172</v>
      </c>
      <c r="F118" s="70" t="s">
        <v>173</v>
      </c>
      <c r="G118" s="71" t="s">
        <v>141</v>
      </c>
      <c r="H118" s="72">
        <v>126</v>
      </c>
      <c r="I118" s="73">
        <v>524.29999999999995</v>
      </c>
      <c r="J118" s="74">
        <f t="shared" si="27"/>
        <v>66061.8</v>
      </c>
      <c r="K118" s="75"/>
      <c r="L118" s="8"/>
      <c r="M118" s="76" t="s">
        <v>10</v>
      </c>
      <c r="N118" s="77" t="s">
        <v>27</v>
      </c>
      <c r="P118" s="78">
        <f t="shared" si="28"/>
        <v>0</v>
      </c>
      <c r="Q118" s="78">
        <v>0</v>
      </c>
      <c r="R118" s="78">
        <f t="shared" si="29"/>
        <v>0</v>
      </c>
      <c r="S118" s="78">
        <v>0</v>
      </c>
      <c r="T118" s="79">
        <f t="shared" si="30"/>
        <v>0</v>
      </c>
      <c r="W118" s="72">
        <v>0</v>
      </c>
      <c r="X118" s="72">
        <f t="shared" si="31"/>
        <v>0</v>
      </c>
      <c r="Y118" s="72">
        <v>0</v>
      </c>
      <c r="Z118" s="72">
        <f t="shared" si="32"/>
        <v>0</v>
      </c>
      <c r="AA118" s="74">
        <f t="shared" si="33"/>
        <v>66061.8</v>
      </c>
      <c r="AR118" s="80" t="s">
        <v>70</v>
      </c>
      <c r="AT118" s="80" t="s">
        <v>66</v>
      </c>
      <c r="AU118" s="80" t="s">
        <v>64</v>
      </c>
      <c r="AY118" s="1" t="s">
        <v>65</v>
      </c>
      <c r="BE118" s="81">
        <f t="shared" si="34"/>
        <v>66061.8</v>
      </c>
      <c r="BF118" s="81">
        <f t="shared" si="35"/>
        <v>0</v>
      </c>
      <c r="BG118" s="81">
        <f t="shared" si="36"/>
        <v>0</v>
      </c>
      <c r="BH118" s="81">
        <f t="shared" si="37"/>
        <v>0</v>
      </c>
      <c r="BI118" s="81">
        <f t="shared" si="38"/>
        <v>0</v>
      </c>
      <c r="BJ118" s="1" t="s">
        <v>64</v>
      </c>
      <c r="BK118" s="81">
        <f t="shared" si="39"/>
        <v>66061.8</v>
      </c>
      <c r="BL118" s="1" t="s">
        <v>70</v>
      </c>
      <c r="BM118" s="80" t="s">
        <v>174</v>
      </c>
    </row>
    <row r="119" spans="2:65" s="57" customFormat="1" ht="25.9" hidden="1" customHeight="1" x14ac:dyDescent="0.2">
      <c r="B119" s="56"/>
      <c r="D119" s="58" t="s">
        <v>61</v>
      </c>
      <c r="E119" s="59" t="s">
        <v>70</v>
      </c>
      <c r="F119" s="59" t="s">
        <v>175</v>
      </c>
      <c r="I119" s="60"/>
      <c r="J119" s="61">
        <f>BK119</f>
        <v>2189542.7999999998</v>
      </c>
      <c r="L119" s="56"/>
      <c r="M119" s="62"/>
      <c r="P119" s="63">
        <f>SUM(P120:P134)</f>
        <v>0</v>
      </c>
      <c r="R119" s="63">
        <f>SUM(R120:R134)</f>
        <v>0</v>
      </c>
      <c r="T119" s="64">
        <f>SUM(T120:T134)</f>
        <v>0</v>
      </c>
      <c r="X119" s="61">
        <f>SUM(X120:X134)</f>
        <v>0</v>
      </c>
      <c r="Z119" s="61">
        <f>SUM(Z120:Z134)</f>
        <v>0</v>
      </c>
      <c r="AA119" s="61">
        <f>SUM(AA120:AA134)</f>
        <v>2189542.7999999998</v>
      </c>
      <c r="AR119" s="58" t="s">
        <v>64</v>
      </c>
      <c r="AT119" s="65" t="s">
        <v>61</v>
      </c>
      <c r="AU119" s="65" t="s">
        <v>62</v>
      </c>
      <c r="AY119" s="58" t="s">
        <v>65</v>
      </c>
      <c r="BK119" s="66">
        <f>SUM(BK120:BK134)</f>
        <v>2189542.7999999998</v>
      </c>
    </row>
    <row r="120" spans="2:65" s="89" customFormat="1" ht="24.2" hidden="1" customHeight="1" x14ac:dyDescent="0.25">
      <c r="B120" s="67"/>
      <c r="C120" s="68" t="s">
        <v>176</v>
      </c>
      <c r="D120" s="68" t="s">
        <v>66</v>
      </c>
      <c r="E120" s="69" t="s">
        <v>177</v>
      </c>
      <c r="F120" s="70" t="s">
        <v>178</v>
      </c>
      <c r="G120" s="71" t="s">
        <v>69</v>
      </c>
      <c r="H120" s="72">
        <v>47.26</v>
      </c>
      <c r="I120" s="73">
        <v>24409.4</v>
      </c>
      <c r="J120" s="74">
        <f t="shared" ref="J120:J134" si="40">ROUND(I120*H120,2)</f>
        <v>1153588.24</v>
      </c>
      <c r="K120" s="75"/>
      <c r="L120" s="8"/>
      <c r="M120" s="76" t="s">
        <v>10</v>
      </c>
      <c r="N120" s="77" t="s">
        <v>27</v>
      </c>
      <c r="P120" s="78">
        <f t="shared" ref="P120:P134" si="41">O120*H120</f>
        <v>0</v>
      </c>
      <c r="Q120" s="78">
        <v>0</v>
      </c>
      <c r="R120" s="78">
        <f t="shared" ref="R120:R134" si="42">Q120*H120</f>
        <v>0</v>
      </c>
      <c r="S120" s="78">
        <v>0</v>
      </c>
      <c r="T120" s="79">
        <f t="shared" ref="T120:T134" si="43">S120*H120</f>
        <v>0</v>
      </c>
      <c r="W120" s="72">
        <v>0</v>
      </c>
      <c r="X120" s="72">
        <f t="shared" ref="X120:X134" si="44">W120*I120</f>
        <v>0</v>
      </c>
      <c r="Y120" s="72">
        <v>0</v>
      </c>
      <c r="Z120" s="72">
        <f t="shared" ref="Z120:Z134" si="45">Y120*I120</f>
        <v>0</v>
      </c>
      <c r="AA120" s="74">
        <f t="shared" ref="AA120:AA134" si="46">J120+X120+Z120</f>
        <v>1153588.24</v>
      </c>
      <c r="AR120" s="80" t="s">
        <v>70</v>
      </c>
      <c r="AT120" s="80" t="s">
        <v>66</v>
      </c>
      <c r="AU120" s="80" t="s">
        <v>64</v>
      </c>
      <c r="AY120" s="1" t="s">
        <v>65</v>
      </c>
      <c r="BE120" s="81">
        <f t="shared" ref="BE120:BE134" si="47">IF(N120="základní",J120,0)</f>
        <v>1153588.24</v>
      </c>
      <c r="BF120" s="81">
        <f t="shared" ref="BF120:BF134" si="48">IF(N120="snížená",J120,0)</f>
        <v>0</v>
      </c>
      <c r="BG120" s="81">
        <f t="shared" ref="BG120:BG134" si="49">IF(N120="zákl. přenesená",J120,0)</f>
        <v>0</v>
      </c>
      <c r="BH120" s="81">
        <f t="shared" ref="BH120:BH134" si="50">IF(N120="sníž. přenesená",J120,0)</f>
        <v>0</v>
      </c>
      <c r="BI120" s="81">
        <f t="shared" ref="BI120:BI134" si="51">IF(N120="nulová",J120,0)</f>
        <v>0</v>
      </c>
      <c r="BJ120" s="1" t="s">
        <v>64</v>
      </c>
      <c r="BK120" s="81">
        <f t="shared" ref="BK120:BK134" si="52">ROUND(I120*H120,2)</f>
        <v>1153588.24</v>
      </c>
      <c r="BL120" s="1" t="s">
        <v>70</v>
      </c>
      <c r="BM120" s="80" t="s">
        <v>179</v>
      </c>
    </row>
    <row r="121" spans="2:65" s="89" customFormat="1" ht="24.2" hidden="1" customHeight="1" x14ac:dyDescent="0.25">
      <c r="B121" s="67"/>
      <c r="C121" s="68" t="s">
        <v>124</v>
      </c>
      <c r="D121" s="68" t="s">
        <v>66</v>
      </c>
      <c r="E121" s="69" t="s">
        <v>180</v>
      </c>
      <c r="F121" s="70" t="s">
        <v>181</v>
      </c>
      <c r="G121" s="71" t="s">
        <v>136</v>
      </c>
      <c r="H121" s="72">
        <v>7.1</v>
      </c>
      <c r="I121" s="73">
        <v>36973</v>
      </c>
      <c r="J121" s="74">
        <f t="shared" si="40"/>
        <v>262508.3</v>
      </c>
      <c r="K121" s="75"/>
      <c r="L121" s="8"/>
      <c r="M121" s="76" t="s">
        <v>10</v>
      </c>
      <c r="N121" s="77" t="s">
        <v>27</v>
      </c>
      <c r="P121" s="78">
        <f t="shared" si="41"/>
        <v>0</v>
      </c>
      <c r="Q121" s="78">
        <v>0</v>
      </c>
      <c r="R121" s="78">
        <f t="shared" si="42"/>
        <v>0</v>
      </c>
      <c r="S121" s="78">
        <v>0</v>
      </c>
      <c r="T121" s="79">
        <f t="shared" si="43"/>
        <v>0</v>
      </c>
      <c r="W121" s="72">
        <v>0</v>
      </c>
      <c r="X121" s="72">
        <f t="shared" si="44"/>
        <v>0</v>
      </c>
      <c r="Y121" s="72">
        <v>0</v>
      </c>
      <c r="Z121" s="72">
        <f t="shared" si="45"/>
        <v>0</v>
      </c>
      <c r="AA121" s="74">
        <f t="shared" si="46"/>
        <v>262508.3</v>
      </c>
      <c r="AR121" s="80" t="s">
        <v>70</v>
      </c>
      <c r="AT121" s="80" t="s">
        <v>66</v>
      </c>
      <c r="AU121" s="80" t="s">
        <v>64</v>
      </c>
      <c r="AY121" s="1" t="s">
        <v>65</v>
      </c>
      <c r="BE121" s="81">
        <f t="shared" si="47"/>
        <v>262508.3</v>
      </c>
      <c r="BF121" s="81">
        <f t="shared" si="48"/>
        <v>0</v>
      </c>
      <c r="BG121" s="81">
        <f t="shared" si="49"/>
        <v>0</v>
      </c>
      <c r="BH121" s="81">
        <f t="shared" si="50"/>
        <v>0</v>
      </c>
      <c r="BI121" s="81">
        <f t="shared" si="51"/>
        <v>0</v>
      </c>
      <c r="BJ121" s="1" t="s">
        <v>64</v>
      </c>
      <c r="BK121" s="81">
        <f t="shared" si="52"/>
        <v>262508.3</v>
      </c>
      <c r="BL121" s="1" t="s">
        <v>70</v>
      </c>
      <c r="BM121" s="80" t="s">
        <v>182</v>
      </c>
    </row>
    <row r="122" spans="2:65" s="89" customFormat="1" ht="16.5" hidden="1" customHeight="1" x14ac:dyDescent="0.25">
      <c r="B122" s="67"/>
      <c r="C122" s="68" t="s">
        <v>183</v>
      </c>
      <c r="D122" s="68" t="s">
        <v>66</v>
      </c>
      <c r="E122" s="69" t="s">
        <v>184</v>
      </c>
      <c r="F122" s="70" t="s">
        <v>185</v>
      </c>
      <c r="G122" s="71" t="s">
        <v>123</v>
      </c>
      <c r="H122" s="72">
        <v>4.8</v>
      </c>
      <c r="I122" s="73">
        <v>1621.6</v>
      </c>
      <c r="J122" s="74">
        <f t="shared" si="40"/>
        <v>7783.68</v>
      </c>
      <c r="K122" s="75"/>
      <c r="L122" s="8"/>
      <c r="M122" s="76" t="s">
        <v>10</v>
      </c>
      <c r="N122" s="77" t="s">
        <v>27</v>
      </c>
      <c r="P122" s="78">
        <f t="shared" si="41"/>
        <v>0</v>
      </c>
      <c r="Q122" s="78">
        <v>0</v>
      </c>
      <c r="R122" s="78">
        <f t="shared" si="42"/>
        <v>0</v>
      </c>
      <c r="S122" s="78">
        <v>0</v>
      </c>
      <c r="T122" s="79">
        <f t="shared" si="43"/>
        <v>0</v>
      </c>
      <c r="W122" s="72">
        <v>0</v>
      </c>
      <c r="X122" s="72">
        <f t="shared" si="44"/>
        <v>0</v>
      </c>
      <c r="Y122" s="72">
        <v>0</v>
      </c>
      <c r="Z122" s="72">
        <f t="shared" si="45"/>
        <v>0</v>
      </c>
      <c r="AA122" s="74">
        <f t="shared" si="46"/>
        <v>7783.68</v>
      </c>
      <c r="AR122" s="80" t="s">
        <v>70</v>
      </c>
      <c r="AT122" s="80" t="s">
        <v>66</v>
      </c>
      <c r="AU122" s="80" t="s">
        <v>64</v>
      </c>
      <c r="AY122" s="1" t="s">
        <v>65</v>
      </c>
      <c r="BE122" s="81">
        <f t="shared" si="47"/>
        <v>7783.68</v>
      </c>
      <c r="BF122" s="81">
        <f t="shared" si="48"/>
        <v>0</v>
      </c>
      <c r="BG122" s="81">
        <f t="shared" si="49"/>
        <v>0</v>
      </c>
      <c r="BH122" s="81">
        <f t="shared" si="50"/>
        <v>0</v>
      </c>
      <c r="BI122" s="81">
        <f t="shared" si="51"/>
        <v>0</v>
      </c>
      <c r="BJ122" s="1" t="s">
        <v>64</v>
      </c>
      <c r="BK122" s="81">
        <f t="shared" si="52"/>
        <v>7783.68</v>
      </c>
      <c r="BL122" s="1" t="s">
        <v>70</v>
      </c>
      <c r="BM122" s="80" t="s">
        <v>186</v>
      </c>
    </row>
    <row r="123" spans="2:65" s="89" customFormat="1" ht="24.2" hidden="1" customHeight="1" x14ac:dyDescent="0.25">
      <c r="B123" s="67"/>
      <c r="C123" s="68" t="s">
        <v>129</v>
      </c>
      <c r="D123" s="68" t="s">
        <v>66</v>
      </c>
      <c r="E123" s="69" t="s">
        <v>187</v>
      </c>
      <c r="F123" s="70" t="s">
        <v>188</v>
      </c>
      <c r="G123" s="71" t="s">
        <v>69</v>
      </c>
      <c r="H123" s="72">
        <v>4.2960000000000003</v>
      </c>
      <c r="I123" s="73">
        <v>3597.8</v>
      </c>
      <c r="J123" s="74">
        <f t="shared" si="40"/>
        <v>15456.15</v>
      </c>
      <c r="K123" s="75"/>
      <c r="L123" s="8"/>
      <c r="M123" s="76" t="s">
        <v>10</v>
      </c>
      <c r="N123" s="77" t="s">
        <v>27</v>
      </c>
      <c r="P123" s="78">
        <f t="shared" si="41"/>
        <v>0</v>
      </c>
      <c r="Q123" s="78">
        <v>0</v>
      </c>
      <c r="R123" s="78">
        <f t="shared" si="42"/>
        <v>0</v>
      </c>
      <c r="S123" s="78">
        <v>0</v>
      </c>
      <c r="T123" s="79">
        <f t="shared" si="43"/>
        <v>0</v>
      </c>
      <c r="W123" s="72">
        <v>0</v>
      </c>
      <c r="X123" s="72">
        <f t="shared" si="44"/>
        <v>0</v>
      </c>
      <c r="Y123" s="72">
        <v>0</v>
      </c>
      <c r="Z123" s="72">
        <f t="shared" si="45"/>
        <v>0</v>
      </c>
      <c r="AA123" s="74">
        <f t="shared" si="46"/>
        <v>15456.15</v>
      </c>
      <c r="AR123" s="80" t="s">
        <v>70</v>
      </c>
      <c r="AT123" s="80" t="s">
        <v>66</v>
      </c>
      <c r="AU123" s="80" t="s">
        <v>64</v>
      </c>
      <c r="AY123" s="1" t="s">
        <v>65</v>
      </c>
      <c r="BE123" s="81">
        <f t="shared" si="47"/>
        <v>15456.15</v>
      </c>
      <c r="BF123" s="81">
        <f t="shared" si="48"/>
        <v>0</v>
      </c>
      <c r="BG123" s="81">
        <f t="shared" si="49"/>
        <v>0</v>
      </c>
      <c r="BH123" s="81">
        <f t="shared" si="50"/>
        <v>0</v>
      </c>
      <c r="BI123" s="81">
        <f t="shared" si="51"/>
        <v>0</v>
      </c>
      <c r="BJ123" s="1" t="s">
        <v>64</v>
      </c>
      <c r="BK123" s="81">
        <f t="shared" si="52"/>
        <v>15456.15</v>
      </c>
      <c r="BL123" s="1" t="s">
        <v>70</v>
      </c>
      <c r="BM123" s="80" t="s">
        <v>189</v>
      </c>
    </row>
    <row r="124" spans="2:65" s="89" customFormat="1" ht="24.2" hidden="1" customHeight="1" x14ac:dyDescent="0.25">
      <c r="B124" s="67"/>
      <c r="C124" s="68" t="s">
        <v>190</v>
      </c>
      <c r="D124" s="68" t="s">
        <v>66</v>
      </c>
      <c r="E124" s="69" t="s">
        <v>191</v>
      </c>
      <c r="F124" s="70" t="s">
        <v>192</v>
      </c>
      <c r="G124" s="71" t="s">
        <v>69</v>
      </c>
      <c r="H124" s="72">
        <v>7.5</v>
      </c>
      <c r="I124" s="73">
        <v>3773</v>
      </c>
      <c r="J124" s="74">
        <f t="shared" si="40"/>
        <v>28297.5</v>
      </c>
      <c r="K124" s="75"/>
      <c r="L124" s="8"/>
      <c r="M124" s="76" t="s">
        <v>10</v>
      </c>
      <c r="N124" s="77" t="s">
        <v>27</v>
      </c>
      <c r="P124" s="78">
        <f t="shared" si="41"/>
        <v>0</v>
      </c>
      <c r="Q124" s="78">
        <v>0</v>
      </c>
      <c r="R124" s="78">
        <f t="shared" si="42"/>
        <v>0</v>
      </c>
      <c r="S124" s="78">
        <v>0</v>
      </c>
      <c r="T124" s="79">
        <f t="shared" si="43"/>
        <v>0</v>
      </c>
      <c r="W124" s="72">
        <v>0</v>
      </c>
      <c r="X124" s="72">
        <f t="shared" si="44"/>
        <v>0</v>
      </c>
      <c r="Y124" s="72">
        <v>0</v>
      </c>
      <c r="Z124" s="72">
        <f t="shared" si="45"/>
        <v>0</v>
      </c>
      <c r="AA124" s="74">
        <f t="shared" si="46"/>
        <v>28297.5</v>
      </c>
      <c r="AR124" s="80" t="s">
        <v>70</v>
      </c>
      <c r="AT124" s="80" t="s">
        <v>66</v>
      </c>
      <c r="AU124" s="80" t="s">
        <v>64</v>
      </c>
      <c r="AY124" s="1" t="s">
        <v>65</v>
      </c>
      <c r="BE124" s="81">
        <f t="shared" si="47"/>
        <v>28297.5</v>
      </c>
      <c r="BF124" s="81">
        <f t="shared" si="48"/>
        <v>0</v>
      </c>
      <c r="BG124" s="81">
        <f t="shared" si="49"/>
        <v>0</v>
      </c>
      <c r="BH124" s="81">
        <f t="shared" si="50"/>
        <v>0</v>
      </c>
      <c r="BI124" s="81">
        <f t="shared" si="51"/>
        <v>0</v>
      </c>
      <c r="BJ124" s="1" t="s">
        <v>64</v>
      </c>
      <c r="BK124" s="81">
        <f t="shared" si="52"/>
        <v>28297.5</v>
      </c>
      <c r="BL124" s="1" t="s">
        <v>70</v>
      </c>
      <c r="BM124" s="80" t="s">
        <v>193</v>
      </c>
    </row>
    <row r="125" spans="2:65" s="89" customFormat="1" ht="24.2" hidden="1" customHeight="1" x14ac:dyDescent="0.25">
      <c r="B125" s="67"/>
      <c r="C125" s="68" t="s">
        <v>133</v>
      </c>
      <c r="D125" s="68" t="s">
        <v>66</v>
      </c>
      <c r="E125" s="69" t="s">
        <v>194</v>
      </c>
      <c r="F125" s="70" t="s">
        <v>195</v>
      </c>
      <c r="G125" s="71" t="s">
        <v>69</v>
      </c>
      <c r="H125" s="72">
        <v>8.85</v>
      </c>
      <c r="I125" s="73">
        <v>1391.4</v>
      </c>
      <c r="J125" s="74">
        <f t="shared" si="40"/>
        <v>12313.89</v>
      </c>
      <c r="K125" s="75"/>
      <c r="L125" s="8"/>
      <c r="M125" s="76" t="s">
        <v>10</v>
      </c>
      <c r="N125" s="77" t="s">
        <v>27</v>
      </c>
      <c r="P125" s="78">
        <f t="shared" si="41"/>
        <v>0</v>
      </c>
      <c r="Q125" s="78">
        <v>0</v>
      </c>
      <c r="R125" s="78">
        <f t="shared" si="42"/>
        <v>0</v>
      </c>
      <c r="S125" s="78">
        <v>0</v>
      </c>
      <c r="T125" s="79">
        <f t="shared" si="43"/>
        <v>0</v>
      </c>
      <c r="W125" s="72">
        <v>0</v>
      </c>
      <c r="X125" s="72">
        <f t="shared" si="44"/>
        <v>0</v>
      </c>
      <c r="Y125" s="72">
        <v>0</v>
      </c>
      <c r="Z125" s="72">
        <f t="shared" si="45"/>
        <v>0</v>
      </c>
      <c r="AA125" s="74">
        <f t="shared" si="46"/>
        <v>12313.89</v>
      </c>
      <c r="AR125" s="80" t="s">
        <v>70</v>
      </c>
      <c r="AT125" s="80" t="s">
        <v>66</v>
      </c>
      <c r="AU125" s="80" t="s">
        <v>64</v>
      </c>
      <c r="AY125" s="1" t="s">
        <v>65</v>
      </c>
      <c r="BE125" s="81">
        <f t="shared" si="47"/>
        <v>12313.89</v>
      </c>
      <c r="BF125" s="81">
        <f t="shared" si="48"/>
        <v>0</v>
      </c>
      <c r="BG125" s="81">
        <f t="shared" si="49"/>
        <v>0</v>
      </c>
      <c r="BH125" s="81">
        <f t="shared" si="50"/>
        <v>0</v>
      </c>
      <c r="BI125" s="81">
        <f t="shared" si="51"/>
        <v>0</v>
      </c>
      <c r="BJ125" s="1" t="s">
        <v>64</v>
      </c>
      <c r="BK125" s="81">
        <f t="shared" si="52"/>
        <v>12313.89</v>
      </c>
      <c r="BL125" s="1" t="s">
        <v>70</v>
      </c>
      <c r="BM125" s="80" t="s">
        <v>196</v>
      </c>
    </row>
    <row r="126" spans="2:65" s="89" customFormat="1" ht="24.2" hidden="1" customHeight="1" x14ac:dyDescent="0.25">
      <c r="B126" s="67"/>
      <c r="C126" s="68" t="s">
        <v>197</v>
      </c>
      <c r="D126" s="68" t="s">
        <v>66</v>
      </c>
      <c r="E126" s="69" t="s">
        <v>198</v>
      </c>
      <c r="F126" s="70" t="s">
        <v>199</v>
      </c>
      <c r="G126" s="71" t="s">
        <v>69</v>
      </c>
      <c r="H126" s="72">
        <v>19.84</v>
      </c>
      <c r="I126" s="73">
        <v>1047.5999999999999</v>
      </c>
      <c r="J126" s="74">
        <f t="shared" si="40"/>
        <v>20784.38</v>
      </c>
      <c r="K126" s="75"/>
      <c r="L126" s="8"/>
      <c r="M126" s="76" t="s">
        <v>10</v>
      </c>
      <c r="N126" s="77" t="s">
        <v>27</v>
      </c>
      <c r="P126" s="78">
        <f t="shared" si="41"/>
        <v>0</v>
      </c>
      <c r="Q126" s="78">
        <v>0</v>
      </c>
      <c r="R126" s="78">
        <f t="shared" si="42"/>
        <v>0</v>
      </c>
      <c r="S126" s="78">
        <v>0</v>
      </c>
      <c r="T126" s="79">
        <f t="shared" si="43"/>
        <v>0</v>
      </c>
      <c r="W126" s="72">
        <v>0</v>
      </c>
      <c r="X126" s="72">
        <f t="shared" si="44"/>
        <v>0</v>
      </c>
      <c r="Y126" s="72">
        <v>0</v>
      </c>
      <c r="Z126" s="72">
        <f t="shared" si="45"/>
        <v>0</v>
      </c>
      <c r="AA126" s="74">
        <f t="shared" si="46"/>
        <v>20784.38</v>
      </c>
      <c r="AR126" s="80" t="s">
        <v>70</v>
      </c>
      <c r="AT126" s="80" t="s">
        <v>66</v>
      </c>
      <c r="AU126" s="80" t="s">
        <v>64</v>
      </c>
      <c r="AY126" s="1" t="s">
        <v>65</v>
      </c>
      <c r="BE126" s="81">
        <f t="shared" si="47"/>
        <v>20784.38</v>
      </c>
      <c r="BF126" s="81">
        <f t="shared" si="48"/>
        <v>0</v>
      </c>
      <c r="BG126" s="81">
        <f t="shared" si="49"/>
        <v>0</v>
      </c>
      <c r="BH126" s="81">
        <f t="shared" si="50"/>
        <v>0</v>
      </c>
      <c r="BI126" s="81">
        <f t="shared" si="51"/>
        <v>0</v>
      </c>
      <c r="BJ126" s="1" t="s">
        <v>64</v>
      </c>
      <c r="BK126" s="81">
        <f t="shared" si="52"/>
        <v>20784.38</v>
      </c>
      <c r="BL126" s="1" t="s">
        <v>70</v>
      </c>
      <c r="BM126" s="80" t="s">
        <v>200</v>
      </c>
    </row>
    <row r="127" spans="2:65" s="89" customFormat="1" ht="24.2" hidden="1" customHeight="1" x14ac:dyDescent="0.25">
      <c r="B127" s="67"/>
      <c r="C127" s="68" t="s">
        <v>137</v>
      </c>
      <c r="D127" s="68" t="s">
        <v>66</v>
      </c>
      <c r="E127" s="69" t="s">
        <v>201</v>
      </c>
      <c r="F127" s="70" t="s">
        <v>202</v>
      </c>
      <c r="G127" s="71" t="s">
        <v>141</v>
      </c>
      <c r="H127" s="72">
        <v>34</v>
      </c>
      <c r="I127" s="73">
        <v>3916.2</v>
      </c>
      <c r="J127" s="74">
        <f t="shared" si="40"/>
        <v>133150.79999999999</v>
      </c>
      <c r="K127" s="75"/>
      <c r="L127" s="8"/>
      <c r="M127" s="76" t="s">
        <v>10</v>
      </c>
      <c r="N127" s="77" t="s">
        <v>27</v>
      </c>
      <c r="P127" s="78">
        <f t="shared" si="41"/>
        <v>0</v>
      </c>
      <c r="Q127" s="78">
        <v>0</v>
      </c>
      <c r="R127" s="78">
        <f t="shared" si="42"/>
        <v>0</v>
      </c>
      <c r="S127" s="78">
        <v>0</v>
      </c>
      <c r="T127" s="79">
        <f t="shared" si="43"/>
        <v>0</v>
      </c>
      <c r="W127" s="72">
        <v>0</v>
      </c>
      <c r="X127" s="72">
        <f t="shared" si="44"/>
        <v>0</v>
      </c>
      <c r="Y127" s="72">
        <v>0</v>
      </c>
      <c r="Z127" s="72">
        <f t="shared" si="45"/>
        <v>0</v>
      </c>
      <c r="AA127" s="74">
        <f t="shared" si="46"/>
        <v>133150.79999999999</v>
      </c>
      <c r="AR127" s="80" t="s">
        <v>70</v>
      </c>
      <c r="AT127" s="80" t="s">
        <v>66</v>
      </c>
      <c r="AU127" s="80" t="s">
        <v>64</v>
      </c>
      <c r="AY127" s="1" t="s">
        <v>65</v>
      </c>
      <c r="BE127" s="81">
        <f t="shared" si="47"/>
        <v>133150.79999999999</v>
      </c>
      <c r="BF127" s="81">
        <f t="shared" si="48"/>
        <v>0</v>
      </c>
      <c r="BG127" s="81">
        <f t="shared" si="49"/>
        <v>0</v>
      </c>
      <c r="BH127" s="81">
        <f t="shared" si="50"/>
        <v>0</v>
      </c>
      <c r="BI127" s="81">
        <f t="shared" si="51"/>
        <v>0</v>
      </c>
      <c r="BJ127" s="1" t="s">
        <v>64</v>
      </c>
      <c r="BK127" s="81">
        <f t="shared" si="52"/>
        <v>133150.79999999999</v>
      </c>
      <c r="BL127" s="1" t="s">
        <v>70</v>
      </c>
      <c r="BM127" s="80" t="s">
        <v>203</v>
      </c>
    </row>
    <row r="128" spans="2:65" s="89" customFormat="1" ht="24.2" hidden="1" customHeight="1" x14ac:dyDescent="0.25">
      <c r="B128" s="67"/>
      <c r="C128" s="68" t="s">
        <v>204</v>
      </c>
      <c r="D128" s="68" t="s">
        <v>66</v>
      </c>
      <c r="E128" s="69" t="s">
        <v>205</v>
      </c>
      <c r="F128" s="70" t="s">
        <v>206</v>
      </c>
      <c r="G128" s="71" t="s">
        <v>123</v>
      </c>
      <c r="H128" s="72">
        <v>6.8</v>
      </c>
      <c r="I128" s="73">
        <v>270.3</v>
      </c>
      <c r="J128" s="74">
        <f t="shared" si="40"/>
        <v>1838.04</v>
      </c>
      <c r="K128" s="75"/>
      <c r="L128" s="8"/>
      <c r="M128" s="76" t="s">
        <v>10</v>
      </c>
      <c r="N128" s="77" t="s">
        <v>27</v>
      </c>
      <c r="P128" s="78">
        <f t="shared" si="41"/>
        <v>0</v>
      </c>
      <c r="Q128" s="78">
        <v>0</v>
      </c>
      <c r="R128" s="78">
        <f t="shared" si="42"/>
        <v>0</v>
      </c>
      <c r="S128" s="78">
        <v>0</v>
      </c>
      <c r="T128" s="79">
        <f t="shared" si="43"/>
        <v>0</v>
      </c>
      <c r="W128" s="72">
        <v>0</v>
      </c>
      <c r="X128" s="72">
        <f t="shared" si="44"/>
        <v>0</v>
      </c>
      <c r="Y128" s="72">
        <v>0</v>
      </c>
      <c r="Z128" s="72">
        <f t="shared" si="45"/>
        <v>0</v>
      </c>
      <c r="AA128" s="74">
        <f t="shared" si="46"/>
        <v>1838.04</v>
      </c>
      <c r="AR128" s="80" t="s">
        <v>70</v>
      </c>
      <c r="AT128" s="80" t="s">
        <v>66</v>
      </c>
      <c r="AU128" s="80" t="s">
        <v>64</v>
      </c>
      <c r="AY128" s="1" t="s">
        <v>65</v>
      </c>
      <c r="BE128" s="81">
        <f t="shared" si="47"/>
        <v>1838.04</v>
      </c>
      <c r="BF128" s="81">
        <f t="shared" si="48"/>
        <v>0</v>
      </c>
      <c r="BG128" s="81">
        <f t="shared" si="49"/>
        <v>0</v>
      </c>
      <c r="BH128" s="81">
        <f t="shared" si="50"/>
        <v>0</v>
      </c>
      <c r="BI128" s="81">
        <f t="shared" si="51"/>
        <v>0</v>
      </c>
      <c r="BJ128" s="1" t="s">
        <v>64</v>
      </c>
      <c r="BK128" s="81">
        <f t="shared" si="52"/>
        <v>1838.04</v>
      </c>
      <c r="BL128" s="1" t="s">
        <v>70</v>
      </c>
      <c r="BM128" s="80" t="s">
        <v>207</v>
      </c>
    </row>
    <row r="129" spans="2:65" s="89" customFormat="1" ht="24.2" hidden="1" customHeight="1" x14ac:dyDescent="0.25">
      <c r="B129" s="67"/>
      <c r="C129" s="68" t="s">
        <v>142</v>
      </c>
      <c r="D129" s="68" t="s">
        <v>66</v>
      </c>
      <c r="E129" s="69" t="s">
        <v>208</v>
      </c>
      <c r="F129" s="70" t="s">
        <v>209</v>
      </c>
      <c r="G129" s="71" t="s">
        <v>123</v>
      </c>
      <c r="H129" s="72">
        <v>4</v>
      </c>
      <c r="I129" s="73">
        <v>237.8</v>
      </c>
      <c r="J129" s="74">
        <f t="shared" si="40"/>
        <v>951.2</v>
      </c>
      <c r="K129" s="75"/>
      <c r="L129" s="8"/>
      <c r="M129" s="76" t="s">
        <v>10</v>
      </c>
      <c r="N129" s="77" t="s">
        <v>27</v>
      </c>
      <c r="P129" s="78">
        <f t="shared" si="41"/>
        <v>0</v>
      </c>
      <c r="Q129" s="78">
        <v>0</v>
      </c>
      <c r="R129" s="78">
        <f t="shared" si="42"/>
        <v>0</v>
      </c>
      <c r="S129" s="78">
        <v>0</v>
      </c>
      <c r="T129" s="79">
        <f t="shared" si="43"/>
        <v>0</v>
      </c>
      <c r="W129" s="72">
        <v>0</v>
      </c>
      <c r="X129" s="72">
        <f t="shared" si="44"/>
        <v>0</v>
      </c>
      <c r="Y129" s="72">
        <v>0</v>
      </c>
      <c r="Z129" s="72">
        <f t="shared" si="45"/>
        <v>0</v>
      </c>
      <c r="AA129" s="74">
        <f t="shared" si="46"/>
        <v>951.2</v>
      </c>
      <c r="AR129" s="80" t="s">
        <v>70</v>
      </c>
      <c r="AT129" s="80" t="s">
        <v>66</v>
      </c>
      <c r="AU129" s="80" t="s">
        <v>64</v>
      </c>
      <c r="AY129" s="1" t="s">
        <v>65</v>
      </c>
      <c r="BE129" s="81">
        <f t="shared" si="47"/>
        <v>951.2</v>
      </c>
      <c r="BF129" s="81">
        <f t="shared" si="48"/>
        <v>0</v>
      </c>
      <c r="BG129" s="81">
        <f t="shared" si="49"/>
        <v>0</v>
      </c>
      <c r="BH129" s="81">
        <f t="shared" si="50"/>
        <v>0</v>
      </c>
      <c r="BI129" s="81">
        <f t="shared" si="51"/>
        <v>0</v>
      </c>
      <c r="BJ129" s="1" t="s">
        <v>64</v>
      </c>
      <c r="BK129" s="81">
        <f t="shared" si="52"/>
        <v>951.2</v>
      </c>
      <c r="BL129" s="1" t="s">
        <v>70</v>
      </c>
      <c r="BM129" s="80" t="s">
        <v>210</v>
      </c>
    </row>
    <row r="130" spans="2:65" s="89" customFormat="1" ht="24.2" hidden="1" customHeight="1" x14ac:dyDescent="0.25">
      <c r="B130" s="67"/>
      <c r="C130" s="68" t="s">
        <v>211</v>
      </c>
      <c r="D130" s="68" t="s">
        <v>66</v>
      </c>
      <c r="E130" s="69" t="s">
        <v>212</v>
      </c>
      <c r="F130" s="70" t="s">
        <v>213</v>
      </c>
      <c r="G130" s="71" t="s">
        <v>141</v>
      </c>
      <c r="H130" s="72">
        <v>57.3</v>
      </c>
      <c r="I130" s="73">
        <v>3729.7</v>
      </c>
      <c r="J130" s="74">
        <f t="shared" si="40"/>
        <v>213711.81</v>
      </c>
      <c r="K130" s="75"/>
      <c r="L130" s="8"/>
      <c r="M130" s="76" t="s">
        <v>10</v>
      </c>
      <c r="N130" s="77" t="s">
        <v>27</v>
      </c>
      <c r="P130" s="78">
        <f t="shared" si="41"/>
        <v>0</v>
      </c>
      <c r="Q130" s="78">
        <v>0</v>
      </c>
      <c r="R130" s="78">
        <f t="shared" si="42"/>
        <v>0</v>
      </c>
      <c r="S130" s="78">
        <v>0</v>
      </c>
      <c r="T130" s="79">
        <f t="shared" si="43"/>
        <v>0</v>
      </c>
      <c r="W130" s="72">
        <v>0</v>
      </c>
      <c r="X130" s="72">
        <f t="shared" si="44"/>
        <v>0</v>
      </c>
      <c r="Y130" s="72">
        <v>0</v>
      </c>
      <c r="Z130" s="72">
        <f t="shared" si="45"/>
        <v>0</v>
      </c>
      <c r="AA130" s="74">
        <f t="shared" si="46"/>
        <v>213711.81</v>
      </c>
      <c r="AR130" s="80" t="s">
        <v>70</v>
      </c>
      <c r="AT130" s="80" t="s">
        <v>66</v>
      </c>
      <c r="AU130" s="80" t="s">
        <v>64</v>
      </c>
      <c r="AY130" s="1" t="s">
        <v>65</v>
      </c>
      <c r="BE130" s="81">
        <f t="shared" si="47"/>
        <v>213711.81</v>
      </c>
      <c r="BF130" s="81">
        <f t="shared" si="48"/>
        <v>0</v>
      </c>
      <c r="BG130" s="81">
        <f t="shared" si="49"/>
        <v>0</v>
      </c>
      <c r="BH130" s="81">
        <f t="shared" si="50"/>
        <v>0</v>
      </c>
      <c r="BI130" s="81">
        <f t="shared" si="51"/>
        <v>0</v>
      </c>
      <c r="BJ130" s="1" t="s">
        <v>64</v>
      </c>
      <c r="BK130" s="81">
        <f t="shared" si="52"/>
        <v>213711.81</v>
      </c>
      <c r="BL130" s="1" t="s">
        <v>70</v>
      </c>
      <c r="BM130" s="80" t="s">
        <v>214</v>
      </c>
    </row>
    <row r="131" spans="2:65" s="89" customFormat="1" ht="24.2" hidden="1" customHeight="1" x14ac:dyDescent="0.25">
      <c r="B131" s="67"/>
      <c r="C131" s="68" t="s">
        <v>145</v>
      </c>
      <c r="D131" s="68" t="s">
        <v>66</v>
      </c>
      <c r="E131" s="69" t="s">
        <v>215</v>
      </c>
      <c r="F131" s="70" t="s">
        <v>216</v>
      </c>
      <c r="G131" s="71" t="s">
        <v>69</v>
      </c>
      <c r="H131" s="72">
        <v>3.0000000000000001E-3</v>
      </c>
      <c r="I131" s="73">
        <v>75676.7</v>
      </c>
      <c r="J131" s="74">
        <f t="shared" si="40"/>
        <v>227.03</v>
      </c>
      <c r="K131" s="75"/>
      <c r="L131" s="8"/>
      <c r="M131" s="76" t="s">
        <v>10</v>
      </c>
      <c r="N131" s="77" t="s">
        <v>27</v>
      </c>
      <c r="P131" s="78">
        <f t="shared" si="41"/>
        <v>0</v>
      </c>
      <c r="Q131" s="78">
        <v>0</v>
      </c>
      <c r="R131" s="78">
        <f t="shared" si="42"/>
        <v>0</v>
      </c>
      <c r="S131" s="78">
        <v>0</v>
      </c>
      <c r="T131" s="79">
        <f t="shared" si="43"/>
        <v>0</v>
      </c>
      <c r="W131" s="72">
        <v>0</v>
      </c>
      <c r="X131" s="72">
        <f t="shared" si="44"/>
        <v>0</v>
      </c>
      <c r="Y131" s="72">
        <v>0</v>
      </c>
      <c r="Z131" s="72">
        <f t="shared" si="45"/>
        <v>0</v>
      </c>
      <c r="AA131" s="74">
        <f t="shared" si="46"/>
        <v>227.03</v>
      </c>
      <c r="AR131" s="80" t="s">
        <v>70</v>
      </c>
      <c r="AT131" s="80" t="s">
        <v>66</v>
      </c>
      <c r="AU131" s="80" t="s">
        <v>64</v>
      </c>
      <c r="AY131" s="1" t="s">
        <v>65</v>
      </c>
      <c r="BE131" s="81">
        <f t="shared" si="47"/>
        <v>227.03</v>
      </c>
      <c r="BF131" s="81">
        <f t="shared" si="48"/>
        <v>0</v>
      </c>
      <c r="BG131" s="81">
        <f t="shared" si="49"/>
        <v>0</v>
      </c>
      <c r="BH131" s="81">
        <f t="shared" si="50"/>
        <v>0</v>
      </c>
      <c r="BI131" s="81">
        <f t="shared" si="51"/>
        <v>0</v>
      </c>
      <c r="BJ131" s="1" t="s">
        <v>64</v>
      </c>
      <c r="BK131" s="81">
        <f t="shared" si="52"/>
        <v>227.03</v>
      </c>
      <c r="BL131" s="1" t="s">
        <v>70</v>
      </c>
      <c r="BM131" s="80" t="s">
        <v>217</v>
      </c>
    </row>
    <row r="132" spans="2:65" s="89" customFormat="1" ht="24.2" hidden="1" customHeight="1" x14ac:dyDescent="0.25">
      <c r="B132" s="67"/>
      <c r="C132" s="68" t="s">
        <v>218</v>
      </c>
      <c r="D132" s="68" t="s">
        <v>66</v>
      </c>
      <c r="E132" s="69" t="s">
        <v>219</v>
      </c>
      <c r="F132" s="70" t="s">
        <v>220</v>
      </c>
      <c r="G132" s="71" t="s">
        <v>123</v>
      </c>
      <c r="H132" s="72">
        <v>36.4</v>
      </c>
      <c r="I132" s="73">
        <v>9275.7000000000007</v>
      </c>
      <c r="J132" s="74">
        <f t="shared" si="40"/>
        <v>337635.48</v>
      </c>
      <c r="K132" s="75"/>
      <c r="L132" s="8"/>
      <c r="M132" s="76" t="s">
        <v>10</v>
      </c>
      <c r="N132" s="77" t="s">
        <v>27</v>
      </c>
      <c r="P132" s="78">
        <f t="shared" si="41"/>
        <v>0</v>
      </c>
      <c r="Q132" s="78">
        <v>0</v>
      </c>
      <c r="R132" s="78">
        <f t="shared" si="42"/>
        <v>0</v>
      </c>
      <c r="S132" s="78">
        <v>0</v>
      </c>
      <c r="T132" s="79">
        <f t="shared" si="43"/>
        <v>0</v>
      </c>
      <c r="W132" s="72">
        <v>0</v>
      </c>
      <c r="X132" s="72">
        <f t="shared" si="44"/>
        <v>0</v>
      </c>
      <c r="Y132" s="72">
        <v>0</v>
      </c>
      <c r="Z132" s="72">
        <f t="shared" si="45"/>
        <v>0</v>
      </c>
      <c r="AA132" s="74">
        <f t="shared" si="46"/>
        <v>337635.48</v>
      </c>
      <c r="AR132" s="80" t="s">
        <v>70</v>
      </c>
      <c r="AT132" s="80" t="s">
        <v>66</v>
      </c>
      <c r="AU132" s="80" t="s">
        <v>64</v>
      </c>
      <c r="AY132" s="1" t="s">
        <v>65</v>
      </c>
      <c r="BE132" s="81">
        <f t="shared" si="47"/>
        <v>337635.48</v>
      </c>
      <c r="BF132" s="81">
        <f t="shared" si="48"/>
        <v>0</v>
      </c>
      <c r="BG132" s="81">
        <f t="shared" si="49"/>
        <v>0</v>
      </c>
      <c r="BH132" s="81">
        <f t="shared" si="50"/>
        <v>0</v>
      </c>
      <c r="BI132" s="81">
        <f t="shared" si="51"/>
        <v>0</v>
      </c>
      <c r="BJ132" s="1" t="s">
        <v>64</v>
      </c>
      <c r="BK132" s="81">
        <f t="shared" si="52"/>
        <v>337635.48</v>
      </c>
      <c r="BL132" s="1" t="s">
        <v>70</v>
      </c>
      <c r="BM132" s="80" t="s">
        <v>221</v>
      </c>
    </row>
    <row r="133" spans="2:65" s="89" customFormat="1" ht="24.2" hidden="1" customHeight="1" x14ac:dyDescent="0.25">
      <c r="B133" s="67"/>
      <c r="C133" s="68" t="s">
        <v>149</v>
      </c>
      <c r="D133" s="68" t="s">
        <v>66</v>
      </c>
      <c r="E133" s="69" t="s">
        <v>222</v>
      </c>
      <c r="F133" s="70" t="s">
        <v>223</v>
      </c>
      <c r="G133" s="71" t="s">
        <v>123</v>
      </c>
      <c r="H133" s="72">
        <v>3</v>
      </c>
      <c r="I133" s="73">
        <v>70.3</v>
      </c>
      <c r="J133" s="74">
        <f t="shared" si="40"/>
        <v>210.9</v>
      </c>
      <c r="K133" s="75"/>
      <c r="L133" s="8"/>
      <c r="M133" s="76" t="s">
        <v>10</v>
      </c>
      <c r="N133" s="77" t="s">
        <v>27</v>
      </c>
      <c r="P133" s="78">
        <f t="shared" si="41"/>
        <v>0</v>
      </c>
      <c r="Q133" s="78">
        <v>0</v>
      </c>
      <c r="R133" s="78">
        <f t="shared" si="42"/>
        <v>0</v>
      </c>
      <c r="S133" s="78">
        <v>0</v>
      </c>
      <c r="T133" s="79">
        <f t="shared" si="43"/>
        <v>0</v>
      </c>
      <c r="W133" s="72">
        <v>0</v>
      </c>
      <c r="X133" s="72">
        <f t="shared" si="44"/>
        <v>0</v>
      </c>
      <c r="Y133" s="72">
        <v>0</v>
      </c>
      <c r="Z133" s="72">
        <f t="shared" si="45"/>
        <v>0</v>
      </c>
      <c r="AA133" s="74">
        <f t="shared" si="46"/>
        <v>210.9</v>
      </c>
      <c r="AR133" s="80" t="s">
        <v>70</v>
      </c>
      <c r="AT133" s="80" t="s">
        <v>66</v>
      </c>
      <c r="AU133" s="80" t="s">
        <v>64</v>
      </c>
      <c r="AY133" s="1" t="s">
        <v>65</v>
      </c>
      <c r="BE133" s="81">
        <f t="shared" si="47"/>
        <v>210.9</v>
      </c>
      <c r="BF133" s="81">
        <f t="shared" si="48"/>
        <v>0</v>
      </c>
      <c r="BG133" s="81">
        <f t="shared" si="49"/>
        <v>0</v>
      </c>
      <c r="BH133" s="81">
        <f t="shared" si="50"/>
        <v>0</v>
      </c>
      <c r="BI133" s="81">
        <f t="shared" si="51"/>
        <v>0</v>
      </c>
      <c r="BJ133" s="1" t="s">
        <v>64</v>
      </c>
      <c r="BK133" s="81">
        <f t="shared" si="52"/>
        <v>210.9</v>
      </c>
      <c r="BL133" s="1" t="s">
        <v>70</v>
      </c>
      <c r="BM133" s="80" t="s">
        <v>224</v>
      </c>
    </row>
    <row r="134" spans="2:65" s="89" customFormat="1" ht="24.2" hidden="1" customHeight="1" x14ac:dyDescent="0.25">
      <c r="B134" s="67"/>
      <c r="C134" s="68" t="s">
        <v>225</v>
      </c>
      <c r="D134" s="68" t="s">
        <v>66</v>
      </c>
      <c r="E134" s="69" t="s">
        <v>226</v>
      </c>
      <c r="F134" s="70" t="s">
        <v>227</v>
      </c>
      <c r="G134" s="71" t="s">
        <v>85</v>
      </c>
      <c r="H134" s="72">
        <v>2</v>
      </c>
      <c r="I134" s="73">
        <v>542.70000000000005</v>
      </c>
      <c r="J134" s="74">
        <f t="shared" si="40"/>
        <v>1085.4000000000001</v>
      </c>
      <c r="K134" s="75"/>
      <c r="L134" s="8"/>
      <c r="M134" s="82" t="s">
        <v>10</v>
      </c>
      <c r="N134" s="83" t="s">
        <v>27</v>
      </c>
      <c r="O134" s="84"/>
      <c r="P134" s="85">
        <f t="shared" si="41"/>
        <v>0</v>
      </c>
      <c r="Q134" s="85">
        <v>0</v>
      </c>
      <c r="R134" s="85">
        <f t="shared" si="42"/>
        <v>0</v>
      </c>
      <c r="S134" s="85">
        <v>0</v>
      </c>
      <c r="T134" s="86">
        <f t="shared" si="43"/>
        <v>0</v>
      </c>
      <c r="W134" s="72">
        <v>0</v>
      </c>
      <c r="X134" s="72">
        <f t="shared" si="44"/>
        <v>0</v>
      </c>
      <c r="Y134" s="72">
        <v>0</v>
      </c>
      <c r="Z134" s="72">
        <f t="shared" si="45"/>
        <v>0</v>
      </c>
      <c r="AA134" s="74">
        <f t="shared" si="46"/>
        <v>1085.4000000000001</v>
      </c>
      <c r="AR134" s="80" t="s">
        <v>70</v>
      </c>
      <c r="AT134" s="80" t="s">
        <v>66</v>
      </c>
      <c r="AU134" s="80" t="s">
        <v>64</v>
      </c>
      <c r="AY134" s="1" t="s">
        <v>65</v>
      </c>
      <c r="BE134" s="81">
        <f t="shared" si="47"/>
        <v>1085.4000000000001</v>
      </c>
      <c r="BF134" s="81">
        <f t="shared" si="48"/>
        <v>0</v>
      </c>
      <c r="BG134" s="81">
        <f t="shared" si="49"/>
        <v>0</v>
      </c>
      <c r="BH134" s="81">
        <f t="shared" si="50"/>
        <v>0</v>
      </c>
      <c r="BI134" s="81">
        <f t="shared" si="51"/>
        <v>0</v>
      </c>
      <c r="BJ134" s="1" t="s">
        <v>64</v>
      </c>
      <c r="BK134" s="81">
        <f t="shared" si="52"/>
        <v>1085.4000000000001</v>
      </c>
      <c r="BL134" s="1" t="s">
        <v>70</v>
      </c>
      <c r="BM134" s="80" t="s">
        <v>228</v>
      </c>
    </row>
    <row r="135" spans="2:65" s="89" customFormat="1" ht="6.95" hidden="1" customHeight="1" x14ac:dyDescent="0.25">
      <c r="B135" s="29"/>
      <c r="C135" s="30"/>
      <c r="D135" s="30"/>
      <c r="E135" s="30"/>
      <c r="F135" s="30"/>
      <c r="G135" s="30"/>
      <c r="H135" s="30"/>
      <c r="I135" s="30"/>
      <c r="J135" s="30"/>
      <c r="K135" s="30"/>
      <c r="L135" s="8"/>
    </row>
    <row r="136" spans="2:65" hidden="1" x14ac:dyDescent="0.25"/>
    <row r="137" spans="2:65" hidden="1" x14ac:dyDescent="0.25"/>
    <row r="138" spans="2:65" hidden="1" x14ac:dyDescent="0.25"/>
    <row r="139" spans="2:65" hidden="1" x14ac:dyDescent="0.25"/>
  </sheetData>
  <mergeCells count="10">
    <mergeCell ref="E48:H48"/>
    <mergeCell ref="E50:H50"/>
    <mergeCell ref="E74:H74"/>
    <mergeCell ref="E76:H76"/>
    <mergeCell ref="B2:J2"/>
    <mergeCell ref="L2:V2"/>
    <mergeCell ref="E7:H7"/>
    <mergeCell ref="E9:H9"/>
    <mergeCell ref="E18:H18"/>
    <mergeCell ref="E27:H27"/>
  </mergeCells>
  <pageMargins left="0.70866141732283472" right="0.70866141732283472" top="0.78740157480314965" bottom="0.78740157480314965" header="0.31496062992125984" footer="0.31496062992125984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91AFE-D49E-4800-B891-54C444C2B46F}">
  <sheetPr>
    <pageSetUpPr fitToPage="1"/>
  </sheetPr>
  <dimension ref="B1:BM137"/>
  <sheetViews>
    <sheetView topLeftCell="G69" zoomScale="115" zoomScaleNormal="115" workbookViewId="0">
      <selection activeCell="X84" sqref="X84"/>
    </sheetView>
  </sheetViews>
  <sheetFormatPr defaultRowHeight="15" x14ac:dyDescent="0.25"/>
  <cols>
    <col min="1" max="1" width="7.140625" customWidth="1"/>
    <col min="2" max="2" width="1" customWidth="1"/>
    <col min="3" max="3" width="3.5703125" customWidth="1"/>
    <col min="4" max="4" width="3.7109375" customWidth="1"/>
    <col min="5" max="5" width="14.7109375" customWidth="1"/>
    <col min="6" max="6" width="43.5703125" customWidth="1"/>
    <col min="7" max="7" width="6.42578125" customWidth="1"/>
    <col min="8" max="8" width="12" customWidth="1"/>
    <col min="9" max="9" width="13.5703125" customWidth="1"/>
    <col min="10" max="10" width="19.140625" customWidth="1"/>
    <col min="11" max="11" width="15.5703125" customWidth="1"/>
    <col min="12" max="12" width="8" hidden="1" customWidth="1"/>
    <col min="13" max="13" width="9.28515625" hidden="1" customWidth="1"/>
    <col min="14" max="14" width="9.140625" hidden="1" customWidth="1"/>
    <col min="15" max="20" width="12.140625" hidden="1" customWidth="1"/>
    <col min="21" max="21" width="14" hidden="1" customWidth="1"/>
    <col min="22" max="22" width="10.5703125" hidden="1" customWidth="1"/>
    <col min="23" max="27" width="15.7109375" customWidth="1"/>
    <col min="28" max="28" width="14" customWidth="1"/>
    <col min="29" max="29" width="12.5703125" customWidth="1"/>
    <col min="30" max="30" width="12.85546875" customWidth="1"/>
    <col min="31" max="31" width="14" customWidth="1"/>
    <col min="36" max="66" width="0" hidden="1" customWidth="1"/>
  </cols>
  <sheetData>
    <row r="1" spans="2:46" hidden="1" x14ac:dyDescent="0.25"/>
    <row r="2" spans="2:46" ht="36.950000000000003" hidden="1" customHeight="1" x14ac:dyDescent="0.35">
      <c r="B2" s="116" t="s">
        <v>229</v>
      </c>
      <c r="C2" s="116"/>
      <c r="D2" s="116"/>
      <c r="E2" s="116"/>
      <c r="F2" s="116"/>
      <c r="G2" s="116"/>
      <c r="H2" s="116"/>
      <c r="I2" s="116"/>
      <c r="J2" s="116"/>
      <c r="L2" s="117" t="s">
        <v>0</v>
      </c>
      <c r="M2" s="117"/>
      <c r="N2" s="117"/>
      <c r="O2" s="117"/>
      <c r="P2" s="117"/>
      <c r="Q2" s="117"/>
      <c r="R2" s="117"/>
      <c r="S2" s="117"/>
      <c r="T2" s="117"/>
      <c r="U2" s="117"/>
      <c r="V2" s="117"/>
      <c r="AT2" s="1" t="s">
        <v>1</v>
      </c>
    </row>
    <row r="3" spans="2:46" ht="6.95" hidden="1" customHeight="1" x14ac:dyDescent="0.25">
      <c r="B3" s="2"/>
      <c r="C3" s="3"/>
      <c r="D3" s="3"/>
      <c r="E3" s="3"/>
      <c r="F3" s="3"/>
      <c r="G3" s="3"/>
      <c r="H3" s="3"/>
      <c r="I3" s="3"/>
      <c r="J3" s="3"/>
      <c r="K3" s="3"/>
      <c r="L3" s="4"/>
      <c r="AT3" s="1" t="s">
        <v>2</v>
      </c>
    </row>
    <row r="4" spans="2:46" ht="24.95" hidden="1" customHeight="1" x14ac:dyDescent="0.25">
      <c r="B4" s="4"/>
      <c r="D4" s="5" t="s">
        <v>3</v>
      </c>
      <c r="L4" s="4"/>
      <c r="M4" s="6" t="s">
        <v>4</v>
      </c>
      <c r="AT4" s="1" t="s">
        <v>5</v>
      </c>
    </row>
    <row r="5" spans="2:46" ht="6.95" hidden="1" customHeight="1" x14ac:dyDescent="0.25">
      <c r="B5" s="4"/>
      <c r="L5" s="4"/>
    </row>
    <row r="6" spans="2:46" ht="12" hidden="1" customHeight="1" x14ac:dyDescent="0.25">
      <c r="B6" s="4"/>
      <c r="D6" s="90" t="s">
        <v>6</v>
      </c>
      <c r="L6" s="4"/>
    </row>
    <row r="7" spans="2:46" ht="16.5" hidden="1" customHeight="1" x14ac:dyDescent="0.25">
      <c r="B7" s="4"/>
      <c r="E7" s="114" t="s">
        <v>230</v>
      </c>
      <c r="F7" s="115"/>
      <c r="G7" s="115"/>
      <c r="H7" s="115"/>
      <c r="L7" s="4"/>
    </row>
    <row r="8" spans="2:46" s="89" customFormat="1" ht="12" hidden="1" customHeight="1" x14ac:dyDescent="0.25">
      <c r="B8" s="8"/>
      <c r="D8" s="90" t="s">
        <v>7</v>
      </c>
      <c r="L8" s="8"/>
    </row>
    <row r="9" spans="2:46" s="89" customFormat="1" ht="16.5" hidden="1" customHeight="1" x14ac:dyDescent="0.25">
      <c r="B9" s="8"/>
      <c r="E9" s="112" t="s">
        <v>8</v>
      </c>
      <c r="F9" s="113"/>
      <c r="G9" s="113"/>
      <c r="H9" s="113"/>
      <c r="L9" s="8"/>
    </row>
    <row r="10" spans="2:46" s="89" customFormat="1" hidden="1" x14ac:dyDescent="0.25">
      <c r="B10" s="8"/>
      <c r="L10" s="8"/>
    </row>
    <row r="11" spans="2:46" s="89" customFormat="1" ht="12" hidden="1" customHeight="1" x14ac:dyDescent="0.25">
      <c r="B11" s="8"/>
      <c r="D11" s="90" t="s">
        <v>9</v>
      </c>
      <c r="F11" s="92" t="s">
        <v>10</v>
      </c>
      <c r="I11" s="90" t="s">
        <v>11</v>
      </c>
      <c r="J11" s="92" t="s">
        <v>10</v>
      </c>
      <c r="L11" s="8"/>
    </row>
    <row r="12" spans="2:46" s="89" customFormat="1" ht="12" hidden="1" customHeight="1" x14ac:dyDescent="0.25">
      <c r="B12" s="8"/>
      <c r="D12" s="90" t="s">
        <v>12</v>
      </c>
      <c r="F12" s="92" t="s">
        <v>13</v>
      </c>
      <c r="I12" s="90" t="s">
        <v>14</v>
      </c>
      <c r="J12" s="11">
        <v>45264</v>
      </c>
      <c r="L12" s="8"/>
    </row>
    <row r="13" spans="2:46" s="89" customFormat="1" ht="10.9" hidden="1" customHeight="1" x14ac:dyDescent="0.25">
      <c r="B13" s="8"/>
      <c r="L13" s="8"/>
    </row>
    <row r="14" spans="2:46" s="89" customFormat="1" ht="12" hidden="1" customHeight="1" x14ac:dyDescent="0.25">
      <c r="B14" s="8"/>
      <c r="D14" s="90" t="s">
        <v>15</v>
      </c>
      <c r="I14" s="90" t="s">
        <v>16</v>
      </c>
      <c r="J14" s="92" t="s">
        <v>10</v>
      </c>
      <c r="L14" s="8"/>
    </row>
    <row r="15" spans="2:46" s="89" customFormat="1" ht="18" hidden="1" customHeight="1" x14ac:dyDescent="0.25">
      <c r="B15" s="8"/>
      <c r="E15" s="92" t="s">
        <v>231</v>
      </c>
      <c r="I15" s="90" t="s">
        <v>17</v>
      </c>
      <c r="J15" s="92" t="s">
        <v>10</v>
      </c>
      <c r="L15" s="8"/>
    </row>
    <row r="16" spans="2:46" s="89" customFormat="1" ht="6.95" hidden="1" customHeight="1" x14ac:dyDescent="0.25">
      <c r="B16" s="8"/>
      <c r="L16" s="8"/>
    </row>
    <row r="17" spans="2:23" s="89" customFormat="1" ht="12" hidden="1" customHeight="1" x14ac:dyDescent="0.25">
      <c r="B17" s="8"/>
      <c r="D17" s="90" t="s">
        <v>18</v>
      </c>
      <c r="I17" s="90" t="s">
        <v>16</v>
      </c>
      <c r="J17" s="91" t="s">
        <v>232</v>
      </c>
      <c r="L17" s="8"/>
    </row>
    <row r="18" spans="2:23" s="89" customFormat="1" ht="18" hidden="1" customHeight="1" x14ac:dyDescent="0.25">
      <c r="B18" s="8"/>
      <c r="E18" s="118" t="s">
        <v>233</v>
      </c>
      <c r="F18" s="119"/>
      <c r="G18" s="119"/>
      <c r="H18" s="119"/>
      <c r="I18" s="90" t="s">
        <v>17</v>
      </c>
      <c r="J18" s="91" t="s">
        <v>234</v>
      </c>
      <c r="L18" s="8"/>
    </row>
    <row r="19" spans="2:23" s="89" customFormat="1" ht="6.95" hidden="1" customHeight="1" x14ac:dyDescent="0.25">
      <c r="B19" s="8"/>
      <c r="L19" s="8"/>
    </row>
    <row r="20" spans="2:23" s="89" customFormat="1" ht="12" hidden="1" customHeight="1" x14ac:dyDescent="0.25">
      <c r="B20" s="8"/>
      <c r="D20" s="90" t="s">
        <v>19</v>
      </c>
      <c r="I20" s="90" t="s">
        <v>16</v>
      </c>
      <c r="J20" s="92" t="s">
        <v>10</v>
      </c>
      <c r="L20" s="8"/>
    </row>
    <row r="21" spans="2:23" s="89" customFormat="1" ht="18" hidden="1" customHeight="1" x14ac:dyDescent="0.25">
      <c r="B21" s="8"/>
      <c r="E21" s="92" t="s">
        <v>235</v>
      </c>
      <c r="I21" s="90" t="s">
        <v>17</v>
      </c>
      <c r="J21" s="92" t="s">
        <v>10</v>
      </c>
      <c r="L21" s="8"/>
    </row>
    <row r="22" spans="2:23" s="89" customFormat="1" ht="6.95" hidden="1" customHeight="1" x14ac:dyDescent="0.25">
      <c r="B22" s="8"/>
      <c r="L22" s="8"/>
    </row>
    <row r="23" spans="2:23" s="89" customFormat="1" ht="12" hidden="1" customHeight="1" x14ac:dyDescent="0.25">
      <c r="B23" s="8"/>
      <c r="D23" s="90" t="s">
        <v>20</v>
      </c>
      <c r="I23" s="90" t="s">
        <v>16</v>
      </c>
      <c r="J23" s="92" t="s">
        <v>10</v>
      </c>
      <c r="L23" s="8"/>
    </row>
    <row r="24" spans="2:23" s="89" customFormat="1" ht="18" hidden="1" customHeight="1" x14ac:dyDescent="0.25">
      <c r="B24" s="8"/>
      <c r="E24" s="92" t="s">
        <v>236</v>
      </c>
      <c r="I24" s="90" t="s">
        <v>17</v>
      </c>
      <c r="J24" s="92" t="s">
        <v>10</v>
      </c>
      <c r="L24" s="8"/>
    </row>
    <row r="25" spans="2:23" s="89" customFormat="1" ht="6.95" hidden="1" customHeight="1" x14ac:dyDescent="0.25">
      <c r="B25" s="8"/>
      <c r="L25" s="8"/>
    </row>
    <row r="26" spans="2:23" s="89" customFormat="1" ht="12" hidden="1" customHeight="1" x14ac:dyDescent="0.25">
      <c r="B26" s="8"/>
      <c r="D26" s="90" t="s">
        <v>21</v>
      </c>
      <c r="L26" s="8"/>
    </row>
    <row r="27" spans="2:23" s="14" customFormat="1" ht="16.5" hidden="1" customHeight="1" x14ac:dyDescent="0.25">
      <c r="B27" s="13"/>
      <c r="E27" s="120" t="s">
        <v>10</v>
      </c>
      <c r="F27" s="120"/>
      <c r="G27" s="120"/>
      <c r="H27" s="120"/>
      <c r="L27" s="13"/>
    </row>
    <row r="28" spans="2:23" s="89" customFormat="1" ht="6.95" hidden="1" customHeight="1" x14ac:dyDescent="0.25">
      <c r="B28" s="8"/>
      <c r="L28" s="8"/>
    </row>
    <row r="29" spans="2:23" s="89" customFormat="1" ht="6.95" hidden="1" customHeight="1" x14ac:dyDescent="0.25">
      <c r="B29" s="8"/>
      <c r="D29" s="15"/>
      <c r="E29" s="15"/>
      <c r="F29" s="15"/>
      <c r="G29" s="15"/>
      <c r="H29" s="15"/>
      <c r="I29" s="15"/>
      <c r="J29" s="15"/>
      <c r="K29" s="15"/>
      <c r="L29" s="8"/>
    </row>
    <row r="30" spans="2:23" s="89" customFormat="1" ht="25.35" hidden="1" customHeight="1" x14ac:dyDescent="0.25">
      <c r="B30" s="8"/>
      <c r="D30" s="16" t="s">
        <v>22</v>
      </c>
      <c r="J30" s="17">
        <f>J59</f>
        <v>3671577.9498000001</v>
      </c>
      <c r="L30" s="8"/>
      <c r="W30" s="81"/>
    </row>
    <row r="31" spans="2:23" s="89" customFormat="1" ht="6.95" hidden="1" customHeight="1" x14ac:dyDescent="0.25">
      <c r="B31" s="8"/>
      <c r="D31" s="15"/>
      <c r="E31" s="15"/>
      <c r="F31" s="15"/>
      <c r="G31" s="15"/>
      <c r="H31" s="15"/>
      <c r="I31" s="15"/>
      <c r="J31" s="15"/>
      <c r="K31" s="15"/>
      <c r="L31" s="8"/>
    </row>
    <row r="32" spans="2:23" s="89" customFormat="1" ht="14.45" hidden="1" customHeight="1" x14ac:dyDescent="0.25">
      <c r="B32" s="8"/>
      <c r="F32" s="18" t="s">
        <v>23</v>
      </c>
      <c r="I32" s="18" t="s">
        <v>24</v>
      </c>
      <c r="J32" s="18" t="s">
        <v>25</v>
      </c>
      <c r="L32" s="8"/>
    </row>
    <row r="33" spans="2:12" s="89" customFormat="1" ht="14.45" hidden="1" customHeight="1" x14ac:dyDescent="0.25">
      <c r="B33" s="8"/>
      <c r="D33" s="19" t="s">
        <v>26</v>
      </c>
      <c r="E33" s="90" t="s">
        <v>27</v>
      </c>
      <c r="F33" s="20">
        <f>ROUND((SUM(BE84:BE136)),  2)</f>
        <v>3652454.14</v>
      </c>
      <c r="I33" s="21">
        <v>0.21</v>
      </c>
      <c r="J33" s="20">
        <f>ROUND(((SUM(BE84:BE136))*I33),  2)</f>
        <v>767015.37</v>
      </c>
      <c r="L33" s="8"/>
    </row>
    <row r="34" spans="2:12" s="89" customFormat="1" ht="14.45" hidden="1" customHeight="1" x14ac:dyDescent="0.25">
      <c r="B34" s="8"/>
      <c r="E34" s="90" t="s">
        <v>28</v>
      </c>
      <c r="F34" s="20">
        <f>ROUND((SUM(BF84:BF136)),  2)</f>
        <v>0</v>
      </c>
      <c r="I34" s="21">
        <v>0.15</v>
      </c>
      <c r="J34" s="20">
        <f>ROUND(((SUM(BF84:BF136))*I34),  2)</f>
        <v>0</v>
      </c>
      <c r="L34" s="8"/>
    </row>
    <row r="35" spans="2:12" s="89" customFormat="1" ht="14.45" hidden="1" customHeight="1" x14ac:dyDescent="0.25">
      <c r="B35" s="8"/>
      <c r="E35" s="90" t="s">
        <v>29</v>
      </c>
      <c r="F35" s="20">
        <f>ROUND((SUM(BG84:BG136)),  2)</f>
        <v>0</v>
      </c>
      <c r="I35" s="21">
        <v>0.21</v>
      </c>
      <c r="J35" s="20">
        <f>0</f>
        <v>0</v>
      </c>
      <c r="L35" s="8"/>
    </row>
    <row r="36" spans="2:12" s="89" customFormat="1" ht="14.45" hidden="1" customHeight="1" x14ac:dyDescent="0.25">
      <c r="B36" s="8"/>
      <c r="E36" s="90" t="s">
        <v>30</v>
      </c>
      <c r="F36" s="20">
        <f>ROUND((SUM(BH84:BH136)),  2)</f>
        <v>0</v>
      </c>
      <c r="I36" s="21">
        <v>0.15</v>
      </c>
      <c r="J36" s="20">
        <f>0</f>
        <v>0</v>
      </c>
      <c r="L36" s="8"/>
    </row>
    <row r="37" spans="2:12" s="89" customFormat="1" ht="14.45" hidden="1" customHeight="1" x14ac:dyDescent="0.25">
      <c r="B37" s="8"/>
      <c r="E37" s="90" t="s">
        <v>31</v>
      </c>
      <c r="F37" s="20">
        <f>ROUND((SUM(BI84:BI136)),  2)</f>
        <v>0</v>
      </c>
      <c r="I37" s="21">
        <v>0</v>
      </c>
      <c r="J37" s="20">
        <f>0</f>
        <v>0</v>
      </c>
      <c r="L37" s="8"/>
    </row>
    <row r="38" spans="2:12" s="89" customFormat="1" ht="6.95" hidden="1" customHeight="1" x14ac:dyDescent="0.25">
      <c r="B38" s="8"/>
      <c r="L38" s="8"/>
    </row>
    <row r="39" spans="2:12" s="89" customFormat="1" ht="25.35" hidden="1" customHeight="1" x14ac:dyDescent="0.25">
      <c r="B39" s="8"/>
      <c r="C39" s="22"/>
      <c r="D39" s="23" t="s">
        <v>32</v>
      </c>
      <c r="E39" s="24"/>
      <c r="F39" s="24"/>
      <c r="G39" s="25" t="s">
        <v>33</v>
      </c>
      <c r="H39" s="26" t="s">
        <v>34</v>
      </c>
      <c r="I39" s="24"/>
      <c r="J39" s="27">
        <f>SUM(J30:J37)</f>
        <v>4438593.3197999997</v>
      </c>
      <c r="K39" s="28"/>
      <c r="L39" s="8"/>
    </row>
    <row r="40" spans="2:12" s="89" customFormat="1" ht="14.45" hidden="1" customHeight="1" x14ac:dyDescent="0.25">
      <c r="B40" s="29"/>
      <c r="C40" s="30"/>
      <c r="D40" s="30"/>
      <c r="E40" s="30"/>
      <c r="F40" s="30"/>
      <c r="G40" s="30"/>
      <c r="H40" s="30"/>
      <c r="I40" s="30"/>
      <c r="J40" s="30"/>
      <c r="K40" s="30"/>
      <c r="L40" s="8"/>
    </row>
    <row r="41" spans="2:12" hidden="1" x14ac:dyDescent="0.25"/>
    <row r="42" spans="2:12" hidden="1" x14ac:dyDescent="0.25"/>
    <row r="43" spans="2:12" hidden="1" x14ac:dyDescent="0.25"/>
    <row r="44" spans="2:12" s="89" customFormat="1" ht="6.95" hidden="1" customHeight="1" x14ac:dyDescent="0.25">
      <c r="B44" s="31"/>
      <c r="C44" s="32"/>
      <c r="D44" s="32"/>
      <c r="E44" s="32"/>
      <c r="F44" s="32"/>
      <c r="G44" s="32"/>
      <c r="H44" s="32"/>
      <c r="I44" s="32"/>
      <c r="J44" s="32"/>
      <c r="K44" s="32"/>
      <c r="L44" s="8"/>
    </row>
    <row r="45" spans="2:12" s="89" customFormat="1" ht="24.95" hidden="1" customHeight="1" x14ac:dyDescent="0.25">
      <c r="B45" s="8"/>
      <c r="C45" s="5" t="s">
        <v>35</v>
      </c>
      <c r="L45" s="8"/>
    </row>
    <row r="46" spans="2:12" s="89" customFormat="1" ht="6.95" hidden="1" customHeight="1" x14ac:dyDescent="0.25">
      <c r="B46" s="8"/>
      <c r="L46" s="8"/>
    </row>
    <row r="47" spans="2:12" s="89" customFormat="1" ht="12" hidden="1" customHeight="1" x14ac:dyDescent="0.25">
      <c r="B47" s="8"/>
      <c r="C47" s="90" t="s">
        <v>6</v>
      </c>
      <c r="L47" s="8"/>
    </row>
    <row r="48" spans="2:12" s="89" customFormat="1" ht="16.5" hidden="1" customHeight="1" x14ac:dyDescent="0.25">
      <c r="B48" s="8"/>
      <c r="E48" s="114" t="str">
        <f>E7</f>
        <v>Kladská stezka, úsek Jaroměř - Rychnovek</v>
      </c>
      <c r="F48" s="115"/>
      <c r="G48" s="115"/>
      <c r="H48" s="115"/>
      <c r="L48" s="8"/>
    </row>
    <row r="49" spans="2:47" s="89" customFormat="1" ht="12" hidden="1" customHeight="1" x14ac:dyDescent="0.25">
      <c r="B49" s="8"/>
      <c r="C49" s="90" t="s">
        <v>7</v>
      </c>
      <c r="L49" s="8"/>
    </row>
    <row r="50" spans="2:47" s="89" customFormat="1" ht="16.5" hidden="1" customHeight="1" x14ac:dyDescent="0.25">
      <c r="B50" s="8"/>
      <c r="E50" s="112" t="str">
        <f>E9</f>
        <v>SO 201 - Lávka přes Úpu</v>
      </c>
      <c r="F50" s="113"/>
      <c r="G50" s="113"/>
      <c r="H50" s="113"/>
      <c r="L50" s="8"/>
    </row>
    <row r="51" spans="2:47" s="89" customFormat="1" ht="6.95" hidden="1" customHeight="1" x14ac:dyDescent="0.25">
      <c r="B51" s="8"/>
      <c r="L51" s="8"/>
    </row>
    <row r="52" spans="2:47" s="89" customFormat="1" ht="12" hidden="1" customHeight="1" x14ac:dyDescent="0.25">
      <c r="B52" s="8"/>
      <c r="C52" s="90" t="s">
        <v>12</v>
      </c>
      <c r="F52" s="92" t="str">
        <f>F12</f>
        <v xml:space="preserve"> </v>
      </c>
      <c r="I52" s="90" t="s">
        <v>14</v>
      </c>
      <c r="J52" s="11">
        <v>45489</v>
      </c>
      <c r="L52" s="8"/>
    </row>
    <row r="53" spans="2:47" s="89" customFormat="1" ht="6.95" hidden="1" customHeight="1" x14ac:dyDescent="0.25">
      <c r="B53" s="8"/>
      <c r="L53" s="8"/>
    </row>
    <row r="54" spans="2:47" s="89" customFormat="1" ht="25.7" hidden="1" customHeight="1" x14ac:dyDescent="0.25">
      <c r="B54" s="8"/>
      <c r="C54" s="90" t="s">
        <v>15</v>
      </c>
      <c r="F54" s="92" t="str">
        <f>E15</f>
        <v>Dobrovolný spolek Kladská stezka</v>
      </c>
      <c r="I54" s="90" t="s">
        <v>19</v>
      </c>
      <c r="J54" s="93" t="str">
        <f>E21</f>
        <v>Hronovský – dopravní projekce s.r.o.</v>
      </c>
      <c r="L54" s="8"/>
    </row>
    <row r="55" spans="2:47" s="89" customFormat="1" ht="15.2" hidden="1" customHeight="1" x14ac:dyDescent="0.25">
      <c r="B55" s="8"/>
      <c r="C55" s="90" t="s">
        <v>18</v>
      </c>
      <c r="F55" s="92" t="str">
        <f>IF(E18="","",E18)</f>
        <v>SWIETELSKY stavební s.r.o.</v>
      </c>
      <c r="I55" s="90" t="s">
        <v>20</v>
      </c>
      <c r="J55" s="93" t="s">
        <v>243</v>
      </c>
      <c r="L55" s="8"/>
    </row>
    <row r="56" spans="2:47" s="89" customFormat="1" ht="10.35" hidden="1" customHeight="1" x14ac:dyDescent="0.25">
      <c r="B56" s="8"/>
      <c r="L56" s="8"/>
    </row>
    <row r="57" spans="2:47" s="89" customFormat="1" ht="47.25" hidden="1" customHeight="1" x14ac:dyDescent="0.25">
      <c r="B57" s="8"/>
      <c r="C57" s="34" t="s">
        <v>36</v>
      </c>
      <c r="D57" s="22"/>
      <c r="E57" s="22"/>
      <c r="F57" s="22"/>
      <c r="G57" s="22"/>
      <c r="H57" s="22"/>
      <c r="I57" s="22"/>
      <c r="J57" s="88" t="s">
        <v>242</v>
      </c>
      <c r="K57" s="22"/>
      <c r="L57" s="8"/>
    </row>
    <row r="58" spans="2:47" s="89" customFormat="1" ht="10.35" hidden="1" customHeight="1" x14ac:dyDescent="0.25">
      <c r="B58" s="8"/>
      <c r="L58" s="8"/>
    </row>
    <row r="59" spans="2:47" s="89" customFormat="1" ht="22.9" hidden="1" customHeight="1" x14ac:dyDescent="0.25">
      <c r="B59" s="8"/>
      <c r="C59" s="35" t="s">
        <v>38</v>
      </c>
      <c r="J59" s="17">
        <f>AA84</f>
        <v>3671577.9498000001</v>
      </c>
      <c r="L59" s="8"/>
      <c r="AU59" s="1" t="s">
        <v>39</v>
      </c>
    </row>
    <row r="60" spans="2:47" s="37" customFormat="1" ht="24.95" hidden="1" customHeight="1" x14ac:dyDescent="0.25">
      <c r="B60" s="36"/>
      <c r="D60" s="38" t="s">
        <v>40</v>
      </c>
      <c r="E60" s="39"/>
      <c r="F60" s="39"/>
      <c r="G60" s="39"/>
      <c r="H60" s="39"/>
      <c r="I60" s="39"/>
      <c r="J60" s="40">
        <f>AA85</f>
        <v>350968.2</v>
      </c>
      <c r="L60" s="36"/>
    </row>
    <row r="61" spans="2:47" s="37" customFormat="1" ht="24.95" hidden="1" customHeight="1" x14ac:dyDescent="0.25">
      <c r="B61" s="36"/>
      <c r="D61" s="38" t="s">
        <v>41</v>
      </c>
      <c r="E61" s="39"/>
      <c r="F61" s="39"/>
      <c r="G61" s="39"/>
      <c r="H61" s="39"/>
      <c r="I61" s="39"/>
      <c r="J61" s="40">
        <f>AA97</f>
        <v>115397.64</v>
      </c>
      <c r="L61" s="36"/>
    </row>
    <row r="62" spans="2:47" s="37" customFormat="1" ht="24.95" hidden="1" customHeight="1" x14ac:dyDescent="0.25">
      <c r="B62" s="36"/>
      <c r="D62" s="38" t="s">
        <v>42</v>
      </c>
      <c r="E62" s="39"/>
      <c r="F62" s="39"/>
      <c r="G62" s="39"/>
      <c r="H62" s="39"/>
      <c r="I62" s="39"/>
      <c r="J62" s="40">
        <f>AA102</f>
        <v>344821.98</v>
      </c>
      <c r="L62" s="36"/>
    </row>
    <row r="63" spans="2:47" s="37" customFormat="1" ht="24.95" hidden="1" customHeight="1" x14ac:dyDescent="0.25">
      <c r="B63" s="36"/>
      <c r="D63" s="38" t="s">
        <v>43</v>
      </c>
      <c r="E63" s="39"/>
      <c r="F63" s="39"/>
      <c r="G63" s="39"/>
      <c r="H63" s="39"/>
      <c r="I63" s="39"/>
      <c r="J63" s="40">
        <f>AA113</f>
        <v>670847.32980000018</v>
      </c>
      <c r="L63" s="36"/>
    </row>
    <row r="64" spans="2:47" s="37" customFormat="1" ht="24.95" hidden="1" customHeight="1" x14ac:dyDescent="0.25">
      <c r="B64" s="36"/>
      <c r="D64" s="38" t="s">
        <v>44</v>
      </c>
      <c r="E64" s="39"/>
      <c r="F64" s="39"/>
      <c r="G64" s="39"/>
      <c r="H64" s="39"/>
      <c r="I64" s="39"/>
      <c r="J64" s="40">
        <f>AA121</f>
        <v>2189542.7999999998</v>
      </c>
      <c r="L64" s="36"/>
    </row>
    <row r="65" spans="2:12" s="89" customFormat="1" ht="21.75" hidden="1" customHeight="1" x14ac:dyDescent="0.25">
      <c r="B65" s="8"/>
      <c r="L65" s="8"/>
    </row>
    <row r="66" spans="2:12" s="89" customFormat="1" ht="6.95" hidden="1" customHeight="1" x14ac:dyDescent="0.25">
      <c r="B66" s="29"/>
      <c r="C66" s="30"/>
      <c r="D66" s="30"/>
      <c r="E66" s="30"/>
      <c r="F66" s="30"/>
      <c r="G66" s="30"/>
      <c r="H66" s="30"/>
      <c r="I66" s="30"/>
      <c r="J66" s="30"/>
      <c r="K66" s="30"/>
      <c r="L66" s="8"/>
    </row>
    <row r="67" spans="2:12" hidden="1" x14ac:dyDescent="0.25"/>
    <row r="68" spans="2:12" hidden="1" x14ac:dyDescent="0.25"/>
    <row r="70" spans="2:12" s="89" customFormat="1" ht="6.95" customHeight="1" x14ac:dyDescent="0.25">
      <c r="B70" s="31"/>
      <c r="C70" s="32"/>
      <c r="D70" s="32"/>
      <c r="E70" s="32"/>
      <c r="F70" s="32"/>
      <c r="G70" s="32"/>
      <c r="H70" s="32"/>
      <c r="I70" s="32"/>
      <c r="J70" s="32"/>
      <c r="K70" s="32"/>
      <c r="L70" s="8"/>
    </row>
    <row r="71" spans="2:12" s="89" customFormat="1" ht="24.95" customHeight="1" x14ac:dyDescent="0.25">
      <c r="B71" s="8"/>
      <c r="C71" s="5" t="s">
        <v>45</v>
      </c>
      <c r="L71" s="8"/>
    </row>
    <row r="72" spans="2:12" s="89" customFormat="1" ht="6.95" customHeight="1" x14ac:dyDescent="0.25">
      <c r="B72" s="8"/>
      <c r="L72" s="8"/>
    </row>
    <row r="73" spans="2:12" s="89" customFormat="1" ht="12" customHeight="1" x14ac:dyDescent="0.25">
      <c r="B73" s="8"/>
      <c r="C73" s="90" t="s">
        <v>6</v>
      </c>
      <c r="L73" s="8"/>
    </row>
    <row r="74" spans="2:12" s="89" customFormat="1" ht="16.5" customHeight="1" x14ac:dyDescent="0.25">
      <c r="B74" s="8"/>
      <c r="E74" s="114" t="str">
        <f>E7</f>
        <v>Kladská stezka, úsek Jaroměř - Rychnovek</v>
      </c>
      <c r="F74" s="115"/>
      <c r="G74" s="115"/>
      <c r="H74" s="115"/>
      <c r="L74" s="8"/>
    </row>
    <row r="75" spans="2:12" s="89" customFormat="1" ht="12" customHeight="1" x14ac:dyDescent="0.25">
      <c r="B75" s="8"/>
      <c r="C75" s="90" t="s">
        <v>7</v>
      </c>
      <c r="L75" s="8"/>
    </row>
    <row r="76" spans="2:12" s="89" customFormat="1" ht="16.5" customHeight="1" x14ac:dyDescent="0.25">
      <c r="B76" s="8"/>
      <c r="E76" s="112" t="str">
        <f>E9</f>
        <v>SO 201 - Lávka přes Úpu</v>
      </c>
      <c r="F76" s="113"/>
      <c r="G76" s="113"/>
      <c r="H76" s="113"/>
      <c r="L76" s="8"/>
    </row>
    <row r="77" spans="2:12" s="89" customFormat="1" ht="6.95" customHeight="1" x14ac:dyDescent="0.25">
      <c r="B77" s="8"/>
      <c r="L77" s="8"/>
    </row>
    <row r="78" spans="2:12" s="89" customFormat="1" ht="12" customHeight="1" x14ac:dyDescent="0.25">
      <c r="B78" s="8"/>
      <c r="C78" s="90" t="s">
        <v>12</v>
      </c>
      <c r="F78" s="92" t="str">
        <f>F12</f>
        <v xml:space="preserve"> </v>
      </c>
      <c r="I78" s="90" t="s">
        <v>14</v>
      </c>
      <c r="J78" s="11">
        <v>45489</v>
      </c>
      <c r="L78" s="8"/>
    </row>
    <row r="79" spans="2:12" s="89" customFormat="1" ht="6.95" customHeight="1" x14ac:dyDescent="0.25">
      <c r="B79" s="8"/>
      <c r="L79" s="8"/>
    </row>
    <row r="80" spans="2:12" s="89" customFormat="1" ht="25.7" customHeight="1" x14ac:dyDescent="0.25">
      <c r="B80" s="8"/>
      <c r="C80" s="90" t="s">
        <v>15</v>
      </c>
      <c r="F80" s="92" t="str">
        <f>E15</f>
        <v>Dobrovolný spolek Kladská stezka</v>
      </c>
      <c r="I80" s="90" t="s">
        <v>19</v>
      </c>
      <c r="J80" s="93" t="str">
        <f>E21</f>
        <v>Hronovský – dopravní projekce s.r.o.</v>
      </c>
      <c r="L80" s="8"/>
    </row>
    <row r="81" spans="2:65" s="89" customFormat="1" ht="15.2" customHeight="1" x14ac:dyDescent="0.25">
      <c r="B81" s="8"/>
      <c r="C81" s="90" t="s">
        <v>18</v>
      </c>
      <c r="F81" s="92" t="str">
        <f>IF(E18="","",E18)</f>
        <v>SWIETELSKY stavební s.r.o.</v>
      </c>
      <c r="I81" s="90" t="s">
        <v>20</v>
      </c>
      <c r="J81" s="93" t="s">
        <v>243</v>
      </c>
      <c r="L81" s="8"/>
    </row>
    <row r="82" spans="2:65" s="89" customFormat="1" ht="10.35" customHeight="1" x14ac:dyDescent="0.25">
      <c r="B82" s="8"/>
      <c r="L82" s="8"/>
    </row>
    <row r="83" spans="2:65" s="49" customFormat="1" ht="29.25" customHeight="1" x14ac:dyDescent="0.25">
      <c r="B83" s="41"/>
      <c r="C83" s="42" t="s">
        <v>46</v>
      </c>
      <c r="D83" s="43" t="s">
        <v>47</v>
      </c>
      <c r="E83" s="43" t="s">
        <v>48</v>
      </c>
      <c r="F83" s="43" t="s">
        <v>49</v>
      </c>
      <c r="G83" s="43" t="s">
        <v>50</v>
      </c>
      <c r="H83" s="43" t="s">
        <v>51</v>
      </c>
      <c r="I83" s="43" t="s">
        <v>52</v>
      </c>
      <c r="J83" s="44" t="s">
        <v>37</v>
      </c>
      <c r="K83" s="45" t="s">
        <v>53</v>
      </c>
      <c r="L83" s="41"/>
      <c r="M83" s="46" t="s">
        <v>10</v>
      </c>
      <c r="N83" s="47" t="s">
        <v>26</v>
      </c>
      <c r="O83" s="47" t="s">
        <v>54</v>
      </c>
      <c r="P83" s="47" t="s">
        <v>55</v>
      </c>
      <c r="Q83" s="47" t="s">
        <v>56</v>
      </c>
      <c r="R83" s="47" t="s">
        <v>57</v>
      </c>
      <c r="S83" s="47" t="s">
        <v>58</v>
      </c>
      <c r="T83" s="48" t="s">
        <v>59</v>
      </c>
      <c r="W83" s="43" t="s">
        <v>237</v>
      </c>
      <c r="X83" s="43" t="s">
        <v>238</v>
      </c>
      <c r="Y83" s="43" t="s">
        <v>239</v>
      </c>
      <c r="Z83" s="43" t="s">
        <v>240</v>
      </c>
      <c r="AA83" s="43" t="s">
        <v>241</v>
      </c>
    </row>
    <row r="84" spans="2:65" s="89" customFormat="1" ht="22.9" customHeight="1" x14ac:dyDescent="0.25">
      <c r="B84" s="8"/>
      <c r="C84" s="50" t="s">
        <v>60</v>
      </c>
      <c r="J84" s="51">
        <f>BK84</f>
        <v>3652454.1399999997</v>
      </c>
      <c r="L84" s="8"/>
      <c r="M84" s="52"/>
      <c r="N84" s="15"/>
      <c r="O84" s="15"/>
      <c r="P84" s="53">
        <f>P85+P97+P102+P113+P121</f>
        <v>0</v>
      </c>
      <c r="Q84" s="15"/>
      <c r="R84" s="53">
        <f>R85+R97+R102+R113+R121</f>
        <v>0</v>
      </c>
      <c r="S84" s="15"/>
      <c r="T84" s="54">
        <f>T85+T97+T102+T113+T121</f>
        <v>0</v>
      </c>
      <c r="X84" s="51">
        <f>X85+X97+X102+X113+X121</f>
        <v>189237.75</v>
      </c>
      <c r="Z84" s="51">
        <f>Z85+Z97+Z102+Z113+Z121</f>
        <v>-170113.94020000001</v>
      </c>
      <c r="AA84" s="51">
        <f>AA85+AA97+AA102+AA113+AA121</f>
        <v>3671577.9498000001</v>
      </c>
      <c r="AT84" s="1" t="s">
        <v>61</v>
      </c>
      <c r="AU84" s="1" t="s">
        <v>39</v>
      </c>
      <c r="BK84" s="55">
        <f>BK85+BK97+BK102+BK113+BK121</f>
        <v>3652454.1399999997</v>
      </c>
    </row>
    <row r="85" spans="2:65" s="57" customFormat="1" ht="25.9" customHeight="1" x14ac:dyDescent="0.2">
      <c r="B85" s="56"/>
      <c r="D85" s="58" t="s">
        <v>61</v>
      </c>
      <c r="E85" s="59" t="s">
        <v>62</v>
      </c>
      <c r="F85" s="59" t="s">
        <v>63</v>
      </c>
      <c r="I85" s="60"/>
      <c r="J85" s="61">
        <f>BK85</f>
        <v>350968.2</v>
      </c>
      <c r="L85" s="56"/>
      <c r="M85" s="62"/>
      <c r="P85" s="63">
        <f>SUM(P86:P96)</f>
        <v>0</v>
      </c>
      <c r="R85" s="63">
        <f>SUM(R86:R96)</f>
        <v>0</v>
      </c>
      <c r="T85" s="64">
        <f>SUM(T86:T96)</f>
        <v>0</v>
      </c>
      <c r="X85" s="61">
        <f>SUM(X86:X96)</f>
        <v>0</v>
      </c>
      <c r="Z85" s="61">
        <f>SUM(Z86:Z96)</f>
        <v>0</v>
      </c>
      <c r="AA85" s="61">
        <f>SUM(AA86:AA96)</f>
        <v>350968.2</v>
      </c>
      <c r="AR85" s="58" t="s">
        <v>64</v>
      </c>
      <c r="AT85" s="65" t="s">
        <v>61</v>
      </c>
      <c r="AU85" s="65" t="s">
        <v>62</v>
      </c>
      <c r="AY85" s="58" t="s">
        <v>65</v>
      </c>
      <c r="BK85" s="66">
        <f>SUM(BK86:BK96)</f>
        <v>350968.2</v>
      </c>
    </row>
    <row r="86" spans="2:65" s="89" customFormat="1" ht="24.2" customHeight="1" x14ac:dyDescent="0.25">
      <c r="B86" s="67"/>
      <c r="C86" s="68" t="s">
        <v>64</v>
      </c>
      <c r="D86" s="68" t="s">
        <v>66</v>
      </c>
      <c r="E86" s="69" t="s">
        <v>67</v>
      </c>
      <c r="F86" s="70" t="s">
        <v>68</v>
      </c>
      <c r="G86" s="71" t="s">
        <v>69</v>
      </c>
      <c r="H86" s="72">
        <v>210</v>
      </c>
      <c r="I86" s="73">
        <v>350.3</v>
      </c>
      <c r="J86" s="74">
        <f t="shared" ref="J86:J96" si="0">ROUND(I86*H86,2)</f>
        <v>73563</v>
      </c>
      <c r="K86" s="75"/>
      <c r="L86" s="8"/>
      <c r="M86" s="76" t="s">
        <v>10</v>
      </c>
      <c r="N86" s="77" t="s">
        <v>27</v>
      </c>
      <c r="P86" s="78">
        <f t="shared" ref="P86:P96" si="1">O86*H86</f>
        <v>0</v>
      </c>
      <c r="Q86" s="78">
        <v>0</v>
      </c>
      <c r="R86" s="78">
        <f t="shared" ref="R86:R96" si="2">Q86*H86</f>
        <v>0</v>
      </c>
      <c r="S86" s="78">
        <v>0</v>
      </c>
      <c r="T86" s="79">
        <f t="shared" ref="T86:T96" si="3">S86*H86</f>
        <v>0</v>
      </c>
      <c r="W86" s="72">
        <v>0</v>
      </c>
      <c r="X86" s="72">
        <f t="shared" ref="X86:X96" si="4">W86*I86</f>
        <v>0</v>
      </c>
      <c r="Y86" s="72">
        <v>0</v>
      </c>
      <c r="Z86" s="72">
        <f t="shared" ref="Z86:Z96" si="5">Y86*I86</f>
        <v>0</v>
      </c>
      <c r="AA86" s="74">
        <f>J86+X86+Z86</f>
        <v>73563</v>
      </c>
      <c r="AR86" s="80" t="s">
        <v>70</v>
      </c>
      <c r="AT86" s="80" t="s">
        <v>66</v>
      </c>
      <c r="AU86" s="80" t="s">
        <v>64</v>
      </c>
      <c r="AY86" s="1" t="s">
        <v>65</v>
      </c>
      <c r="BE86" s="81">
        <f t="shared" ref="BE86:BE96" si="6">IF(N86="základní",J86,0)</f>
        <v>73563</v>
      </c>
      <c r="BF86" s="81">
        <f t="shared" ref="BF86:BF96" si="7">IF(N86="snížená",J86,0)</f>
        <v>0</v>
      </c>
      <c r="BG86" s="81">
        <f t="shared" ref="BG86:BG96" si="8">IF(N86="zákl. přenesená",J86,0)</f>
        <v>0</v>
      </c>
      <c r="BH86" s="81">
        <f t="shared" ref="BH86:BH96" si="9">IF(N86="sníž. přenesená",J86,0)</f>
        <v>0</v>
      </c>
      <c r="BI86" s="81">
        <f t="shared" ref="BI86:BI96" si="10">IF(N86="nulová",J86,0)</f>
        <v>0</v>
      </c>
      <c r="BJ86" s="1" t="s">
        <v>64</v>
      </c>
      <c r="BK86" s="81">
        <f t="shared" ref="BK86:BK96" si="11">ROUND(I86*H86,2)</f>
        <v>73563</v>
      </c>
      <c r="BL86" s="1" t="s">
        <v>70</v>
      </c>
      <c r="BM86" s="80" t="s">
        <v>2</v>
      </c>
    </row>
    <row r="87" spans="2:65" s="89" customFormat="1" ht="24.2" customHeight="1" x14ac:dyDescent="0.25">
      <c r="B87" s="67"/>
      <c r="C87" s="68" t="s">
        <v>2</v>
      </c>
      <c r="D87" s="68" t="s">
        <v>66</v>
      </c>
      <c r="E87" s="69" t="s">
        <v>71</v>
      </c>
      <c r="F87" s="70" t="s">
        <v>72</v>
      </c>
      <c r="G87" s="71" t="s">
        <v>73</v>
      </c>
      <c r="H87" s="72">
        <v>1</v>
      </c>
      <c r="I87" s="73">
        <v>32432.400000000001</v>
      </c>
      <c r="J87" s="74">
        <f t="shared" si="0"/>
        <v>32432.400000000001</v>
      </c>
      <c r="K87" s="75"/>
      <c r="L87" s="8"/>
      <c r="M87" s="76" t="s">
        <v>10</v>
      </c>
      <c r="N87" s="77" t="s">
        <v>27</v>
      </c>
      <c r="P87" s="78">
        <f t="shared" si="1"/>
        <v>0</v>
      </c>
      <c r="Q87" s="78">
        <v>0</v>
      </c>
      <c r="R87" s="78">
        <f t="shared" si="2"/>
        <v>0</v>
      </c>
      <c r="S87" s="78">
        <v>0</v>
      </c>
      <c r="T87" s="79">
        <f t="shared" si="3"/>
        <v>0</v>
      </c>
      <c r="W87" s="72">
        <v>0</v>
      </c>
      <c r="X87" s="72">
        <f t="shared" si="4"/>
        <v>0</v>
      </c>
      <c r="Y87" s="72">
        <v>0</v>
      </c>
      <c r="Z87" s="72">
        <f t="shared" si="5"/>
        <v>0</v>
      </c>
      <c r="AA87" s="74">
        <f t="shared" ref="AA87:AA96" si="12">J87+X87+Z87</f>
        <v>32432.400000000001</v>
      </c>
      <c r="AR87" s="80" t="s">
        <v>70</v>
      </c>
      <c r="AT87" s="80" t="s">
        <v>66</v>
      </c>
      <c r="AU87" s="80" t="s">
        <v>64</v>
      </c>
      <c r="AY87" s="1" t="s">
        <v>65</v>
      </c>
      <c r="BE87" s="81">
        <f t="shared" si="6"/>
        <v>32432.400000000001</v>
      </c>
      <c r="BF87" s="81">
        <f t="shared" si="7"/>
        <v>0</v>
      </c>
      <c r="BG87" s="81">
        <f t="shared" si="8"/>
        <v>0</v>
      </c>
      <c r="BH87" s="81">
        <f t="shared" si="9"/>
        <v>0</v>
      </c>
      <c r="BI87" s="81">
        <f t="shared" si="10"/>
        <v>0</v>
      </c>
      <c r="BJ87" s="1" t="s">
        <v>64</v>
      </c>
      <c r="BK87" s="81">
        <f t="shared" si="11"/>
        <v>32432.400000000001</v>
      </c>
      <c r="BL87" s="1" t="s">
        <v>70</v>
      </c>
      <c r="BM87" s="80" t="s">
        <v>70</v>
      </c>
    </row>
    <row r="88" spans="2:65" s="89" customFormat="1" ht="24.2" customHeight="1" x14ac:dyDescent="0.25">
      <c r="B88" s="67"/>
      <c r="C88" s="68" t="s">
        <v>74</v>
      </c>
      <c r="D88" s="68" t="s">
        <v>66</v>
      </c>
      <c r="E88" s="69" t="s">
        <v>75</v>
      </c>
      <c r="F88" s="70" t="s">
        <v>76</v>
      </c>
      <c r="G88" s="71" t="s">
        <v>73</v>
      </c>
      <c r="H88" s="72">
        <v>1</v>
      </c>
      <c r="I88" s="73">
        <v>51891.9</v>
      </c>
      <c r="J88" s="74">
        <f t="shared" si="0"/>
        <v>51891.9</v>
      </c>
      <c r="K88" s="75"/>
      <c r="L88" s="8"/>
      <c r="M88" s="76" t="s">
        <v>10</v>
      </c>
      <c r="N88" s="77" t="s">
        <v>27</v>
      </c>
      <c r="P88" s="78">
        <f t="shared" si="1"/>
        <v>0</v>
      </c>
      <c r="Q88" s="78">
        <v>0</v>
      </c>
      <c r="R88" s="78">
        <f t="shared" si="2"/>
        <v>0</v>
      </c>
      <c r="S88" s="78">
        <v>0</v>
      </c>
      <c r="T88" s="79">
        <f t="shared" si="3"/>
        <v>0</v>
      </c>
      <c r="W88" s="72">
        <v>0</v>
      </c>
      <c r="X88" s="72">
        <f t="shared" si="4"/>
        <v>0</v>
      </c>
      <c r="Y88" s="72">
        <v>0</v>
      </c>
      <c r="Z88" s="72">
        <f t="shared" si="5"/>
        <v>0</v>
      </c>
      <c r="AA88" s="74">
        <f t="shared" si="12"/>
        <v>51891.9</v>
      </c>
      <c r="AR88" s="80" t="s">
        <v>70</v>
      </c>
      <c r="AT88" s="80" t="s">
        <v>66</v>
      </c>
      <c r="AU88" s="80" t="s">
        <v>64</v>
      </c>
      <c r="AY88" s="1" t="s">
        <v>65</v>
      </c>
      <c r="BE88" s="81">
        <f t="shared" si="6"/>
        <v>51891.9</v>
      </c>
      <c r="BF88" s="81">
        <f t="shared" si="7"/>
        <v>0</v>
      </c>
      <c r="BG88" s="81">
        <f t="shared" si="8"/>
        <v>0</v>
      </c>
      <c r="BH88" s="81">
        <f t="shared" si="9"/>
        <v>0</v>
      </c>
      <c r="BI88" s="81">
        <f t="shared" si="10"/>
        <v>0</v>
      </c>
      <c r="BJ88" s="1" t="s">
        <v>64</v>
      </c>
      <c r="BK88" s="81">
        <f t="shared" si="11"/>
        <v>51891.9</v>
      </c>
      <c r="BL88" s="1" t="s">
        <v>70</v>
      </c>
      <c r="BM88" s="80" t="s">
        <v>77</v>
      </c>
    </row>
    <row r="89" spans="2:65" s="89" customFormat="1" ht="37.9" customHeight="1" x14ac:dyDescent="0.25">
      <c r="B89" s="67"/>
      <c r="C89" s="68" t="s">
        <v>70</v>
      </c>
      <c r="D89" s="68" t="s">
        <v>66</v>
      </c>
      <c r="E89" s="69" t="s">
        <v>78</v>
      </c>
      <c r="F89" s="70" t="s">
        <v>79</v>
      </c>
      <c r="G89" s="71" t="s">
        <v>80</v>
      </c>
      <c r="H89" s="72">
        <v>1</v>
      </c>
      <c r="I89" s="73">
        <v>37837.800000000003</v>
      </c>
      <c r="J89" s="74">
        <f t="shared" si="0"/>
        <v>37837.800000000003</v>
      </c>
      <c r="K89" s="75"/>
      <c r="L89" s="8"/>
      <c r="M89" s="76" t="s">
        <v>10</v>
      </c>
      <c r="N89" s="77" t="s">
        <v>27</v>
      </c>
      <c r="P89" s="78">
        <f t="shared" si="1"/>
        <v>0</v>
      </c>
      <c r="Q89" s="78">
        <v>0</v>
      </c>
      <c r="R89" s="78">
        <f t="shared" si="2"/>
        <v>0</v>
      </c>
      <c r="S89" s="78">
        <v>0</v>
      </c>
      <c r="T89" s="79">
        <f t="shared" si="3"/>
        <v>0</v>
      </c>
      <c r="W89" s="72">
        <v>0</v>
      </c>
      <c r="X89" s="72">
        <f t="shared" si="4"/>
        <v>0</v>
      </c>
      <c r="Y89" s="72">
        <v>0</v>
      </c>
      <c r="Z89" s="72">
        <f t="shared" si="5"/>
        <v>0</v>
      </c>
      <c r="AA89" s="74">
        <f t="shared" si="12"/>
        <v>37837.800000000003</v>
      </c>
      <c r="AR89" s="80" t="s">
        <v>70</v>
      </c>
      <c r="AT89" s="80" t="s">
        <v>66</v>
      </c>
      <c r="AU89" s="80" t="s">
        <v>64</v>
      </c>
      <c r="AY89" s="1" t="s">
        <v>65</v>
      </c>
      <c r="BE89" s="81">
        <f t="shared" si="6"/>
        <v>37837.800000000003</v>
      </c>
      <c r="BF89" s="81">
        <f t="shared" si="7"/>
        <v>0</v>
      </c>
      <c r="BG89" s="81">
        <f t="shared" si="8"/>
        <v>0</v>
      </c>
      <c r="BH89" s="81">
        <f t="shared" si="9"/>
        <v>0</v>
      </c>
      <c r="BI89" s="81">
        <f t="shared" si="10"/>
        <v>0</v>
      </c>
      <c r="BJ89" s="1" t="s">
        <v>64</v>
      </c>
      <c r="BK89" s="81">
        <f t="shared" si="11"/>
        <v>37837.800000000003</v>
      </c>
      <c r="BL89" s="1" t="s">
        <v>70</v>
      </c>
      <c r="BM89" s="80" t="s">
        <v>81</v>
      </c>
    </row>
    <row r="90" spans="2:65" s="89" customFormat="1" ht="24.2" customHeight="1" x14ac:dyDescent="0.25">
      <c r="B90" s="67"/>
      <c r="C90" s="68" t="s">
        <v>82</v>
      </c>
      <c r="D90" s="68" t="s">
        <v>66</v>
      </c>
      <c r="E90" s="69" t="s">
        <v>83</v>
      </c>
      <c r="F90" s="70" t="s">
        <v>84</v>
      </c>
      <c r="G90" s="71" t="s">
        <v>85</v>
      </c>
      <c r="H90" s="72">
        <v>1</v>
      </c>
      <c r="I90" s="73">
        <v>3243.2</v>
      </c>
      <c r="J90" s="74">
        <f t="shared" si="0"/>
        <v>3243.2</v>
      </c>
      <c r="K90" s="75"/>
      <c r="L90" s="8"/>
      <c r="M90" s="76" t="s">
        <v>10</v>
      </c>
      <c r="N90" s="77" t="s">
        <v>27</v>
      </c>
      <c r="P90" s="78">
        <f t="shared" si="1"/>
        <v>0</v>
      </c>
      <c r="Q90" s="78">
        <v>0</v>
      </c>
      <c r="R90" s="78">
        <f t="shared" si="2"/>
        <v>0</v>
      </c>
      <c r="S90" s="78">
        <v>0</v>
      </c>
      <c r="T90" s="79">
        <f t="shared" si="3"/>
        <v>0</v>
      </c>
      <c r="W90" s="72">
        <v>0</v>
      </c>
      <c r="X90" s="72">
        <f t="shared" si="4"/>
        <v>0</v>
      </c>
      <c r="Y90" s="72">
        <v>0</v>
      </c>
      <c r="Z90" s="72">
        <f t="shared" si="5"/>
        <v>0</v>
      </c>
      <c r="AA90" s="74">
        <f t="shared" si="12"/>
        <v>3243.2</v>
      </c>
      <c r="AR90" s="80" t="s">
        <v>70</v>
      </c>
      <c r="AT90" s="80" t="s">
        <v>66</v>
      </c>
      <c r="AU90" s="80" t="s">
        <v>64</v>
      </c>
      <c r="AY90" s="1" t="s">
        <v>65</v>
      </c>
      <c r="BE90" s="81">
        <f t="shared" si="6"/>
        <v>3243.2</v>
      </c>
      <c r="BF90" s="81">
        <f t="shared" si="7"/>
        <v>0</v>
      </c>
      <c r="BG90" s="81">
        <f t="shared" si="8"/>
        <v>0</v>
      </c>
      <c r="BH90" s="81">
        <f t="shared" si="9"/>
        <v>0</v>
      </c>
      <c r="BI90" s="81">
        <f t="shared" si="10"/>
        <v>0</v>
      </c>
      <c r="BJ90" s="1" t="s">
        <v>64</v>
      </c>
      <c r="BK90" s="81">
        <f t="shared" si="11"/>
        <v>3243.2</v>
      </c>
      <c r="BL90" s="1" t="s">
        <v>70</v>
      </c>
      <c r="BM90" s="80" t="s">
        <v>86</v>
      </c>
    </row>
    <row r="91" spans="2:65" s="89" customFormat="1" ht="33" customHeight="1" x14ac:dyDescent="0.25">
      <c r="B91" s="67"/>
      <c r="C91" s="68" t="s">
        <v>77</v>
      </c>
      <c r="D91" s="68" t="s">
        <v>66</v>
      </c>
      <c r="E91" s="69" t="s">
        <v>87</v>
      </c>
      <c r="F91" s="70" t="s">
        <v>88</v>
      </c>
      <c r="G91" s="71" t="s">
        <v>73</v>
      </c>
      <c r="H91" s="72">
        <v>1</v>
      </c>
      <c r="I91" s="73">
        <v>35675.699999999997</v>
      </c>
      <c r="J91" s="74">
        <f t="shared" si="0"/>
        <v>35675.699999999997</v>
      </c>
      <c r="K91" s="75"/>
      <c r="L91" s="8"/>
      <c r="M91" s="76" t="s">
        <v>10</v>
      </c>
      <c r="N91" s="77" t="s">
        <v>27</v>
      </c>
      <c r="P91" s="78">
        <f t="shared" si="1"/>
        <v>0</v>
      </c>
      <c r="Q91" s="78">
        <v>0</v>
      </c>
      <c r="R91" s="78">
        <f t="shared" si="2"/>
        <v>0</v>
      </c>
      <c r="S91" s="78">
        <v>0</v>
      </c>
      <c r="T91" s="79">
        <f t="shared" si="3"/>
        <v>0</v>
      </c>
      <c r="W91" s="72">
        <v>0</v>
      </c>
      <c r="X91" s="72">
        <f t="shared" si="4"/>
        <v>0</v>
      </c>
      <c r="Y91" s="72">
        <v>0</v>
      </c>
      <c r="Z91" s="72">
        <f t="shared" si="5"/>
        <v>0</v>
      </c>
      <c r="AA91" s="74">
        <f t="shared" si="12"/>
        <v>35675.699999999997</v>
      </c>
      <c r="AR91" s="80" t="s">
        <v>70</v>
      </c>
      <c r="AT91" s="80" t="s">
        <v>66</v>
      </c>
      <c r="AU91" s="80" t="s">
        <v>64</v>
      </c>
      <c r="AY91" s="1" t="s">
        <v>65</v>
      </c>
      <c r="BE91" s="81">
        <f t="shared" si="6"/>
        <v>35675.699999999997</v>
      </c>
      <c r="BF91" s="81">
        <f t="shared" si="7"/>
        <v>0</v>
      </c>
      <c r="BG91" s="81">
        <f t="shared" si="8"/>
        <v>0</v>
      </c>
      <c r="BH91" s="81">
        <f t="shared" si="9"/>
        <v>0</v>
      </c>
      <c r="BI91" s="81">
        <f t="shared" si="10"/>
        <v>0</v>
      </c>
      <c r="BJ91" s="1" t="s">
        <v>64</v>
      </c>
      <c r="BK91" s="81">
        <f t="shared" si="11"/>
        <v>35675.699999999997</v>
      </c>
      <c r="BL91" s="1" t="s">
        <v>70</v>
      </c>
      <c r="BM91" s="80" t="s">
        <v>89</v>
      </c>
    </row>
    <row r="92" spans="2:65" s="89" customFormat="1" ht="24.2" customHeight="1" x14ac:dyDescent="0.25">
      <c r="B92" s="67"/>
      <c r="C92" s="68" t="s">
        <v>90</v>
      </c>
      <c r="D92" s="68" t="s">
        <v>66</v>
      </c>
      <c r="E92" s="69" t="s">
        <v>91</v>
      </c>
      <c r="F92" s="70" t="s">
        <v>92</v>
      </c>
      <c r="G92" s="71" t="s">
        <v>80</v>
      </c>
      <c r="H92" s="72">
        <v>1</v>
      </c>
      <c r="I92" s="73">
        <v>9729.7000000000007</v>
      </c>
      <c r="J92" s="74">
        <f t="shared" si="0"/>
        <v>9729.7000000000007</v>
      </c>
      <c r="K92" s="75"/>
      <c r="L92" s="8"/>
      <c r="M92" s="76" t="s">
        <v>10</v>
      </c>
      <c r="N92" s="77" t="s">
        <v>27</v>
      </c>
      <c r="P92" s="78">
        <f t="shared" si="1"/>
        <v>0</v>
      </c>
      <c r="Q92" s="78">
        <v>0</v>
      </c>
      <c r="R92" s="78">
        <f t="shared" si="2"/>
        <v>0</v>
      </c>
      <c r="S92" s="78">
        <v>0</v>
      </c>
      <c r="T92" s="79">
        <f t="shared" si="3"/>
        <v>0</v>
      </c>
      <c r="W92" s="72">
        <v>0</v>
      </c>
      <c r="X92" s="72">
        <f t="shared" si="4"/>
        <v>0</v>
      </c>
      <c r="Y92" s="72">
        <v>0</v>
      </c>
      <c r="Z92" s="72">
        <f t="shared" si="5"/>
        <v>0</v>
      </c>
      <c r="AA92" s="74">
        <f t="shared" si="12"/>
        <v>9729.7000000000007</v>
      </c>
      <c r="AR92" s="80" t="s">
        <v>70</v>
      </c>
      <c r="AT92" s="80" t="s">
        <v>66</v>
      </c>
      <c r="AU92" s="80" t="s">
        <v>64</v>
      </c>
      <c r="AY92" s="1" t="s">
        <v>65</v>
      </c>
      <c r="BE92" s="81">
        <f t="shared" si="6"/>
        <v>9729.7000000000007</v>
      </c>
      <c r="BF92" s="81">
        <f t="shared" si="7"/>
        <v>0</v>
      </c>
      <c r="BG92" s="81">
        <f t="shared" si="8"/>
        <v>0</v>
      </c>
      <c r="BH92" s="81">
        <f t="shared" si="9"/>
        <v>0</v>
      </c>
      <c r="BI92" s="81">
        <f t="shared" si="10"/>
        <v>0</v>
      </c>
      <c r="BJ92" s="1" t="s">
        <v>64</v>
      </c>
      <c r="BK92" s="81">
        <f t="shared" si="11"/>
        <v>9729.7000000000007</v>
      </c>
      <c r="BL92" s="1" t="s">
        <v>70</v>
      </c>
      <c r="BM92" s="80" t="s">
        <v>93</v>
      </c>
    </row>
    <row r="93" spans="2:65" s="89" customFormat="1" ht="21.75" customHeight="1" x14ac:dyDescent="0.25">
      <c r="B93" s="67"/>
      <c r="C93" s="68" t="s">
        <v>81</v>
      </c>
      <c r="D93" s="68" t="s">
        <v>66</v>
      </c>
      <c r="E93" s="69" t="s">
        <v>94</v>
      </c>
      <c r="F93" s="70" t="s">
        <v>95</v>
      </c>
      <c r="G93" s="71" t="s">
        <v>85</v>
      </c>
      <c r="H93" s="72">
        <v>1</v>
      </c>
      <c r="I93" s="73">
        <v>5405.4</v>
      </c>
      <c r="J93" s="74">
        <f t="shared" si="0"/>
        <v>5405.4</v>
      </c>
      <c r="K93" s="75"/>
      <c r="L93" s="8"/>
      <c r="M93" s="76" t="s">
        <v>10</v>
      </c>
      <c r="N93" s="77" t="s">
        <v>27</v>
      </c>
      <c r="P93" s="78">
        <f t="shared" si="1"/>
        <v>0</v>
      </c>
      <c r="Q93" s="78">
        <v>0</v>
      </c>
      <c r="R93" s="78">
        <f t="shared" si="2"/>
        <v>0</v>
      </c>
      <c r="S93" s="78">
        <v>0</v>
      </c>
      <c r="T93" s="79">
        <f t="shared" si="3"/>
        <v>0</v>
      </c>
      <c r="W93" s="72">
        <v>0</v>
      </c>
      <c r="X93" s="72">
        <f t="shared" si="4"/>
        <v>0</v>
      </c>
      <c r="Y93" s="72">
        <v>0</v>
      </c>
      <c r="Z93" s="72">
        <f t="shared" si="5"/>
        <v>0</v>
      </c>
      <c r="AA93" s="74">
        <f t="shared" si="12"/>
        <v>5405.4</v>
      </c>
      <c r="AR93" s="80" t="s">
        <v>70</v>
      </c>
      <c r="AT93" s="80" t="s">
        <v>66</v>
      </c>
      <c r="AU93" s="80" t="s">
        <v>64</v>
      </c>
      <c r="AY93" s="1" t="s">
        <v>65</v>
      </c>
      <c r="BE93" s="81">
        <f t="shared" si="6"/>
        <v>5405.4</v>
      </c>
      <c r="BF93" s="81">
        <f t="shared" si="7"/>
        <v>0</v>
      </c>
      <c r="BG93" s="81">
        <f t="shared" si="8"/>
        <v>0</v>
      </c>
      <c r="BH93" s="81">
        <f t="shared" si="9"/>
        <v>0</v>
      </c>
      <c r="BI93" s="81">
        <f t="shared" si="10"/>
        <v>0</v>
      </c>
      <c r="BJ93" s="1" t="s">
        <v>64</v>
      </c>
      <c r="BK93" s="81">
        <f t="shared" si="11"/>
        <v>5405.4</v>
      </c>
      <c r="BL93" s="1" t="s">
        <v>70</v>
      </c>
      <c r="BM93" s="80" t="s">
        <v>96</v>
      </c>
    </row>
    <row r="94" spans="2:65" s="89" customFormat="1" ht="24.2" customHeight="1" x14ac:dyDescent="0.25">
      <c r="B94" s="67"/>
      <c r="C94" s="68" t="s">
        <v>97</v>
      </c>
      <c r="D94" s="68" t="s">
        <v>66</v>
      </c>
      <c r="E94" s="69" t="s">
        <v>98</v>
      </c>
      <c r="F94" s="70" t="s">
        <v>99</v>
      </c>
      <c r="G94" s="71" t="s">
        <v>100</v>
      </c>
      <c r="H94" s="72">
        <v>1</v>
      </c>
      <c r="I94" s="73">
        <v>1729.7</v>
      </c>
      <c r="J94" s="74">
        <f t="shared" si="0"/>
        <v>1729.7</v>
      </c>
      <c r="K94" s="75"/>
      <c r="L94" s="8"/>
      <c r="M94" s="76" t="s">
        <v>10</v>
      </c>
      <c r="N94" s="77" t="s">
        <v>27</v>
      </c>
      <c r="P94" s="78">
        <f t="shared" si="1"/>
        <v>0</v>
      </c>
      <c r="Q94" s="78">
        <v>0</v>
      </c>
      <c r="R94" s="78">
        <f t="shared" si="2"/>
        <v>0</v>
      </c>
      <c r="S94" s="78">
        <v>0</v>
      </c>
      <c r="T94" s="79">
        <f t="shared" si="3"/>
        <v>0</v>
      </c>
      <c r="W94" s="72">
        <v>0</v>
      </c>
      <c r="X94" s="72">
        <f t="shared" si="4"/>
        <v>0</v>
      </c>
      <c r="Y94" s="72">
        <v>0</v>
      </c>
      <c r="Z94" s="72">
        <f t="shared" si="5"/>
        <v>0</v>
      </c>
      <c r="AA94" s="74">
        <f t="shared" si="12"/>
        <v>1729.7</v>
      </c>
      <c r="AR94" s="80" t="s">
        <v>70</v>
      </c>
      <c r="AT94" s="80" t="s">
        <v>66</v>
      </c>
      <c r="AU94" s="80" t="s">
        <v>64</v>
      </c>
      <c r="AY94" s="1" t="s">
        <v>65</v>
      </c>
      <c r="BE94" s="81">
        <f t="shared" si="6"/>
        <v>1729.7</v>
      </c>
      <c r="BF94" s="81">
        <f t="shared" si="7"/>
        <v>0</v>
      </c>
      <c r="BG94" s="81">
        <f t="shared" si="8"/>
        <v>0</v>
      </c>
      <c r="BH94" s="81">
        <f t="shared" si="9"/>
        <v>0</v>
      </c>
      <c r="BI94" s="81">
        <f t="shared" si="10"/>
        <v>0</v>
      </c>
      <c r="BJ94" s="1" t="s">
        <v>64</v>
      </c>
      <c r="BK94" s="81">
        <f t="shared" si="11"/>
        <v>1729.7</v>
      </c>
      <c r="BL94" s="1" t="s">
        <v>70</v>
      </c>
      <c r="BM94" s="80" t="s">
        <v>101</v>
      </c>
    </row>
    <row r="95" spans="2:65" s="89" customFormat="1" ht="24.2" customHeight="1" x14ac:dyDescent="0.25">
      <c r="B95" s="67"/>
      <c r="C95" s="68" t="s">
        <v>86</v>
      </c>
      <c r="D95" s="68" t="s">
        <v>66</v>
      </c>
      <c r="E95" s="69" t="s">
        <v>102</v>
      </c>
      <c r="F95" s="70" t="s">
        <v>103</v>
      </c>
      <c r="G95" s="71" t="s">
        <v>80</v>
      </c>
      <c r="H95" s="72">
        <v>1</v>
      </c>
      <c r="I95" s="73">
        <v>21621.599999999999</v>
      </c>
      <c r="J95" s="74">
        <f t="shared" si="0"/>
        <v>21621.599999999999</v>
      </c>
      <c r="K95" s="75"/>
      <c r="L95" s="8"/>
      <c r="M95" s="76" t="s">
        <v>10</v>
      </c>
      <c r="N95" s="77" t="s">
        <v>27</v>
      </c>
      <c r="P95" s="78">
        <f t="shared" si="1"/>
        <v>0</v>
      </c>
      <c r="Q95" s="78">
        <v>0</v>
      </c>
      <c r="R95" s="78">
        <f t="shared" si="2"/>
        <v>0</v>
      </c>
      <c r="S95" s="78">
        <v>0</v>
      </c>
      <c r="T95" s="79">
        <f t="shared" si="3"/>
        <v>0</v>
      </c>
      <c r="W95" s="72">
        <v>0</v>
      </c>
      <c r="X95" s="72">
        <f t="shared" si="4"/>
        <v>0</v>
      </c>
      <c r="Y95" s="72">
        <v>0</v>
      </c>
      <c r="Z95" s="72">
        <f t="shared" si="5"/>
        <v>0</v>
      </c>
      <c r="AA95" s="74">
        <f t="shared" si="12"/>
        <v>21621.599999999999</v>
      </c>
      <c r="AR95" s="80" t="s">
        <v>70</v>
      </c>
      <c r="AT95" s="80" t="s">
        <v>66</v>
      </c>
      <c r="AU95" s="80" t="s">
        <v>64</v>
      </c>
      <c r="AY95" s="1" t="s">
        <v>65</v>
      </c>
      <c r="BE95" s="81">
        <f t="shared" si="6"/>
        <v>21621.599999999999</v>
      </c>
      <c r="BF95" s="81">
        <f t="shared" si="7"/>
        <v>0</v>
      </c>
      <c r="BG95" s="81">
        <f t="shared" si="8"/>
        <v>0</v>
      </c>
      <c r="BH95" s="81">
        <f t="shared" si="9"/>
        <v>0</v>
      </c>
      <c r="BI95" s="81">
        <f t="shared" si="10"/>
        <v>0</v>
      </c>
      <c r="BJ95" s="1" t="s">
        <v>64</v>
      </c>
      <c r="BK95" s="81">
        <f t="shared" si="11"/>
        <v>21621.599999999999</v>
      </c>
      <c r="BL95" s="1" t="s">
        <v>70</v>
      </c>
      <c r="BM95" s="80" t="s">
        <v>104</v>
      </c>
    </row>
    <row r="96" spans="2:65" s="89" customFormat="1" ht="24.2" customHeight="1" x14ac:dyDescent="0.25">
      <c r="B96" s="67"/>
      <c r="C96" s="68" t="s">
        <v>105</v>
      </c>
      <c r="D96" s="68" t="s">
        <v>66</v>
      </c>
      <c r="E96" s="69" t="s">
        <v>106</v>
      </c>
      <c r="F96" s="70" t="s">
        <v>107</v>
      </c>
      <c r="G96" s="71" t="s">
        <v>100</v>
      </c>
      <c r="H96" s="72">
        <v>2</v>
      </c>
      <c r="I96" s="73">
        <v>38918.9</v>
      </c>
      <c r="J96" s="74">
        <f t="shared" si="0"/>
        <v>77837.8</v>
      </c>
      <c r="K96" s="75"/>
      <c r="L96" s="8"/>
      <c r="M96" s="76" t="s">
        <v>10</v>
      </c>
      <c r="N96" s="77" t="s">
        <v>27</v>
      </c>
      <c r="P96" s="78">
        <f t="shared" si="1"/>
        <v>0</v>
      </c>
      <c r="Q96" s="78">
        <v>0</v>
      </c>
      <c r="R96" s="78">
        <f t="shared" si="2"/>
        <v>0</v>
      </c>
      <c r="S96" s="78">
        <v>0</v>
      </c>
      <c r="T96" s="79">
        <f t="shared" si="3"/>
        <v>0</v>
      </c>
      <c r="W96" s="72">
        <v>0</v>
      </c>
      <c r="X96" s="72">
        <f t="shared" si="4"/>
        <v>0</v>
      </c>
      <c r="Y96" s="72">
        <v>0</v>
      </c>
      <c r="Z96" s="72">
        <f t="shared" si="5"/>
        <v>0</v>
      </c>
      <c r="AA96" s="74">
        <f t="shared" si="12"/>
        <v>77837.8</v>
      </c>
      <c r="AR96" s="80" t="s">
        <v>70</v>
      </c>
      <c r="AT96" s="80" t="s">
        <v>66</v>
      </c>
      <c r="AU96" s="80" t="s">
        <v>64</v>
      </c>
      <c r="AY96" s="1" t="s">
        <v>65</v>
      </c>
      <c r="BE96" s="81">
        <f t="shared" si="6"/>
        <v>77837.8</v>
      </c>
      <c r="BF96" s="81">
        <f t="shared" si="7"/>
        <v>0</v>
      </c>
      <c r="BG96" s="81">
        <f t="shared" si="8"/>
        <v>0</v>
      </c>
      <c r="BH96" s="81">
        <f t="shared" si="9"/>
        <v>0</v>
      </c>
      <c r="BI96" s="81">
        <f t="shared" si="10"/>
        <v>0</v>
      </c>
      <c r="BJ96" s="1" t="s">
        <v>64</v>
      </c>
      <c r="BK96" s="81">
        <f t="shared" si="11"/>
        <v>77837.8</v>
      </c>
      <c r="BL96" s="1" t="s">
        <v>70</v>
      </c>
      <c r="BM96" s="80" t="s">
        <v>108</v>
      </c>
    </row>
    <row r="97" spans="2:65" s="57" customFormat="1" ht="25.9" customHeight="1" x14ac:dyDescent="0.2">
      <c r="B97" s="56"/>
      <c r="D97" s="58" t="s">
        <v>61</v>
      </c>
      <c r="E97" s="59" t="s">
        <v>64</v>
      </c>
      <c r="F97" s="59" t="s">
        <v>109</v>
      </c>
      <c r="I97" s="60"/>
      <c r="J97" s="61">
        <f>BK97</f>
        <v>179847.72</v>
      </c>
      <c r="L97" s="56"/>
      <c r="M97" s="62"/>
      <c r="P97" s="63">
        <f>SUM(P98:P101)</f>
        <v>0</v>
      </c>
      <c r="R97" s="63">
        <f>SUM(R98:R101)</f>
        <v>0</v>
      </c>
      <c r="T97" s="64">
        <f>SUM(T98:T101)</f>
        <v>0</v>
      </c>
      <c r="X97" s="61">
        <f>SUM(X98:X101)</f>
        <v>0</v>
      </c>
      <c r="Z97" s="61">
        <f>SUM(Z98:Z101)</f>
        <v>-64450.080000000009</v>
      </c>
      <c r="AA97" s="61">
        <f>SUM(AA98:AA101)</f>
        <v>115397.64</v>
      </c>
      <c r="AR97" s="58" t="s">
        <v>64</v>
      </c>
      <c r="AT97" s="65" t="s">
        <v>61</v>
      </c>
      <c r="AU97" s="65" t="s">
        <v>62</v>
      </c>
      <c r="AY97" s="58" t="s">
        <v>65</v>
      </c>
      <c r="BK97" s="66">
        <f>SUM(BK98:BK101)</f>
        <v>179847.72</v>
      </c>
    </row>
    <row r="98" spans="2:65" s="89" customFormat="1" ht="24.2" customHeight="1" x14ac:dyDescent="0.25">
      <c r="B98" s="67"/>
      <c r="C98" s="68" t="s">
        <v>89</v>
      </c>
      <c r="D98" s="68" t="s">
        <v>66</v>
      </c>
      <c r="E98" s="69" t="s">
        <v>110</v>
      </c>
      <c r="F98" s="70" t="s">
        <v>111</v>
      </c>
      <c r="G98" s="71" t="s">
        <v>69</v>
      </c>
      <c r="H98" s="72">
        <v>24</v>
      </c>
      <c r="I98" s="73">
        <v>536.9</v>
      </c>
      <c r="J98" s="74">
        <f>ROUND(I98*H98,2)</f>
        <v>12885.6</v>
      </c>
      <c r="K98" s="75"/>
      <c r="L98" s="8"/>
      <c r="M98" s="76" t="s">
        <v>10</v>
      </c>
      <c r="N98" s="77" t="s">
        <v>27</v>
      </c>
      <c r="P98" s="78">
        <f>O98*H98</f>
        <v>0</v>
      </c>
      <c r="Q98" s="78">
        <v>0</v>
      </c>
      <c r="R98" s="78">
        <f>Q98*H98</f>
        <v>0</v>
      </c>
      <c r="S98" s="78">
        <v>0</v>
      </c>
      <c r="T98" s="79">
        <f>S98*H98</f>
        <v>0</v>
      </c>
      <c r="W98" s="72">
        <v>0</v>
      </c>
      <c r="X98" s="72">
        <f>W98*I98</f>
        <v>0</v>
      </c>
      <c r="Y98" s="72">
        <v>0</v>
      </c>
      <c r="Z98" s="72">
        <f>Y98*I98</f>
        <v>0</v>
      </c>
      <c r="AA98" s="74">
        <f t="shared" ref="AA98:AA101" si="13">J98+X98+Z98</f>
        <v>12885.6</v>
      </c>
      <c r="AR98" s="80" t="s">
        <v>70</v>
      </c>
      <c r="AT98" s="80" t="s">
        <v>66</v>
      </c>
      <c r="AU98" s="80" t="s">
        <v>64</v>
      </c>
      <c r="AY98" s="1" t="s">
        <v>65</v>
      </c>
      <c r="BE98" s="81">
        <f>IF(N98="základní",J98,0)</f>
        <v>12885.6</v>
      </c>
      <c r="BF98" s="81">
        <f>IF(N98="snížená",J98,0)</f>
        <v>0</v>
      </c>
      <c r="BG98" s="81">
        <f>IF(N98="zákl. přenesená",J98,0)</f>
        <v>0</v>
      </c>
      <c r="BH98" s="81">
        <f>IF(N98="sníž. přenesená",J98,0)</f>
        <v>0</v>
      </c>
      <c r="BI98" s="81">
        <f>IF(N98="nulová",J98,0)</f>
        <v>0</v>
      </c>
      <c r="BJ98" s="1" t="s">
        <v>64</v>
      </c>
      <c r="BK98" s="81">
        <f>ROUND(I98*H98,2)</f>
        <v>12885.6</v>
      </c>
      <c r="BL98" s="1" t="s">
        <v>70</v>
      </c>
      <c r="BM98" s="80" t="s">
        <v>112</v>
      </c>
    </row>
    <row r="99" spans="2:65" s="89" customFormat="1" ht="24.2" customHeight="1" x14ac:dyDescent="0.25">
      <c r="B99" s="67"/>
      <c r="C99" s="68" t="s">
        <v>113</v>
      </c>
      <c r="D99" s="68" t="s">
        <v>66</v>
      </c>
      <c r="E99" s="69" t="s">
        <v>114</v>
      </c>
      <c r="F99" s="70" t="s">
        <v>115</v>
      </c>
      <c r="G99" s="71" t="s">
        <v>69</v>
      </c>
      <c r="H99" s="72">
        <v>186</v>
      </c>
      <c r="I99" s="73">
        <v>536.9</v>
      </c>
      <c r="J99" s="74">
        <f>ROUND(I99*H99,2)</f>
        <v>99863.4</v>
      </c>
      <c r="K99" s="75"/>
      <c r="L99" s="8"/>
      <c r="M99" s="76" t="s">
        <v>10</v>
      </c>
      <c r="N99" s="77" t="s">
        <v>27</v>
      </c>
      <c r="P99" s="78">
        <f>O99*H99</f>
        <v>0</v>
      </c>
      <c r="Q99" s="78">
        <v>0</v>
      </c>
      <c r="R99" s="78">
        <f>Q99*H99</f>
        <v>0</v>
      </c>
      <c r="S99" s="78">
        <v>0</v>
      </c>
      <c r="T99" s="79">
        <f>S99*H99</f>
        <v>0</v>
      </c>
      <c r="W99" s="72">
        <v>0</v>
      </c>
      <c r="X99" s="72">
        <f>W99*I99</f>
        <v>0</v>
      </c>
      <c r="Y99" s="72">
        <v>0</v>
      </c>
      <c r="Z99" s="72">
        <f>Y99*I99</f>
        <v>0</v>
      </c>
      <c r="AA99" s="74">
        <f t="shared" si="13"/>
        <v>99863.4</v>
      </c>
      <c r="AR99" s="80" t="s">
        <v>70</v>
      </c>
      <c r="AT99" s="80" t="s">
        <v>66</v>
      </c>
      <c r="AU99" s="80" t="s">
        <v>64</v>
      </c>
      <c r="AY99" s="1" t="s">
        <v>65</v>
      </c>
      <c r="BE99" s="81">
        <f>IF(N99="základní",J99,0)</f>
        <v>99863.4</v>
      </c>
      <c r="BF99" s="81">
        <f>IF(N99="snížená",J99,0)</f>
        <v>0</v>
      </c>
      <c r="BG99" s="81">
        <f>IF(N99="zákl. přenesená",J99,0)</f>
        <v>0</v>
      </c>
      <c r="BH99" s="81">
        <f>IF(N99="sníž. přenesená",J99,0)</f>
        <v>0</v>
      </c>
      <c r="BI99" s="81">
        <f>IF(N99="nulová",J99,0)</f>
        <v>0</v>
      </c>
      <c r="BJ99" s="1" t="s">
        <v>64</v>
      </c>
      <c r="BK99" s="81">
        <f>ROUND(I99*H99,2)</f>
        <v>99863.4</v>
      </c>
      <c r="BL99" s="1" t="s">
        <v>70</v>
      </c>
      <c r="BM99" s="80" t="s">
        <v>116</v>
      </c>
    </row>
    <row r="100" spans="2:65" s="89" customFormat="1" ht="24.2" customHeight="1" x14ac:dyDescent="0.25">
      <c r="B100" s="67"/>
      <c r="C100" s="68" t="s">
        <v>93</v>
      </c>
      <c r="D100" s="68" t="s">
        <v>66</v>
      </c>
      <c r="E100" s="69" t="s">
        <v>117</v>
      </c>
      <c r="F100" s="70" t="s">
        <v>118</v>
      </c>
      <c r="G100" s="71" t="s">
        <v>69</v>
      </c>
      <c r="H100" s="72">
        <v>1.92</v>
      </c>
      <c r="I100" s="73">
        <v>1379.5</v>
      </c>
      <c r="J100" s="74">
        <f>ROUND(I100*H100,2)</f>
        <v>2648.64</v>
      </c>
      <c r="K100" s="75"/>
      <c r="L100" s="8"/>
      <c r="M100" s="76" t="s">
        <v>10</v>
      </c>
      <c r="N100" s="77" t="s">
        <v>27</v>
      </c>
      <c r="P100" s="78">
        <f>O100*H100</f>
        <v>0</v>
      </c>
      <c r="Q100" s="78">
        <v>0</v>
      </c>
      <c r="R100" s="78">
        <f>Q100*H100</f>
        <v>0</v>
      </c>
      <c r="S100" s="78">
        <v>0</v>
      </c>
      <c r="T100" s="79">
        <f>S100*H100</f>
        <v>0</v>
      </c>
      <c r="W100" s="72">
        <v>0</v>
      </c>
      <c r="X100" s="72">
        <f>W100*I100</f>
        <v>0</v>
      </c>
      <c r="Y100" s="72">
        <v>0</v>
      </c>
      <c r="Z100" s="72">
        <f>Y100*I100</f>
        <v>0</v>
      </c>
      <c r="AA100" s="74">
        <f t="shared" si="13"/>
        <v>2648.64</v>
      </c>
      <c r="AR100" s="80" t="s">
        <v>70</v>
      </c>
      <c r="AT100" s="80" t="s">
        <v>66</v>
      </c>
      <c r="AU100" s="80" t="s">
        <v>64</v>
      </c>
      <c r="AY100" s="1" t="s">
        <v>65</v>
      </c>
      <c r="BE100" s="81">
        <f>IF(N100="základní",J100,0)</f>
        <v>2648.64</v>
      </c>
      <c r="BF100" s="81">
        <f>IF(N100="snížená",J100,0)</f>
        <v>0</v>
      </c>
      <c r="BG100" s="81">
        <f>IF(N100="zákl. přenesená",J100,0)</f>
        <v>0</v>
      </c>
      <c r="BH100" s="81">
        <f>IF(N100="sníž. přenesená",J100,0)</f>
        <v>0</v>
      </c>
      <c r="BI100" s="81">
        <f>IF(N100="nulová",J100,0)</f>
        <v>0</v>
      </c>
      <c r="BJ100" s="1" t="s">
        <v>64</v>
      </c>
      <c r="BK100" s="81">
        <f>ROUND(I100*H100,2)</f>
        <v>2648.64</v>
      </c>
      <c r="BL100" s="1" t="s">
        <v>70</v>
      </c>
      <c r="BM100" s="80" t="s">
        <v>119</v>
      </c>
    </row>
    <row r="101" spans="2:65" s="89" customFormat="1" ht="16.5" customHeight="1" x14ac:dyDescent="0.25">
      <c r="B101" s="67"/>
      <c r="C101" s="68" t="s">
        <v>120</v>
      </c>
      <c r="D101" s="68" t="s">
        <v>66</v>
      </c>
      <c r="E101" s="69" t="s">
        <v>121</v>
      </c>
      <c r="F101" s="70" t="s">
        <v>122</v>
      </c>
      <c r="G101" s="71" t="s">
        <v>123</v>
      </c>
      <c r="H101" s="72">
        <v>21.6</v>
      </c>
      <c r="I101" s="73">
        <v>2983.8</v>
      </c>
      <c r="J101" s="74">
        <f>ROUND(I101*H101,2)</f>
        <v>64450.080000000002</v>
      </c>
      <c r="K101" s="75"/>
      <c r="L101" s="8"/>
      <c r="M101" s="76" t="s">
        <v>10</v>
      </c>
      <c r="N101" s="77" t="s">
        <v>27</v>
      </c>
      <c r="P101" s="78">
        <f>O101*H101</f>
        <v>0</v>
      </c>
      <c r="Q101" s="78">
        <v>0</v>
      </c>
      <c r="R101" s="78">
        <f>Q101*H101</f>
        <v>0</v>
      </c>
      <c r="S101" s="78">
        <v>0</v>
      </c>
      <c r="T101" s="79">
        <f>S101*H101</f>
        <v>0</v>
      </c>
      <c r="W101" s="72">
        <v>0</v>
      </c>
      <c r="X101" s="72">
        <f>W101*I101</f>
        <v>0</v>
      </c>
      <c r="Y101" s="72">
        <v>-21.6</v>
      </c>
      <c r="Z101" s="72">
        <f>Y101*I101</f>
        <v>-64450.080000000009</v>
      </c>
      <c r="AA101" s="74">
        <f t="shared" si="13"/>
        <v>0</v>
      </c>
      <c r="AR101" s="80" t="s">
        <v>70</v>
      </c>
      <c r="AT101" s="80" t="s">
        <v>66</v>
      </c>
      <c r="AU101" s="80" t="s">
        <v>64</v>
      </c>
      <c r="AY101" s="1" t="s">
        <v>65</v>
      </c>
      <c r="BE101" s="81">
        <f>IF(N101="základní",J101,0)</f>
        <v>64450.080000000002</v>
      </c>
      <c r="BF101" s="81">
        <f>IF(N101="snížená",J101,0)</f>
        <v>0</v>
      </c>
      <c r="BG101" s="81">
        <f>IF(N101="zákl. přenesená",J101,0)</f>
        <v>0</v>
      </c>
      <c r="BH101" s="81">
        <f>IF(N101="sníž. přenesená",J101,0)</f>
        <v>0</v>
      </c>
      <c r="BI101" s="81">
        <f>IF(N101="nulová",J101,0)</f>
        <v>0</v>
      </c>
      <c r="BJ101" s="1" t="s">
        <v>64</v>
      </c>
      <c r="BK101" s="81">
        <f>ROUND(I101*H101,2)</f>
        <v>64450.080000000002</v>
      </c>
      <c r="BL101" s="1" t="s">
        <v>70</v>
      </c>
      <c r="BM101" s="80" t="s">
        <v>124</v>
      </c>
    </row>
    <row r="102" spans="2:65" s="57" customFormat="1" ht="25.9" customHeight="1" x14ac:dyDescent="0.2">
      <c r="B102" s="56"/>
      <c r="D102" s="58" t="s">
        <v>61</v>
      </c>
      <c r="E102" s="59" t="s">
        <v>125</v>
      </c>
      <c r="F102" s="59" t="s">
        <v>126</v>
      </c>
      <c r="I102" s="60"/>
      <c r="J102" s="61">
        <f>BK102</f>
        <v>155584.23000000001</v>
      </c>
      <c r="L102" s="56"/>
      <c r="M102" s="62"/>
      <c r="P102" s="63">
        <f>SUM(P103:P108)</f>
        <v>0</v>
      </c>
      <c r="R102" s="63">
        <f>SUM(R103:R108)</f>
        <v>0</v>
      </c>
      <c r="T102" s="64">
        <f>SUM(T103:T108)</f>
        <v>0</v>
      </c>
      <c r="X102" s="61">
        <f>SUM(X103:X112)</f>
        <v>189237.75</v>
      </c>
      <c r="Z102" s="61">
        <f>SUM(Z103:Z112)</f>
        <v>0</v>
      </c>
      <c r="AA102" s="61">
        <f>SUM(AA103:AA112)</f>
        <v>344821.98</v>
      </c>
      <c r="AR102" s="58" t="s">
        <v>64</v>
      </c>
      <c r="AT102" s="65" t="s">
        <v>61</v>
      </c>
      <c r="AU102" s="65" t="s">
        <v>62</v>
      </c>
      <c r="AY102" s="58" t="s">
        <v>65</v>
      </c>
      <c r="BK102" s="66">
        <f>SUM(BK103:BK108)</f>
        <v>155584.23000000001</v>
      </c>
    </row>
    <row r="103" spans="2:65" s="89" customFormat="1" ht="16.5" customHeight="1" x14ac:dyDescent="0.25">
      <c r="B103" s="67"/>
      <c r="C103" s="68" t="s">
        <v>96</v>
      </c>
      <c r="D103" s="68" t="s">
        <v>66</v>
      </c>
      <c r="E103" s="69" t="s">
        <v>127</v>
      </c>
      <c r="F103" s="70" t="s">
        <v>128</v>
      </c>
      <c r="G103" s="71" t="s">
        <v>69</v>
      </c>
      <c r="H103" s="72">
        <v>8.75</v>
      </c>
      <c r="I103" s="73">
        <v>1391.4</v>
      </c>
      <c r="J103" s="74">
        <f t="shared" ref="J103:J112" si="14">ROUND(I103*H103,2)</f>
        <v>12174.75</v>
      </c>
      <c r="K103" s="75"/>
      <c r="L103" s="8"/>
      <c r="M103" s="76" t="s">
        <v>10</v>
      </c>
      <c r="N103" s="77" t="s">
        <v>27</v>
      </c>
      <c r="P103" s="78">
        <f t="shared" ref="P103:P112" si="15">O103*H103</f>
        <v>0</v>
      </c>
      <c r="Q103" s="78">
        <v>0</v>
      </c>
      <c r="R103" s="78">
        <f t="shared" ref="R103:R112" si="16">Q103*H103</f>
        <v>0</v>
      </c>
      <c r="S103" s="78">
        <v>0</v>
      </c>
      <c r="T103" s="79">
        <f t="shared" ref="T103:T112" si="17">S103*H103</f>
        <v>0</v>
      </c>
      <c r="W103" s="72">
        <v>0</v>
      </c>
      <c r="X103" s="72">
        <f t="shared" ref="X103:X112" si="18">W103*I103</f>
        <v>0</v>
      </c>
      <c r="Y103" s="72">
        <v>0</v>
      </c>
      <c r="Z103" s="72">
        <f t="shared" ref="Z103:Z112" si="19">Y103*I103</f>
        <v>0</v>
      </c>
      <c r="AA103" s="74">
        <f t="shared" ref="AA103:AA112" si="20">J103+X103+Z103</f>
        <v>12174.75</v>
      </c>
      <c r="AR103" s="80" t="s">
        <v>70</v>
      </c>
      <c r="AT103" s="80" t="s">
        <v>66</v>
      </c>
      <c r="AU103" s="80" t="s">
        <v>64</v>
      </c>
      <c r="AY103" s="1" t="s">
        <v>65</v>
      </c>
      <c r="BE103" s="81">
        <f t="shared" ref="BE103:BE108" si="21">IF(N103="základní",J103,0)</f>
        <v>12174.75</v>
      </c>
      <c r="BF103" s="81">
        <f t="shared" ref="BF103:BF108" si="22">IF(N103="snížená",J103,0)</f>
        <v>0</v>
      </c>
      <c r="BG103" s="81">
        <f t="shared" ref="BG103:BG108" si="23">IF(N103="zákl. přenesená",J103,0)</f>
        <v>0</v>
      </c>
      <c r="BH103" s="81">
        <f t="shared" ref="BH103:BH108" si="24">IF(N103="sníž. přenesená",J103,0)</f>
        <v>0</v>
      </c>
      <c r="BI103" s="81">
        <f t="shared" ref="BI103:BI108" si="25">IF(N103="nulová",J103,0)</f>
        <v>0</v>
      </c>
      <c r="BJ103" s="1" t="s">
        <v>64</v>
      </c>
      <c r="BK103" s="81">
        <f t="shared" ref="BK103:BK108" si="26">ROUND(I103*H103,2)</f>
        <v>12174.75</v>
      </c>
      <c r="BL103" s="1" t="s">
        <v>70</v>
      </c>
      <c r="BM103" s="80" t="s">
        <v>129</v>
      </c>
    </row>
    <row r="104" spans="2:65" s="89" customFormat="1" ht="16.5" customHeight="1" x14ac:dyDescent="0.25">
      <c r="B104" s="67"/>
      <c r="C104" s="68" t="s">
        <v>130</v>
      </c>
      <c r="D104" s="68" t="s">
        <v>66</v>
      </c>
      <c r="E104" s="69" t="s">
        <v>131</v>
      </c>
      <c r="F104" s="70" t="s">
        <v>132</v>
      </c>
      <c r="G104" s="71" t="s">
        <v>69</v>
      </c>
      <c r="H104" s="72">
        <v>14.7</v>
      </c>
      <c r="I104" s="73">
        <v>6855.9</v>
      </c>
      <c r="J104" s="74">
        <f t="shared" si="14"/>
        <v>100781.73</v>
      </c>
      <c r="K104" s="75"/>
      <c r="L104" s="8"/>
      <c r="M104" s="76" t="s">
        <v>10</v>
      </c>
      <c r="N104" s="77" t="s">
        <v>27</v>
      </c>
      <c r="P104" s="78">
        <f t="shared" si="15"/>
        <v>0</v>
      </c>
      <c r="Q104" s="78">
        <v>0</v>
      </c>
      <c r="R104" s="78">
        <f t="shared" si="16"/>
        <v>0</v>
      </c>
      <c r="S104" s="78">
        <v>0</v>
      </c>
      <c r="T104" s="79">
        <f t="shared" si="17"/>
        <v>0</v>
      </c>
      <c r="W104" s="72">
        <v>0</v>
      </c>
      <c r="X104" s="72">
        <f t="shared" si="18"/>
        <v>0</v>
      </c>
      <c r="Y104" s="72">
        <v>0</v>
      </c>
      <c r="Z104" s="72">
        <f t="shared" si="19"/>
        <v>0</v>
      </c>
      <c r="AA104" s="74">
        <f t="shared" si="20"/>
        <v>100781.73</v>
      </c>
      <c r="AR104" s="80" t="s">
        <v>70</v>
      </c>
      <c r="AT104" s="80" t="s">
        <v>66</v>
      </c>
      <c r="AU104" s="80" t="s">
        <v>64</v>
      </c>
      <c r="AY104" s="1" t="s">
        <v>65</v>
      </c>
      <c r="BE104" s="81">
        <f t="shared" si="21"/>
        <v>100781.73</v>
      </c>
      <c r="BF104" s="81">
        <f t="shared" si="22"/>
        <v>0</v>
      </c>
      <c r="BG104" s="81">
        <f t="shared" si="23"/>
        <v>0</v>
      </c>
      <c r="BH104" s="81">
        <f t="shared" si="24"/>
        <v>0</v>
      </c>
      <c r="BI104" s="81">
        <f t="shared" si="25"/>
        <v>0</v>
      </c>
      <c r="BJ104" s="1" t="s">
        <v>64</v>
      </c>
      <c r="BK104" s="81">
        <f t="shared" si="26"/>
        <v>100781.73</v>
      </c>
      <c r="BL104" s="1" t="s">
        <v>70</v>
      </c>
      <c r="BM104" s="80" t="s">
        <v>133</v>
      </c>
    </row>
    <row r="105" spans="2:65" s="89" customFormat="1" ht="16.5" customHeight="1" x14ac:dyDescent="0.25">
      <c r="B105" s="67"/>
      <c r="C105" s="68" t="s">
        <v>101</v>
      </c>
      <c r="D105" s="68" t="s">
        <v>66</v>
      </c>
      <c r="E105" s="69" t="s">
        <v>134</v>
      </c>
      <c r="F105" s="70" t="s">
        <v>135</v>
      </c>
      <c r="G105" s="71" t="s">
        <v>136</v>
      </c>
      <c r="H105" s="72">
        <v>0.88600000000000001</v>
      </c>
      <c r="I105" s="73">
        <v>36973</v>
      </c>
      <c r="J105" s="74">
        <f t="shared" si="14"/>
        <v>32758.080000000002</v>
      </c>
      <c r="K105" s="75"/>
      <c r="L105" s="8"/>
      <c r="M105" s="76" t="s">
        <v>10</v>
      </c>
      <c r="N105" s="77" t="s">
        <v>27</v>
      </c>
      <c r="P105" s="78">
        <f t="shared" si="15"/>
        <v>0</v>
      </c>
      <c r="Q105" s="78">
        <v>0</v>
      </c>
      <c r="R105" s="78">
        <f t="shared" si="16"/>
        <v>0</v>
      </c>
      <c r="S105" s="78">
        <v>0</v>
      </c>
      <c r="T105" s="79">
        <f t="shared" si="17"/>
        <v>0</v>
      </c>
      <c r="W105" s="72">
        <v>0</v>
      </c>
      <c r="X105" s="72">
        <f t="shared" si="18"/>
        <v>0</v>
      </c>
      <c r="Y105" s="72">
        <v>0</v>
      </c>
      <c r="Z105" s="72">
        <f t="shared" si="19"/>
        <v>0</v>
      </c>
      <c r="AA105" s="74">
        <f t="shared" si="20"/>
        <v>32758.080000000002</v>
      </c>
      <c r="AR105" s="80" t="s">
        <v>70</v>
      </c>
      <c r="AT105" s="80" t="s">
        <v>66</v>
      </c>
      <c r="AU105" s="80" t="s">
        <v>64</v>
      </c>
      <c r="AY105" s="1" t="s">
        <v>65</v>
      </c>
      <c r="BE105" s="81">
        <f t="shared" si="21"/>
        <v>32758.080000000002</v>
      </c>
      <c r="BF105" s="81">
        <f t="shared" si="22"/>
        <v>0</v>
      </c>
      <c r="BG105" s="81">
        <f t="shared" si="23"/>
        <v>0</v>
      </c>
      <c r="BH105" s="81">
        <f t="shared" si="24"/>
        <v>0</v>
      </c>
      <c r="BI105" s="81">
        <f t="shared" si="25"/>
        <v>0</v>
      </c>
      <c r="BJ105" s="1" t="s">
        <v>64</v>
      </c>
      <c r="BK105" s="81">
        <f t="shared" si="26"/>
        <v>32758.080000000002</v>
      </c>
      <c r="BL105" s="1" t="s">
        <v>70</v>
      </c>
      <c r="BM105" s="80" t="s">
        <v>137</v>
      </c>
    </row>
    <row r="106" spans="2:65" s="89" customFormat="1" ht="21.75" customHeight="1" x14ac:dyDescent="0.25">
      <c r="B106" s="67"/>
      <c r="C106" s="68" t="s">
        <v>138</v>
      </c>
      <c r="D106" s="68" t="s">
        <v>66</v>
      </c>
      <c r="E106" s="69" t="s">
        <v>139</v>
      </c>
      <c r="F106" s="70" t="s">
        <v>140</v>
      </c>
      <c r="G106" s="71" t="s">
        <v>141</v>
      </c>
      <c r="H106" s="72">
        <v>62.28</v>
      </c>
      <c r="I106" s="73">
        <v>81.099999999999994</v>
      </c>
      <c r="J106" s="74">
        <f t="shared" si="14"/>
        <v>5050.91</v>
      </c>
      <c r="K106" s="75"/>
      <c r="L106" s="8"/>
      <c r="M106" s="76" t="s">
        <v>10</v>
      </c>
      <c r="N106" s="77" t="s">
        <v>27</v>
      </c>
      <c r="P106" s="78">
        <f t="shared" si="15"/>
        <v>0</v>
      </c>
      <c r="Q106" s="78">
        <v>0</v>
      </c>
      <c r="R106" s="78">
        <f t="shared" si="16"/>
        <v>0</v>
      </c>
      <c r="S106" s="78">
        <v>0</v>
      </c>
      <c r="T106" s="79">
        <f t="shared" si="17"/>
        <v>0</v>
      </c>
      <c r="W106" s="72">
        <v>0</v>
      </c>
      <c r="X106" s="72">
        <f t="shared" si="18"/>
        <v>0</v>
      </c>
      <c r="Y106" s="72">
        <v>0</v>
      </c>
      <c r="Z106" s="72">
        <f t="shared" si="19"/>
        <v>0</v>
      </c>
      <c r="AA106" s="74">
        <f t="shared" si="20"/>
        <v>5050.91</v>
      </c>
      <c r="AR106" s="80" t="s">
        <v>70</v>
      </c>
      <c r="AT106" s="80" t="s">
        <v>66</v>
      </c>
      <c r="AU106" s="80" t="s">
        <v>64</v>
      </c>
      <c r="AY106" s="1" t="s">
        <v>65</v>
      </c>
      <c r="BE106" s="81">
        <f t="shared" si="21"/>
        <v>5050.91</v>
      </c>
      <c r="BF106" s="81">
        <f t="shared" si="22"/>
        <v>0</v>
      </c>
      <c r="BG106" s="81">
        <f t="shared" si="23"/>
        <v>0</v>
      </c>
      <c r="BH106" s="81">
        <f t="shared" si="24"/>
        <v>0</v>
      </c>
      <c r="BI106" s="81">
        <f t="shared" si="25"/>
        <v>0</v>
      </c>
      <c r="BJ106" s="1" t="s">
        <v>64</v>
      </c>
      <c r="BK106" s="81">
        <f t="shared" si="26"/>
        <v>5050.91</v>
      </c>
      <c r="BL106" s="1" t="s">
        <v>70</v>
      </c>
      <c r="BM106" s="80" t="s">
        <v>142</v>
      </c>
    </row>
    <row r="107" spans="2:65" s="89" customFormat="1" ht="21.75" customHeight="1" x14ac:dyDescent="0.25">
      <c r="B107" s="67"/>
      <c r="C107" s="68" t="s">
        <v>104</v>
      </c>
      <c r="D107" s="68" t="s">
        <v>66</v>
      </c>
      <c r="E107" s="69" t="s">
        <v>143</v>
      </c>
      <c r="F107" s="70" t="s">
        <v>144</v>
      </c>
      <c r="G107" s="71" t="s">
        <v>141</v>
      </c>
      <c r="H107" s="72">
        <v>16.2</v>
      </c>
      <c r="I107" s="73">
        <v>97.3</v>
      </c>
      <c r="J107" s="74">
        <f t="shared" si="14"/>
        <v>1576.26</v>
      </c>
      <c r="K107" s="75"/>
      <c r="L107" s="8"/>
      <c r="M107" s="76" t="s">
        <v>10</v>
      </c>
      <c r="N107" s="77" t="s">
        <v>27</v>
      </c>
      <c r="P107" s="78">
        <f t="shared" si="15"/>
        <v>0</v>
      </c>
      <c r="Q107" s="78">
        <v>0</v>
      </c>
      <c r="R107" s="78">
        <f t="shared" si="16"/>
        <v>0</v>
      </c>
      <c r="S107" s="78">
        <v>0</v>
      </c>
      <c r="T107" s="79">
        <f t="shared" si="17"/>
        <v>0</v>
      </c>
      <c r="W107" s="72">
        <v>0</v>
      </c>
      <c r="X107" s="72">
        <f t="shared" si="18"/>
        <v>0</v>
      </c>
      <c r="Y107" s="72">
        <v>0</v>
      </c>
      <c r="Z107" s="72">
        <f t="shared" si="19"/>
        <v>0</v>
      </c>
      <c r="AA107" s="74">
        <f t="shared" si="20"/>
        <v>1576.26</v>
      </c>
      <c r="AR107" s="80" t="s">
        <v>70</v>
      </c>
      <c r="AT107" s="80" t="s">
        <v>66</v>
      </c>
      <c r="AU107" s="80" t="s">
        <v>64</v>
      </c>
      <c r="AY107" s="1" t="s">
        <v>65</v>
      </c>
      <c r="BE107" s="81">
        <f t="shared" si="21"/>
        <v>1576.26</v>
      </c>
      <c r="BF107" s="81">
        <f t="shared" si="22"/>
        <v>0</v>
      </c>
      <c r="BG107" s="81">
        <f t="shared" si="23"/>
        <v>0</v>
      </c>
      <c r="BH107" s="81">
        <f t="shared" si="24"/>
        <v>0</v>
      </c>
      <c r="BI107" s="81">
        <f t="shared" si="25"/>
        <v>0</v>
      </c>
      <c r="BJ107" s="1" t="s">
        <v>64</v>
      </c>
      <c r="BK107" s="81">
        <f t="shared" si="26"/>
        <v>1576.26</v>
      </c>
      <c r="BL107" s="1" t="s">
        <v>70</v>
      </c>
      <c r="BM107" s="80" t="s">
        <v>145</v>
      </c>
    </row>
    <row r="108" spans="2:65" s="89" customFormat="1" ht="16.5" customHeight="1" x14ac:dyDescent="0.25">
      <c r="B108" s="67"/>
      <c r="C108" s="68" t="s">
        <v>146</v>
      </c>
      <c r="D108" s="68" t="s">
        <v>66</v>
      </c>
      <c r="E108" s="69" t="s">
        <v>147</v>
      </c>
      <c r="F108" s="70" t="s">
        <v>148</v>
      </c>
      <c r="G108" s="71" t="s">
        <v>141</v>
      </c>
      <c r="H108" s="72">
        <v>25</v>
      </c>
      <c r="I108" s="73">
        <v>129.69999999999999</v>
      </c>
      <c r="J108" s="74">
        <f t="shared" si="14"/>
        <v>3242.5</v>
      </c>
      <c r="K108" s="75"/>
      <c r="L108" s="8"/>
      <c r="M108" s="76" t="s">
        <v>10</v>
      </c>
      <c r="N108" s="77" t="s">
        <v>27</v>
      </c>
      <c r="P108" s="78">
        <f t="shared" si="15"/>
        <v>0</v>
      </c>
      <c r="Q108" s="78">
        <v>0</v>
      </c>
      <c r="R108" s="78">
        <f t="shared" si="16"/>
        <v>0</v>
      </c>
      <c r="S108" s="78">
        <v>0</v>
      </c>
      <c r="T108" s="79">
        <f t="shared" si="17"/>
        <v>0</v>
      </c>
      <c r="W108" s="72">
        <v>0</v>
      </c>
      <c r="X108" s="72">
        <f t="shared" si="18"/>
        <v>0</v>
      </c>
      <c r="Y108" s="72">
        <v>0</v>
      </c>
      <c r="Z108" s="72">
        <f t="shared" si="19"/>
        <v>0</v>
      </c>
      <c r="AA108" s="74">
        <f t="shared" si="20"/>
        <v>3242.5</v>
      </c>
      <c r="AR108" s="80" t="s">
        <v>70</v>
      </c>
      <c r="AT108" s="80" t="s">
        <v>66</v>
      </c>
      <c r="AU108" s="80" t="s">
        <v>64</v>
      </c>
      <c r="AY108" s="1" t="s">
        <v>65</v>
      </c>
      <c r="BE108" s="81">
        <f t="shared" si="21"/>
        <v>3242.5</v>
      </c>
      <c r="BF108" s="81">
        <f t="shared" si="22"/>
        <v>0</v>
      </c>
      <c r="BG108" s="81">
        <f t="shared" si="23"/>
        <v>0</v>
      </c>
      <c r="BH108" s="81">
        <f t="shared" si="24"/>
        <v>0</v>
      </c>
      <c r="BI108" s="81">
        <f t="shared" si="25"/>
        <v>0</v>
      </c>
      <c r="BJ108" s="1" t="s">
        <v>64</v>
      </c>
      <c r="BK108" s="81">
        <f t="shared" si="26"/>
        <v>3242.5</v>
      </c>
      <c r="BL108" s="1" t="s">
        <v>70</v>
      </c>
      <c r="BM108" s="80" t="s">
        <v>149</v>
      </c>
    </row>
    <row r="109" spans="2:65" s="94" customFormat="1" ht="16.5" customHeight="1" x14ac:dyDescent="0.25">
      <c r="B109" s="67"/>
      <c r="C109" s="68" t="s">
        <v>244</v>
      </c>
      <c r="D109" s="68"/>
      <c r="E109" s="69" t="s">
        <v>245</v>
      </c>
      <c r="F109" s="70" t="s">
        <v>246</v>
      </c>
      <c r="G109" s="71" t="s">
        <v>247</v>
      </c>
      <c r="H109" s="72">
        <v>0</v>
      </c>
      <c r="I109" s="73"/>
      <c r="J109" s="74">
        <f t="shared" ref="J109:J110" si="27">ROUND(I109*H109,2)</f>
        <v>0</v>
      </c>
      <c r="K109" s="75" t="s">
        <v>248</v>
      </c>
      <c r="L109" s="8"/>
      <c r="M109" s="76" t="s">
        <v>10</v>
      </c>
      <c r="N109" s="77" t="s">
        <v>27</v>
      </c>
      <c r="P109" s="78">
        <f t="shared" ref="P109:P110" si="28">O109*H109</f>
        <v>0</v>
      </c>
      <c r="Q109" s="78">
        <v>0</v>
      </c>
      <c r="R109" s="78">
        <f t="shared" ref="R109:R110" si="29">Q109*H109</f>
        <v>0</v>
      </c>
      <c r="S109" s="78">
        <v>0</v>
      </c>
      <c r="T109" s="79">
        <f t="shared" ref="T109:T110" si="30">S109*H109</f>
        <v>0</v>
      </c>
      <c r="W109" s="103"/>
      <c r="X109" s="72">
        <f t="shared" ref="X109:X110" si="31">W109*I109</f>
        <v>0</v>
      </c>
      <c r="Y109" s="72">
        <v>0</v>
      </c>
      <c r="Z109" s="72">
        <f t="shared" ref="Z109:Z110" si="32">Y109*I109</f>
        <v>0</v>
      </c>
      <c r="AA109" s="74">
        <f t="shared" ref="AA109:AA110" si="33">J109+X109+Z109</f>
        <v>0</v>
      </c>
      <c r="AB109" s="104" t="s">
        <v>253</v>
      </c>
      <c r="AR109" s="80"/>
      <c r="AT109" s="80"/>
      <c r="AU109" s="80"/>
      <c r="AY109" s="1"/>
      <c r="BE109" s="81"/>
      <c r="BF109" s="81"/>
      <c r="BG109" s="81"/>
      <c r="BH109" s="81"/>
      <c r="BI109" s="81"/>
      <c r="BJ109" s="1"/>
      <c r="BK109" s="81"/>
      <c r="BL109" s="1"/>
      <c r="BM109" s="80"/>
    </row>
    <row r="110" spans="2:65" s="94" customFormat="1" ht="16.5" customHeight="1" x14ac:dyDescent="0.25">
      <c r="B110" s="67"/>
      <c r="C110" s="68" t="s">
        <v>249</v>
      </c>
      <c r="D110" s="68"/>
      <c r="E110" s="69" t="s">
        <v>250</v>
      </c>
      <c r="F110" s="70" t="s">
        <v>251</v>
      </c>
      <c r="G110" s="71" t="s">
        <v>247</v>
      </c>
      <c r="H110" s="72">
        <v>0</v>
      </c>
      <c r="I110" s="73"/>
      <c r="J110" s="74">
        <f t="shared" si="27"/>
        <v>0</v>
      </c>
      <c r="K110" s="75" t="s">
        <v>248</v>
      </c>
      <c r="L110" s="8"/>
      <c r="M110" s="76" t="s">
        <v>10</v>
      </c>
      <c r="N110" s="77" t="s">
        <v>27</v>
      </c>
      <c r="P110" s="78">
        <f t="shared" si="28"/>
        <v>0</v>
      </c>
      <c r="Q110" s="78">
        <v>0</v>
      </c>
      <c r="R110" s="78">
        <f t="shared" si="29"/>
        <v>0</v>
      </c>
      <c r="S110" s="78">
        <v>0</v>
      </c>
      <c r="T110" s="79">
        <f t="shared" si="30"/>
        <v>0</v>
      </c>
      <c r="W110" s="103"/>
      <c r="X110" s="72">
        <f t="shared" si="31"/>
        <v>0</v>
      </c>
      <c r="Y110" s="72">
        <v>0</v>
      </c>
      <c r="Z110" s="72">
        <f t="shared" si="32"/>
        <v>0</v>
      </c>
      <c r="AA110" s="74">
        <f t="shared" si="33"/>
        <v>0</v>
      </c>
      <c r="AB110" s="104" t="s">
        <v>254</v>
      </c>
      <c r="AR110" s="80"/>
      <c r="AT110" s="80"/>
      <c r="AU110" s="80"/>
      <c r="AY110" s="1"/>
      <c r="BE110" s="81"/>
      <c r="BF110" s="81"/>
      <c r="BG110" s="81"/>
      <c r="BH110" s="81"/>
      <c r="BI110" s="81"/>
      <c r="BJ110" s="1"/>
      <c r="BK110" s="81"/>
      <c r="BL110" s="1"/>
      <c r="BM110" s="80"/>
    </row>
    <row r="111" spans="2:65" s="89" customFormat="1" ht="16.5" customHeight="1" x14ac:dyDescent="0.25">
      <c r="B111" s="67"/>
      <c r="C111" s="68" t="s">
        <v>244</v>
      </c>
      <c r="D111" s="68"/>
      <c r="E111" s="69" t="s">
        <v>245</v>
      </c>
      <c r="F111" s="70" t="s">
        <v>246</v>
      </c>
      <c r="G111" s="71" t="s">
        <v>247</v>
      </c>
      <c r="H111" s="72">
        <v>0</v>
      </c>
      <c r="I111" s="95">
        <f>ROUND(3309.88*0.7656,2)</f>
        <v>2534.04</v>
      </c>
      <c r="J111" s="95">
        <f t="shared" si="14"/>
        <v>0</v>
      </c>
      <c r="K111" s="96" t="s">
        <v>252</v>
      </c>
      <c r="L111" s="97"/>
      <c r="M111" s="98" t="s">
        <v>10</v>
      </c>
      <c r="N111" s="99" t="s">
        <v>27</v>
      </c>
      <c r="O111" s="100"/>
      <c r="P111" s="101">
        <f t="shared" si="15"/>
        <v>0</v>
      </c>
      <c r="Q111" s="101">
        <v>0</v>
      </c>
      <c r="R111" s="101">
        <f t="shared" si="16"/>
        <v>0</v>
      </c>
      <c r="S111" s="101">
        <v>0</v>
      </c>
      <c r="T111" s="102">
        <f t="shared" si="17"/>
        <v>0</v>
      </c>
      <c r="U111" s="100"/>
      <c r="V111" s="100"/>
      <c r="W111" s="103">
        <v>39</v>
      </c>
      <c r="X111" s="103">
        <f t="shared" si="18"/>
        <v>98827.56</v>
      </c>
      <c r="Y111" s="103">
        <v>0</v>
      </c>
      <c r="Z111" s="103">
        <f t="shared" si="19"/>
        <v>0</v>
      </c>
      <c r="AA111" s="95">
        <f t="shared" si="20"/>
        <v>98827.56</v>
      </c>
      <c r="AB111" s="81">
        <v>-30257.759999999998</v>
      </c>
      <c r="AC111" s="106"/>
      <c r="AR111" s="80"/>
      <c r="AT111" s="80"/>
      <c r="AU111" s="80"/>
      <c r="AY111" s="1"/>
      <c r="BE111" s="81"/>
      <c r="BF111" s="81"/>
      <c r="BG111" s="81"/>
      <c r="BH111" s="81"/>
      <c r="BI111" s="81"/>
      <c r="BJ111" s="1"/>
      <c r="BK111" s="81"/>
      <c r="BL111" s="1"/>
      <c r="BM111" s="80"/>
    </row>
    <row r="112" spans="2:65" s="89" customFormat="1" ht="16.5" customHeight="1" x14ac:dyDescent="0.25">
      <c r="B112" s="67"/>
      <c r="C112" s="68" t="s">
        <v>249</v>
      </c>
      <c r="D112" s="68"/>
      <c r="E112" s="69" t="s">
        <v>250</v>
      </c>
      <c r="F112" s="70" t="s">
        <v>251</v>
      </c>
      <c r="G112" s="71" t="s">
        <v>247</v>
      </c>
      <c r="H112" s="72">
        <v>0</v>
      </c>
      <c r="I112" s="95">
        <f>ROUND(3027.97*0.7656,2)</f>
        <v>2318.21</v>
      </c>
      <c r="J112" s="95">
        <f t="shared" si="14"/>
        <v>0</v>
      </c>
      <c r="K112" s="96" t="s">
        <v>252</v>
      </c>
      <c r="L112" s="97"/>
      <c r="M112" s="98" t="s">
        <v>10</v>
      </c>
      <c r="N112" s="99" t="s">
        <v>27</v>
      </c>
      <c r="O112" s="100"/>
      <c r="P112" s="101">
        <f t="shared" si="15"/>
        <v>0</v>
      </c>
      <c r="Q112" s="101">
        <v>0</v>
      </c>
      <c r="R112" s="101">
        <f t="shared" si="16"/>
        <v>0</v>
      </c>
      <c r="S112" s="101">
        <v>0</v>
      </c>
      <c r="T112" s="102">
        <f t="shared" si="17"/>
        <v>0</v>
      </c>
      <c r="U112" s="100"/>
      <c r="V112" s="100"/>
      <c r="W112" s="103">
        <v>39</v>
      </c>
      <c r="X112" s="103">
        <f t="shared" si="18"/>
        <v>90410.19</v>
      </c>
      <c r="Y112" s="103">
        <v>0</v>
      </c>
      <c r="Z112" s="103">
        <f t="shared" si="19"/>
        <v>0</v>
      </c>
      <c r="AA112" s="95">
        <f t="shared" si="20"/>
        <v>90410.19</v>
      </c>
      <c r="AB112" s="81">
        <v>-27680.639999999999</v>
      </c>
      <c r="AC112" s="106"/>
      <c r="AR112" s="80"/>
      <c r="AT112" s="80"/>
      <c r="AU112" s="80"/>
      <c r="AY112" s="1"/>
      <c r="BE112" s="81"/>
      <c r="BF112" s="81"/>
      <c r="BG112" s="81"/>
      <c r="BH112" s="81"/>
      <c r="BI112" s="81"/>
      <c r="BJ112" s="1"/>
      <c r="BK112" s="81"/>
      <c r="BL112" s="1"/>
      <c r="BM112" s="80"/>
    </row>
    <row r="113" spans="2:65" s="57" customFormat="1" ht="25.9" customHeight="1" x14ac:dyDescent="0.2">
      <c r="B113" s="56"/>
      <c r="D113" s="58" t="s">
        <v>61</v>
      </c>
      <c r="E113" s="59" t="s">
        <v>74</v>
      </c>
      <c r="F113" s="59" t="s">
        <v>150</v>
      </c>
      <c r="I113" s="60"/>
      <c r="J113" s="61">
        <f>BK113</f>
        <v>776511.19000000006</v>
      </c>
      <c r="L113" s="56"/>
      <c r="M113" s="62"/>
      <c r="P113" s="63">
        <f>SUM(P114:P120)</f>
        <v>0</v>
      </c>
      <c r="R113" s="63">
        <f>SUM(R114:R120)</f>
        <v>0</v>
      </c>
      <c r="T113" s="64">
        <f>SUM(T114:T120)</f>
        <v>0</v>
      </c>
      <c r="X113" s="61">
        <f>SUM(X114:X120)</f>
        <v>0</v>
      </c>
      <c r="Z113" s="61">
        <f>SUM(Z114:Z120)</f>
        <v>-105663.8602</v>
      </c>
      <c r="AA113" s="61">
        <f>SUM(AA114:AA120)</f>
        <v>670847.32980000018</v>
      </c>
      <c r="AB113" s="105">
        <f>SUM(AB111:AB112)</f>
        <v>-57938.399999999994</v>
      </c>
      <c r="AR113" s="58" t="s">
        <v>64</v>
      </c>
      <c r="AT113" s="65" t="s">
        <v>61</v>
      </c>
      <c r="AU113" s="65" t="s">
        <v>62</v>
      </c>
      <c r="AY113" s="58" t="s">
        <v>65</v>
      </c>
      <c r="BK113" s="66">
        <f>SUM(BK114:BK120)</f>
        <v>776511.19000000006</v>
      </c>
    </row>
    <row r="114" spans="2:65" s="89" customFormat="1" ht="24.2" customHeight="1" x14ac:dyDescent="0.25">
      <c r="B114" s="67"/>
      <c r="C114" s="68" t="s">
        <v>108</v>
      </c>
      <c r="D114" s="68" t="s">
        <v>66</v>
      </c>
      <c r="E114" s="69" t="s">
        <v>151</v>
      </c>
      <c r="F114" s="70" t="s">
        <v>152</v>
      </c>
      <c r="G114" s="71" t="s">
        <v>69</v>
      </c>
      <c r="H114" s="72">
        <v>43.43</v>
      </c>
      <c r="I114" s="73">
        <v>8119.4</v>
      </c>
      <c r="J114" s="74">
        <f t="shared" ref="J114:J120" si="34">ROUND(I114*H114,2)</f>
        <v>352625.54</v>
      </c>
      <c r="K114" s="75"/>
      <c r="L114" s="8"/>
      <c r="M114" s="76" t="s">
        <v>10</v>
      </c>
      <c r="N114" s="77" t="s">
        <v>27</v>
      </c>
      <c r="P114" s="78">
        <f t="shared" ref="P114:P120" si="35">O114*H114</f>
        <v>0</v>
      </c>
      <c r="Q114" s="78">
        <v>0</v>
      </c>
      <c r="R114" s="78">
        <f t="shared" ref="R114:R120" si="36">Q114*H114</f>
        <v>0</v>
      </c>
      <c r="S114" s="78">
        <v>0</v>
      </c>
      <c r="T114" s="79">
        <f t="shared" ref="T114:T120" si="37">S114*H114</f>
        <v>0</v>
      </c>
      <c r="W114" s="72">
        <v>0</v>
      </c>
      <c r="X114" s="72">
        <f t="shared" ref="X114:X120" si="38">W114*I114</f>
        <v>0</v>
      </c>
      <c r="Y114" s="72">
        <v>0</v>
      </c>
      <c r="Z114" s="72">
        <f t="shared" ref="Z114:Z120" si="39">Y114*I114</f>
        <v>0</v>
      </c>
      <c r="AA114" s="74">
        <f t="shared" ref="AA114:AA120" si="40">J114+X114+Z114</f>
        <v>352625.54</v>
      </c>
      <c r="AR114" s="80" t="s">
        <v>70</v>
      </c>
      <c r="AT114" s="80" t="s">
        <v>66</v>
      </c>
      <c r="AU114" s="80" t="s">
        <v>64</v>
      </c>
      <c r="AY114" s="1" t="s">
        <v>65</v>
      </c>
      <c r="BE114" s="81">
        <f t="shared" ref="BE114:BE120" si="41">IF(N114="základní",J114,0)</f>
        <v>352625.54</v>
      </c>
      <c r="BF114" s="81">
        <f t="shared" ref="BF114:BF120" si="42">IF(N114="snížená",J114,0)</f>
        <v>0</v>
      </c>
      <c r="BG114" s="81">
        <f t="shared" ref="BG114:BG120" si="43">IF(N114="zákl. přenesená",J114,0)</f>
        <v>0</v>
      </c>
      <c r="BH114" s="81">
        <f t="shared" ref="BH114:BH120" si="44">IF(N114="sníž. přenesená",J114,0)</f>
        <v>0</v>
      </c>
      <c r="BI114" s="81">
        <f t="shared" ref="BI114:BI120" si="45">IF(N114="nulová",J114,0)</f>
        <v>0</v>
      </c>
      <c r="BJ114" s="1" t="s">
        <v>64</v>
      </c>
      <c r="BK114" s="81">
        <f t="shared" ref="BK114:BK120" si="46">ROUND(I114*H114,2)</f>
        <v>352625.54</v>
      </c>
      <c r="BL114" s="1" t="s">
        <v>70</v>
      </c>
      <c r="BM114" s="80" t="s">
        <v>153</v>
      </c>
    </row>
    <row r="115" spans="2:65" s="89" customFormat="1" ht="24.2" customHeight="1" x14ac:dyDescent="0.25">
      <c r="B115" s="67"/>
      <c r="C115" s="68" t="s">
        <v>154</v>
      </c>
      <c r="D115" s="68" t="s">
        <v>66</v>
      </c>
      <c r="E115" s="69" t="s">
        <v>155</v>
      </c>
      <c r="F115" s="70" t="s">
        <v>156</v>
      </c>
      <c r="G115" s="71" t="s">
        <v>136</v>
      </c>
      <c r="H115" s="72">
        <v>6.52</v>
      </c>
      <c r="I115" s="73">
        <v>36973</v>
      </c>
      <c r="J115" s="74">
        <f t="shared" si="34"/>
        <v>241063.96</v>
      </c>
      <c r="K115" s="75"/>
      <c r="L115" s="8"/>
      <c r="M115" s="76" t="s">
        <v>10</v>
      </c>
      <c r="N115" s="77" t="s">
        <v>27</v>
      </c>
      <c r="P115" s="78">
        <f t="shared" si="35"/>
        <v>0</v>
      </c>
      <c r="Q115" s="78">
        <v>0</v>
      </c>
      <c r="R115" s="78">
        <f t="shared" si="36"/>
        <v>0</v>
      </c>
      <c r="S115" s="78">
        <v>0</v>
      </c>
      <c r="T115" s="79">
        <f t="shared" si="37"/>
        <v>0</v>
      </c>
      <c r="W115" s="72">
        <v>0</v>
      </c>
      <c r="X115" s="72">
        <f t="shared" si="38"/>
        <v>0</v>
      </c>
      <c r="Y115" s="72">
        <v>0</v>
      </c>
      <c r="Z115" s="72">
        <f t="shared" si="39"/>
        <v>0</v>
      </c>
      <c r="AA115" s="74">
        <f t="shared" si="40"/>
        <v>241063.96</v>
      </c>
      <c r="AR115" s="80" t="s">
        <v>70</v>
      </c>
      <c r="AT115" s="80" t="s">
        <v>66</v>
      </c>
      <c r="AU115" s="80" t="s">
        <v>64</v>
      </c>
      <c r="AY115" s="1" t="s">
        <v>65</v>
      </c>
      <c r="BE115" s="81">
        <f t="shared" si="41"/>
        <v>241063.96</v>
      </c>
      <c r="BF115" s="81">
        <f t="shared" si="42"/>
        <v>0</v>
      </c>
      <c r="BG115" s="81">
        <f t="shared" si="43"/>
        <v>0</v>
      </c>
      <c r="BH115" s="81">
        <f t="shared" si="44"/>
        <v>0</v>
      </c>
      <c r="BI115" s="81">
        <f t="shared" si="45"/>
        <v>0</v>
      </c>
      <c r="BJ115" s="1" t="s">
        <v>64</v>
      </c>
      <c r="BK115" s="81">
        <f t="shared" si="46"/>
        <v>241063.96</v>
      </c>
      <c r="BL115" s="1" t="s">
        <v>70</v>
      </c>
      <c r="BM115" s="80" t="s">
        <v>157</v>
      </c>
    </row>
    <row r="116" spans="2:65" s="89" customFormat="1" ht="16.5" customHeight="1" x14ac:dyDescent="0.25">
      <c r="B116" s="67"/>
      <c r="C116" s="68" t="s">
        <v>112</v>
      </c>
      <c r="D116" s="68" t="s">
        <v>66</v>
      </c>
      <c r="E116" s="69" t="s">
        <v>158</v>
      </c>
      <c r="F116" s="70" t="s">
        <v>159</v>
      </c>
      <c r="G116" s="71" t="s">
        <v>69</v>
      </c>
      <c r="H116" s="72">
        <v>6.11</v>
      </c>
      <c r="I116" s="73">
        <v>5905.4</v>
      </c>
      <c r="J116" s="74">
        <f t="shared" si="34"/>
        <v>36081.99</v>
      </c>
      <c r="K116" s="75"/>
      <c r="L116" s="8"/>
      <c r="M116" s="76" t="s">
        <v>10</v>
      </c>
      <c r="N116" s="77" t="s">
        <v>27</v>
      </c>
      <c r="P116" s="78">
        <f t="shared" si="35"/>
        <v>0</v>
      </c>
      <c r="Q116" s="78">
        <v>0</v>
      </c>
      <c r="R116" s="78">
        <f t="shared" si="36"/>
        <v>0</v>
      </c>
      <c r="S116" s="78">
        <v>0</v>
      </c>
      <c r="T116" s="79">
        <f t="shared" si="37"/>
        <v>0</v>
      </c>
      <c r="W116" s="72">
        <v>0</v>
      </c>
      <c r="X116" s="72">
        <f t="shared" si="38"/>
        <v>0</v>
      </c>
      <c r="Y116" s="72">
        <v>-6.11</v>
      </c>
      <c r="Z116" s="72">
        <f t="shared" si="39"/>
        <v>-36081.993999999999</v>
      </c>
      <c r="AA116" s="74">
        <f t="shared" si="40"/>
        <v>-4.0000000008149073E-3</v>
      </c>
      <c r="AR116" s="80" t="s">
        <v>70</v>
      </c>
      <c r="AT116" s="80" t="s">
        <v>66</v>
      </c>
      <c r="AU116" s="80" t="s">
        <v>64</v>
      </c>
      <c r="AY116" s="1" t="s">
        <v>65</v>
      </c>
      <c r="BE116" s="81">
        <f t="shared" si="41"/>
        <v>36081.99</v>
      </c>
      <c r="BF116" s="81">
        <f t="shared" si="42"/>
        <v>0</v>
      </c>
      <c r="BG116" s="81">
        <f t="shared" si="43"/>
        <v>0</v>
      </c>
      <c r="BH116" s="81">
        <f t="shared" si="44"/>
        <v>0</v>
      </c>
      <c r="BI116" s="81">
        <f t="shared" si="45"/>
        <v>0</v>
      </c>
      <c r="BJ116" s="1" t="s">
        <v>64</v>
      </c>
      <c r="BK116" s="81">
        <f t="shared" si="46"/>
        <v>36081.99</v>
      </c>
      <c r="BL116" s="1" t="s">
        <v>70</v>
      </c>
      <c r="BM116" s="80" t="s">
        <v>160</v>
      </c>
    </row>
    <row r="117" spans="2:65" s="89" customFormat="1" ht="16.5" customHeight="1" x14ac:dyDescent="0.25">
      <c r="B117" s="67"/>
      <c r="C117" s="68" t="s">
        <v>161</v>
      </c>
      <c r="D117" s="68" t="s">
        <v>66</v>
      </c>
      <c r="E117" s="69" t="s">
        <v>162</v>
      </c>
      <c r="F117" s="70" t="s">
        <v>163</v>
      </c>
      <c r="G117" s="71" t="s">
        <v>136</v>
      </c>
      <c r="H117" s="72">
        <v>1.1659999999999999</v>
      </c>
      <c r="I117" s="73">
        <v>59675.7</v>
      </c>
      <c r="J117" s="74">
        <f t="shared" si="34"/>
        <v>69581.87</v>
      </c>
      <c r="K117" s="75"/>
      <c r="L117" s="8"/>
      <c r="M117" s="76" t="s">
        <v>10</v>
      </c>
      <c r="N117" s="77" t="s">
        <v>27</v>
      </c>
      <c r="P117" s="78">
        <f t="shared" si="35"/>
        <v>0</v>
      </c>
      <c r="Q117" s="78">
        <v>0</v>
      </c>
      <c r="R117" s="78">
        <f t="shared" si="36"/>
        <v>0</v>
      </c>
      <c r="S117" s="78">
        <v>0</v>
      </c>
      <c r="T117" s="79">
        <f t="shared" si="37"/>
        <v>0</v>
      </c>
      <c r="W117" s="72">
        <v>0</v>
      </c>
      <c r="X117" s="72">
        <f t="shared" si="38"/>
        <v>0</v>
      </c>
      <c r="Y117" s="72">
        <v>-1.1659999999999999</v>
      </c>
      <c r="Z117" s="72">
        <f t="shared" si="39"/>
        <v>-69581.866199999989</v>
      </c>
      <c r="AA117" s="74">
        <f t="shared" si="40"/>
        <v>3.8000000058673322E-3</v>
      </c>
      <c r="AR117" s="80" t="s">
        <v>70</v>
      </c>
      <c r="AT117" s="80" t="s">
        <v>66</v>
      </c>
      <c r="AU117" s="80" t="s">
        <v>64</v>
      </c>
      <c r="AY117" s="1" t="s">
        <v>65</v>
      </c>
      <c r="BE117" s="81">
        <f t="shared" si="41"/>
        <v>69581.87</v>
      </c>
      <c r="BF117" s="81">
        <f t="shared" si="42"/>
        <v>0</v>
      </c>
      <c r="BG117" s="81">
        <f t="shared" si="43"/>
        <v>0</v>
      </c>
      <c r="BH117" s="81">
        <f t="shared" si="44"/>
        <v>0</v>
      </c>
      <c r="BI117" s="81">
        <f t="shared" si="45"/>
        <v>0</v>
      </c>
      <c r="BJ117" s="1" t="s">
        <v>64</v>
      </c>
      <c r="BK117" s="81">
        <f t="shared" si="46"/>
        <v>69581.87</v>
      </c>
      <c r="BL117" s="1" t="s">
        <v>70</v>
      </c>
      <c r="BM117" s="80" t="s">
        <v>164</v>
      </c>
    </row>
    <row r="118" spans="2:65" s="89" customFormat="1" ht="24.2" customHeight="1" x14ac:dyDescent="0.25">
      <c r="B118" s="67"/>
      <c r="C118" s="68" t="s">
        <v>116</v>
      </c>
      <c r="D118" s="68" t="s">
        <v>66</v>
      </c>
      <c r="E118" s="69" t="s">
        <v>165</v>
      </c>
      <c r="F118" s="70" t="s">
        <v>166</v>
      </c>
      <c r="G118" s="71" t="s">
        <v>141</v>
      </c>
      <c r="H118" s="72">
        <v>16.600000000000001</v>
      </c>
      <c r="I118" s="73">
        <v>146</v>
      </c>
      <c r="J118" s="74">
        <f t="shared" si="34"/>
        <v>2423.6</v>
      </c>
      <c r="K118" s="75"/>
      <c r="L118" s="8"/>
      <c r="M118" s="76" t="s">
        <v>10</v>
      </c>
      <c r="N118" s="77" t="s">
        <v>27</v>
      </c>
      <c r="P118" s="78">
        <f t="shared" si="35"/>
        <v>0</v>
      </c>
      <c r="Q118" s="78">
        <v>0</v>
      </c>
      <c r="R118" s="78">
        <f t="shared" si="36"/>
        <v>0</v>
      </c>
      <c r="S118" s="78">
        <v>0</v>
      </c>
      <c r="T118" s="79">
        <f t="shared" si="37"/>
        <v>0</v>
      </c>
      <c r="W118" s="72">
        <v>0</v>
      </c>
      <c r="X118" s="72">
        <f t="shared" si="38"/>
        <v>0</v>
      </c>
      <c r="Y118" s="72">
        <v>0</v>
      </c>
      <c r="Z118" s="72">
        <f t="shared" si="39"/>
        <v>0</v>
      </c>
      <c r="AA118" s="74">
        <f t="shared" si="40"/>
        <v>2423.6</v>
      </c>
      <c r="AR118" s="80" t="s">
        <v>70</v>
      </c>
      <c r="AT118" s="80" t="s">
        <v>66</v>
      </c>
      <c r="AU118" s="80" t="s">
        <v>64</v>
      </c>
      <c r="AY118" s="1" t="s">
        <v>65</v>
      </c>
      <c r="BE118" s="81">
        <f t="shared" si="41"/>
        <v>2423.6</v>
      </c>
      <c r="BF118" s="81">
        <f t="shared" si="42"/>
        <v>0</v>
      </c>
      <c r="BG118" s="81">
        <f t="shared" si="43"/>
        <v>0</v>
      </c>
      <c r="BH118" s="81">
        <f t="shared" si="44"/>
        <v>0</v>
      </c>
      <c r="BI118" s="81">
        <f t="shared" si="45"/>
        <v>0</v>
      </c>
      <c r="BJ118" s="1" t="s">
        <v>64</v>
      </c>
      <c r="BK118" s="81">
        <f t="shared" si="46"/>
        <v>2423.6</v>
      </c>
      <c r="BL118" s="1" t="s">
        <v>70</v>
      </c>
      <c r="BM118" s="80" t="s">
        <v>167</v>
      </c>
    </row>
    <row r="119" spans="2:65" s="89" customFormat="1" ht="24.2" customHeight="1" x14ac:dyDescent="0.25">
      <c r="B119" s="67"/>
      <c r="C119" s="68" t="s">
        <v>168</v>
      </c>
      <c r="D119" s="68" t="s">
        <v>66</v>
      </c>
      <c r="E119" s="69" t="s">
        <v>169</v>
      </c>
      <c r="F119" s="70" t="s">
        <v>170</v>
      </c>
      <c r="G119" s="71" t="s">
        <v>141</v>
      </c>
      <c r="H119" s="72">
        <v>34.130000000000003</v>
      </c>
      <c r="I119" s="73">
        <v>254.1</v>
      </c>
      <c r="J119" s="74">
        <f t="shared" si="34"/>
        <v>8672.43</v>
      </c>
      <c r="K119" s="75"/>
      <c r="L119" s="8"/>
      <c r="M119" s="76" t="s">
        <v>10</v>
      </c>
      <c r="N119" s="77" t="s">
        <v>27</v>
      </c>
      <c r="P119" s="78">
        <f t="shared" si="35"/>
        <v>0</v>
      </c>
      <c r="Q119" s="78">
        <v>0</v>
      </c>
      <c r="R119" s="78">
        <f t="shared" si="36"/>
        <v>0</v>
      </c>
      <c r="S119" s="78">
        <v>0</v>
      </c>
      <c r="T119" s="79">
        <f t="shared" si="37"/>
        <v>0</v>
      </c>
      <c r="W119" s="72">
        <v>0</v>
      </c>
      <c r="X119" s="72">
        <f t="shared" si="38"/>
        <v>0</v>
      </c>
      <c r="Y119" s="72">
        <v>0</v>
      </c>
      <c r="Z119" s="72">
        <f t="shared" si="39"/>
        <v>0</v>
      </c>
      <c r="AA119" s="74">
        <f t="shared" si="40"/>
        <v>8672.43</v>
      </c>
      <c r="AR119" s="80" t="s">
        <v>70</v>
      </c>
      <c r="AT119" s="80" t="s">
        <v>66</v>
      </c>
      <c r="AU119" s="80" t="s">
        <v>64</v>
      </c>
      <c r="AY119" s="1" t="s">
        <v>65</v>
      </c>
      <c r="BE119" s="81">
        <f t="shared" si="41"/>
        <v>8672.43</v>
      </c>
      <c r="BF119" s="81">
        <f t="shared" si="42"/>
        <v>0</v>
      </c>
      <c r="BG119" s="81">
        <f t="shared" si="43"/>
        <v>0</v>
      </c>
      <c r="BH119" s="81">
        <f t="shared" si="44"/>
        <v>0</v>
      </c>
      <c r="BI119" s="81">
        <f t="shared" si="45"/>
        <v>0</v>
      </c>
      <c r="BJ119" s="1" t="s">
        <v>64</v>
      </c>
      <c r="BK119" s="81">
        <f t="shared" si="46"/>
        <v>8672.43</v>
      </c>
      <c r="BL119" s="1" t="s">
        <v>70</v>
      </c>
      <c r="BM119" s="80" t="s">
        <v>171</v>
      </c>
    </row>
    <row r="120" spans="2:65" s="89" customFormat="1" ht="21.75" customHeight="1" x14ac:dyDescent="0.25">
      <c r="B120" s="67"/>
      <c r="C120" s="68" t="s">
        <v>119</v>
      </c>
      <c r="D120" s="68" t="s">
        <v>66</v>
      </c>
      <c r="E120" s="69" t="s">
        <v>172</v>
      </c>
      <c r="F120" s="70" t="s">
        <v>173</v>
      </c>
      <c r="G120" s="71" t="s">
        <v>141</v>
      </c>
      <c r="H120" s="72">
        <v>126</v>
      </c>
      <c r="I120" s="73">
        <v>524.29999999999995</v>
      </c>
      <c r="J120" s="74">
        <f t="shared" si="34"/>
        <v>66061.8</v>
      </c>
      <c r="K120" s="75"/>
      <c r="L120" s="8"/>
      <c r="M120" s="76" t="s">
        <v>10</v>
      </c>
      <c r="N120" s="77" t="s">
        <v>27</v>
      </c>
      <c r="P120" s="78">
        <f t="shared" si="35"/>
        <v>0</v>
      </c>
      <c r="Q120" s="78">
        <v>0</v>
      </c>
      <c r="R120" s="78">
        <f t="shared" si="36"/>
        <v>0</v>
      </c>
      <c r="S120" s="78">
        <v>0</v>
      </c>
      <c r="T120" s="79">
        <f t="shared" si="37"/>
        <v>0</v>
      </c>
      <c r="W120" s="72">
        <v>0</v>
      </c>
      <c r="X120" s="72">
        <f t="shared" si="38"/>
        <v>0</v>
      </c>
      <c r="Y120" s="72">
        <v>0</v>
      </c>
      <c r="Z120" s="72">
        <f t="shared" si="39"/>
        <v>0</v>
      </c>
      <c r="AA120" s="74">
        <f t="shared" si="40"/>
        <v>66061.8</v>
      </c>
      <c r="AR120" s="80" t="s">
        <v>70</v>
      </c>
      <c r="AT120" s="80" t="s">
        <v>66</v>
      </c>
      <c r="AU120" s="80" t="s">
        <v>64</v>
      </c>
      <c r="AY120" s="1" t="s">
        <v>65</v>
      </c>
      <c r="BE120" s="81">
        <f t="shared" si="41"/>
        <v>66061.8</v>
      </c>
      <c r="BF120" s="81">
        <f t="shared" si="42"/>
        <v>0</v>
      </c>
      <c r="BG120" s="81">
        <f t="shared" si="43"/>
        <v>0</v>
      </c>
      <c r="BH120" s="81">
        <f t="shared" si="44"/>
        <v>0</v>
      </c>
      <c r="BI120" s="81">
        <f t="shared" si="45"/>
        <v>0</v>
      </c>
      <c r="BJ120" s="1" t="s">
        <v>64</v>
      </c>
      <c r="BK120" s="81">
        <f t="shared" si="46"/>
        <v>66061.8</v>
      </c>
      <c r="BL120" s="1" t="s">
        <v>70</v>
      </c>
      <c r="BM120" s="80" t="s">
        <v>174</v>
      </c>
    </row>
    <row r="121" spans="2:65" s="57" customFormat="1" ht="25.9" customHeight="1" x14ac:dyDescent="0.2">
      <c r="B121" s="56"/>
      <c r="D121" s="58" t="s">
        <v>61</v>
      </c>
      <c r="E121" s="59" t="s">
        <v>70</v>
      </c>
      <c r="F121" s="59" t="s">
        <v>175</v>
      </c>
      <c r="I121" s="60"/>
      <c r="J121" s="61">
        <f>BK121</f>
        <v>2189542.7999999998</v>
      </c>
      <c r="L121" s="56"/>
      <c r="M121" s="62"/>
      <c r="P121" s="63">
        <f>SUM(P122:P136)</f>
        <v>0</v>
      </c>
      <c r="R121" s="63">
        <f>SUM(R122:R136)</f>
        <v>0</v>
      </c>
      <c r="T121" s="64">
        <f>SUM(T122:T136)</f>
        <v>0</v>
      </c>
      <c r="X121" s="61">
        <f>SUM(X122:X136)</f>
        <v>0</v>
      </c>
      <c r="Z121" s="61">
        <f>SUM(Z122:Z136)</f>
        <v>0</v>
      </c>
      <c r="AA121" s="61">
        <f>SUM(AA122:AA136)</f>
        <v>2189542.7999999998</v>
      </c>
      <c r="AR121" s="58" t="s">
        <v>64</v>
      </c>
      <c r="AT121" s="65" t="s">
        <v>61</v>
      </c>
      <c r="AU121" s="65" t="s">
        <v>62</v>
      </c>
      <c r="AY121" s="58" t="s">
        <v>65</v>
      </c>
      <c r="BK121" s="66">
        <f>SUM(BK122:BK136)</f>
        <v>2189542.7999999998</v>
      </c>
    </row>
    <row r="122" spans="2:65" s="89" customFormat="1" ht="24.2" customHeight="1" x14ac:dyDescent="0.25">
      <c r="B122" s="67"/>
      <c r="C122" s="68" t="s">
        <v>176</v>
      </c>
      <c r="D122" s="68" t="s">
        <v>66</v>
      </c>
      <c r="E122" s="69" t="s">
        <v>177</v>
      </c>
      <c r="F122" s="70" t="s">
        <v>178</v>
      </c>
      <c r="G122" s="71" t="s">
        <v>69</v>
      </c>
      <c r="H122" s="72">
        <v>47.26</v>
      </c>
      <c r="I122" s="73">
        <v>24409.4</v>
      </c>
      <c r="J122" s="74">
        <f t="shared" ref="J122:J136" si="47">ROUND(I122*H122,2)</f>
        <v>1153588.24</v>
      </c>
      <c r="K122" s="75"/>
      <c r="L122" s="8"/>
      <c r="M122" s="76" t="s">
        <v>10</v>
      </c>
      <c r="N122" s="77" t="s">
        <v>27</v>
      </c>
      <c r="P122" s="78">
        <f t="shared" ref="P122:P136" si="48">O122*H122</f>
        <v>0</v>
      </c>
      <c r="Q122" s="78">
        <v>0</v>
      </c>
      <c r="R122" s="78">
        <f t="shared" ref="R122:R136" si="49">Q122*H122</f>
        <v>0</v>
      </c>
      <c r="S122" s="78">
        <v>0</v>
      </c>
      <c r="T122" s="79">
        <f t="shared" ref="T122:T136" si="50">S122*H122</f>
        <v>0</v>
      </c>
      <c r="W122" s="72">
        <v>0</v>
      </c>
      <c r="X122" s="72">
        <f t="shared" ref="X122:X136" si="51">W122*I122</f>
        <v>0</v>
      </c>
      <c r="Y122" s="72">
        <v>0</v>
      </c>
      <c r="Z122" s="72">
        <f t="shared" ref="Z122:Z136" si="52">Y122*I122</f>
        <v>0</v>
      </c>
      <c r="AA122" s="74">
        <f t="shared" ref="AA122:AA136" si="53">J122+X122+Z122</f>
        <v>1153588.24</v>
      </c>
      <c r="AR122" s="80" t="s">
        <v>70</v>
      </c>
      <c r="AT122" s="80" t="s">
        <v>66</v>
      </c>
      <c r="AU122" s="80" t="s">
        <v>64</v>
      </c>
      <c r="AY122" s="1" t="s">
        <v>65</v>
      </c>
      <c r="BE122" s="81">
        <f t="shared" ref="BE122:BE136" si="54">IF(N122="základní",J122,0)</f>
        <v>1153588.24</v>
      </c>
      <c r="BF122" s="81">
        <f t="shared" ref="BF122:BF136" si="55">IF(N122="snížená",J122,0)</f>
        <v>0</v>
      </c>
      <c r="BG122" s="81">
        <f t="shared" ref="BG122:BG136" si="56">IF(N122="zákl. přenesená",J122,0)</f>
        <v>0</v>
      </c>
      <c r="BH122" s="81">
        <f t="shared" ref="BH122:BH136" si="57">IF(N122="sníž. přenesená",J122,0)</f>
        <v>0</v>
      </c>
      <c r="BI122" s="81">
        <f t="shared" ref="BI122:BI136" si="58">IF(N122="nulová",J122,0)</f>
        <v>0</v>
      </c>
      <c r="BJ122" s="1" t="s">
        <v>64</v>
      </c>
      <c r="BK122" s="81">
        <f t="shared" ref="BK122:BK136" si="59">ROUND(I122*H122,2)</f>
        <v>1153588.24</v>
      </c>
      <c r="BL122" s="1" t="s">
        <v>70</v>
      </c>
      <c r="BM122" s="80" t="s">
        <v>179</v>
      </c>
    </row>
    <row r="123" spans="2:65" s="89" customFormat="1" ht="24.2" customHeight="1" x14ac:dyDescent="0.25">
      <c r="B123" s="67"/>
      <c r="C123" s="68" t="s">
        <v>124</v>
      </c>
      <c r="D123" s="68" t="s">
        <v>66</v>
      </c>
      <c r="E123" s="69" t="s">
        <v>180</v>
      </c>
      <c r="F123" s="70" t="s">
        <v>181</v>
      </c>
      <c r="G123" s="71" t="s">
        <v>136</v>
      </c>
      <c r="H123" s="72">
        <v>7.1</v>
      </c>
      <c r="I123" s="73">
        <v>36973</v>
      </c>
      <c r="J123" s="74">
        <f t="shared" si="47"/>
        <v>262508.3</v>
      </c>
      <c r="K123" s="75"/>
      <c r="L123" s="8"/>
      <c r="M123" s="76" t="s">
        <v>10</v>
      </c>
      <c r="N123" s="77" t="s">
        <v>27</v>
      </c>
      <c r="P123" s="78">
        <f t="shared" si="48"/>
        <v>0</v>
      </c>
      <c r="Q123" s="78">
        <v>0</v>
      </c>
      <c r="R123" s="78">
        <f t="shared" si="49"/>
        <v>0</v>
      </c>
      <c r="S123" s="78">
        <v>0</v>
      </c>
      <c r="T123" s="79">
        <f t="shared" si="50"/>
        <v>0</v>
      </c>
      <c r="W123" s="72">
        <v>0</v>
      </c>
      <c r="X123" s="72">
        <f t="shared" si="51"/>
        <v>0</v>
      </c>
      <c r="Y123" s="72">
        <v>0</v>
      </c>
      <c r="Z123" s="72">
        <f t="shared" si="52"/>
        <v>0</v>
      </c>
      <c r="AA123" s="74">
        <f t="shared" si="53"/>
        <v>262508.3</v>
      </c>
      <c r="AR123" s="80" t="s">
        <v>70</v>
      </c>
      <c r="AT123" s="80" t="s">
        <v>66</v>
      </c>
      <c r="AU123" s="80" t="s">
        <v>64</v>
      </c>
      <c r="AY123" s="1" t="s">
        <v>65</v>
      </c>
      <c r="BE123" s="81">
        <f t="shared" si="54"/>
        <v>262508.3</v>
      </c>
      <c r="BF123" s="81">
        <f t="shared" si="55"/>
        <v>0</v>
      </c>
      <c r="BG123" s="81">
        <f t="shared" si="56"/>
        <v>0</v>
      </c>
      <c r="BH123" s="81">
        <f t="shared" si="57"/>
        <v>0</v>
      </c>
      <c r="BI123" s="81">
        <f t="shared" si="58"/>
        <v>0</v>
      </c>
      <c r="BJ123" s="1" t="s">
        <v>64</v>
      </c>
      <c r="BK123" s="81">
        <f t="shared" si="59"/>
        <v>262508.3</v>
      </c>
      <c r="BL123" s="1" t="s">
        <v>70</v>
      </c>
      <c r="BM123" s="80" t="s">
        <v>182</v>
      </c>
    </row>
    <row r="124" spans="2:65" s="89" customFormat="1" ht="16.5" customHeight="1" x14ac:dyDescent="0.25">
      <c r="B124" s="67"/>
      <c r="C124" s="68" t="s">
        <v>183</v>
      </c>
      <c r="D124" s="68" t="s">
        <v>66</v>
      </c>
      <c r="E124" s="69" t="s">
        <v>184</v>
      </c>
      <c r="F124" s="70" t="s">
        <v>185</v>
      </c>
      <c r="G124" s="71" t="s">
        <v>123</v>
      </c>
      <c r="H124" s="72">
        <v>4.8</v>
      </c>
      <c r="I124" s="73">
        <v>1621.6</v>
      </c>
      <c r="J124" s="74">
        <f t="shared" si="47"/>
        <v>7783.68</v>
      </c>
      <c r="K124" s="75"/>
      <c r="L124" s="8"/>
      <c r="M124" s="76" t="s">
        <v>10</v>
      </c>
      <c r="N124" s="77" t="s">
        <v>27</v>
      </c>
      <c r="P124" s="78">
        <f t="shared" si="48"/>
        <v>0</v>
      </c>
      <c r="Q124" s="78">
        <v>0</v>
      </c>
      <c r="R124" s="78">
        <f t="shared" si="49"/>
        <v>0</v>
      </c>
      <c r="S124" s="78">
        <v>0</v>
      </c>
      <c r="T124" s="79">
        <f t="shared" si="50"/>
        <v>0</v>
      </c>
      <c r="W124" s="72">
        <v>0</v>
      </c>
      <c r="X124" s="72">
        <f t="shared" si="51"/>
        <v>0</v>
      </c>
      <c r="Y124" s="72">
        <v>0</v>
      </c>
      <c r="Z124" s="72">
        <f t="shared" si="52"/>
        <v>0</v>
      </c>
      <c r="AA124" s="74">
        <f t="shared" si="53"/>
        <v>7783.68</v>
      </c>
      <c r="AR124" s="80" t="s">
        <v>70</v>
      </c>
      <c r="AT124" s="80" t="s">
        <v>66</v>
      </c>
      <c r="AU124" s="80" t="s">
        <v>64</v>
      </c>
      <c r="AY124" s="1" t="s">
        <v>65</v>
      </c>
      <c r="BE124" s="81">
        <f t="shared" si="54"/>
        <v>7783.68</v>
      </c>
      <c r="BF124" s="81">
        <f t="shared" si="55"/>
        <v>0</v>
      </c>
      <c r="BG124" s="81">
        <f t="shared" si="56"/>
        <v>0</v>
      </c>
      <c r="BH124" s="81">
        <f t="shared" si="57"/>
        <v>0</v>
      </c>
      <c r="BI124" s="81">
        <f t="shared" si="58"/>
        <v>0</v>
      </c>
      <c r="BJ124" s="1" t="s">
        <v>64</v>
      </c>
      <c r="BK124" s="81">
        <f t="shared" si="59"/>
        <v>7783.68</v>
      </c>
      <c r="BL124" s="1" t="s">
        <v>70</v>
      </c>
      <c r="BM124" s="80" t="s">
        <v>186</v>
      </c>
    </row>
    <row r="125" spans="2:65" s="89" customFormat="1" ht="24.2" customHeight="1" x14ac:dyDescent="0.25">
      <c r="B125" s="67"/>
      <c r="C125" s="68" t="s">
        <v>129</v>
      </c>
      <c r="D125" s="68" t="s">
        <v>66</v>
      </c>
      <c r="E125" s="69" t="s">
        <v>187</v>
      </c>
      <c r="F125" s="70" t="s">
        <v>188</v>
      </c>
      <c r="G125" s="71" t="s">
        <v>69</v>
      </c>
      <c r="H125" s="72">
        <v>4.2960000000000003</v>
      </c>
      <c r="I125" s="73">
        <v>3597.8</v>
      </c>
      <c r="J125" s="74">
        <f t="shared" si="47"/>
        <v>15456.15</v>
      </c>
      <c r="K125" s="75"/>
      <c r="L125" s="8"/>
      <c r="M125" s="76" t="s">
        <v>10</v>
      </c>
      <c r="N125" s="77" t="s">
        <v>27</v>
      </c>
      <c r="P125" s="78">
        <f t="shared" si="48"/>
        <v>0</v>
      </c>
      <c r="Q125" s="78">
        <v>0</v>
      </c>
      <c r="R125" s="78">
        <f t="shared" si="49"/>
        <v>0</v>
      </c>
      <c r="S125" s="78">
        <v>0</v>
      </c>
      <c r="T125" s="79">
        <f t="shared" si="50"/>
        <v>0</v>
      </c>
      <c r="W125" s="72">
        <v>0</v>
      </c>
      <c r="X125" s="72">
        <f t="shared" si="51"/>
        <v>0</v>
      </c>
      <c r="Y125" s="72">
        <v>0</v>
      </c>
      <c r="Z125" s="72">
        <f t="shared" si="52"/>
        <v>0</v>
      </c>
      <c r="AA125" s="74">
        <f t="shared" si="53"/>
        <v>15456.15</v>
      </c>
      <c r="AR125" s="80" t="s">
        <v>70</v>
      </c>
      <c r="AT125" s="80" t="s">
        <v>66</v>
      </c>
      <c r="AU125" s="80" t="s">
        <v>64</v>
      </c>
      <c r="AY125" s="1" t="s">
        <v>65</v>
      </c>
      <c r="BE125" s="81">
        <f t="shared" si="54"/>
        <v>15456.15</v>
      </c>
      <c r="BF125" s="81">
        <f t="shared" si="55"/>
        <v>0</v>
      </c>
      <c r="BG125" s="81">
        <f t="shared" si="56"/>
        <v>0</v>
      </c>
      <c r="BH125" s="81">
        <f t="shared" si="57"/>
        <v>0</v>
      </c>
      <c r="BI125" s="81">
        <f t="shared" si="58"/>
        <v>0</v>
      </c>
      <c r="BJ125" s="1" t="s">
        <v>64</v>
      </c>
      <c r="BK125" s="81">
        <f t="shared" si="59"/>
        <v>15456.15</v>
      </c>
      <c r="BL125" s="1" t="s">
        <v>70</v>
      </c>
      <c r="BM125" s="80" t="s">
        <v>189</v>
      </c>
    </row>
    <row r="126" spans="2:65" s="89" customFormat="1" ht="24.2" customHeight="1" x14ac:dyDescent="0.25">
      <c r="B126" s="67"/>
      <c r="C126" s="68" t="s">
        <v>190</v>
      </c>
      <c r="D126" s="68" t="s">
        <v>66</v>
      </c>
      <c r="E126" s="69" t="s">
        <v>191</v>
      </c>
      <c r="F126" s="70" t="s">
        <v>192</v>
      </c>
      <c r="G126" s="71" t="s">
        <v>69</v>
      </c>
      <c r="H126" s="72">
        <v>7.5</v>
      </c>
      <c r="I126" s="73">
        <v>3773</v>
      </c>
      <c r="J126" s="74">
        <f t="shared" si="47"/>
        <v>28297.5</v>
      </c>
      <c r="K126" s="75"/>
      <c r="L126" s="8"/>
      <c r="M126" s="76" t="s">
        <v>10</v>
      </c>
      <c r="N126" s="77" t="s">
        <v>27</v>
      </c>
      <c r="P126" s="78">
        <f t="shared" si="48"/>
        <v>0</v>
      </c>
      <c r="Q126" s="78">
        <v>0</v>
      </c>
      <c r="R126" s="78">
        <f t="shared" si="49"/>
        <v>0</v>
      </c>
      <c r="S126" s="78">
        <v>0</v>
      </c>
      <c r="T126" s="79">
        <f t="shared" si="50"/>
        <v>0</v>
      </c>
      <c r="W126" s="72">
        <v>0</v>
      </c>
      <c r="X126" s="72">
        <f t="shared" si="51"/>
        <v>0</v>
      </c>
      <c r="Y126" s="72">
        <v>0</v>
      </c>
      <c r="Z126" s="72">
        <f t="shared" si="52"/>
        <v>0</v>
      </c>
      <c r="AA126" s="74">
        <f t="shared" si="53"/>
        <v>28297.5</v>
      </c>
      <c r="AR126" s="80" t="s">
        <v>70</v>
      </c>
      <c r="AT126" s="80" t="s">
        <v>66</v>
      </c>
      <c r="AU126" s="80" t="s">
        <v>64</v>
      </c>
      <c r="AY126" s="1" t="s">
        <v>65</v>
      </c>
      <c r="BE126" s="81">
        <f t="shared" si="54"/>
        <v>28297.5</v>
      </c>
      <c r="BF126" s="81">
        <f t="shared" si="55"/>
        <v>0</v>
      </c>
      <c r="BG126" s="81">
        <f t="shared" si="56"/>
        <v>0</v>
      </c>
      <c r="BH126" s="81">
        <f t="shared" si="57"/>
        <v>0</v>
      </c>
      <c r="BI126" s="81">
        <f t="shared" si="58"/>
        <v>0</v>
      </c>
      <c r="BJ126" s="1" t="s">
        <v>64</v>
      </c>
      <c r="BK126" s="81">
        <f t="shared" si="59"/>
        <v>28297.5</v>
      </c>
      <c r="BL126" s="1" t="s">
        <v>70</v>
      </c>
      <c r="BM126" s="80" t="s">
        <v>193</v>
      </c>
    </row>
    <row r="127" spans="2:65" s="89" customFormat="1" ht="24.2" customHeight="1" x14ac:dyDescent="0.25">
      <c r="B127" s="67"/>
      <c r="C127" s="68" t="s">
        <v>133</v>
      </c>
      <c r="D127" s="68" t="s">
        <v>66</v>
      </c>
      <c r="E127" s="69" t="s">
        <v>194</v>
      </c>
      <c r="F127" s="70" t="s">
        <v>195</v>
      </c>
      <c r="G127" s="71" t="s">
        <v>69</v>
      </c>
      <c r="H127" s="72">
        <v>8.85</v>
      </c>
      <c r="I127" s="73">
        <v>1391.4</v>
      </c>
      <c r="J127" s="74">
        <f t="shared" si="47"/>
        <v>12313.89</v>
      </c>
      <c r="K127" s="75"/>
      <c r="L127" s="8"/>
      <c r="M127" s="76" t="s">
        <v>10</v>
      </c>
      <c r="N127" s="77" t="s">
        <v>27</v>
      </c>
      <c r="P127" s="78">
        <f t="shared" si="48"/>
        <v>0</v>
      </c>
      <c r="Q127" s="78">
        <v>0</v>
      </c>
      <c r="R127" s="78">
        <f t="shared" si="49"/>
        <v>0</v>
      </c>
      <c r="S127" s="78">
        <v>0</v>
      </c>
      <c r="T127" s="79">
        <f t="shared" si="50"/>
        <v>0</v>
      </c>
      <c r="W127" s="72">
        <v>0</v>
      </c>
      <c r="X127" s="72">
        <f t="shared" si="51"/>
        <v>0</v>
      </c>
      <c r="Y127" s="72">
        <v>0</v>
      </c>
      <c r="Z127" s="72">
        <f t="shared" si="52"/>
        <v>0</v>
      </c>
      <c r="AA127" s="74">
        <f t="shared" si="53"/>
        <v>12313.89</v>
      </c>
      <c r="AR127" s="80" t="s">
        <v>70</v>
      </c>
      <c r="AT127" s="80" t="s">
        <v>66</v>
      </c>
      <c r="AU127" s="80" t="s">
        <v>64</v>
      </c>
      <c r="AY127" s="1" t="s">
        <v>65</v>
      </c>
      <c r="BE127" s="81">
        <f t="shared" si="54"/>
        <v>12313.89</v>
      </c>
      <c r="BF127" s="81">
        <f t="shared" si="55"/>
        <v>0</v>
      </c>
      <c r="BG127" s="81">
        <f t="shared" si="56"/>
        <v>0</v>
      </c>
      <c r="BH127" s="81">
        <f t="shared" si="57"/>
        <v>0</v>
      </c>
      <c r="BI127" s="81">
        <f t="shared" si="58"/>
        <v>0</v>
      </c>
      <c r="BJ127" s="1" t="s">
        <v>64</v>
      </c>
      <c r="BK127" s="81">
        <f t="shared" si="59"/>
        <v>12313.89</v>
      </c>
      <c r="BL127" s="1" t="s">
        <v>70</v>
      </c>
      <c r="BM127" s="80" t="s">
        <v>196</v>
      </c>
    </row>
    <row r="128" spans="2:65" s="89" customFormat="1" ht="24.2" customHeight="1" x14ac:dyDescent="0.25">
      <c r="B128" s="67"/>
      <c r="C128" s="68" t="s">
        <v>197</v>
      </c>
      <c r="D128" s="68" t="s">
        <v>66</v>
      </c>
      <c r="E128" s="69" t="s">
        <v>198</v>
      </c>
      <c r="F128" s="70" t="s">
        <v>199</v>
      </c>
      <c r="G128" s="71" t="s">
        <v>69</v>
      </c>
      <c r="H128" s="72">
        <v>19.84</v>
      </c>
      <c r="I128" s="73">
        <v>1047.5999999999999</v>
      </c>
      <c r="J128" s="74">
        <f t="shared" si="47"/>
        <v>20784.38</v>
      </c>
      <c r="K128" s="75"/>
      <c r="L128" s="8"/>
      <c r="M128" s="76" t="s">
        <v>10</v>
      </c>
      <c r="N128" s="77" t="s">
        <v>27</v>
      </c>
      <c r="P128" s="78">
        <f t="shared" si="48"/>
        <v>0</v>
      </c>
      <c r="Q128" s="78">
        <v>0</v>
      </c>
      <c r="R128" s="78">
        <f t="shared" si="49"/>
        <v>0</v>
      </c>
      <c r="S128" s="78">
        <v>0</v>
      </c>
      <c r="T128" s="79">
        <f t="shared" si="50"/>
        <v>0</v>
      </c>
      <c r="W128" s="72">
        <v>0</v>
      </c>
      <c r="X128" s="72">
        <f t="shared" si="51"/>
        <v>0</v>
      </c>
      <c r="Y128" s="72">
        <v>0</v>
      </c>
      <c r="Z128" s="72">
        <f t="shared" si="52"/>
        <v>0</v>
      </c>
      <c r="AA128" s="74">
        <f t="shared" si="53"/>
        <v>20784.38</v>
      </c>
      <c r="AR128" s="80" t="s">
        <v>70</v>
      </c>
      <c r="AT128" s="80" t="s">
        <v>66</v>
      </c>
      <c r="AU128" s="80" t="s">
        <v>64</v>
      </c>
      <c r="AY128" s="1" t="s">
        <v>65</v>
      </c>
      <c r="BE128" s="81">
        <f t="shared" si="54"/>
        <v>20784.38</v>
      </c>
      <c r="BF128" s="81">
        <f t="shared" si="55"/>
        <v>0</v>
      </c>
      <c r="BG128" s="81">
        <f t="shared" si="56"/>
        <v>0</v>
      </c>
      <c r="BH128" s="81">
        <f t="shared" si="57"/>
        <v>0</v>
      </c>
      <c r="BI128" s="81">
        <f t="shared" si="58"/>
        <v>0</v>
      </c>
      <c r="BJ128" s="1" t="s">
        <v>64</v>
      </c>
      <c r="BK128" s="81">
        <f t="shared" si="59"/>
        <v>20784.38</v>
      </c>
      <c r="BL128" s="1" t="s">
        <v>70</v>
      </c>
      <c r="BM128" s="80" t="s">
        <v>200</v>
      </c>
    </row>
    <row r="129" spans="2:65" s="89" customFormat="1" ht="24.2" customHeight="1" x14ac:dyDescent="0.25">
      <c r="B129" s="67"/>
      <c r="C129" s="68" t="s">
        <v>137</v>
      </c>
      <c r="D129" s="68" t="s">
        <v>66</v>
      </c>
      <c r="E129" s="69" t="s">
        <v>201</v>
      </c>
      <c r="F129" s="70" t="s">
        <v>202</v>
      </c>
      <c r="G129" s="71" t="s">
        <v>141</v>
      </c>
      <c r="H129" s="72">
        <v>34</v>
      </c>
      <c r="I129" s="73">
        <v>3916.2</v>
      </c>
      <c r="J129" s="74">
        <f t="shared" si="47"/>
        <v>133150.79999999999</v>
      </c>
      <c r="K129" s="75"/>
      <c r="L129" s="8"/>
      <c r="M129" s="76" t="s">
        <v>10</v>
      </c>
      <c r="N129" s="77" t="s">
        <v>27</v>
      </c>
      <c r="P129" s="78">
        <f t="shared" si="48"/>
        <v>0</v>
      </c>
      <c r="Q129" s="78">
        <v>0</v>
      </c>
      <c r="R129" s="78">
        <f t="shared" si="49"/>
        <v>0</v>
      </c>
      <c r="S129" s="78">
        <v>0</v>
      </c>
      <c r="T129" s="79">
        <f t="shared" si="50"/>
        <v>0</v>
      </c>
      <c r="W129" s="72">
        <v>0</v>
      </c>
      <c r="X129" s="72">
        <f t="shared" si="51"/>
        <v>0</v>
      </c>
      <c r="Y129" s="72">
        <v>0</v>
      </c>
      <c r="Z129" s="72">
        <f t="shared" si="52"/>
        <v>0</v>
      </c>
      <c r="AA129" s="74">
        <f t="shared" si="53"/>
        <v>133150.79999999999</v>
      </c>
      <c r="AR129" s="80" t="s">
        <v>70</v>
      </c>
      <c r="AT129" s="80" t="s">
        <v>66</v>
      </c>
      <c r="AU129" s="80" t="s">
        <v>64</v>
      </c>
      <c r="AY129" s="1" t="s">
        <v>65</v>
      </c>
      <c r="BE129" s="81">
        <f t="shared" si="54"/>
        <v>133150.79999999999</v>
      </c>
      <c r="BF129" s="81">
        <f t="shared" si="55"/>
        <v>0</v>
      </c>
      <c r="BG129" s="81">
        <f t="shared" si="56"/>
        <v>0</v>
      </c>
      <c r="BH129" s="81">
        <f t="shared" si="57"/>
        <v>0</v>
      </c>
      <c r="BI129" s="81">
        <f t="shared" si="58"/>
        <v>0</v>
      </c>
      <c r="BJ129" s="1" t="s">
        <v>64</v>
      </c>
      <c r="BK129" s="81">
        <f t="shared" si="59"/>
        <v>133150.79999999999</v>
      </c>
      <c r="BL129" s="1" t="s">
        <v>70</v>
      </c>
      <c r="BM129" s="80" t="s">
        <v>203</v>
      </c>
    </row>
    <row r="130" spans="2:65" s="89" customFormat="1" ht="24.2" customHeight="1" x14ac:dyDescent="0.25">
      <c r="B130" s="67"/>
      <c r="C130" s="68" t="s">
        <v>204</v>
      </c>
      <c r="D130" s="68" t="s">
        <v>66</v>
      </c>
      <c r="E130" s="69" t="s">
        <v>205</v>
      </c>
      <c r="F130" s="70" t="s">
        <v>206</v>
      </c>
      <c r="G130" s="71" t="s">
        <v>123</v>
      </c>
      <c r="H130" s="72">
        <v>6.8</v>
      </c>
      <c r="I130" s="73">
        <v>270.3</v>
      </c>
      <c r="J130" s="74">
        <f t="shared" si="47"/>
        <v>1838.04</v>
      </c>
      <c r="K130" s="75"/>
      <c r="L130" s="8"/>
      <c r="M130" s="76" t="s">
        <v>10</v>
      </c>
      <c r="N130" s="77" t="s">
        <v>27</v>
      </c>
      <c r="P130" s="78">
        <f t="shared" si="48"/>
        <v>0</v>
      </c>
      <c r="Q130" s="78">
        <v>0</v>
      </c>
      <c r="R130" s="78">
        <f t="shared" si="49"/>
        <v>0</v>
      </c>
      <c r="S130" s="78">
        <v>0</v>
      </c>
      <c r="T130" s="79">
        <f t="shared" si="50"/>
        <v>0</v>
      </c>
      <c r="W130" s="72">
        <v>0</v>
      </c>
      <c r="X130" s="72">
        <f t="shared" si="51"/>
        <v>0</v>
      </c>
      <c r="Y130" s="72">
        <v>0</v>
      </c>
      <c r="Z130" s="72">
        <f t="shared" si="52"/>
        <v>0</v>
      </c>
      <c r="AA130" s="74">
        <f t="shared" si="53"/>
        <v>1838.04</v>
      </c>
      <c r="AR130" s="80" t="s">
        <v>70</v>
      </c>
      <c r="AT130" s="80" t="s">
        <v>66</v>
      </c>
      <c r="AU130" s="80" t="s">
        <v>64</v>
      </c>
      <c r="AY130" s="1" t="s">
        <v>65</v>
      </c>
      <c r="BE130" s="81">
        <f t="shared" si="54"/>
        <v>1838.04</v>
      </c>
      <c r="BF130" s="81">
        <f t="shared" si="55"/>
        <v>0</v>
      </c>
      <c r="BG130" s="81">
        <f t="shared" si="56"/>
        <v>0</v>
      </c>
      <c r="BH130" s="81">
        <f t="shared" si="57"/>
        <v>0</v>
      </c>
      <c r="BI130" s="81">
        <f t="shared" si="58"/>
        <v>0</v>
      </c>
      <c r="BJ130" s="1" t="s">
        <v>64</v>
      </c>
      <c r="BK130" s="81">
        <f t="shared" si="59"/>
        <v>1838.04</v>
      </c>
      <c r="BL130" s="1" t="s">
        <v>70</v>
      </c>
      <c r="BM130" s="80" t="s">
        <v>207</v>
      </c>
    </row>
    <row r="131" spans="2:65" s="89" customFormat="1" ht="24.2" customHeight="1" x14ac:dyDescent="0.25">
      <c r="B131" s="67"/>
      <c r="C131" s="68" t="s">
        <v>142</v>
      </c>
      <c r="D131" s="68" t="s">
        <v>66</v>
      </c>
      <c r="E131" s="69" t="s">
        <v>208</v>
      </c>
      <c r="F131" s="70" t="s">
        <v>209</v>
      </c>
      <c r="G131" s="71" t="s">
        <v>123</v>
      </c>
      <c r="H131" s="72">
        <v>4</v>
      </c>
      <c r="I131" s="73">
        <v>237.8</v>
      </c>
      <c r="J131" s="74">
        <f t="shared" si="47"/>
        <v>951.2</v>
      </c>
      <c r="K131" s="75"/>
      <c r="L131" s="8"/>
      <c r="M131" s="76" t="s">
        <v>10</v>
      </c>
      <c r="N131" s="77" t="s">
        <v>27</v>
      </c>
      <c r="P131" s="78">
        <f t="shared" si="48"/>
        <v>0</v>
      </c>
      <c r="Q131" s="78">
        <v>0</v>
      </c>
      <c r="R131" s="78">
        <f t="shared" si="49"/>
        <v>0</v>
      </c>
      <c r="S131" s="78">
        <v>0</v>
      </c>
      <c r="T131" s="79">
        <f t="shared" si="50"/>
        <v>0</v>
      </c>
      <c r="W131" s="72">
        <v>0</v>
      </c>
      <c r="X131" s="72">
        <f t="shared" si="51"/>
        <v>0</v>
      </c>
      <c r="Y131" s="72">
        <v>0</v>
      </c>
      <c r="Z131" s="72">
        <f t="shared" si="52"/>
        <v>0</v>
      </c>
      <c r="AA131" s="74">
        <f t="shared" si="53"/>
        <v>951.2</v>
      </c>
      <c r="AR131" s="80" t="s">
        <v>70</v>
      </c>
      <c r="AT131" s="80" t="s">
        <v>66</v>
      </c>
      <c r="AU131" s="80" t="s">
        <v>64</v>
      </c>
      <c r="AY131" s="1" t="s">
        <v>65</v>
      </c>
      <c r="BE131" s="81">
        <f t="shared" si="54"/>
        <v>951.2</v>
      </c>
      <c r="BF131" s="81">
        <f t="shared" si="55"/>
        <v>0</v>
      </c>
      <c r="BG131" s="81">
        <f t="shared" si="56"/>
        <v>0</v>
      </c>
      <c r="BH131" s="81">
        <f t="shared" si="57"/>
        <v>0</v>
      </c>
      <c r="BI131" s="81">
        <f t="shared" si="58"/>
        <v>0</v>
      </c>
      <c r="BJ131" s="1" t="s">
        <v>64</v>
      </c>
      <c r="BK131" s="81">
        <f t="shared" si="59"/>
        <v>951.2</v>
      </c>
      <c r="BL131" s="1" t="s">
        <v>70</v>
      </c>
      <c r="BM131" s="80" t="s">
        <v>210</v>
      </c>
    </row>
    <row r="132" spans="2:65" s="89" customFormat="1" ht="24.2" customHeight="1" x14ac:dyDescent="0.25">
      <c r="B132" s="67"/>
      <c r="C132" s="68" t="s">
        <v>211</v>
      </c>
      <c r="D132" s="68" t="s">
        <v>66</v>
      </c>
      <c r="E132" s="69" t="s">
        <v>212</v>
      </c>
      <c r="F132" s="70" t="s">
        <v>213</v>
      </c>
      <c r="G132" s="71" t="s">
        <v>141</v>
      </c>
      <c r="H132" s="72">
        <v>57.3</v>
      </c>
      <c r="I132" s="73">
        <v>3729.7</v>
      </c>
      <c r="J132" s="74">
        <f t="shared" si="47"/>
        <v>213711.81</v>
      </c>
      <c r="K132" s="75"/>
      <c r="L132" s="8"/>
      <c r="M132" s="76" t="s">
        <v>10</v>
      </c>
      <c r="N132" s="77" t="s">
        <v>27</v>
      </c>
      <c r="P132" s="78">
        <f t="shared" si="48"/>
        <v>0</v>
      </c>
      <c r="Q132" s="78">
        <v>0</v>
      </c>
      <c r="R132" s="78">
        <f t="shared" si="49"/>
        <v>0</v>
      </c>
      <c r="S132" s="78">
        <v>0</v>
      </c>
      <c r="T132" s="79">
        <f t="shared" si="50"/>
        <v>0</v>
      </c>
      <c r="W132" s="72">
        <v>0</v>
      </c>
      <c r="X132" s="72">
        <f t="shared" si="51"/>
        <v>0</v>
      </c>
      <c r="Y132" s="72">
        <v>0</v>
      </c>
      <c r="Z132" s="72">
        <f t="shared" si="52"/>
        <v>0</v>
      </c>
      <c r="AA132" s="74">
        <f t="shared" si="53"/>
        <v>213711.81</v>
      </c>
      <c r="AR132" s="80" t="s">
        <v>70</v>
      </c>
      <c r="AT132" s="80" t="s">
        <v>66</v>
      </c>
      <c r="AU132" s="80" t="s">
        <v>64</v>
      </c>
      <c r="AY132" s="1" t="s">
        <v>65</v>
      </c>
      <c r="BE132" s="81">
        <f t="shared" si="54"/>
        <v>213711.81</v>
      </c>
      <c r="BF132" s="81">
        <f t="shared" si="55"/>
        <v>0</v>
      </c>
      <c r="BG132" s="81">
        <f t="shared" si="56"/>
        <v>0</v>
      </c>
      <c r="BH132" s="81">
        <f t="shared" si="57"/>
        <v>0</v>
      </c>
      <c r="BI132" s="81">
        <f t="shared" si="58"/>
        <v>0</v>
      </c>
      <c r="BJ132" s="1" t="s">
        <v>64</v>
      </c>
      <c r="BK132" s="81">
        <f t="shared" si="59"/>
        <v>213711.81</v>
      </c>
      <c r="BL132" s="1" t="s">
        <v>70</v>
      </c>
      <c r="BM132" s="80" t="s">
        <v>214</v>
      </c>
    </row>
    <row r="133" spans="2:65" s="89" customFormat="1" ht="24.2" customHeight="1" x14ac:dyDescent="0.25">
      <c r="B133" s="67"/>
      <c r="C133" s="68" t="s">
        <v>145</v>
      </c>
      <c r="D133" s="68" t="s">
        <v>66</v>
      </c>
      <c r="E133" s="69" t="s">
        <v>215</v>
      </c>
      <c r="F133" s="70" t="s">
        <v>216</v>
      </c>
      <c r="G133" s="71" t="s">
        <v>69</v>
      </c>
      <c r="H133" s="72">
        <v>3.0000000000000001E-3</v>
      </c>
      <c r="I133" s="73">
        <v>75676.7</v>
      </c>
      <c r="J133" s="74">
        <f t="shared" si="47"/>
        <v>227.03</v>
      </c>
      <c r="K133" s="75"/>
      <c r="L133" s="8"/>
      <c r="M133" s="76" t="s">
        <v>10</v>
      </c>
      <c r="N133" s="77" t="s">
        <v>27</v>
      </c>
      <c r="P133" s="78">
        <f t="shared" si="48"/>
        <v>0</v>
      </c>
      <c r="Q133" s="78">
        <v>0</v>
      </c>
      <c r="R133" s="78">
        <f t="shared" si="49"/>
        <v>0</v>
      </c>
      <c r="S133" s="78">
        <v>0</v>
      </c>
      <c r="T133" s="79">
        <f t="shared" si="50"/>
        <v>0</v>
      </c>
      <c r="W133" s="72">
        <v>0</v>
      </c>
      <c r="X133" s="72">
        <f t="shared" si="51"/>
        <v>0</v>
      </c>
      <c r="Y133" s="72">
        <v>0</v>
      </c>
      <c r="Z133" s="72">
        <f t="shared" si="52"/>
        <v>0</v>
      </c>
      <c r="AA133" s="74">
        <f t="shared" si="53"/>
        <v>227.03</v>
      </c>
      <c r="AR133" s="80" t="s">
        <v>70</v>
      </c>
      <c r="AT133" s="80" t="s">
        <v>66</v>
      </c>
      <c r="AU133" s="80" t="s">
        <v>64</v>
      </c>
      <c r="AY133" s="1" t="s">
        <v>65</v>
      </c>
      <c r="BE133" s="81">
        <f t="shared" si="54"/>
        <v>227.03</v>
      </c>
      <c r="BF133" s="81">
        <f t="shared" si="55"/>
        <v>0</v>
      </c>
      <c r="BG133" s="81">
        <f t="shared" si="56"/>
        <v>0</v>
      </c>
      <c r="BH133" s="81">
        <f t="shared" si="57"/>
        <v>0</v>
      </c>
      <c r="BI133" s="81">
        <f t="shared" si="58"/>
        <v>0</v>
      </c>
      <c r="BJ133" s="1" t="s">
        <v>64</v>
      </c>
      <c r="BK133" s="81">
        <f t="shared" si="59"/>
        <v>227.03</v>
      </c>
      <c r="BL133" s="1" t="s">
        <v>70</v>
      </c>
      <c r="BM133" s="80" t="s">
        <v>217</v>
      </c>
    </row>
    <row r="134" spans="2:65" s="89" customFormat="1" ht="24.2" customHeight="1" x14ac:dyDescent="0.25">
      <c r="B134" s="67"/>
      <c r="C134" s="68" t="s">
        <v>218</v>
      </c>
      <c r="D134" s="68" t="s">
        <v>66</v>
      </c>
      <c r="E134" s="69" t="s">
        <v>219</v>
      </c>
      <c r="F134" s="70" t="s">
        <v>220</v>
      </c>
      <c r="G134" s="71" t="s">
        <v>123</v>
      </c>
      <c r="H134" s="72">
        <v>36.4</v>
      </c>
      <c r="I134" s="73">
        <v>9275.7000000000007</v>
      </c>
      <c r="J134" s="74">
        <f t="shared" si="47"/>
        <v>337635.48</v>
      </c>
      <c r="K134" s="75"/>
      <c r="L134" s="8"/>
      <c r="M134" s="76" t="s">
        <v>10</v>
      </c>
      <c r="N134" s="77" t="s">
        <v>27</v>
      </c>
      <c r="P134" s="78">
        <f t="shared" si="48"/>
        <v>0</v>
      </c>
      <c r="Q134" s="78">
        <v>0</v>
      </c>
      <c r="R134" s="78">
        <f t="shared" si="49"/>
        <v>0</v>
      </c>
      <c r="S134" s="78">
        <v>0</v>
      </c>
      <c r="T134" s="79">
        <f t="shared" si="50"/>
        <v>0</v>
      </c>
      <c r="W134" s="72">
        <v>0</v>
      </c>
      <c r="X134" s="72">
        <f t="shared" si="51"/>
        <v>0</v>
      </c>
      <c r="Y134" s="72">
        <v>0</v>
      </c>
      <c r="Z134" s="72">
        <f t="shared" si="52"/>
        <v>0</v>
      </c>
      <c r="AA134" s="74">
        <f t="shared" si="53"/>
        <v>337635.48</v>
      </c>
      <c r="AR134" s="80" t="s">
        <v>70</v>
      </c>
      <c r="AT134" s="80" t="s">
        <v>66</v>
      </c>
      <c r="AU134" s="80" t="s">
        <v>64</v>
      </c>
      <c r="AY134" s="1" t="s">
        <v>65</v>
      </c>
      <c r="BE134" s="81">
        <f t="shared" si="54"/>
        <v>337635.48</v>
      </c>
      <c r="BF134" s="81">
        <f t="shared" si="55"/>
        <v>0</v>
      </c>
      <c r="BG134" s="81">
        <f t="shared" si="56"/>
        <v>0</v>
      </c>
      <c r="BH134" s="81">
        <f t="shared" si="57"/>
        <v>0</v>
      </c>
      <c r="BI134" s="81">
        <f t="shared" si="58"/>
        <v>0</v>
      </c>
      <c r="BJ134" s="1" t="s">
        <v>64</v>
      </c>
      <c r="BK134" s="81">
        <f t="shared" si="59"/>
        <v>337635.48</v>
      </c>
      <c r="BL134" s="1" t="s">
        <v>70</v>
      </c>
      <c r="BM134" s="80" t="s">
        <v>221</v>
      </c>
    </row>
    <row r="135" spans="2:65" s="89" customFormat="1" ht="24.2" customHeight="1" x14ac:dyDescent="0.25">
      <c r="B135" s="67"/>
      <c r="C135" s="68" t="s">
        <v>149</v>
      </c>
      <c r="D135" s="68" t="s">
        <v>66</v>
      </c>
      <c r="E135" s="69" t="s">
        <v>222</v>
      </c>
      <c r="F135" s="70" t="s">
        <v>223</v>
      </c>
      <c r="G135" s="71" t="s">
        <v>123</v>
      </c>
      <c r="H135" s="72">
        <v>3</v>
      </c>
      <c r="I135" s="73">
        <v>70.3</v>
      </c>
      <c r="J135" s="74">
        <f t="shared" si="47"/>
        <v>210.9</v>
      </c>
      <c r="K135" s="75"/>
      <c r="L135" s="8"/>
      <c r="M135" s="76" t="s">
        <v>10</v>
      </c>
      <c r="N135" s="77" t="s">
        <v>27</v>
      </c>
      <c r="P135" s="78">
        <f t="shared" si="48"/>
        <v>0</v>
      </c>
      <c r="Q135" s="78">
        <v>0</v>
      </c>
      <c r="R135" s="78">
        <f t="shared" si="49"/>
        <v>0</v>
      </c>
      <c r="S135" s="78">
        <v>0</v>
      </c>
      <c r="T135" s="79">
        <f t="shared" si="50"/>
        <v>0</v>
      </c>
      <c r="W135" s="72">
        <v>0</v>
      </c>
      <c r="X135" s="72">
        <f t="shared" si="51"/>
        <v>0</v>
      </c>
      <c r="Y135" s="72">
        <v>0</v>
      </c>
      <c r="Z135" s="72">
        <f t="shared" si="52"/>
        <v>0</v>
      </c>
      <c r="AA135" s="74">
        <f t="shared" si="53"/>
        <v>210.9</v>
      </c>
      <c r="AR135" s="80" t="s">
        <v>70</v>
      </c>
      <c r="AT135" s="80" t="s">
        <v>66</v>
      </c>
      <c r="AU135" s="80" t="s">
        <v>64</v>
      </c>
      <c r="AY135" s="1" t="s">
        <v>65</v>
      </c>
      <c r="BE135" s="81">
        <f t="shared" si="54"/>
        <v>210.9</v>
      </c>
      <c r="BF135" s="81">
        <f t="shared" si="55"/>
        <v>0</v>
      </c>
      <c r="BG135" s="81">
        <f t="shared" si="56"/>
        <v>0</v>
      </c>
      <c r="BH135" s="81">
        <f t="shared" si="57"/>
        <v>0</v>
      </c>
      <c r="BI135" s="81">
        <f t="shared" si="58"/>
        <v>0</v>
      </c>
      <c r="BJ135" s="1" t="s">
        <v>64</v>
      </c>
      <c r="BK135" s="81">
        <f t="shared" si="59"/>
        <v>210.9</v>
      </c>
      <c r="BL135" s="1" t="s">
        <v>70</v>
      </c>
      <c r="BM135" s="80" t="s">
        <v>224</v>
      </c>
    </row>
    <row r="136" spans="2:65" s="89" customFormat="1" ht="24.2" customHeight="1" x14ac:dyDescent="0.25">
      <c r="B136" s="67"/>
      <c r="C136" s="68" t="s">
        <v>225</v>
      </c>
      <c r="D136" s="68" t="s">
        <v>66</v>
      </c>
      <c r="E136" s="69" t="s">
        <v>226</v>
      </c>
      <c r="F136" s="70" t="s">
        <v>227</v>
      </c>
      <c r="G136" s="71" t="s">
        <v>85</v>
      </c>
      <c r="H136" s="72">
        <v>2</v>
      </c>
      <c r="I136" s="73">
        <v>542.70000000000005</v>
      </c>
      <c r="J136" s="74">
        <f t="shared" si="47"/>
        <v>1085.4000000000001</v>
      </c>
      <c r="K136" s="75"/>
      <c r="L136" s="8"/>
      <c r="M136" s="82" t="s">
        <v>10</v>
      </c>
      <c r="N136" s="83" t="s">
        <v>27</v>
      </c>
      <c r="O136" s="84"/>
      <c r="P136" s="85">
        <f t="shared" si="48"/>
        <v>0</v>
      </c>
      <c r="Q136" s="85">
        <v>0</v>
      </c>
      <c r="R136" s="85">
        <f t="shared" si="49"/>
        <v>0</v>
      </c>
      <c r="S136" s="85">
        <v>0</v>
      </c>
      <c r="T136" s="86">
        <f t="shared" si="50"/>
        <v>0</v>
      </c>
      <c r="W136" s="72">
        <v>0</v>
      </c>
      <c r="X136" s="72">
        <f t="shared" si="51"/>
        <v>0</v>
      </c>
      <c r="Y136" s="72">
        <v>0</v>
      </c>
      <c r="Z136" s="72">
        <f t="shared" si="52"/>
        <v>0</v>
      </c>
      <c r="AA136" s="74">
        <f t="shared" si="53"/>
        <v>1085.4000000000001</v>
      </c>
      <c r="AR136" s="80" t="s">
        <v>70</v>
      </c>
      <c r="AT136" s="80" t="s">
        <v>66</v>
      </c>
      <c r="AU136" s="80" t="s">
        <v>64</v>
      </c>
      <c r="AY136" s="1" t="s">
        <v>65</v>
      </c>
      <c r="BE136" s="81">
        <f t="shared" si="54"/>
        <v>1085.4000000000001</v>
      </c>
      <c r="BF136" s="81">
        <f t="shared" si="55"/>
        <v>0</v>
      </c>
      <c r="BG136" s="81">
        <f t="shared" si="56"/>
        <v>0</v>
      </c>
      <c r="BH136" s="81">
        <f t="shared" si="57"/>
        <v>0</v>
      </c>
      <c r="BI136" s="81">
        <f t="shared" si="58"/>
        <v>0</v>
      </c>
      <c r="BJ136" s="1" t="s">
        <v>64</v>
      </c>
      <c r="BK136" s="81">
        <f t="shared" si="59"/>
        <v>1085.4000000000001</v>
      </c>
      <c r="BL136" s="1" t="s">
        <v>70</v>
      </c>
      <c r="BM136" s="80" t="s">
        <v>228</v>
      </c>
    </row>
    <row r="137" spans="2:65" s="89" customFormat="1" ht="6.95" customHeight="1" x14ac:dyDescent="0.25">
      <c r="B137" s="29"/>
      <c r="C137" s="30"/>
      <c r="D137" s="30"/>
      <c r="E137" s="30"/>
      <c r="F137" s="30"/>
      <c r="G137" s="30"/>
      <c r="H137" s="30"/>
      <c r="I137" s="30"/>
      <c r="J137" s="30"/>
      <c r="K137" s="30"/>
      <c r="L137" s="8"/>
    </row>
  </sheetData>
  <mergeCells count="10">
    <mergeCell ref="E48:H48"/>
    <mergeCell ref="E50:H50"/>
    <mergeCell ref="E74:H74"/>
    <mergeCell ref="E76:H76"/>
    <mergeCell ref="B2:J2"/>
    <mergeCell ref="L2:V2"/>
    <mergeCell ref="E7:H7"/>
    <mergeCell ref="E9:H9"/>
    <mergeCell ref="E18:H18"/>
    <mergeCell ref="E27:H27"/>
  </mergeCells>
  <pageMargins left="0.25" right="0.25" top="0.75" bottom="0.75" header="0.3" footer="0.3"/>
  <pageSetup paperSize="9" scale="4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34BF9-6016-4EF2-A95F-B252562BF727}">
  <dimension ref="B1:BM89"/>
  <sheetViews>
    <sheetView topLeftCell="A82" workbookViewId="0">
      <selection activeCell="A86" sqref="A86:XFD87"/>
    </sheetView>
  </sheetViews>
  <sheetFormatPr defaultRowHeight="15" x14ac:dyDescent="0.25"/>
  <cols>
    <col min="1" max="1" width="7.140625" customWidth="1"/>
    <col min="2" max="2" width="1" customWidth="1"/>
    <col min="3" max="3" width="3.5703125" customWidth="1"/>
    <col min="4" max="4" width="3.7109375" customWidth="1"/>
    <col min="5" max="5" width="14.7109375" customWidth="1"/>
    <col min="6" max="6" width="43.5703125" customWidth="1"/>
    <col min="7" max="7" width="6.42578125" customWidth="1"/>
    <col min="8" max="8" width="12" customWidth="1"/>
    <col min="9" max="9" width="13.5703125" customWidth="1"/>
    <col min="10" max="10" width="19.140625" customWidth="1"/>
    <col min="11" max="11" width="15.5703125" customWidth="1"/>
    <col min="12" max="12" width="8" hidden="1" customWidth="1"/>
    <col min="13" max="13" width="9.28515625" hidden="1" customWidth="1"/>
    <col min="14" max="14" width="9.140625" hidden="1" customWidth="1"/>
    <col min="15" max="20" width="12.140625" hidden="1" customWidth="1"/>
    <col min="21" max="21" width="14" hidden="1" customWidth="1"/>
    <col min="22" max="22" width="10.5703125" hidden="1" customWidth="1"/>
    <col min="23" max="27" width="15.7109375" customWidth="1"/>
    <col min="28" max="28" width="14" customWidth="1"/>
    <col min="29" max="29" width="12.5703125" customWidth="1"/>
    <col min="30" max="30" width="12.85546875" customWidth="1"/>
    <col min="31" max="31" width="14" customWidth="1"/>
    <col min="36" max="66" width="0" hidden="1" customWidth="1"/>
  </cols>
  <sheetData>
    <row r="1" spans="2:46" hidden="1" x14ac:dyDescent="0.25"/>
    <row r="2" spans="2:46" ht="36.950000000000003" hidden="1" customHeight="1" x14ac:dyDescent="0.35">
      <c r="B2" s="116" t="s">
        <v>229</v>
      </c>
      <c r="C2" s="116"/>
      <c r="D2" s="116"/>
      <c r="E2" s="116"/>
      <c r="F2" s="116"/>
      <c r="G2" s="116"/>
      <c r="H2" s="116"/>
      <c r="I2" s="116"/>
      <c r="J2" s="116"/>
      <c r="L2" s="117" t="s">
        <v>0</v>
      </c>
      <c r="M2" s="117"/>
      <c r="N2" s="117"/>
      <c r="O2" s="117"/>
      <c r="P2" s="117"/>
      <c r="Q2" s="117"/>
      <c r="R2" s="117"/>
      <c r="S2" s="117"/>
      <c r="T2" s="117"/>
      <c r="U2" s="117"/>
      <c r="V2" s="117"/>
      <c r="AT2" s="1" t="s">
        <v>1</v>
      </c>
    </row>
    <row r="3" spans="2:46" ht="6.95" hidden="1" customHeight="1" x14ac:dyDescent="0.25">
      <c r="B3" s="2"/>
      <c r="C3" s="3"/>
      <c r="D3" s="3"/>
      <c r="E3" s="3"/>
      <c r="F3" s="3"/>
      <c r="G3" s="3"/>
      <c r="H3" s="3"/>
      <c r="I3" s="3"/>
      <c r="J3" s="3"/>
      <c r="K3" s="3"/>
      <c r="L3" s="4"/>
      <c r="AT3" s="1" t="s">
        <v>2</v>
      </c>
    </row>
    <row r="4" spans="2:46" ht="24.95" hidden="1" customHeight="1" x14ac:dyDescent="0.25">
      <c r="B4" s="4"/>
      <c r="D4" s="5" t="s">
        <v>3</v>
      </c>
      <c r="L4" s="4"/>
      <c r="M4" s="6" t="s">
        <v>4</v>
      </c>
      <c r="AT4" s="1" t="s">
        <v>5</v>
      </c>
    </row>
    <row r="5" spans="2:46" ht="6.95" hidden="1" customHeight="1" x14ac:dyDescent="0.25">
      <c r="B5" s="4"/>
      <c r="L5" s="4"/>
    </row>
    <row r="6" spans="2:46" ht="12" hidden="1" customHeight="1" x14ac:dyDescent="0.25">
      <c r="B6" s="4"/>
      <c r="D6" s="108" t="s">
        <v>6</v>
      </c>
      <c r="L6" s="4"/>
    </row>
    <row r="7" spans="2:46" ht="16.5" hidden="1" customHeight="1" x14ac:dyDescent="0.25">
      <c r="B7" s="4"/>
      <c r="E7" s="114" t="s">
        <v>230</v>
      </c>
      <c r="F7" s="115"/>
      <c r="G7" s="115"/>
      <c r="H7" s="115"/>
      <c r="L7" s="4"/>
    </row>
    <row r="8" spans="2:46" s="107" customFormat="1" ht="12" hidden="1" customHeight="1" x14ac:dyDescent="0.25">
      <c r="B8" s="8"/>
      <c r="D8" s="108" t="s">
        <v>7</v>
      </c>
      <c r="L8" s="8"/>
    </row>
    <row r="9" spans="2:46" s="107" customFormat="1" ht="16.5" hidden="1" customHeight="1" x14ac:dyDescent="0.25">
      <c r="B9" s="8"/>
      <c r="E9" s="112" t="s">
        <v>8</v>
      </c>
      <c r="F9" s="113"/>
      <c r="G9" s="113"/>
      <c r="H9" s="113"/>
      <c r="L9" s="8"/>
    </row>
    <row r="10" spans="2:46" s="107" customFormat="1" hidden="1" x14ac:dyDescent="0.25">
      <c r="B10" s="8"/>
      <c r="L10" s="8"/>
    </row>
    <row r="11" spans="2:46" s="107" customFormat="1" ht="12" hidden="1" customHeight="1" x14ac:dyDescent="0.25">
      <c r="B11" s="8"/>
      <c r="D11" s="108" t="s">
        <v>9</v>
      </c>
      <c r="F11" s="110" t="s">
        <v>10</v>
      </c>
      <c r="I11" s="108" t="s">
        <v>11</v>
      </c>
      <c r="J11" s="110" t="s">
        <v>10</v>
      </c>
      <c r="L11" s="8"/>
    </row>
    <row r="12" spans="2:46" s="107" customFormat="1" ht="12" hidden="1" customHeight="1" x14ac:dyDescent="0.25">
      <c r="B12" s="8"/>
      <c r="D12" s="108" t="s">
        <v>12</v>
      </c>
      <c r="F12" s="110" t="s">
        <v>13</v>
      </c>
      <c r="I12" s="108" t="s">
        <v>14</v>
      </c>
      <c r="J12" s="11">
        <v>45264</v>
      </c>
      <c r="L12" s="8"/>
    </row>
    <row r="13" spans="2:46" s="107" customFormat="1" ht="10.9" hidden="1" customHeight="1" x14ac:dyDescent="0.25">
      <c r="B13" s="8"/>
      <c r="L13" s="8"/>
    </row>
    <row r="14" spans="2:46" s="107" customFormat="1" ht="12" hidden="1" customHeight="1" x14ac:dyDescent="0.25">
      <c r="B14" s="8"/>
      <c r="D14" s="108" t="s">
        <v>15</v>
      </c>
      <c r="I14" s="108" t="s">
        <v>16</v>
      </c>
      <c r="J14" s="110" t="s">
        <v>10</v>
      </c>
      <c r="L14" s="8"/>
    </row>
    <row r="15" spans="2:46" s="107" customFormat="1" ht="18" hidden="1" customHeight="1" x14ac:dyDescent="0.25">
      <c r="B15" s="8"/>
      <c r="E15" s="110" t="s">
        <v>231</v>
      </c>
      <c r="I15" s="108" t="s">
        <v>17</v>
      </c>
      <c r="J15" s="110" t="s">
        <v>10</v>
      </c>
      <c r="L15" s="8"/>
    </row>
    <row r="16" spans="2:46" s="107" customFormat="1" ht="6.95" hidden="1" customHeight="1" x14ac:dyDescent="0.25">
      <c r="B16" s="8"/>
      <c r="L16" s="8"/>
    </row>
    <row r="17" spans="2:23" s="107" customFormat="1" ht="12" hidden="1" customHeight="1" x14ac:dyDescent="0.25">
      <c r="B17" s="8"/>
      <c r="D17" s="108" t="s">
        <v>18</v>
      </c>
      <c r="I17" s="108" t="s">
        <v>16</v>
      </c>
      <c r="J17" s="109" t="s">
        <v>232</v>
      </c>
      <c r="L17" s="8"/>
    </row>
    <row r="18" spans="2:23" s="107" customFormat="1" ht="18" hidden="1" customHeight="1" x14ac:dyDescent="0.25">
      <c r="B18" s="8"/>
      <c r="E18" s="118" t="s">
        <v>233</v>
      </c>
      <c r="F18" s="119"/>
      <c r="G18" s="119"/>
      <c r="H18" s="119"/>
      <c r="I18" s="108" t="s">
        <v>17</v>
      </c>
      <c r="J18" s="109" t="s">
        <v>234</v>
      </c>
      <c r="L18" s="8"/>
    </row>
    <row r="19" spans="2:23" s="107" customFormat="1" ht="6.95" hidden="1" customHeight="1" x14ac:dyDescent="0.25">
      <c r="B19" s="8"/>
      <c r="L19" s="8"/>
    </row>
    <row r="20" spans="2:23" s="107" customFormat="1" ht="12" hidden="1" customHeight="1" x14ac:dyDescent="0.25">
      <c r="B20" s="8"/>
      <c r="D20" s="108" t="s">
        <v>19</v>
      </c>
      <c r="I20" s="108" t="s">
        <v>16</v>
      </c>
      <c r="J20" s="110" t="s">
        <v>10</v>
      </c>
      <c r="L20" s="8"/>
    </row>
    <row r="21" spans="2:23" s="107" customFormat="1" ht="18" hidden="1" customHeight="1" x14ac:dyDescent="0.25">
      <c r="B21" s="8"/>
      <c r="E21" s="110" t="s">
        <v>235</v>
      </c>
      <c r="I21" s="108" t="s">
        <v>17</v>
      </c>
      <c r="J21" s="110" t="s">
        <v>10</v>
      </c>
      <c r="L21" s="8"/>
    </row>
    <row r="22" spans="2:23" s="107" customFormat="1" ht="6.95" hidden="1" customHeight="1" x14ac:dyDescent="0.25">
      <c r="B22" s="8"/>
      <c r="L22" s="8"/>
    </row>
    <row r="23" spans="2:23" s="107" customFormat="1" ht="12" hidden="1" customHeight="1" x14ac:dyDescent="0.25">
      <c r="B23" s="8"/>
      <c r="D23" s="108" t="s">
        <v>20</v>
      </c>
      <c r="I23" s="108" t="s">
        <v>16</v>
      </c>
      <c r="J23" s="110" t="s">
        <v>10</v>
      </c>
      <c r="L23" s="8"/>
    </row>
    <row r="24" spans="2:23" s="107" customFormat="1" ht="18" hidden="1" customHeight="1" x14ac:dyDescent="0.25">
      <c r="B24" s="8"/>
      <c r="E24" s="110" t="s">
        <v>236</v>
      </c>
      <c r="I24" s="108" t="s">
        <v>17</v>
      </c>
      <c r="J24" s="110" t="s">
        <v>10</v>
      </c>
      <c r="L24" s="8"/>
    </row>
    <row r="25" spans="2:23" s="107" customFormat="1" ht="6.95" hidden="1" customHeight="1" x14ac:dyDescent="0.25">
      <c r="B25" s="8"/>
      <c r="L25" s="8"/>
    </row>
    <row r="26" spans="2:23" s="107" customFormat="1" ht="12" hidden="1" customHeight="1" x14ac:dyDescent="0.25">
      <c r="B26" s="8"/>
      <c r="D26" s="108" t="s">
        <v>21</v>
      </c>
      <c r="L26" s="8"/>
    </row>
    <row r="27" spans="2:23" s="14" customFormat="1" ht="16.5" hidden="1" customHeight="1" x14ac:dyDescent="0.25">
      <c r="B27" s="13"/>
      <c r="E27" s="120" t="s">
        <v>10</v>
      </c>
      <c r="F27" s="120"/>
      <c r="G27" s="120"/>
      <c r="H27" s="120"/>
      <c r="L27" s="13"/>
    </row>
    <row r="28" spans="2:23" s="107" customFormat="1" ht="6.95" hidden="1" customHeight="1" x14ac:dyDescent="0.25">
      <c r="B28" s="8"/>
      <c r="L28" s="8"/>
    </row>
    <row r="29" spans="2:23" s="107" customFormat="1" ht="6.95" hidden="1" customHeight="1" x14ac:dyDescent="0.25">
      <c r="B29" s="8"/>
      <c r="D29" s="15"/>
      <c r="E29" s="15"/>
      <c r="F29" s="15"/>
      <c r="G29" s="15"/>
      <c r="H29" s="15"/>
      <c r="I29" s="15"/>
      <c r="J29" s="15"/>
      <c r="K29" s="15"/>
      <c r="L29" s="8"/>
    </row>
    <row r="30" spans="2:23" s="107" customFormat="1" ht="25.35" hidden="1" customHeight="1" x14ac:dyDescent="0.25">
      <c r="B30" s="8"/>
      <c r="D30" s="16" t="s">
        <v>22</v>
      </c>
      <c r="J30" s="17">
        <f>J59</f>
        <v>0</v>
      </c>
      <c r="L30" s="8"/>
      <c r="W30" s="81"/>
    </row>
    <row r="31" spans="2:23" s="107" customFormat="1" ht="6.95" hidden="1" customHeight="1" x14ac:dyDescent="0.25">
      <c r="B31" s="8"/>
      <c r="D31" s="15"/>
      <c r="E31" s="15"/>
      <c r="F31" s="15"/>
      <c r="G31" s="15"/>
      <c r="H31" s="15"/>
      <c r="I31" s="15"/>
      <c r="J31" s="15"/>
      <c r="K31" s="15"/>
      <c r="L31" s="8"/>
    </row>
    <row r="32" spans="2:23" s="107" customFormat="1" ht="14.45" hidden="1" customHeight="1" x14ac:dyDescent="0.25">
      <c r="B32" s="8"/>
      <c r="F32" s="18" t="s">
        <v>23</v>
      </c>
      <c r="I32" s="18" t="s">
        <v>24</v>
      </c>
      <c r="J32" s="18" t="s">
        <v>25</v>
      </c>
      <c r="L32" s="8"/>
    </row>
    <row r="33" spans="2:12" s="107" customFormat="1" ht="14.45" hidden="1" customHeight="1" x14ac:dyDescent="0.25">
      <c r="B33" s="8"/>
      <c r="D33" s="19" t="s">
        <v>26</v>
      </c>
      <c r="E33" s="108" t="s">
        <v>27</v>
      </c>
      <c r="F33" s="20">
        <f>ROUND((SUM(BE84:BE89)),  2)</f>
        <v>-170113.94</v>
      </c>
      <c r="I33" s="21">
        <v>0.21</v>
      </c>
      <c r="J33" s="20">
        <f>ROUND(((SUM(BE84:BE89))*I33),  2)</f>
        <v>-35723.93</v>
      </c>
      <c r="L33" s="8"/>
    </row>
    <row r="34" spans="2:12" s="107" customFormat="1" ht="14.45" hidden="1" customHeight="1" x14ac:dyDescent="0.25">
      <c r="B34" s="8"/>
      <c r="E34" s="108" t="s">
        <v>28</v>
      </c>
      <c r="F34" s="20">
        <f>ROUND((SUM(BF84:BF89)),  2)</f>
        <v>0</v>
      </c>
      <c r="I34" s="21">
        <v>0.15</v>
      </c>
      <c r="J34" s="20">
        <f>ROUND(((SUM(BF84:BF89))*I34),  2)</f>
        <v>0</v>
      </c>
      <c r="L34" s="8"/>
    </row>
    <row r="35" spans="2:12" s="107" customFormat="1" ht="14.45" hidden="1" customHeight="1" x14ac:dyDescent="0.25">
      <c r="B35" s="8"/>
      <c r="E35" s="108" t="s">
        <v>29</v>
      </c>
      <c r="F35" s="20">
        <f>ROUND((SUM(BG84:BG89)),  2)</f>
        <v>0</v>
      </c>
      <c r="I35" s="21">
        <v>0.21</v>
      </c>
      <c r="J35" s="20">
        <f>0</f>
        <v>0</v>
      </c>
      <c r="L35" s="8"/>
    </row>
    <row r="36" spans="2:12" s="107" customFormat="1" ht="14.45" hidden="1" customHeight="1" x14ac:dyDescent="0.25">
      <c r="B36" s="8"/>
      <c r="E36" s="108" t="s">
        <v>30</v>
      </c>
      <c r="F36" s="20">
        <f>ROUND((SUM(BH84:BH89)),  2)</f>
        <v>0</v>
      </c>
      <c r="I36" s="21">
        <v>0.15</v>
      </c>
      <c r="J36" s="20">
        <f>0</f>
        <v>0</v>
      </c>
      <c r="L36" s="8"/>
    </row>
    <row r="37" spans="2:12" s="107" customFormat="1" ht="14.45" hidden="1" customHeight="1" x14ac:dyDescent="0.25">
      <c r="B37" s="8"/>
      <c r="E37" s="108" t="s">
        <v>31</v>
      </c>
      <c r="F37" s="20">
        <f>ROUND((SUM(BI84:BI89)),  2)</f>
        <v>0</v>
      </c>
      <c r="I37" s="21">
        <v>0</v>
      </c>
      <c r="J37" s="20">
        <f>0</f>
        <v>0</v>
      </c>
      <c r="L37" s="8"/>
    </row>
    <row r="38" spans="2:12" s="107" customFormat="1" ht="6.95" hidden="1" customHeight="1" x14ac:dyDescent="0.25">
      <c r="B38" s="8"/>
      <c r="L38" s="8"/>
    </row>
    <row r="39" spans="2:12" s="107" customFormat="1" ht="25.35" hidden="1" customHeight="1" x14ac:dyDescent="0.25">
      <c r="B39" s="8"/>
      <c r="C39" s="22"/>
      <c r="D39" s="23" t="s">
        <v>32</v>
      </c>
      <c r="E39" s="24"/>
      <c r="F39" s="24"/>
      <c r="G39" s="25" t="s">
        <v>33</v>
      </c>
      <c r="H39" s="26" t="s">
        <v>34</v>
      </c>
      <c r="I39" s="24"/>
      <c r="J39" s="27">
        <f>SUM(J30:J37)</f>
        <v>-35723.93</v>
      </c>
      <c r="K39" s="28"/>
      <c r="L39" s="8"/>
    </row>
    <row r="40" spans="2:12" s="107" customFormat="1" ht="14.45" hidden="1" customHeight="1" x14ac:dyDescent="0.25">
      <c r="B40" s="29"/>
      <c r="C40" s="30"/>
      <c r="D40" s="30"/>
      <c r="E40" s="30"/>
      <c r="F40" s="30"/>
      <c r="G40" s="30"/>
      <c r="H40" s="30"/>
      <c r="I40" s="30"/>
      <c r="J40" s="30"/>
      <c r="K40" s="30"/>
      <c r="L40" s="8"/>
    </row>
    <row r="41" spans="2:12" hidden="1" x14ac:dyDescent="0.25"/>
    <row r="42" spans="2:12" hidden="1" x14ac:dyDescent="0.25"/>
    <row r="43" spans="2:12" hidden="1" x14ac:dyDescent="0.25"/>
    <row r="44" spans="2:12" s="107" customFormat="1" ht="6.95" hidden="1" customHeight="1" x14ac:dyDescent="0.25">
      <c r="B44" s="31"/>
      <c r="C44" s="32"/>
      <c r="D44" s="32"/>
      <c r="E44" s="32"/>
      <c r="F44" s="32"/>
      <c r="G44" s="32"/>
      <c r="H44" s="32"/>
      <c r="I44" s="32"/>
      <c r="J44" s="32"/>
      <c r="K44" s="32"/>
      <c r="L44" s="8"/>
    </row>
    <row r="45" spans="2:12" s="107" customFormat="1" ht="24.95" hidden="1" customHeight="1" x14ac:dyDescent="0.25">
      <c r="B45" s="8"/>
      <c r="C45" s="5" t="s">
        <v>35</v>
      </c>
      <c r="L45" s="8"/>
    </row>
    <row r="46" spans="2:12" s="107" customFormat="1" ht="6.95" hidden="1" customHeight="1" x14ac:dyDescent="0.25">
      <c r="B46" s="8"/>
      <c r="L46" s="8"/>
    </row>
    <row r="47" spans="2:12" s="107" customFormat="1" ht="12" hidden="1" customHeight="1" x14ac:dyDescent="0.25">
      <c r="B47" s="8"/>
      <c r="C47" s="108" t="s">
        <v>6</v>
      </c>
      <c r="L47" s="8"/>
    </row>
    <row r="48" spans="2:12" s="107" customFormat="1" ht="16.5" hidden="1" customHeight="1" x14ac:dyDescent="0.25">
      <c r="B48" s="8"/>
      <c r="E48" s="114" t="str">
        <f>E7</f>
        <v>Kladská stezka, úsek Jaroměř - Rychnovek</v>
      </c>
      <c r="F48" s="115"/>
      <c r="G48" s="115"/>
      <c r="H48" s="115"/>
      <c r="L48" s="8"/>
    </row>
    <row r="49" spans="2:47" s="107" customFormat="1" ht="12" hidden="1" customHeight="1" x14ac:dyDescent="0.25">
      <c r="B49" s="8"/>
      <c r="C49" s="108" t="s">
        <v>7</v>
      </c>
      <c r="L49" s="8"/>
    </row>
    <row r="50" spans="2:47" s="107" customFormat="1" ht="16.5" hidden="1" customHeight="1" x14ac:dyDescent="0.25">
      <c r="B50" s="8"/>
      <c r="E50" s="112" t="str">
        <f>E9</f>
        <v>SO 201 - Lávka přes Úpu</v>
      </c>
      <c r="F50" s="113"/>
      <c r="G50" s="113"/>
      <c r="H50" s="113"/>
      <c r="L50" s="8"/>
    </row>
    <row r="51" spans="2:47" s="107" customFormat="1" ht="6.95" hidden="1" customHeight="1" x14ac:dyDescent="0.25">
      <c r="B51" s="8"/>
      <c r="L51" s="8"/>
    </row>
    <row r="52" spans="2:47" s="107" customFormat="1" ht="12" hidden="1" customHeight="1" x14ac:dyDescent="0.25">
      <c r="B52" s="8"/>
      <c r="C52" s="108" t="s">
        <v>12</v>
      </c>
      <c r="F52" s="110" t="str">
        <f>F12</f>
        <v xml:space="preserve"> </v>
      </c>
      <c r="I52" s="108" t="s">
        <v>14</v>
      </c>
      <c r="J52" s="11">
        <v>45489</v>
      </c>
      <c r="L52" s="8"/>
    </row>
    <row r="53" spans="2:47" s="107" customFormat="1" ht="6.95" hidden="1" customHeight="1" x14ac:dyDescent="0.25">
      <c r="B53" s="8"/>
      <c r="L53" s="8"/>
    </row>
    <row r="54" spans="2:47" s="107" customFormat="1" ht="25.7" hidden="1" customHeight="1" x14ac:dyDescent="0.25">
      <c r="B54" s="8"/>
      <c r="C54" s="108" t="s">
        <v>15</v>
      </c>
      <c r="F54" s="110" t="str">
        <f>E15</f>
        <v>Dobrovolný spolek Kladská stezka</v>
      </c>
      <c r="I54" s="108" t="s">
        <v>19</v>
      </c>
      <c r="J54" s="111" t="str">
        <f>E21</f>
        <v>Hronovský – dopravní projekce s.r.o.</v>
      </c>
      <c r="L54" s="8"/>
    </row>
    <row r="55" spans="2:47" s="107" customFormat="1" ht="15.2" hidden="1" customHeight="1" x14ac:dyDescent="0.25">
      <c r="B55" s="8"/>
      <c r="C55" s="108" t="s">
        <v>18</v>
      </c>
      <c r="F55" s="110" t="str">
        <f>IF(E18="","",E18)</f>
        <v>SWIETELSKY stavební s.r.o.</v>
      </c>
      <c r="I55" s="108" t="s">
        <v>20</v>
      </c>
      <c r="J55" s="111" t="s">
        <v>243</v>
      </c>
      <c r="L55" s="8"/>
    </row>
    <row r="56" spans="2:47" s="107" customFormat="1" ht="10.35" hidden="1" customHeight="1" x14ac:dyDescent="0.25">
      <c r="B56" s="8"/>
      <c r="L56" s="8"/>
    </row>
    <row r="57" spans="2:47" s="107" customFormat="1" ht="47.25" hidden="1" customHeight="1" x14ac:dyDescent="0.25">
      <c r="B57" s="8"/>
      <c r="C57" s="34" t="s">
        <v>36</v>
      </c>
      <c r="D57" s="22"/>
      <c r="E57" s="22"/>
      <c r="F57" s="22"/>
      <c r="G57" s="22"/>
      <c r="H57" s="22"/>
      <c r="I57" s="22"/>
      <c r="J57" s="88" t="s">
        <v>242</v>
      </c>
      <c r="K57" s="22"/>
      <c r="L57" s="8"/>
    </row>
    <row r="58" spans="2:47" s="107" customFormat="1" ht="10.35" hidden="1" customHeight="1" x14ac:dyDescent="0.25">
      <c r="B58" s="8"/>
      <c r="L58" s="8"/>
    </row>
    <row r="59" spans="2:47" s="107" customFormat="1" ht="22.9" hidden="1" customHeight="1" x14ac:dyDescent="0.25">
      <c r="B59" s="8"/>
      <c r="C59" s="35" t="s">
        <v>38</v>
      </c>
      <c r="J59" s="17">
        <f>AA84</f>
        <v>0</v>
      </c>
      <c r="L59" s="8"/>
      <c r="AU59" s="1" t="s">
        <v>39</v>
      </c>
    </row>
    <row r="60" spans="2:47" s="37" customFormat="1" ht="24.95" hidden="1" customHeight="1" x14ac:dyDescent="0.25">
      <c r="B60" s="36"/>
      <c r="D60" s="38" t="s">
        <v>40</v>
      </c>
      <c r="E60" s="39"/>
      <c r="F60" s="39"/>
      <c r="G60" s="39"/>
      <c r="H60" s="39"/>
      <c r="I60" s="39"/>
      <c r="J60" s="40" t="e">
        <f>#REF!</f>
        <v>#REF!</v>
      </c>
      <c r="L60" s="36"/>
    </row>
    <row r="61" spans="2:47" s="37" customFormat="1" ht="24.95" hidden="1" customHeight="1" x14ac:dyDescent="0.25">
      <c r="B61" s="36"/>
      <c r="D61" s="38" t="s">
        <v>41</v>
      </c>
      <c r="E61" s="39"/>
      <c r="F61" s="39"/>
      <c r="G61" s="39"/>
      <c r="H61" s="39"/>
      <c r="I61" s="39"/>
      <c r="J61" s="40" t="e">
        <f>#REF!</f>
        <v>#REF!</v>
      </c>
      <c r="L61" s="36"/>
    </row>
    <row r="62" spans="2:47" s="37" customFormat="1" ht="24.95" hidden="1" customHeight="1" x14ac:dyDescent="0.25">
      <c r="B62" s="36"/>
      <c r="D62" s="38" t="s">
        <v>42</v>
      </c>
      <c r="E62" s="39"/>
      <c r="F62" s="39"/>
      <c r="G62" s="39"/>
      <c r="H62" s="39"/>
      <c r="I62" s="39"/>
      <c r="J62" s="40" t="e">
        <f>#REF!</f>
        <v>#REF!</v>
      </c>
      <c r="L62" s="36"/>
    </row>
    <row r="63" spans="2:47" s="37" customFormat="1" ht="24.95" hidden="1" customHeight="1" x14ac:dyDescent="0.25">
      <c r="B63" s="36"/>
      <c r="D63" s="38" t="s">
        <v>43</v>
      </c>
      <c r="E63" s="39"/>
      <c r="F63" s="39"/>
      <c r="G63" s="39"/>
      <c r="H63" s="39"/>
      <c r="I63" s="39"/>
      <c r="J63" s="40" t="e">
        <f>#REF!</f>
        <v>#REF!</v>
      </c>
      <c r="L63" s="36"/>
    </row>
    <row r="64" spans="2:47" s="37" customFormat="1" ht="24.95" hidden="1" customHeight="1" x14ac:dyDescent="0.25">
      <c r="B64" s="36"/>
      <c r="D64" s="38" t="s">
        <v>44</v>
      </c>
      <c r="E64" s="39"/>
      <c r="F64" s="39"/>
      <c r="G64" s="39"/>
      <c r="H64" s="39"/>
      <c r="I64" s="39"/>
      <c r="J64" s="40" t="e">
        <f>#REF!</f>
        <v>#REF!</v>
      </c>
      <c r="L64" s="36"/>
    </row>
    <row r="65" spans="2:12" s="107" customFormat="1" ht="21.75" hidden="1" customHeight="1" x14ac:dyDescent="0.25">
      <c r="B65" s="8"/>
      <c r="L65" s="8"/>
    </row>
    <row r="66" spans="2:12" s="107" customFormat="1" ht="6.95" hidden="1" customHeight="1" x14ac:dyDescent="0.25">
      <c r="B66" s="29"/>
      <c r="C66" s="30"/>
      <c r="D66" s="30"/>
      <c r="E66" s="30"/>
      <c r="F66" s="30"/>
      <c r="G66" s="30"/>
      <c r="H66" s="30"/>
      <c r="I66" s="30"/>
      <c r="J66" s="30"/>
      <c r="K66" s="30"/>
      <c r="L66" s="8"/>
    </row>
    <row r="67" spans="2:12" hidden="1" x14ac:dyDescent="0.25"/>
    <row r="68" spans="2:12" hidden="1" x14ac:dyDescent="0.25"/>
    <row r="70" spans="2:12" s="107" customFormat="1" ht="6.95" customHeight="1" x14ac:dyDescent="0.25">
      <c r="B70" s="31"/>
      <c r="C70" s="32"/>
      <c r="D70" s="32"/>
      <c r="E70" s="32"/>
      <c r="F70" s="32"/>
      <c r="G70" s="32"/>
      <c r="H70" s="32"/>
      <c r="I70" s="32"/>
      <c r="J70" s="32"/>
      <c r="K70" s="32"/>
      <c r="L70" s="8"/>
    </row>
    <row r="71" spans="2:12" s="107" customFormat="1" ht="24.95" customHeight="1" x14ac:dyDescent="0.25">
      <c r="B71" s="8"/>
      <c r="C71" s="5" t="s">
        <v>45</v>
      </c>
      <c r="L71" s="8"/>
    </row>
    <row r="72" spans="2:12" s="107" customFormat="1" ht="6.95" customHeight="1" x14ac:dyDescent="0.25">
      <c r="B72" s="8"/>
      <c r="L72" s="8"/>
    </row>
    <row r="73" spans="2:12" s="107" customFormat="1" ht="12" customHeight="1" x14ac:dyDescent="0.25">
      <c r="B73" s="8"/>
      <c r="C73" s="108" t="s">
        <v>6</v>
      </c>
      <c r="L73" s="8"/>
    </row>
    <row r="74" spans="2:12" s="107" customFormat="1" ht="16.5" customHeight="1" x14ac:dyDescent="0.25">
      <c r="B74" s="8"/>
      <c r="E74" s="114" t="str">
        <f>E7</f>
        <v>Kladská stezka, úsek Jaroměř - Rychnovek</v>
      </c>
      <c r="F74" s="115"/>
      <c r="G74" s="115"/>
      <c r="H74" s="115"/>
      <c r="L74" s="8"/>
    </row>
    <row r="75" spans="2:12" s="107" customFormat="1" ht="12" customHeight="1" x14ac:dyDescent="0.25">
      <c r="B75" s="8"/>
      <c r="C75" s="108" t="s">
        <v>7</v>
      </c>
      <c r="L75" s="8"/>
    </row>
    <row r="76" spans="2:12" s="107" customFormat="1" ht="16.5" customHeight="1" x14ac:dyDescent="0.25">
      <c r="B76" s="8"/>
      <c r="E76" s="112" t="str">
        <f>E9</f>
        <v>SO 201 - Lávka přes Úpu</v>
      </c>
      <c r="F76" s="113"/>
      <c r="G76" s="113"/>
      <c r="H76" s="113"/>
      <c r="L76" s="8"/>
    </row>
    <row r="77" spans="2:12" s="107" customFormat="1" ht="6.95" customHeight="1" x14ac:dyDescent="0.25">
      <c r="B77" s="8"/>
      <c r="L77" s="8"/>
    </row>
    <row r="78" spans="2:12" s="107" customFormat="1" ht="12" customHeight="1" x14ac:dyDescent="0.25">
      <c r="B78" s="8"/>
      <c r="C78" s="108" t="s">
        <v>12</v>
      </c>
      <c r="F78" s="110" t="str">
        <f>F12</f>
        <v xml:space="preserve"> </v>
      </c>
      <c r="I78" s="108" t="s">
        <v>14</v>
      </c>
      <c r="J78" s="11">
        <v>45489</v>
      </c>
      <c r="L78" s="8"/>
    </row>
    <row r="79" spans="2:12" s="107" customFormat="1" ht="6.95" customHeight="1" x14ac:dyDescent="0.25">
      <c r="B79" s="8"/>
      <c r="L79" s="8"/>
    </row>
    <row r="80" spans="2:12" s="107" customFormat="1" ht="25.7" customHeight="1" x14ac:dyDescent="0.25">
      <c r="B80" s="8"/>
      <c r="C80" s="108" t="s">
        <v>15</v>
      </c>
      <c r="F80" s="110" t="str">
        <f>E15</f>
        <v>Dobrovolný spolek Kladská stezka</v>
      </c>
      <c r="I80" s="108" t="s">
        <v>19</v>
      </c>
      <c r="J80" s="111" t="str">
        <f>E21</f>
        <v>Hronovský – dopravní projekce s.r.o.</v>
      </c>
      <c r="L80" s="8"/>
    </row>
    <row r="81" spans="2:65" s="107" customFormat="1" ht="15.2" customHeight="1" x14ac:dyDescent="0.25">
      <c r="B81" s="8"/>
      <c r="C81" s="108" t="s">
        <v>18</v>
      </c>
      <c r="F81" s="110" t="str">
        <f>IF(E18="","",E18)</f>
        <v>SWIETELSKY stavební s.r.o.</v>
      </c>
      <c r="I81" s="108" t="s">
        <v>20</v>
      </c>
      <c r="J81" s="111" t="s">
        <v>243</v>
      </c>
      <c r="L81" s="8"/>
    </row>
    <row r="82" spans="2:65" s="107" customFormat="1" ht="10.35" customHeight="1" x14ac:dyDescent="0.25">
      <c r="B82" s="8"/>
      <c r="L82" s="8"/>
    </row>
    <row r="83" spans="2:65" s="49" customFormat="1" ht="29.25" customHeight="1" x14ac:dyDescent="0.25">
      <c r="B83" s="41"/>
      <c r="C83" s="42" t="s">
        <v>46</v>
      </c>
      <c r="D83" s="43" t="s">
        <v>47</v>
      </c>
      <c r="E83" s="43" t="s">
        <v>48</v>
      </c>
      <c r="F83" s="43" t="s">
        <v>49</v>
      </c>
      <c r="G83" s="43" t="s">
        <v>50</v>
      </c>
      <c r="H83" s="43" t="s">
        <v>51</v>
      </c>
      <c r="I83" s="43" t="s">
        <v>52</v>
      </c>
      <c r="J83" s="44" t="s">
        <v>37</v>
      </c>
      <c r="K83" s="45" t="s">
        <v>53</v>
      </c>
      <c r="L83" s="41"/>
      <c r="M83" s="46" t="s">
        <v>10</v>
      </c>
      <c r="N83" s="47" t="s">
        <v>26</v>
      </c>
      <c r="O83" s="47" t="s">
        <v>54</v>
      </c>
      <c r="P83" s="47" t="s">
        <v>55</v>
      </c>
      <c r="Q83" s="47" t="s">
        <v>56</v>
      </c>
      <c r="R83" s="47" t="s">
        <v>57</v>
      </c>
      <c r="S83" s="47" t="s">
        <v>58</v>
      </c>
      <c r="T83" s="48" t="s">
        <v>59</v>
      </c>
      <c r="W83" s="43" t="s">
        <v>237</v>
      </c>
      <c r="X83" s="43" t="s">
        <v>238</v>
      </c>
      <c r="Y83" s="43" t="s">
        <v>239</v>
      </c>
      <c r="Z83" s="43" t="s">
        <v>240</v>
      </c>
      <c r="AA83" s="43" t="s">
        <v>241</v>
      </c>
    </row>
    <row r="84" spans="2:65" s="107" customFormat="1" ht="22.9" customHeight="1" x14ac:dyDescent="0.25">
      <c r="B84" s="8"/>
      <c r="C84" s="50" t="s">
        <v>60</v>
      </c>
      <c r="J84" s="51">
        <f>SUM(J85:J89)</f>
        <v>19123.809999999998</v>
      </c>
      <c r="L84" s="8"/>
      <c r="M84" s="52"/>
      <c r="N84" s="15"/>
      <c r="O84" s="15"/>
      <c r="P84" s="53" t="e">
        <f>#REF!+#REF!+#REF!+#REF!+#REF!</f>
        <v>#REF!</v>
      </c>
      <c r="Q84" s="15"/>
      <c r="R84" s="53" t="e">
        <f>#REF!+#REF!+#REF!+#REF!+#REF!</f>
        <v>#REF!</v>
      </c>
      <c r="S84" s="15"/>
      <c r="T84" s="54" t="e">
        <f>#REF!+#REF!+#REF!+#REF!+#REF!</f>
        <v>#REF!</v>
      </c>
      <c r="X84" s="51">
        <f>SUM(X85:X89)</f>
        <v>189237.75</v>
      </c>
      <c r="Z84" s="51">
        <f>SUM(Z85:Z89)</f>
        <v>-170113.94020000001</v>
      </c>
      <c r="AA84" s="51"/>
      <c r="AC84" s="81"/>
      <c r="AT84" s="1" t="s">
        <v>61</v>
      </c>
      <c r="AU84" s="1" t="s">
        <v>39</v>
      </c>
      <c r="BK84" s="55" t="e">
        <f>#REF!+#REF!+#REF!+#REF!+#REF!</f>
        <v>#REF!</v>
      </c>
    </row>
    <row r="85" spans="2:65" s="107" customFormat="1" ht="16.5" customHeight="1" x14ac:dyDescent="0.25">
      <c r="B85" s="67"/>
      <c r="C85" s="68" t="s">
        <v>120</v>
      </c>
      <c r="D85" s="68" t="s">
        <v>66</v>
      </c>
      <c r="E85" s="69" t="s">
        <v>121</v>
      </c>
      <c r="F85" s="70" t="s">
        <v>122</v>
      </c>
      <c r="G85" s="71" t="s">
        <v>123</v>
      </c>
      <c r="H85" s="72">
        <v>-21.6</v>
      </c>
      <c r="I85" s="73">
        <v>2983.8</v>
      </c>
      <c r="J85" s="74">
        <f>ROUND(I85*H85,2)</f>
        <v>-64450.080000000002</v>
      </c>
      <c r="K85" s="75"/>
      <c r="L85" s="8"/>
      <c r="M85" s="76" t="s">
        <v>10</v>
      </c>
      <c r="N85" s="77" t="s">
        <v>27</v>
      </c>
      <c r="P85" s="78">
        <f>O85*H85</f>
        <v>0</v>
      </c>
      <c r="Q85" s="78">
        <v>0</v>
      </c>
      <c r="R85" s="78">
        <f>Q85*H85</f>
        <v>0</v>
      </c>
      <c r="S85" s="78">
        <v>0</v>
      </c>
      <c r="T85" s="79">
        <f>S85*H85</f>
        <v>0</v>
      </c>
      <c r="W85" s="72">
        <v>0</v>
      </c>
      <c r="X85" s="72">
        <f>W85*I85</f>
        <v>0</v>
      </c>
      <c r="Y85" s="72">
        <v>-21.6</v>
      </c>
      <c r="Z85" s="72">
        <f>Y85*I85</f>
        <v>-64450.080000000009</v>
      </c>
      <c r="AA85" s="74">
        <f t="shared" ref="AA85" si="0">J85+X85+Z85</f>
        <v>-128900.16</v>
      </c>
      <c r="AR85" s="80" t="s">
        <v>70</v>
      </c>
      <c r="AT85" s="80" t="s">
        <v>66</v>
      </c>
      <c r="AU85" s="80" t="s">
        <v>64</v>
      </c>
      <c r="AY85" s="1" t="s">
        <v>65</v>
      </c>
      <c r="BE85" s="81">
        <f>IF(N85="základní",J85,0)</f>
        <v>-64450.080000000002</v>
      </c>
      <c r="BF85" s="81">
        <f>IF(N85="snížená",J85,0)</f>
        <v>0</v>
      </c>
      <c r="BG85" s="81">
        <f>IF(N85="zákl. přenesená",J85,0)</f>
        <v>0</v>
      </c>
      <c r="BH85" s="81">
        <f>IF(N85="sníž. přenesená",J85,0)</f>
        <v>0</v>
      </c>
      <c r="BI85" s="81">
        <f>IF(N85="nulová",J85,0)</f>
        <v>0</v>
      </c>
      <c r="BJ85" s="1" t="s">
        <v>64</v>
      </c>
      <c r="BK85" s="81">
        <f>ROUND(I85*H85,2)</f>
        <v>-64450.080000000002</v>
      </c>
      <c r="BL85" s="1" t="s">
        <v>70</v>
      </c>
      <c r="BM85" s="80" t="s">
        <v>124</v>
      </c>
    </row>
    <row r="86" spans="2:65" s="107" customFormat="1" ht="16.5" customHeight="1" x14ac:dyDescent="0.25">
      <c r="B86" s="67"/>
      <c r="C86" s="68" t="s">
        <v>244</v>
      </c>
      <c r="D86" s="68"/>
      <c r="E86" s="69" t="s">
        <v>245</v>
      </c>
      <c r="F86" s="70" t="s">
        <v>246</v>
      </c>
      <c r="G86" s="71" t="s">
        <v>247</v>
      </c>
      <c r="H86" s="103">
        <v>39</v>
      </c>
      <c r="I86" s="95">
        <f>ROUND(3309.88*0.7656,2)</f>
        <v>2534.04</v>
      </c>
      <c r="J86" s="95">
        <f t="shared" ref="J86:J87" si="1">ROUND(I86*H86,2)</f>
        <v>98827.56</v>
      </c>
      <c r="K86" s="96" t="s">
        <v>252</v>
      </c>
      <c r="L86" s="97"/>
      <c r="M86" s="98" t="s">
        <v>10</v>
      </c>
      <c r="N86" s="99" t="s">
        <v>27</v>
      </c>
      <c r="O86" s="100"/>
      <c r="P86" s="101">
        <f t="shared" ref="P86:P87" si="2">O86*H86</f>
        <v>0</v>
      </c>
      <c r="Q86" s="101">
        <v>0</v>
      </c>
      <c r="R86" s="101">
        <f t="shared" ref="R86:R87" si="3">Q86*H86</f>
        <v>0</v>
      </c>
      <c r="S86" s="101">
        <v>0</v>
      </c>
      <c r="T86" s="102">
        <f t="shared" ref="T86:T87" si="4">S86*H86</f>
        <v>0</v>
      </c>
      <c r="U86" s="100"/>
      <c r="V86" s="100"/>
      <c r="W86" s="103">
        <v>39</v>
      </c>
      <c r="X86" s="103">
        <f t="shared" ref="X86:X87" si="5">W86*I86</f>
        <v>98827.56</v>
      </c>
      <c r="Y86" s="103">
        <v>0</v>
      </c>
      <c r="Z86" s="103">
        <f t="shared" ref="Z86:Z87" si="6">Y86*I86</f>
        <v>0</v>
      </c>
      <c r="AA86" s="95">
        <f t="shared" ref="AA86:AA87" si="7">J86+X86+Z86</f>
        <v>197655.12</v>
      </c>
      <c r="AB86" s="81">
        <v>-30257.759999999998</v>
      </c>
      <c r="AC86" s="106"/>
      <c r="AR86" s="80"/>
      <c r="AT86" s="80"/>
      <c r="AU86" s="80"/>
      <c r="AY86" s="1"/>
      <c r="BE86" s="81"/>
      <c r="BF86" s="81"/>
      <c r="BG86" s="81"/>
      <c r="BH86" s="81"/>
      <c r="BI86" s="81"/>
      <c r="BJ86" s="1"/>
      <c r="BK86" s="81"/>
      <c r="BL86" s="1"/>
      <c r="BM86" s="80"/>
    </row>
    <row r="87" spans="2:65" s="107" customFormat="1" ht="16.5" customHeight="1" x14ac:dyDescent="0.25">
      <c r="B87" s="67"/>
      <c r="C87" s="68" t="s">
        <v>249</v>
      </c>
      <c r="D87" s="68"/>
      <c r="E87" s="69" t="s">
        <v>250</v>
      </c>
      <c r="F87" s="70" t="s">
        <v>251</v>
      </c>
      <c r="G87" s="71" t="s">
        <v>247</v>
      </c>
      <c r="H87" s="103">
        <v>39</v>
      </c>
      <c r="I87" s="95">
        <f>ROUND(3027.97*0.7656,2)</f>
        <v>2318.21</v>
      </c>
      <c r="J87" s="95">
        <f t="shared" si="1"/>
        <v>90410.19</v>
      </c>
      <c r="K87" s="96" t="s">
        <v>252</v>
      </c>
      <c r="L87" s="97"/>
      <c r="M87" s="98" t="s">
        <v>10</v>
      </c>
      <c r="N87" s="99" t="s">
        <v>27</v>
      </c>
      <c r="O87" s="100"/>
      <c r="P87" s="101">
        <f t="shared" si="2"/>
        <v>0</v>
      </c>
      <c r="Q87" s="101">
        <v>0</v>
      </c>
      <c r="R87" s="101">
        <f t="shared" si="3"/>
        <v>0</v>
      </c>
      <c r="S87" s="101">
        <v>0</v>
      </c>
      <c r="T87" s="102">
        <f t="shared" si="4"/>
        <v>0</v>
      </c>
      <c r="U87" s="100"/>
      <c r="V87" s="100"/>
      <c r="W87" s="103">
        <v>39</v>
      </c>
      <c r="X87" s="103">
        <f t="shared" si="5"/>
        <v>90410.19</v>
      </c>
      <c r="Y87" s="103">
        <v>0</v>
      </c>
      <c r="Z87" s="103">
        <f t="shared" si="6"/>
        <v>0</v>
      </c>
      <c r="AA87" s="95">
        <f t="shared" si="7"/>
        <v>180820.38</v>
      </c>
      <c r="AB87" s="81">
        <v>-27680.639999999999</v>
      </c>
      <c r="AC87" s="106"/>
      <c r="AR87" s="80"/>
      <c r="AT87" s="80"/>
      <c r="AU87" s="80"/>
      <c r="AY87" s="1"/>
      <c r="BE87" s="81"/>
      <c r="BF87" s="81"/>
      <c r="BG87" s="81"/>
      <c r="BH87" s="81"/>
      <c r="BI87" s="81"/>
      <c r="BJ87" s="1"/>
      <c r="BK87" s="81"/>
      <c r="BL87" s="1"/>
      <c r="BM87" s="80"/>
    </row>
    <row r="88" spans="2:65" s="107" customFormat="1" ht="16.5" customHeight="1" x14ac:dyDescent="0.25">
      <c r="B88" s="67"/>
      <c r="C88" s="68" t="s">
        <v>112</v>
      </c>
      <c r="D88" s="68" t="s">
        <v>66</v>
      </c>
      <c r="E88" s="69" t="s">
        <v>158</v>
      </c>
      <c r="F88" s="70" t="s">
        <v>159</v>
      </c>
      <c r="G88" s="71" t="s">
        <v>69</v>
      </c>
      <c r="H88" s="72">
        <v>-6.11</v>
      </c>
      <c r="I88" s="73">
        <v>5905.4</v>
      </c>
      <c r="J88" s="74">
        <f t="shared" ref="J88:J89" si="8">ROUND(I88*H88,2)</f>
        <v>-36081.99</v>
      </c>
      <c r="K88" s="75"/>
      <c r="L88" s="8"/>
      <c r="M88" s="76" t="s">
        <v>10</v>
      </c>
      <c r="N88" s="77" t="s">
        <v>27</v>
      </c>
      <c r="P88" s="78">
        <f t="shared" ref="P88:P89" si="9">O88*H88</f>
        <v>0</v>
      </c>
      <c r="Q88" s="78">
        <v>0</v>
      </c>
      <c r="R88" s="78">
        <f t="shared" ref="R88:R89" si="10">Q88*H88</f>
        <v>0</v>
      </c>
      <c r="S88" s="78">
        <v>0</v>
      </c>
      <c r="T88" s="79">
        <f t="shared" ref="T88:T89" si="11">S88*H88</f>
        <v>0</v>
      </c>
      <c r="W88" s="72">
        <v>0</v>
      </c>
      <c r="X88" s="72">
        <f t="shared" ref="X88:X89" si="12">W88*I88</f>
        <v>0</v>
      </c>
      <c r="Y88" s="72">
        <v>-6.11</v>
      </c>
      <c r="Z88" s="72">
        <f t="shared" ref="Z88:Z89" si="13">Y88*I88</f>
        <v>-36081.993999999999</v>
      </c>
      <c r="AA88" s="74">
        <f t="shared" ref="AA88:AA89" si="14">J88+X88+Z88</f>
        <v>-72163.983999999997</v>
      </c>
      <c r="AR88" s="80" t="s">
        <v>70</v>
      </c>
      <c r="AT88" s="80" t="s">
        <v>66</v>
      </c>
      <c r="AU88" s="80" t="s">
        <v>64</v>
      </c>
      <c r="AY88" s="1" t="s">
        <v>65</v>
      </c>
      <c r="BE88" s="81">
        <f t="shared" ref="BE88:BE89" si="15">IF(N88="základní",J88,0)</f>
        <v>-36081.99</v>
      </c>
      <c r="BF88" s="81">
        <f t="shared" ref="BF88:BF89" si="16">IF(N88="snížená",J88,0)</f>
        <v>0</v>
      </c>
      <c r="BG88" s="81">
        <f t="shared" ref="BG88:BG89" si="17">IF(N88="zákl. přenesená",J88,0)</f>
        <v>0</v>
      </c>
      <c r="BH88" s="81">
        <f t="shared" ref="BH88:BH89" si="18">IF(N88="sníž. přenesená",J88,0)</f>
        <v>0</v>
      </c>
      <c r="BI88" s="81">
        <f t="shared" ref="BI88:BI89" si="19">IF(N88="nulová",J88,0)</f>
        <v>0</v>
      </c>
      <c r="BJ88" s="1" t="s">
        <v>64</v>
      </c>
      <c r="BK88" s="81">
        <f t="shared" ref="BK88:BK89" si="20">ROUND(I88*H88,2)</f>
        <v>-36081.99</v>
      </c>
      <c r="BL88" s="1" t="s">
        <v>70</v>
      </c>
      <c r="BM88" s="80" t="s">
        <v>160</v>
      </c>
    </row>
    <row r="89" spans="2:65" s="107" customFormat="1" ht="16.5" customHeight="1" x14ac:dyDescent="0.25">
      <c r="B89" s="67"/>
      <c r="C89" s="68" t="s">
        <v>161</v>
      </c>
      <c r="D89" s="68" t="s">
        <v>66</v>
      </c>
      <c r="E89" s="69" t="s">
        <v>162</v>
      </c>
      <c r="F89" s="70" t="s">
        <v>163</v>
      </c>
      <c r="G89" s="71" t="s">
        <v>136</v>
      </c>
      <c r="H89" s="72">
        <v>-1.1659999999999999</v>
      </c>
      <c r="I89" s="73">
        <v>59675.7</v>
      </c>
      <c r="J89" s="74">
        <f t="shared" si="8"/>
        <v>-69581.87</v>
      </c>
      <c r="K89" s="75"/>
      <c r="L89" s="8"/>
      <c r="M89" s="76" t="s">
        <v>10</v>
      </c>
      <c r="N89" s="77" t="s">
        <v>27</v>
      </c>
      <c r="P89" s="78">
        <f t="shared" si="9"/>
        <v>0</v>
      </c>
      <c r="Q89" s="78">
        <v>0</v>
      </c>
      <c r="R89" s="78">
        <f t="shared" si="10"/>
        <v>0</v>
      </c>
      <c r="S89" s="78">
        <v>0</v>
      </c>
      <c r="T89" s="79">
        <f t="shared" si="11"/>
        <v>0</v>
      </c>
      <c r="W89" s="72">
        <v>0</v>
      </c>
      <c r="X89" s="72">
        <f t="shared" si="12"/>
        <v>0</v>
      </c>
      <c r="Y89" s="72">
        <v>-1.1659999999999999</v>
      </c>
      <c r="Z89" s="72">
        <f t="shared" si="13"/>
        <v>-69581.866199999989</v>
      </c>
      <c r="AA89" s="74">
        <f t="shared" si="14"/>
        <v>-139163.73619999998</v>
      </c>
      <c r="AR89" s="80" t="s">
        <v>70</v>
      </c>
      <c r="AT89" s="80" t="s">
        <v>66</v>
      </c>
      <c r="AU89" s="80" t="s">
        <v>64</v>
      </c>
      <c r="AY89" s="1" t="s">
        <v>65</v>
      </c>
      <c r="BE89" s="81">
        <f t="shared" si="15"/>
        <v>-69581.87</v>
      </c>
      <c r="BF89" s="81">
        <f t="shared" si="16"/>
        <v>0</v>
      </c>
      <c r="BG89" s="81">
        <f t="shared" si="17"/>
        <v>0</v>
      </c>
      <c r="BH89" s="81">
        <f t="shared" si="18"/>
        <v>0</v>
      </c>
      <c r="BI89" s="81">
        <f t="shared" si="19"/>
        <v>0</v>
      </c>
      <c r="BJ89" s="1" t="s">
        <v>64</v>
      </c>
      <c r="BK89" s="81">
        <f t="shared" si="20"/>
        <v>-69581.87</v>
      </c>
      <c r="BL89" s="1" t="s">
        <v>70</v>
      </c>
      <c r="BM89" s="80" t="s">
        <v>164</v>
      </c>
    </row>
  </sheetData>
  <mergeCells count="10">
    <mergeCell ref="E48:H48"/>
    <mergeCell ref="E50:H50"/>
    <mergeCell ref="E74:H74"/>
    <mergeCell ref="E76:H76"/>
    <mergeCell ref="B2:J2"/>
    <mergeCell ref="L2:V2"/>
    <mergeCell ref="E7:H7"/>
    <mergeCell ref="E9:H9"/>
    <mergeCell ref="E18:H18"/>
    <mergeCell ref="E27:H2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List1</vt:lpstr>
      <vt:lpstr>List1 (2)</vt:lpstr>
      <vt:lpstr>List1 (3)</vt:lpstr>
      <vt:lpstr>export pro SCS</vt:lpstr>
    </vt:vector>
  </TitlesOfParts>
  <Company>Swietelsky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Skracek Petr</dc:creator>
  <cp:lastModifiedBy>Peskova Martina</cp:lastModifiedBy>
  <cp:lastPrinted>2025-06-09T14:55:03Z</cp:lastPrinted>
  <dcterms:created xsi:type="dcterms:W3CDTF">2024-07-15T08:54:52Z</dcterms:created>
  <dcterms:modified xsi:type="dcterms:W3CDTF">2025-06-09T14:56:35Z</dcterms:modified>
</cp:coreProperties>
</file>