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jicha\Documents\Výběrová řízení\Stavební úpravy přečerpávací stanice a odlehčovací komory OK 10 v ulici Sportovní, Český Brod\"/>
    </mc:Choice>
  </mc:AlternateContent>
  <bookViews>
    <workbookView xWindow="0" yWindow="0" windowWidth="21600" windowHeight="10460"/>
  </bookViews>
  <sheets>
    <sheet name="Rekapitulace stavby" sheetId="1" r:id="rId1"/>
    <sheet name="00 - Soupis vedlejších a ..." sheetId="2" r:id="rId2"/>
    <sheet name="01 - Povrchy" sheetId="3" r:id="rId3"/>
    <sheet name="02 - Rušené potrubí " sheetId="4" r:id="rId4"/>
    <sheet name="01 - Páteřní stoka" sheetId="5" r:id="rId5"/>
    <sheet name="02 - Vypouštění nádrže na..." sheetId="6" r:id="rId6"/>
    <sheet name="03 - Odtok do vodoteče" sheetId="7" r:id="rId7"/>
    <sheet name="04 - Výtlak ČS" sheetId="8" r:id="rId8"/>
    <sheet name="IO 02 - Čerpací stanice" sheetId="9" r:id="rId9"/>
    <sheet name="IO 03 - Odlehčovací komora" sheetId="10" r:id="rId10"/>
    <sheet name="IO 04 - Usazovací nádrž" sheetId="11" r:id="rId11"/>
    <sheet name="01 - Technologická elektr..." sheetId="12" r:id="rId12"/>
    <sheet name="02 - Technologická elektr..." sheetId="13" r:id="rId13"/>
    <sheet name="IO 06 - Výšková úprava vo..." sheetId="14" r:id="rId14"/>
    <sheet name="Pokyny pro vyplnění" sheetId="15" r:id="rId15"/>
  </sheets>
  <definedNames>
    <definedName name="_FilterDatabase" localSheetId="1" hidden="1">'00 - Soupis vedlejších a ...'!$C$78:$K$98</definedName>
    <definedName name="_FilterDatabase" localSheetId="4" hidden="1">'01 - Páteřní stoka'!$C$92:$K$352</definedName>
    <definedName name="_FilterDatabase" localSheetId="2" hidden="1">'01 - Povrchy'!$C$93:$K$355</definedName>
    <definedName name="_FilterDatabase" localSheetId="11" hidden="1">'01 - Technologická elektr...'!$C$89:$K$184</definedName>
    <definedName name="_FilterDatabase" localSheetId="3" hidden="1">'02 - Rušené potrubí '!$C$85:$K$260</definedName>
    <definedName name="_FilterDatabase" localSheetId="12" hidden="1">'02 - Technologická elektr...'!$C$115:$K$344</definedName>
    <definedName name="_FilterDatabase" localSheetId="5" hidden="1">'02 - Vypouštění nádrže na...'!$C$92:$K$288</definedName>
    <definedName name="_FilterDatabase" localSheetId="6" hidden="1">'03 - Odtok do vodoteče'!$C$92:$K$266</definedName>
    <definedName name="_FilterDatabase" localSheetId="7" hidden="1">'04 - Výtlak ČS'!$C$91:$K$223</definedName>
    <definedName name="_FilterDatabase" localSheetId="8" hidden="1">'IO 02 - Čerpací stanice'!$C$85:$K$255</definedName>
    <definedName name="_FilterDatabase" localSheetId="9" hidden="1">'IO 03 - Odlehčovací komora'!$C$84:$K$179</definedName>
    <definedName name="_FilterDatabase" localSheetId="10" hidden="1">'IO 04 - Usazovací nádrž'!$C$85:$K$275</definedName>
    <definedName name="_FilterDatabase" localSheetId="13" hidden="1">'IO 06 - Výšková úprava vo...'!$C$85:$K$255</definedName>
    <definedName name="_xlnm.Print_Titles" localSheetId="1">'00 - Soupis vedlejších a ...'!$78:$78</definedName>
    <definedName name="_xlnm.Print_Titles" localSheetId="4">'01 - Páteřní stoka'!$92:$92</definedName>
    <definedName name="_xlnm.Print_Titles" localSheetId="2">'01 - Povrchy'!$93:$93</definedName>
    <definedName name="_xlnm.Print_Titles" localSheetId="11">'01 - Technologická elektr...'!$89:$89</definedName>
    <definedName name="_xlnm.Print_Titles" localSheetId="3">'02 - Rušené potrubí '!$85:$85</definedName>
    <definedName name="_xlnm.Print_Titles" localSheetId="12">'02 - Technologická elektr...'!$115:$115</definedName>
    <definedName name="_xlnm.Print_Titles" localSheetId="5">'02 - Vypouštění nádrže na...'!$92:$92</definedName>
    <definedName name="_xlnm.Print_Titles" localSheetId="6">'03 - Odtok do vodoteče'!$92:$92</definedName>
    <definedName name="_xlnm.Print_Titles" localSheetId="7">'04 - Výtlak ČS'!$91:$91</definedName>
    <definedName name="_xlnm.Print_Titles" localSheetId="8">'IO 02 - Čerpací stanice'!$85:$85</definedName>
    <definedName name="_xlnm.Print_Titles" localSheetId="9">'IO 03 - Odlehčovací komora'!$84:$84</definedName>
    <definedName name="_xlnm.Print_Titles" localSheetId="10">'IO 04 - Usazovací nádrž'!$85:$85</definedName>
    <definedName name="_xlnm.Print_Titles" localSheetId="13">'IO 06 - Výšková úprava vo...'!$85:$85</definedName>
    <definedName name="_xlnm.Print_Area" localSheetId="1">'00 - Soupis vedlejších a ...'!$C$4:$J$39,'00 - Soupis vedlejších a ...'!$C$45:$J$60,'00 - Soupis vedlejších a ...'!$C$66:$K$98</definedName>
    <definedName name="_xlnm.Print_Area" localSheetId="4">'01 - Páteřní stoka'!$C$4:$J$41,'01 - Páteřní stoka'!$C$47:$J$72,'01 - Páteřní stoka'!$C$78:$K$352</definedName>
    <definedName name="_xlnm.Print_Area" localSheetId="2">'01 - Povrchy'!$C$4:$J$39,'01 - Povrchy'!$C$45:$J$75,'01 - Povrchy'!$C$81:$K$355</definedName>
    <definedName name="_xlnm.Print_Area" localSheetId="11">'01 - Technologická elektr...'!$C$4:$J$41,'01 - Technologická elektr...'!$C$47:$J$69,'01 - Technologická elektr...'!$C$75:$K$184</definedName>
    <definedName name="_xlnm.Print_Area" localSheetId="3">'02 - Rušené potrubí '!$C$4:$J$39,'02 - Rušené potrubí '!$C$45:$J$67,'02 - Rušené potrubí '!$C$73:$K$260</definedName>
    <definedName name="_xlnm.Print_Area" localSheetId="12">'02 - Technologická elektr...'!$C$4:$J$41,'02 - Technologická elektr...'!$C$47:$J$95,'02 - Technologická elektr...'!$C$101:$K$344</definedName>
    <definedName name="_xlnm.Print_Area" localSheetId="5">'02 - Vypouštění nádrže na...'!$C$4:$J$41,'02 - Vypouštění nádrže na...'!$C$47:$J$72,'02 - Vypouštění nádrže na...'!$C$78:$K$288</definedName>
    <definedName name="_xlnm.Print_Area" localSheetId="6">'03 - Odtok do vodoteče'!$C$4:$J$41,'03 - Odtok do vodoteče'!$C$47:$J$72,'03 - Odtok do vodoteče'!$C$78:$K$266</definedName>
    <definedName name="_xlnm.Print_Area" localSheetId="7">'04 - Výtlak ČS'!$C$4:$J$41,'04 - Výtlak ČS'!$C$47:$J$71,'04 - Výtlak ČS'!$C$77:$K$223</definedName>
    <definedName name="_xlnm.Print_Area" localSheetId="8">'IO 02 - Čerpací stanice'!$C$4:$J$39,'IO 02 - Čerpací stanice'!$C$45:$J$67,'IO 02 - Čerpací stanice'!$C$73:$K$255</definedName>
    <definedName name="_xlnm.Print_Area" localSheetId="9">'IO 03 - Odlehčovací komora'!$C$4:$J$39,'IO 03 - Odlehčovací komora'!$C$45:$J$66,'IO 03 - Odlehčovací komora'!$C$72:$K$179</definedName>
    <definedName name="_xlnm.Print_Area" localSheetId="10">'IO 04 - Usazovací nádrž'!$C$4:$J$39,'IO 04 - Usazovací nádrž'!$C$45:$J$67,'IO 04 - Usazovací nádrž'!$C$73:$K$275</definedName>
    <definedName name="_xlnm.Print_Area" localSheetId="13">'IO 06 - Výšková úprava vo...'!$C$4:$J$39,'IO 06 - Výšková úprava vo...'!$C$45:$J$67,'IO 06 - Výšková úprava vo...'!$C$73:$K$255</definedName>
    <definedName name="_xlnm.Print_Area" localSheetId="0">'Rekapitulace stavby'!$D$4:$AO$36,'Rekapitulace stavby'!$C$42:$AQ$70</definedName>
    <definedName name="Print_Area" localSheetId="14">'Pokyny pro vyplnění'!$B$2:$K$71,'Pokyny pro vyplnění'!$B$74:$K$118,'Pokyny pro vyplnění'!$B$121:$K$161,'Pokyny pro vyplnění'!$B$164:$K$219</definedName>
    <definedName name="Print_Titles" localSheetId="0">'Rekapitulace stavby'!$52:$52</definedName>
  </definedNames>
  <calcPr calcId="162913"/>
</workbook>
</file>

<file path=xl/calcChain.xml><?xml version="1.0" encoding="utf-8"?>
<calcChain xmlns="http://schemas.openxmlformats.org/spreadsheetml/2006/main">
  <c r="J37" i="14" l="1"/>
  <c r="J36" i="14"/>
  <c r="AY69" i="1"/>
  <c r="J35" i="14"/>
  <c r="AX69" i="1"/>
  <c r="BI254" i="14"/>
  <c r="BH254" i="14"/>
  <c r="BG254" i="14"/>
  <c r="BF254" i="14"/>
  <c r="T254" i="14"/>
  <c r="T253" i="14"/>
  <c r="R254" i="14"/>
  <c r="R253" i="14"/>
  <c r="P254" i="14"/>
  <c r="P253" i="14"/>
  <c r="BI250" i="14"/>
  <c r="BH250" i="14"/>
  <c r="BG250" i="14"/>
  <c r="BF250" i="14"/>
  <c r="T250" i="14"/>
  <c r="R250" i="14"/>
  <c r="P250" i="14"/>
  <c r="BI247" i="14"/>
  <c r="BH247" i="14"/>
  <c r="BG247" i="14"/>
  <c r="BF247" i="14"/>
  <c r="T247" i="14"/>
  <c r="R247" i="14"/>
  <c r="P247" i="14"/>
  <c r="BI244" i="14"/>
  <c r="BH244" i="14"/>
  <c r="BG244" i="14"/>
  <c r="BF244" i="14"/>
  <c r="T244" i="14"/>
  <c r="R244" i="14"/>
  <c r="P244" i="14"/>
  <c r="BI241" i="14"/>
  <c r="BH241" i="14"/>
  <c r="BG241" i="14"/>
  <c r="BF241" i="14"/>
  <c r="T241" i="14"/>
  <c r="R241" i="14"/>
  <c r="P241" i="14"/>
  <c r="BI238" i="14"/>
  <c r="BH238" i="14"/>
  <c r="BG238" i="14"/>
  <c r="BF238" i="14"/>
  <c r="T238" i="14"/>
  <c r="R238" i="14"/>
  <c r="P238" i="14"/>
  <c r="BI236" i="14"/>
  <c r="BH236" i="14"/>
  <c r="BG236" i="14"/>
  <c r="BF236" i="14"/>
  <c r="T236" i="14"/>
  <c r="R236" i="14"/>
  <c r="P236" i="14"/>
  <c r="BI234" i="14"/>
  <c r="BH234" i="14"/>
  <c r="BG234" i="14"/>
  <c r="BF234" i="14"/>
  <c r="T234" i="14"/>
  <c r="R234" i="14"/>
  <c r="P234" i="14"/>
  <c r="BI232" i="14"/>
  <c r="BH232" i="14"/>
  <c r="BG232" i="14"/>
  <c r="BF232" i="14"/>
  <c r="T232" i="14"/>
  <c r="R232" i="14"/>
  <c r="P232" i="14"/>
  <c r="BI230" i="14"/>
  <c r="BH230" i="14"/>
  <c r="BG230" i="14"/>
  <c r="BF230" i="14"/>
  <c r="T230" i="14"/>
  <c r="R230" i="14"/>
  <c r="P230" i="14"/>
  <c r="BI228" i="14"/>
  <c r="BH228" i="14"/>
  <c r="BG228" i="14"/>
  <c r="BF228" i="14"/>
  <c r="T228" i="14"/>
  <c r="R228" i="14"/>
  <c r="P228" i="14"/>
  <c r="BI225" i="14"/>
  <c r="BH225" i="14"/>
  <c r="BG225" i="14"/>
  <c r="BF225" i="14"/>
  <c r="T225" i="14"/>
  <c r="R225" i="14"/>
  <c r="P225" i="14"/>
  <c r="BI222" i="14"/>
  <c r="BH222" i="14"/>
  <c r="BG222" i="14"/>
  <c r="BF222" i="14"/>
  <c r="T222" i="14"/>
  <c r="R222" i="14"/>
  <c r="P222" i="14"/>
  <c r="BI220" i="14"/>
  <c r="BH220" i="14"/>
  <c r="BG220" i="14"/>
  <c r="BF220" i="14"/>
  <c r="T220" i="14"/>
  <c r="R220" i="14"/>
  <c r="P220" i="14"/>
  <c r="BI218" i="14"/>
  <c r="BH218" i="14"/>
  <c r="BG218" i="14"/>
  <c r="BF218" i="14"/>
  <c r="T218" i="14"/>
  <c r="R218" i="14"/>
  <c r="P218" i="14"/>
  <c r="BI216" i="14"/>
  <c r="BH216" i="14"/>
  <c r="BG216" i="14"/>
  <c r="BF216" i="14"/>
  <c r="T216" i="14"/>
  <c r="R216" i="14"/>
  <c r="P216" i="14"/>
  <c r="BI214" i="14"/>
  <c r="BH214" i="14"/>
  <c r="BG214" i="14"/>
  <c r="BF214" i="14"/>
  <c r="T214" i="14"/>
  <c r="R214" i="14"/>
  <c r="P214" i="14"/>
  <c r="BI212" i="14"/>
  <c r="BH212" i="14"/>
  <c r="BG212" i="14"/>
  <c r="BF212" i="14"/>
  <c r="T212" i="14"/>
  <c r="R212" i="14"/>
  <c r="P212" i="14"/>
  <c r="BI210" i="14"/>
  <c r="BH210" i="14"/>
  <c r="BG210" i="14"/>
  <c r="BF210" i="14"/>
  <c r="T210" i="14"/>
  <c r="R210" i="14"/>
  <c r="P210" i="14"/>
  <c r="BI208" i="14"/>
  <c r="BH208" i="14"/>
  <c r="BG208" i="14"/>
  <c r="BF208" i="14"/>
  <c r="T208" i="14"/>
  <c r="R208" i="14"/>
  <c r="P208" i="14"/>
  <c r="BI206" i="14"/>
  <c r="BH206" i="14"/>
  <c r="BG206" i="14"/>
  <c r="BF206" i="14"/>
  <c r="T206" i="14"/>
  <c r="R206" i="14"/>
  <c r="P206" i="14"/>
  <c r="BI204" i="14"/>
  <c r="BH204" i="14"/>
  <c r="BG204" i="14"/>
  <c r="BF204" i="14"/>
  <c r="T204" i="14"/>
  <c r="R204" i="14"/>
  <c r="P204" i="14"/>
  <c r="BI202" i="14"/>
  <c r="BH202" i="14"/>
  <c r="BG202" i="14"/>
  <c r="BF202" i="14"/>
  <c r="T202" i="14"/>
  <c r="R202" i="14"/>
  <c r="P202" i="14"/>
  <c r="BI200" i="14"/>
  <c r="BH200" i="14"/>
  <c r="BG200" i="14"/>
  <c r="BF200" i="14"/>
  <c r="T200" i="14"/>
  <c r="R200" i="14"/>
  <c r="P200" i="14"/>
  <c r="BI198" i="14"/>
  <c r="BH198" i="14"/>
  <c r="BG198" i="14"/>
  <c r="BF198" i="14"/>
  <c r="T198" i="14"/>
  <c r="R198" i="14"/>
  <c r="P198" i="14"/>
  <c r="BI196" i="14"/>
  <c r="BH196" i="14"/>
  <c r="BG196" i="14"/>
  <c r="BF196" i="14"/>
  <c r="T196" i="14"/>
  <c r="R196" i="14"/>
  <c r="P196" i="14"/>
  <c r="BI194" i="14"/>
  <c r="BH194" i="14"/>
  <c r="BG194" i="14"/>
  <c r="BF194" i="14"/>
  <c r="T194" i="14"/>
  <c r="R194" i="14"/>
  <c r="P194" i="14"/>
  <c r="BI192" i="14"/>
  <c r="BH192" i="14"/>
  <c r="BG192" i="14"/>
  <c r="BF192" i="14"/>
  <c r="T192" i="14"/>
  <c r="R192" i="14"/>
  <c r="P192" i="14"/>
  <c r="BI190" i="14"/>
  <c r="BH190" i="14"/>
  <c r="BG190" i="14"/>
  <c r="BF190" i="14"/>
  <c r="T190" i="14"/>
  <c r="R190" i="14"/>
  <c r="P190" i="14"/>
  <c r="BI188" i="14"/>
  <c r="BH188" i="14"/>
  <c r="BG188" i="14"/>
  <c r="BF188" i="14"/>
  <c r="T188" i="14"/>
  <c r="R188" i="14"/>
  <c r="P188" i="14"/>
  <c r="BI186" i="14"/>
  <c r="BH186" i="14"/>
  <c r="BG186" i="14"/>
  <c r="BF186" i="14"/>
  <c r="T186" i="14"/>
  <c r="R186" i="14"/>
  <c r="P186" i="14"/>
  <c r="BI184" i="14"/>
  <c r="BH184" i="14"/>
  <c r="BG184" i="14"/>
  <c r="BF184" i="14"/>
  <c r="T184" i="14"/>
  <c r="R184" i="14"/>
  <c r="P184" i="14"/>
  <c r="BI182" i="14"/>
  <c r="BH182" i="14"/>
  <c r="BG182" i="14"/>
  <c r="BF182" i="14"/>
  <c r="T182" i="14"/>
  <c r="R182" i="14"/>
  <c r="P182" i="14"/>
  <c r="BI180" i="14"/>
  <c r="BH180" i="14"/>
  <c r="BG180" i="14"/>
  <c r="BF180" i="14"/>
  <c r="T180" i="14"/>
  <c r="R180" i="14"/>
  <c r="P180" i="14"/>
  <c r="BI178" i="14"/>
  <c r="BH178" i="14"/>
  <c r="BG178" i="14"/>
  <c r="BF178" i="14"/>
  <c r="T178" i="14"/>
  <c r="R178" i="14"/>
  <c r="P178" i="14"/>
  <c r="BI176" i="14"/>
  <c r="BH176" i="14"/>
  <c r="BG176" i="14"/>
  <c r="BF176" i="14"/>
  <c r="T176" i="14"/>
  <c r="R176" i="14"/>
  <c r="P176" i="14"/>
  <c r="BI174" i="14"/>
  <c r="BH174" i="14"/>
  <c r="BG174" i="14"/>
  <c r="BF174" i="14"/>
  <c r="T174" i="14"/>
  <c r="R174" i="14"/>
  <c r="P174" i="14"/>
  <c r="BI172" i="14"/>
  <c r="BH172" i="14"/>
  <c r="BG172" i="14"/>
  <c r="BF172" i="14"/>
  <c r="T172" i="14"/>
  <c r="R172" i="14"/>
  <c r="P172" i="14"/>
  <c r="BI170" i="14"/>
  <c r="BH170" i="14"/>
  <c r="BG170" i="14"/>
  <c r="BF170" i="14"/>
  <c r="T170" i="14"/>
  <c r="R170" i="14"/>
  <c r="P170" i="14"/>
  <c r="BI168" i="14"/>
  <c r="BH168" i="14"/>
  <c r="BG168" i="14"/>
  <c r="BF168" i="14"/>
  <c r="T168" i="14"/>
  <c r="R168" i="14"/>
  <c r="P168" i="14"/>
  <c r="BI164" i="14"/>
  <c r="BH164" i="14"/>
  <c r="BG164" i="14"/>
  <c r="BF164" i="14"/>
  <c r="T164" i="14"/>
  <c r="R164" i="14"/>
  <c r="P164" i="14"/>
  <c r="BI161" i="14"/>
  <c r="BH161" i="14"/>
  <c r="BG161" i="14"/>
  <c r="BF161" i="14"/>
  <c r="T161" i="14"/>
  <c r="R161" i="14"/>
  <c r="P161" i="14"/>
  <c r="BI157" i="14"/>
  <c r="BH157" i="14"/>
  <c r="BG157" i="14"/>
  <c r="BF157" i="14"/>
  <c r="T157" i="14"/>
  <c r="R157" i="14"/>
  <c r="P157" i="14"/>
  <c r="BI154" i="14"/>
  <c r="BH154" i="14"/>
  <c r="BG154" i="14"/>
  <c r="BF154" i="14"/>
  <c r="T154" i="14"/>
  <c r="R154" i="14"/>
  <c r="P154" i="14"/>
  <c r="BI150" i="14"/>
  <c r="BH150" i="14"/>
  <c r="BG150" i="14"/>
  <c r="BF150" i="14"/>
  <c r="T150" i="14"/>
  <c r="R150" i="14"/>
  <c r="P150" i="14"/>
  <c r="BI147" i="14"/>
  <c r="BH147" i="14"/>
  <c r="BG147" i="14"/>
  <c r="BF147" i="14"/>
  <c r="T147" i="14"/>
  <c r="R147" i="14"/>
  <c r="P147" i="14"/>
  <c r="BI143" i="14"/>
  <c r="BH143" i="14"/>
  <c r="BG143" i="14"/>
  <c r="BF143" i="14"/>
  <c r="T143" i="14"/>
  <c r="R143" i="14"/>
  <c r="P143" i="14"/>
  <c r="BI138" i="14"/>
  <c r="BH138" i="14"/>
  <c r="BG138" i="14"/>
  <c r="BF138" i="14"/>
  <c r="T138" i="14"/>
  <c r="R138" i="14"/>
  <c r="P138" i="14"/>
  <c r="BI135" i="14"/>
  <c r="BH135" i="14"/>
  <c r="BG135" i="14"/>
  <c r="BF135" i="14"/>
  <c r="T135" i="14"/>
  <c r="R135" i="14"/>
  <c r="P135" i="14"/>
  <c r="BI132" i="14"/>
  <c r="BH132" i="14"/>
  <c r="BG132" i="14"/>
  <c r="BF132" i="14"/>
  <c r="T132" i="14"/>
  <c r="R132" i="14"/>
  <c r="P132" i="14"/>
  <c r="BI128" i="14"/>
  <c r="BH128" i="14"/>
  <c r="BG128" i="14"/>
  <c r="BF128" i="14"/>
  <c r="T128" i="14"/>
  <c r="R128" i="14"/>
  <c r="P128" i="14"/>
  <c r="BI125" i="14"/>
  <c r="BH125" i="14"/>
  <c r="BG125" i="14"/>
  <c r="BF125" i="14"/>
  <c r="T125" i="14"/>
  <c r="R125" i="14"/>
  <c r="P125" i="14"/>
  <c r="BI120" i="14"/>
  <c r="BH120" i="14"/>
  <c r="BG120" i="14"/>
  <c r="BF120" i="14"/>
  <c r="T120" i="14"/>
  <c r="R120" i="14"/>
  <c r="P120" i="14"/>
  <c r="BI115" i="14"/>
  <c r="BH115" i="14"/>
  <c r="BG115" i="14"/>
  <c r="BF115" i="14"/>
  <c r="T115" i="14"/>
  <c r="R115" i="14"/>
  <c r="P115" i="14"/>
  <c r="BI110" i="14"/>
  <c r="BH110" i="14"/>
  <c r="BG110" i="14"/>
  <c r="BF110" i="14"/>
  <c r="T110" i="14"/>
  <c r="R110" i="14"/>
  <c r="P110" i="14"/>
  <c r="BI105" i="14"/>
  <c r="BH105" i="14"/>
  <c r="BG105" i="14"/>
  <c r="BF105" i="14"/>
  <c r="T105" i="14"/>
  <c r="R105" i="14"/>
  <c r="P105" i="14"/>
  <c r="BI100" i="14"/>
  <c r="BH100" i="14"/>
  <c r="BG100" i="14"/>
  <c r="BF100" i="14"/>
  <c r="T100" i="14"/>
  <c r="R100" i="14"/>
  <c r="P100" i="14"/>
  <c r="BI95" i="14"/>
  <c r="BH95" i="14"/>
  <c r="BG95" i="14"/>
  <c r="BF95" i="14"/>
  <c r="T95" i="14"/>
  <c r="R95" i="14"/>
  <c r="P95" i="14"/>
  <c r="BI92" i="14"/>
  <c r="BH92" i="14"/>
  <c r="BG92" i="14"/>
  <c r="BF92" i="14"/>
  <c r="T92" i="14"/>
  <c r="R92" i="14"/>
  <c r="P92" i="14"/>
  <c r="BI89" i="14"/>
  <c r="BH89" i="14"/>
  <c r="BG89" i="14"/>
  <c r="BF89" i="14"/>
  <c r="T89" i="14"/>
  <c r="R89" i="14"/>
  <c r="P89" i="14"/>
  <c r="J83" i="14"/>
  <c r="J82" i="14"/>
  <c r="F82" i="14"/>
  <c r="F80" i="14"/>
  <c r="E78" i="14"/>
  <c r="J55" i="14"/>
  <c r="J54" i="14"/>
  <c r="F54" i="14"/>
  <c r="F52" i="14"/>
  <c r="E50" i="14"/>
  <c r="J18" i="14"/>
  <c r="E18" i="14"/>
  <c r="F83" i="14" s="1"/>
  <c r="J17" i="14"/>
  <c r="J12" i="14"/>
  <c r="J80" i="14" s="1"/>
  <c r="E7" i="14"/>
  <c r="E48" i="14"/>
  <c r="J304" i="13"/>
  <c r="J85" i="13" s="1"/>
  <c r="J198" i="13"/>
  <c r="J174" i="13"/>
  <c r="J39" i="13"/>
  <c r="J38" i="13"/>
  <c r="AY68" i="1" s="1"/>
  <c r="J37" i="13"/>
  <c r="AX68" i="1"/>
  <c r="BI344" i="13"/>
  <c r="BH344" i="13"/>
  <c r="BG344" i="13"/>
  <c r="BF344" i="13"/>
  <c r="T344" i="13"/>
  <c r="T343" i="13" s="1"/>
  <c r="R344" i="13"/>
  <c r="R343" i="13"/>
  <c r="P344" i="13"/>
  <c r="P343" i="13" s="1"/>
  <c r="BI342" i="13"/>
  <c r="BH342" i="13"/>
  <c r="BG342" i="13"/>
  <c r="BF342" i="13"/>
  <c r="T342" i="13"/>
  <c r="T341" i="13"/>
  <c r="R342" i="13"/>
  <c r="R341" i="13" s="1"/>
  <c r="P342" i="13"/>
  <c r="P341" i="13"/>
  <c r="BI340" i="13"/>
  <c r="BH340" i="13"/>
  <c r="BG340" i="13"/>
  <c r="BF340" i="13"/>
  <c r="T340" i="13"/>
  <c r="T339" i="13" s="1"/>
  <c r="R340" i="13"/>
  <c r="R339" i="13"/>
  <c r="P340" i="13"/>
  <c r="P339" i="13" s="1"/>
  <c r="BI338" i="13"/>
  <c r="BH338" i="13"/>
  <c r="BG338" i="13"/>
  <c r="BF338" i="13"/>
  <c r="T338" i="13"/>
  <c r="T337" i="13"/>
  <c r="R338" i="13"/>
  <c r="R337" i="13" s="1"/>
  <c r="P338" i="13"/>
  <c r="P337" i="13"/>
  <c r="BI336" i="13"/>
  <c r="BH336" i="13"/>
  <c r="BG336" i="13"/>
  <c r="BF336" i="13"/>
  <c r="T336" i="13"/>
  <c r="R336" i="13"/>
  <c r="P336" i="13"/>
  <c r="BI335" i="13"/>
  <c r="BH335" i="13"/>
  <c r="BG335" i="13"/>
  <c r="BF335" i="13"/>
  <c r="T335" i="13"/>
  <c r="R335" i="13"/>
  <c r="P335" i="13"/>
  <c r="BI334" i="13"/>
  <c r="BH334" i="13"/>
  <c r="BG334" i="13"/>
  <c r="BF334" i="13"/>
  <c r="T334" i="13"/>
  <c r="R334" i="13"/>
  <c r="P334" i="13"/>
  <c r="BI333" i="13"/>
  <c r="BH333" i="13"/>
  <c r="BG333" i="13"/>
  <c r="BF333" i="13"/>
  <c r="T333" i="13"/>
  <c r="R333" i="13"/>
  <c r="P333" i="13"/>
  <c r="BI332" i="13"/>
  <c r="BH332" i="13"/>
  <c r="BG332" i="13"/>
  <c r="BF332" i="13"/>
  <c r="T332" i="13"/>
  <c r="R332" i="13"/>
  <c r="P332" i="13"/>
  <c r="BI330" i="13"/>
  <c r="BH330" i="13"/>
  <c r="BG330" i="13"/>
  <c r="BF330" i="13"/>
  <c r="T330" i="13"/>
  <c r="R330" i="13"/>
  <c r="P330" i="13"/>
  <c r="BI329" i="13"/>
  <c r="BH329" i="13"/>
  <c r="BG329" i="13"/>
  <c r="BF329" i="13"/>
  <c r="T329" i="13"/>
  <c r="R329" i="13"/>
  <c r="P329" i="13"/>
  <c r="BI328" i="13"/>
  <c r="BH328" i="13"/>
  <c r="BG328" i="13"/>
  <c r="BF328" i="13"/>
  <c r="T328" i="13"/>
  <c r="R328" i="13"/>
  <c r="P328" i="13"/>
  <c r="BI326" i="13"/>
  <c r="BH326" i="13"/>
  <c r="BG326" i="13"/>
  <c r="BF326" i="13"/>
  <c r="T326" i="13"/>
  <c r="R326" i="13"/>
  <c r="P326" i="13"/>
  <c r="BI325" i="13"/>
  <c r="BH325" i="13"/>
  <c r="BG325" i="13"/>
  <c r="BF325" i="13"/>
  <c r="T325" i="13"/>
  <c r="R325" i="13"/>
  <c r="P325" i="13"/>
  <c r="BI323" i="13"/>
  <c r="BH323" i="13"/>
  <c r="BG323" i="13"/>
  <c r="BF323" i="13"/>
  <c r="T323" i="13"/>
  <c r="R323" i="13"/>
  <c r="P323" i="13"/>
  <c r="BI322" i="13"/>
  <c r="BH322" i="13"/>
  <c r="BG322" i="13"/>
  <c r="BF322" i="13"/>
  <c r="T322" i="13"/>
  <c r="R322" i="13"/>
  <c r="P322" i="13"/>
  <c r="BI321" i="13"/>
  <c r="BH321" i="13"/>
  <c r="BG321" i="13"/>
  <c r="BF321" i="13"/>
  <c r="T321" i="13"/>
  <c r="R321" i="13"/>
  <c r="P321" i="13"/>
  <c r="BI320" i="13"/>
  <c r="BH320" i="13"/>
  <c r="BG320" i="13"/>
  <c r="BF320" i="13"/>
  <c r="T320" i="13"/>
  <c r="R320" i="13"/>
  <c r="P320" i="13"/>
  <c r="BI319" i="13"/>
  <c r="BH319" i="13"/>
  <c r="BG319" i="13"/>
  <c r="BF319" i="13"/>
  <c r="T319" i="13"/>
  <c r="R319" i="13"/>
  <c r="P319" i="13"/>
  <c r="BI318" i="13"/>
  <c r="BH318" i="13"/>
  <c r="BG318" i="13"/>
  <c r="BF318" i="13"/>
  <c r="T318" i="13"/>
  <c r="R318" i="13"/>
  <c r="P318" i="13"/>
  <c r="BI317" i="13"/>
  <c r="BH317" i="13"/>
  <c r="BG317" i="13"/>
  <c r="BF317" i="13"/>
  <c r="T317" i="13"/>
  <c r="R317" i="13"/>
  <c r="P317" i="13"/>
  <c r="BI316" i="13"/>
  <c r="BH316" i="13"/>
  <c r="BG316" i="13"/>
  <c r="BF316" i="13"/>
  <c r="T316" i="13"/>
  <c r="R316" i="13"/>
  <c r="P316" i="13"/>
  <c r="BI315" i="13"/>
  <c r="BH315" i="13"/>
  <c r="BG315" i="13"/>
  <c r="BF315" i="13"/>
  <c r="T315" i="13"/>
  <c r="R315" i="13"/>
  <c r="P315" i="13"/>
  <c r="BI313" i="13"/>
  <c r="BH313" i="13"/>
  <c r="BG313" i="13"/>
  <c r="BF313" i="13"/>
  <c r="T313" i="13"/>
  <c r="R313" i="13"/>
  <c r="P313" i="13"/>
  <c r="BI312" i="13"/>
  <c r="BH312" i="13"/>
  <c r="BG312" i="13"/>
  <c r="BF312" i="13"/>
  <c r="T312" i="13"/>
  <c r="R312" i="13"/>
  <c r="P312" i="13"/>
  <c r="BI311" i="13"/>
  <c r="BH311" i="13"/>
  <c r="BG311" i="13"/>
  <c r="BF311" i="13"/>
  <c r="T311" i="13"/>
  <c r="R311" i="13"/>
  <c r="P311" i="13"/>
  <c r="BI310" i="13"/>
  <c r="BH310" i="13"/>
  <c r="BG310" i="13"/>
  <c r="BF310" i="13"/>
  <c r="T310" i="13"/>
  <c r="R310" i="13"/>
  <c r="P310" i="13"/>
  <c r="BI309" i="13"/>
  <c r="BH309" i="13"/>
  <c r="BG309" i="13"/>
  <c r="BF309" i="13"/>
  <c r="T309" i="13"/>
  <c r="R309" i="13"/>
  <c r="P309" i="13"/>
  <c r="BI308" i="13"/>
  <c r="BH308" i="13"/>
  <c r="BG308" i="13"/>
  <c r="BF308" i="13"/>
  <c r="T308" i="13"/>
  <c r="R308" i="13"/>
  <c r="P308" i="13"/>
  <c r="BI307" i="13"/>
  <c r="BH307" i="13"/>
  <c r="BG307" i="13"/>
  <c r="BF307" i="13"/>
  <c r="T307" i="13"/>
  <c r="R307" i="13"/>
  <c r="P307" i="13"/>
  <c r="BI306" i="13"/>
  <c r="BH306" i="13"/>
  <c r="BG306" i="13"/>
  <c r="BF306" i="13"/>
  <c r="T306" i="13"/>
  <c r="R306" i="13"/>
  <c r="P306" i="13"/>
  <c r="BI303" i="13"/>
  <c r="BH303" i="13"/>
  <c r="BG303" i="13"/>
  <c r="BF303" i="13"/>
  <c r="T303" i="13"/>
  <c r="R303" i="13"/>
  <c r="P303" i="13"/>
  <c r="BI302" i="13"/>
  <c r="BH302" i="13"/>
  <c r="BG302" i="13"/>
  <c r="BF302" i="13"/>
  <c r="T302" i="13"/>
  <c r="R302" i="13"/>
  <c r="P302" i="13"/>
  <c r="BI301" i="13"/>
  <c r="BH301" i="13"/>
  <c r="BG301" i="13"/>
  <c r="BF301" i="13"/>
  <c r="T301" i="13"/>
  <c r="R301" i="13"/>
  <c r="P301" i="13"/>
  <c r="BI300" i="13"/>
  <c r="BH300" i="13"/>
  <c r="BG300" i="13"/>
  <c r="BF300" i="13"/>
  <c r="T300" i="13"/>
  <c r="R300" i="13"/>
  <c r="P300" i="13"/>
  <c r="BI299" i="13"/>
  <c r="BH299" i="13"/>
  <c r="BG299" i="13"/>
  <c r="BF299" i="13"/>
  <c r="T299" i="13"/>
  <c r="R299" i="13"/>
  <c r="P299" i="13"/>
  <c r="BI298" i="13"/>
  <c r="BH298" i="13"/>
  <c r="BG298" i="13"/>
  <c r="BF298" i="13"/>
  <c r="T298" i="13"/>
  <c r="R298" i="13"/>
  <c r="P298" i="13"/>
  <c r="BI297" i="13"/>
  <c r="BH297" i="13"/>
  <c r="BG297" i="13"/>
  <c r="BF297" i="13"/>
  <c r="T297" i="13"/>
  <c r="R297" i="13"/>
  <c r="P297" i="13"/>
  <c r="BI296" i="13"/>
  <c r="BH296" i="13"/>
  <c r="BG296" i="13"/>
  <c r="BF296" i="13"/>
  <c r="T296" i="13"/>
  <c r="R296" i="13"/>
  <c r="P296" i="13"/>
  <c r="BI295" i="13"/>
  <c r="BH295" i="13"/>
  <c r="BG295" i="13"/>
  <c r="BF295" i="13"/>
  <c r="T295" i="13"/>
  <c r="R295" i="13"/>
  <c r="P295" i="13"/>
  <c r="BI294" i="13"/>
  <c r="BH294" i="13"/>
  <c r="BG294" i="13"/>
  <c r="BF294" i="13"/>
  <c r="T294" i="13"/>
  <c r="R294" i="13"/>
  <c r="P294" i="13"/>
  <c r="BI293" i="13"/>
  <c r="BH293" i="13"/>
  <c r="BG293" i="13"/>
  <c r="BF293" i="13"/>
  <c r="T293" i="13"/>
  <c r="R293" i="13"/>
  <c r="P293" i="13"/>
  <c r="BI291" i="13"/>
  <c r="BH291" i="13"/>
  <c r="BG291" i="13"/>
  <c r="BF291" i="13"/>
  <c r="T291" i="13"/>
  <c r="R291" i="13"/>
  <c r="P291" i="13"/>
  <c r="BI290" i="13"/>
  <c r="BH290" i="13"/>
  <c r="BG290" i="13"/>
  <c r="BF290" i="13"/>
  <c r="T290" i="13"/>
  <c r="R290" i="13"/>
  <c r="P290" i="13"/>
  <c r="BI289" i="13"/>
  <c r="BH289" i="13"/>
  <c r="BG289" i="13"/>
  <c r="BF289" i="13"/>
  <c r="T289" i="13"/>
  <c r="R289" i="13"/>
  <c r="P289" i="13"/>
  <c r="BI288" i="13"/>
  <c r="BH288" i="13"/>
  <c r="BG288" i="13"/>
  <c r="BF288" i="13"/>
  <c r="T288" i="13"/>
  <c r="R288" i="13"/>
  <c r="P288" i="13"/>
  <c r="BI287" i="13"/>
  <c r="BH287" i="13"/>
  <c r="BG287" i="13"/>
  <c r="BF287" i="13"/>
  <c r="T287" i="13"/>
  <c r="R287" i="13"/>
  <c r="P287" i="13"/>
  <c r="BI285" i="13"/>
  <c r="BH285" i="13"/>
  <c r="BG285" i="13"/>
  <c r="BF285" i="13"/>
  <c r="T285" i="13"/>
  <c r="R285" i="13"/>
  <c r="P285" i="13"/>
  <c r="BI284" i="13"/>
  <c r="BH284" i="13"/>
  <c r="BG284" i="13"/>
  <c r="BF284" i="13"/>
  <c r="T284" i="13"/>
  <c r="R284" i="13"/>
  <c r="P284" i="13"/>
  <c r="BI283" i="13"/>
  <c r="BH283" i="13"/>
  <c r="BG283" i="13"/>
  <c r="BF283" i="13"/>
  <c r="T283" i="13"/>
  <c r="R283" i="13"/>
  <c r="P283" i="13"/>
  <c r="BI281" i="13"/>
  <c r="BH281" i="13"/>
  <c r="BG281" i="13"/>
  <c r="BF281" i="13"/>
  <c r="T281" i="13"/>
  <c r="R281" i="13"/>
  <c r="P281" i="13"/>
  <c r="BI280" i="13"/>
  <c r="BH280" i="13"/>
  <c r="BG280" i="13"/>
  <c r="BF280" i="13"/>
  <c r="T280" i="13"/>
  <c r="R280" i="13"/>
  <c r="P280" i="13"/>
  <c r="BI278" i="13"/>
  <c r="BH278" i="13"/>
  <c r="BG278" i="13"/>
  <c r="BF278" i="13"/>
  <c r="T278" i="13"/>
  <c r="R278" i="13"/>
  <c r="P278" i="13"/>
  <c r="BI277" i="13"/>
  <c r="BH277" i="13"/>
  <c r="BG277" i="13"/>
  <c r="BF277" i="13"/>
  <c r="T277" i="13"/>
  <c r="R277" i="13"/>
  <c r="P277" i="13"/>
  <c r="BI276" i="13"/>
  <c r="BH276" i="13"/>
  <c r="BG276" i="13"/>
  <c r="BF276" i="13"/>
  <c r="T276" i="13"/>
  <c r="R276" i="13"/>
  <c r="P276" i="13"/>
  <c r="BI275" i="13"/>
  <c r="BH275" i="13"/>
  <c r="BG275" i="13"/>
  <c r="BF275" i="13"/>
  <c r="T275" i="13"/>
  <c r="R275" i="13"/>
  <c r="P275" i="13"/>
  <c r="BI274" i="13"/>
  <c r="BH274" i="13"/>
  <c r="BG274" i="13"/>
  <c r="BF274" i="13"/>
  <c r="T274" i="13"/>
  <c r="R274" i="13"/>
  <c r="P274" i="13"/>
  <c r="BI273" i="13"/>
  <c r="BH273" i="13"/>
  <c r="BG273" i="13"/>
  <c r="BF273" i="13"/>
  <c r="T273" i="13"/>
  <c r="R273" i="13"/>
  <c r="P273" i="13"/>
  <c r="BI272" i="13"/>
  <c r="BH272" i="13"/>
  <c r="BG272" i="13"/>
  <c r="BF272" i="13"/>
  <c r="T272" i="13"/>
  <c r="R272" i="13"/>
  <c r="P272" i="13"/>
  <c r="BI270" i="13"/>
  <c r="BH270" i="13"/>
  <c r="BG270" i="13"/>
  <c r="BF270" i="13"/>
  <c r="T270" i="13"/>
  <c r="R270" i="13"/>
  <c r="P270" i="13"/>
  <c r="BI269" i="13"/>
  <c r="BH269" i="13"/>
  <c r="BG269" i="13"/>
  <c r="BF269" i="13"/>
  <c r="T269" i="13"/>
  <c r="R269" i="13"/>
  <c r="P269" i="13"/>
  <c r="BI268" i="13"/>
  <c r="BH268" i="13"/>
  <c r="BG268" i="13"/>
  <c r="BF268" i="13"/>
  <c r="T268" i="13"/>
  <c r="R268" i="13"/>
  <c r="P268" i="13"/>
  <c r="BI267" i="13"/>
  <c r="BH267" i="13"/>
  <c r="BG267" i="13"/>
  <c r="BF267" i="13"/>
  <c r="T267" i="13"/>
  <c r="R267" i="13"/>
  <c r="P267" i="13"/>
  <c r="BI266" i="13"/>
  <c r="BH266" i="13"/>
  <c r="BG266" i="13"/>
  <c r="BF266" i="13"/>
  <c r="T266" i="13"/>
  <c r="R266" i="13"/>
  <c r="P266" i="13"/>
  <c r="BI264" i="13"/>
  <c r="BH264" i="13"/>
  <c r="BG264" i="13"/>
  <c r="BF264" i="13"/>
  <c r="T264" i="13"/>
  <c r="R264" i="13"/>
  <c r="P264" i="13"/>
  <c r="BI263" i="13"/>
  <c r="BH263" i="13"/>
  <c r="BG263" i="13"/>
  <c r="BF263" i="13"/>
  <c r="T263" i="13"/>
  <c r="R263" i="13"/>
  <c r="P263" i="13"/>
  <c r="BI262" i="13"/>
  <c r="BH262" i="13"/>
  <c r="BG262" i="13"/>
  <c r="BF262" i="13"/>
  <c r="T262" i="13"/>
  <c r="R262" i="13"/>
  <c r="P262" i="13"/>
  <c r="BI261" i="13"/>
  <c r="BH261" i="13"/>
  <c r="BG261" i="13"/>
  <c r="BF261" i="13"/>
  <c r="T261" i="13"/>
  <c r="R261" i="13"/>
  <c r="P261" i="13"/>
  <c r="BI260" i="13"/>
  <c r="BH260" i="13"/>
  <c r="BG260" i="13"/>
  <c r="BF260" i="13"/>
  <c r="T260" i="13"/>
  <c r="R260" i="13"/>
  <c r="P260" i="13"/>
  <c r="BI259" i="13"/>
  <c r="BH259" i="13"/>
  <c r="BG259" i="13"/>
  <c r="BF259" i="13"/>
  <c r="T259" i="13"/>
  <c r="R259" i="13"/>
  <c r="P259" i="13"/>
  <c r="BI258" i="13"/>
  <c r="BH258" i="13"/>
  <c r="BG258" i="13"/>
  <c r="BF258" i="13"/>
  <c r="T258" i="13"/>
  <c r="R258" i="13"/>
  <c r="P258" i="13"/>
  <c r="BI257" i="13"/>
  <c r="BH257" i="13"/>
  <c r="BG257" i="13"/>
  <c r="BF257" i="13"/>
  <c r="T257" i="13"/>
  <c r="R257" i="13"/>
  <c r="P257" i="13"/>
  <c r="BI256" i="13"/>
  <c r="BH256" i="13"/>
  <c r="BG256" i="13"/>
  <c r="BF256" i="13"/>
  <c r="T256" i="13"/>
  <c r="R256" i="13"/>
  <c r="P256" i="13"/>
  <c r="BI255" i="13"/>
  <c r="BH255" i="13"/>
  <c r="BG255" i="13"/>
  <c r="BF255" i="13"/>
  <c r="T255" i="13"/>
  <c r="R255" i="13"/>
  <c r="P255" i="13"/>
  <c r="BI254" i="13"/>
  <c r="BH254" i="13"/>
  <c r="BG254" i="13"/>
  <c r="BF254" i="13"/>
  <c r="T254" i="13"/>
  <c r="R254" i="13"/>
  <c r="P254" i="13"/>
  <c r="BI253" i="13"/>
  <c r="BH253" i="13"/>
  <c r="BG253" i="13"/>
  <c r="BF253" i="13"/>
  <c r="T253" i="13"/>
  <c r="R253" i="13"/>
  <c r="P253" i="13"/>
  <c r="BI252" i="13"/>
  <c r="BH252" i="13"/>
  <c r="BG252" i="13"/>
  <c r="BF252" i="13"/>
  <c r="T252" i="13"/>
  <c r="R252" i="13"/>
  <c r="P252" i="13"/>
  <c r="BI251" i="13"/>
  <c r="BH251" i="13"/>
  <c r="BG251" i="13"/>
  <c r="BF251" i="13"/>
  <c r="T251" i="13"/>
  <c r="R251" i="13"/>
  <c r="P251" i="13"/>
  <c r="BI250" i="13"/>
  <c r="BH250" i="13"/>
  <c r="BG250" i="13"/>
  <c r="BF250" i="13"/>
  <c r="T250" i="13"/>
  <c r="R250" i="13"/>
  <c r="P250" i="13"/>
  <c r="BI249" i="13"/>
  <c r="BH249" i="13"/>
  <c r="BG249" i="13"/>
  <c r="BF249" i="13"/>
  <c r="T249" i="13"/>
  <c r="R249" i="13"/>
  <c r="P249" i="13"/>
  <c r="BI248" i="13"/>
  <c r="BH248" i="13"/>
  <c r="BG248" i="13"/>
  <c r="BF248" i="13"/>
  <c r="T248" i="13"/>
  <c r="R248" i="13"/>
  <c r="P248" i="13"/>
  <c r="BI247" i="13"/>
  <c r="BH247" i="13"/>
  <c r="BG247" i="13"/>
  <c r="BF247" i="13"/>
  <c r="T247" i="13"/>
  <c r="R247" i="13"/>
  <c r="P247" i="13"/>
  <c r="BI246" i="13"/>
  <c r="BH246" i="13"/>
  <c r="BG246" i="13"/>
  <c r="BF246" i="13"/>
  <c r="T246" i="13"/>
  <c r="R246" i="13"/>
  <c r="P246" i="13"/>
  <c r="BI245" i="13"/>
  <c r="BH245" i="13"/>
  <c r="BG245" i="13"/>
  <c r="BF245" i="13"/>
  <c r="T245" i="13"/>
  <c r="R245" i="13"/>
  <c r="P245" i="13"/>
  <c r="BI244" i="13"/>
  <c r="BH244" i="13"/>
  <c r="BG244" i="13"/>
  <c r="BF244" i="13"/>
  <c r="T244" i="13"/>
  <c r="R244" i="13"/>
  <c r="P244" i="13"/>
  <c r="BI243" i="13"/>
  <c r="BH243" i="13"/>
  <c r="BG243" i="13"/>
  <c r="BF243" i="13"/>
  <c r="T243" i="13"/>
  <c r="R243" i="13"/>
  <c r="P243" i="13"/>
  <c r="BI242" i="13"/>
  <c r="BH242" i="13"/>
  <c r="BG242" i="13"/>
  <c r="BF242" i="13"/>
  <c r="T242" i="13"/>
  <c r="R242" i="13"/>
  <c r="P242" i="13"/>
  <c r="BI240" i="13"/>
  <c r="BH240" i="13"/>
  <c r="BG240" i="13"/>
  <c r="BF240" i="13"/>
  <c r="T240" i="13"/>
  <c r="R240" i="13"/>
  <c r="P240" i="13"/>
  <c r="BI239" i="13"/>
  <c r="BH239" i="13"/>
  <c r="BG239" i="13"/>
  <c r="BF239" i="13"/>
  <c r="T239" i="13"/>
  <c r="R239" i="13"/>
  <c r="P239" i="13"/>
  <c r="BI238" i="13"/>
  <c r="BH238" i="13"/>
  <c r="BG238" i="13"/>
  <c r="BF238" i="13"/>
  <c r="T238" i="13"/>
  <c r="R238" i="13"/>
  <c r="P238" i="13"/>
  <c r="BI237" i="13"/>
  <c r="BH237" i="13"/>
  <c r="BG237" i="13"/>
  <c r="BF237" i="13"/>
  <c r="T237" i="13"/>
  <c r="R237" i="13"/>
  <c r="P237" i="13"/>
  <c r="BI236" i="13"/>
  <c r="BH236" i="13"/>
  <c r="BG236" i="13"/>
  <c r="BF236" i="13"/>
  <c r="T236" i="13"/>
  <c r="R236" i="13"/>
  <c r="P236" i="13"/>
  <c r="BI235" i="13"/>
  <c r="BH235" i="13"/>
  <c r="BG235" i="13"/>
  <c r="BF235" i="13"/>
  <c r="T235" i="13"/>
  <c r="R235" i="13"/>
  <c r="P235" i="13"/>
  <c r="BI234" i="13"/>
  <c r="BH234" i="13"/>
  <c r="BG234" i="13"/>
  <c r="BF234" i="13"/>
  <c r="T234" i="13"/>
  <c r="R234" i="13"/>
  <c r="P234" i="13"/>
  <c r="BI233" i="13"/>
  <c r="BH233" i="13"/>
  <c r="BG233" i="13"/>
  <c r="BF233" i="13"/>
  <c r="T233" i="13"/>
  <c r="R233" i="13"/>
  <c r="P233" i="13"/>
  <c r="BI231" i="13"/>
  <c r="BH231" i="13"/>
  <c r="BG231" i="13"/>
  <c r="BF231" i="13"/>
  <c r="T231" i="13"/>
  <c r="R231" i="13"/>
  <c r="P231" i="13"/>
  <c r="BI230" i="13"/>
  <c r="BH230" i="13"/>
  <c r="BG230" i="13"/>
  <c r="BF230" i="13"/>
  <c r="T230" i="13"/>
  <c r="R230" i="13"/>
  <c r="P230" i="13"/>
  <c r="BI229" i="13"/>
  <c r="BH229" i="13"/>
  <c r="BG229" i="13"/>
  <c r="BF229" i="13"/>
  <c r="T229" i="13"/>
  <c r="R229" i="13"/>
  <c r="P229" i="13"/>
  <c r="BI227" i="13"/>
  <c r="BH227" i="13"/>
  <c r="BG227" i="13"/>
  <c r="BF227" i="13"/>
  <c r="T227" i="13"/>
  <c r="R227" i="13"/>
  <c r="P227" i="13"/>
  <c r="BI226" i="13"/>
  <c r="BH226" i="13"/>
  <c r="BG226" i="13"/>
  <c r="BF226" i="13"/>
  <c r="T226" i="13"/>
  <c r="R226" i="13"/>
  <c r="P226" i="13"/>
  <c r="BI225" i="13"/>
  <c r="BH225" i="13"/>
  <c r="BG225" i="13"/>
  <c r="BF225" i="13"/>
  <c r="T225" i="13"/>
  <c r="R225" i="13"/>
  <c r="P225" i="13"/>
  <c r="BI224" i="13"/>
  <c r="BH224" i="13"/>
  <c r="BG224" i="13"/>
  <c r="BF224" i="13"/>
  <c r="T224" i="13"/>
  <c r="R224" i="13"/>
  <c r="P224" i="13"/>
  <c r="BI223" i="13"/>
  <c r="BH223" i="13"/>
  <c r="BG223" i="13"/>
  <c r="BF223" i="13"/>
  <c r="T223" i="13"/>
  <c r="R223" i="13"/>
  <c r="P223" i="13"/>
  <c r="BI222" i="13"/>
  <c r="BH222" i="13"/>
  <c r="BG222" i="13"/>
  <c r="BF222" i="13"/>
  <c r="T222" i="13"/>
  <c r="R222" i="13"/>
  <c r="P222" i="13"/>
  <c r="BI221" i="13"/>
  <c r="BH221" i="13"/>
  <c r="BG221" i="13"/>
  <c r="BF221" i="13"/>
  <c r="T221" i="13"/>
  <c r="R221" i="13"/>
  <c r="P221" i="13"/>
  <c r="BI219" i="13"/>
  <c r="BH219" i="13"/>
  <c r="BG219" i="13"/>
  <c r="BF219" i="13"/>
  <c r="T219" i="13"/>
  <c r="R219" i="13"/>
  <c r="P219" i="13"/>
  <c r="BI218" i="13"/>
  <c r="BH218" i="13"/>
  <c r="BG218" i="13"/>
  <c r="BF218" i="13"/>
  <c r="T218" i="13"/>
  <c r="R218" i="13"/>
  <c r="P218" i="13"/>
  <c r="BI217" i="13"/>
  <c r="BH217" i="13"/>
  <c r="BG217" i="13"/>
  <c r="BF217" i="13"/>
  <c r="T217" i="13"/>
  <c r="R217" i="13"/>
  <c r="P217" i="13"/>
  <c r="BI216" i="13"/>
  <c r="BH216" i="13"/>
  <c r="BG216" i="13"/>
  <c r="BF216" i="13"/>
  <c r="T216" i="13"/>
  <c r="R216" i="13"/>
  <c r="P216" i="13"/>
  <c r="BI215" i="13"/>
  <c r="BH215" i="13"/>
  <c r="BG215" i="13"/>
  <c r="BF215" i="13"/>
  <c r="T215" i="13"/>
  <c r="R215" i="13"/>
  <c r="P215" i="13"/>
  <c r="BI214" i="13"/>
  <c r="BH214" i="13"/>
  <c r="BG214" i="13"/>
  <c r="BF214" i="13"/>
  <c r="T214" i="13"/>
  <c r="R214" i="13"/>
  <c r="P214" i="13"/>
  <c r="BI213" i="13"/>
  <c r="BH213" i="13"/>
  <c r="BG213" i="13"/>
  <c r="BF213" i="13"/>
  <c r="T213" i="13"/>
  <c r="R213" i="13"/>
  <c r="P213" i="13"/>
  <c r="BI212" i="13"/>
  <c r="BH212" i="13"/>
  <c r="BG212" i="13"/>
  <c r="BF212" i="13"/>
  <c r="T212" i="13"/>
  <c r="R212" i="13"/>
  <c r="P212" i="13"/>
  <c r="BI211" i="13"/>
  <c r="BH211" i="13"/>
  <c r="BG211" i="13"/>
  <c r="BF211" i="13"/>
  <c r="T211" i="13"/>
  <c r="R211" i="13"/>
  <c r="P211" i="13"/>
  <c r="BI210" i="13"/>
  <c r="BH210" i="13"/>
  <c r="BG210" i="13"/>
  <c r="BF210" i="13"/>
  <c r="T210" i="13"/>
  <c r="R210" i="13"/>
  <c r="P210" i="13"/>
  <c r="BI209" i="13"/>
  <c r="BH209" i="13"/>
  <c r="BG209" i="13"/>
  <c r="BF209" i="13"/>
  <c r="T209" i="13"/>
  <c r="R209" i="13"/>
  <c r="P209" i="13"/>
  <c r="BI208" i="13"/>
  <c r="BH208" i="13"/>
  <c r="BG208" i="13"/>
  <c r="BF208" i="13"/>
  <c r="T208" i="13"/>
  <c r="R208" i="13"/>
  <c r="P208" i="13"/>
  <c r="BI207" i="13"/>
  <c r="BH207" i="13"/>
  <c r="BG207" i="13"/>
  <c r="BF207" i="13"/>
  <c r="T207" i="13"/>
  <c r="R207" i="13"/>
  <c r="P207" i="13"/>
  <c r="BI205" i="13"/>
  <c r="BH205" i="13"/>
  <c r="BG205" i="13"/>
  <c r="BF205" i="13"/>
  <c r="T205" i="13"/>
  <c r="R205" i="13"/>
  <c r="P205" i="13"/>
  <c r="BI204" i="13"/>
  <c r="BH204" i="13"/>
  <c r="BG204" i="13"/>
  <c r="BF204" i="13"/>
  <c r="T204" i="13"/>
  <c r="R204" i="13"/>
  <c r="P204" i="13"/>
  <c r="BI203" i="13"/>
  <c r="BH203" i="13"/>
  <c r="BG203" i="13"/>
  <c r="BF203" i="13"/>
  <c r="T203" i="13"/>
  <c r="R203" i="13"/>
  <c r="P203" i="13"/>
  <c r="BI202" i="13"/>
  <c r="BH202" i="13"/>
  <c r="BG202" i="13"/>
  <c r="BF202" i="13"/>
  <c r="T202" i="13"/>
  <c r="R202" i="13"/>
  <c r="P202" i="13"/>
  <c r="BI201" i="13"/>
  <c r="BH201" i="13"/>
  <c r="BG201" i="13"/>
  <c r="BF201" i="13"/>
  <c r="T201" i="13"/>
  <c r="R201" i="13"/>
  <c r="P201" i="13"/>
  <c r="BI200" i="13"/>
  <c r="BH200" i="13"/>
  <c r="BG200" i="13"/>
  <c r="BF200" i="13"/>
  <c r="T200" i="13"/>
  <c r="R200" i="13"/>
  <c r="P200" i="13"/>
  <c r="J72" i="13"/>
  <c r="BI197" i="13"/>
  <c r="BH197" i="13"/>
  <c r="BG197" i="13"/>
  <c r="BF197" i="13"/>
  <c r="T197" i="13"/>
  <c r="R197" i="13"/>
  <c r="P197" i="13"/>
  <c r="BI196" i="13"/>
  <c r="BH196" i="13"/>
  <c r="BG196" i="13"/>
  <c r="BF196" i="13"/>
  <c r="T196" i="13"/>
  <c r="R196" i="13"/>
  <c r="P196" i="13"/>
  <c r="BI195" i="13"/>
  <c r="BH195" i="13"/>
  <c r="BG195" i="13"/>
  <c r="BF195" i="13"/>
  <c r="T195" i="13"/>
  <c r="R195" i="13"/>
  <c r="P195" i="13"/>
  <c r="BI194" i="13"/>
  <c r="BH194" i="13"/>
  <c r="BG194" i="13"/>
  <c r="BF194" i="13"/>
  <c r="T194" i="13"/>
  <c r="R194" i="13"/>
  <c r="P194" i="13"/>
  <c r="BI193" i="13"/>
  <c r="BH193" i="13"/>
  <c r="BG193" i="13"/>
  <c r="BF193" i="13"/>
  <c r="T193" i="13"/>
  <c r="R193" i="13"/>
  <c r="P193" i="13"/>
  <c r="BI192" i="13"/>
  <c r="BH192" i="13"/>
  <c r="BG192" i="13"/>
  <c r="BF192" i="13"/>
  <c r="T192" i="13"/>
  <c r="R192" i="13"/>
  <c r="P192" i="13"/>
  <c r="BI191" i="13"/>
  <c r="BH191" i="13"/>
  <c r="BG191" i="13"/>
  <c r="BF191" i="13"/>
  <c r="T191" i="13"/>
  <c r="R191" i="13"/>
  <c r="P191" i="13"/>
  <c r="BI190" i="13"/>
  <c r="BH190" i="13"/>
  <c r="BG190" i="13"/>
  <c r="BF190" i="13"/>
  <c r="T190" i="13"/>
  <c r="R190" i="13"/>
  <c r="P190" i="13"/>
  <c r="BI189" i="13"/>
  <c r="BH189" i="13"/>
  <c r="BG189" i="13"/>
  <c r="BF189" i="13"/>
  <c r="T189" i="13"/>
  <c r="R189" i="13"/>
  <c r="P189" i="13"/>
  <c r="BI188" i="13"/>
  <c r="BH188" i="13"/>
  <c r="BG188" i="13"/>
  <c r="BF188" i="13"/>
  <c r="T188" i="13"/>
  <c r="R188" i="13"/>
  <c r="P188" i="13"/>
  <c r="BI186" i="13"/>
  <c r="BH186" i="13"/>
  <c r="BG186" i="13"/>
  <c r="BF186" i="13"/>
  <c r="T186" i="13"/>
  <c r="R186" i="13"/>
  <c r="P186" i="13"/>
  <c r="BI185" i="13"/>
  <c r="BH185" i="13"/>
  <c r="BG185" i="13"/>
  <c r="BF185" i="13"/>
  <c r="T185" i="13"/>
  <c r="R185" i="13"/>
  <c r="P185" i="13"/>
  <c r="BI184" i="13"/>
  <c r="BH184" i="13"/>
  <c r="BG184" i="13"/>
  <c r="BF184" i="13"/>
  <c r="T184" i="13"/>
  <c r="R184" i="13"/>
  <c r="P184" i="13"/>
  <c r="BI182" i="13"/>
  <c r="BH182" i="13"/>
  <c r="BG182" i="13"/>
  <c r="BF182" i="13"/>
  <c r="T182" i="13"/>
  <c r="R182" i="13"/>
  <c r="P182" i="13"/>
  <c r="BI181" i="13"/>
  <c r="BH181" i="13"/>
  <c r="BG181" i="13"/>
  <c r="BF181" i="13"/>
  <c r="T181" i="13"/>
  <c r="R181" i="13"/>
  <c r="P181" i="13"/>
  <c r="BI180" i="13"/>
  <c r="BH180" i="13"/>
  <c r="BG180" i="13"/>
  <c r="BF180" i="13"/>
  <c r="T180" i="13"/>
  <c r="R180" i="13"/>
  <c r="P180" i="13"/>
  <c r="BI178" i="13"/>
  <c r="BH178" i="13"/>
  <c r="BG178" i="13"/>
  <c r="BF178" i="13"/>
  <c r="T178" i="13"/>
  <c r="R178" i="13"/>
  <c r="P178" i="13"/>
  <c r="BI177" i="13"/>
  <c r="BH177" i="13"/>
  <c r="BG177" i="13"/>
  <c r="BF177" i="13"/>
  <c r="T177" i="13"/>
  <c r="R177" i="13"/>
  <c r="P177" i="13"/>
  <c r="BI176" i="13"/>
  <c r="BH176" i="13"/>
  <c r="BG176" i="13"/>
  <c r="BF176" i="13"/>
  <c r="T176" i="13"/>
  <c r="R176" i="13"/>
  <c r="P176" i="13"/>
  <c r="J67" i="13"/>
  <c r="BI173" i="13"/>
  <c r="BH173" i="13"/>
  <c r="BG173" i="13"/>
  <c r="BF173" i="13"/>
  <c r="T173" i="13"/>
  <c r="R173" i="13"/>
  <c r="P173" i="13"/>
  <c r="BI172" i="13"/>
  <c r="BH172" i="13"/>
  <c r="BG172" i="13"/>
  <c r="BF172" i="13"/>
  <c r="T172" i="13"/>
  <c r="R172" i="13"/>
  <c r="P172" i="13"/>
  <c r="BI171" i="13"/>
  <c r="BH171" i="13"/>
  <c r="BG171" i="13"/>
  <c r="BF171" i="13"/>
  <c r="T171" i="13"/>
  <c r="R171" i="13"/>
  <c r="P171" i="13"/>
  <c r="BI170" i="13"/>
  <c r="BH170" i="13"/>
  <c r="BG170" i="13"/>
  <c r="BF170" i="13"/>
  <c r="T170" i="13"/>
  <c r="R170" i="13"/>
  <c r="P170" i="13"/>
  <c r="BI163" i="13"/>
  <c r="BH163" i="13"/>
  <c r="BG163" i="13"/>
  <c r="BF163" i="13"/>
  <c r="T163" i="13"/>
  <c r="R163" i="13"/>
  <c r="P163" i="13"/>
  <c r="BI159" i="13"/>
  <c r="BH159" i="13"/>
  <c r="BG159" i="13"/>
  <c r="BF159" i="13"/>
  <c r="T159" i="13"/>
  <c r="R159" i="13"/>
  <c r="P159" i="13"/>
  <c r="BI157" i="13"/>
  <c r="BH157" i="13"/>
  <c r="BG157" i="13"/>
  <c r="BF157" i="13"/>
  <c r="T157" i="13"/>
  <c r="R157" i="13"/>
  <c r="P157" i="13"/>
  <c r="BI153" i="13"/>
  <c r="BH153" i="13"/>
  <c r="BG153" i="13"/>
  <c r="BF153" i="13"/>
  <c r="T153" i="13"/>
  <c r="R153" i="13"/>
  <c r="P153" i="13"/>
  <c r="BI151" i="13"/>
  <c r="BH151" i="13"/>
  <c r="BG151" i="13"/>
  <c r="BF151" i="13"/>
  <c r="T151" i="13"/>
  <c r="R151" i="13"/>
  <c r="P151" i="13"/>
  <c r="BI149" i="13"/>
  <c r="BH149" i="13"/>
  <c r="BG149" i="13"/>
  <c r="BF149" i="13"/>
  <c r="T149" i="13"/>
  <c r="R149" i="13"/>
  <c r="P149" i="13"/>
  <c r="BI146" i="13"/>
  <c r="BH146" i="13"/>
  <c r="BG146" i="13"/>
  <c r="BF146" i="13"/>
  <c r="T146" i="13"/>
  <c r="R146" i="13"/>
  <c r="P146" i="13"/>
  <c r="BI142" i="13"/>
  <c r="BH142" i="13"/>
  <c r="BG142" i="13"/>
  <c r="BF142" i="13"/>
  <c r="T142" i="13"/>
  <c r="R142" i="13"/>
  <c r="P142" i="13"/>
  <c r="BI136" i="13"/>
  <c r="BH136" i="13"/>
  <c r="BG136" i="13"/>
  <c r="BF136" i="13"/>
  <c r="T136" i="13"/>
  <c r="R136" i="13"/>
  <c r="P136" i="13"/>
  <c r="BI133" i="13"/>
  <c r="BH133" i="13"/>
  <c r="BG133" i="13"/>
  <c r="BF133" i="13"/>
  <c r="T133" i="13"/>
  <c r="R133" i="13"/>
  <c r="P133" i="13"/>
  <c r="BI128" i="13"/>
  <c r="BH128" i="13"/>
  <c r="BG128" i="13"/>
  <c r="BF128" i="13"/>
  <c r="T128" i="13"/>
  <c r="R128" i="13"/>
  <c r="P128" i="13"/>
  <c r="BI125" i="13"/>
  <c r="BH125" i="13"/>
  <c r="BG125" i="13"/>
  <c r="BF125" i="13"/>
  <c r="T125" i="13"/>
  <c r="R125" i="13"/>
  <c r="P125" i="13"/>
  <c r="BI119" i="13"/>
  <c r="BH119" i="13"/>
  <c r="BG119" i="13"/>
  <c r="BF119" i="13"/>
  <c r="T119" i="13"/>
  <c r="R119" i="13"/>
  <c r="P119" i="13"/>
  <c r="J113" i="13"/>
  <c r="J112" i="13"/>
  <c r="F112" i="13"/>
  <c r="F110" i="13"/>
  <c r="E108" i="13"/>
  <c r="J59" i="13"/>
  <c r="J58" i="13"/>
  <c r="F58" i="13"/>
  <c r="F56" i="13"/>
  <c r="E54" i="13"/>
  <c r="J20" i="13"/>
  <c r="E20" i="13"/>
  <c r="F59" i="13" s="1"/>
  <c r="J19" i="13"/>
  <c r="J14" i="13"/>
  <c r="J110" i="13"/>
  <c r="E7" i="13"/>
  <c r="E50" i="13"/>
  <c r="J39" i="12"/>
  <c r="J38" i="12"/>
  <c r="AY67" i="1"/>
  <c r="J37" i="12"/>
  <c r="AX67" i="1" s="1"/>
  <c r="BI184" i="12"/>
  <c r="BH184" i="12"/>
  <c r="BG184" i="12"/>
  <c r="BF184" i="12"/>
  <c r="T184" i="12"/>
  <c r="T183" i="12"/>
  <c r="R184" i="12"/>
  <c r="R183" i="12" s="1"/>
  <c r="P184" i="12"/>
  <c r="P183" i="12"/>
  <c r="BI182" i="12"/>
  <c r="BH182" i="12"/>
  <c r="BG182" i="12"/>
  <c r="BF182" i="12"/>
  <c r="T182" i="12"/>
  <c r="R182" i="12"/>
  <c r="P182" i="12"/>
  <c r="BI181" i="12"/>
  <c r="BH181" i="12"/>
  <c r="BG181" i="12"/>
  <c r="BF181" i="12"/>
  <c r="T181" i="12"/>
  <c r="R181" i="12"/>
  <c r="P181" i="12"/>
  <c r="BI180" i="12"/>
  <c r="BH180" i="12"/>
  <c r="BG180" i="12"/>
  <c r="BF180" i="12"/>
  <c r="T180" i="12"/>
  <c r="R180" i="12"/>
  <c r="P180" i="12"/>
  <c r="BI177" i="12"/>
  <c r="BH177" i="12"/>
  <c r="BG177" i="12"/>
  <c r="BF177" i="12"/>
  <c r="T177" i="12"/>
  <c r="R177" i="12"/>
  <c r="P177" i="12"/>
  <c r="BI176" i="12"/>
  <c r="BH176" i="12"/>
  <c r="BG176" i="12"/>
  <c r="BF176" i="12"/>
  <c r="T176" i="12"/>
  <c r="R176" i="12"/>
  <c r="P176" i="12"/>
  <c r="BI173" i="12"/>
  <c r="BH173" i="12"/>
  <c r="BG173" i="12"/>
  <c r="BF173" i="12"/>
  <c r="T173" i="12"/>
  <c r="R173" i="12"/>
  <c r="P173" i="12"/>
  <c r="BI170" i="12"/>
  <c r="BH170" i="12"/>
  <c r="BG170" i="12"/>
  <c r="BF170" i="12"/>
  <c r="T170" i="12"/>
  <c r="R170" i="12"/>
  <c r="P170" i="12"/>
  <c r="BI165" i="12"/>
  <c r="BH165" i="12"/>
  <c r="BG165" i="12"/>
  <c r="BF165" i="12"/>
  <c r="T165" i="12"/>
  <c r="R165" i="12"/>
  <c r="P165" i="12"/>
  <c r="BI162" i="12"/>
  <c r="BH162" i="12"/>
  <c r="BG162" i="12"/>
  <c r="BF162" i="12"/>
  <c r="T162" i="12"/>
  <c r="R162" i="12"/>
  <c r="P162" i="12"/>
  <c r="BI159" i="12"/>
  <c r="BH159" i="12"/>
  <c r="BG159" i="12"/>
  <c r="BF159" i="12"/>
  <c r="T159" i="12"/>
  <c r="R159" i="12"/>
  <c r="P159" i="12"/>
  <c r="BI156" i="12"/>
  <c r="BH156" i="12"/>
  <c r="BG156" i="12"/>
  <c r="BF156" i="12"/>
  <c r="T156" i="12"/>
  <c r="R156" i="12"/>
  <c r="P156" i="12"/>
  <c r="BI151" i="12"/>
  <c r="BH151" i="12"/>
  <c r="BG151" i="12"/>
  <c r="BF151" i="12"/>
  <c r="T151" i="12"/>
  <c r="R151" i="12"/>
  <c r="P151" i="12"/>
  <c r="BI148" i="12"/>
  <c r="BH148" i="12"/>
  <c r="BG148" i="12"/>
  <c r="BF148" i="12"/>
  <c r="T148" i="12"/>
  <c r="R148" i="12"/>
  <c r="P148" i="12"/>
  <c r="BI145" i="12"/>
  <c r="BH145" i="12"/>
  <c r="BG145" i="12"/>
  <c r="BF145" i="12"/>
  <c r="T145" i="12"/>
  <c r="R145" i="12"/>
  <c r="P145" i="12"/>
  <c r="BI144" i="12"/>
  <c r="BH144" i="12"/>
  <c r="BG144" i="12"/>
  <c r="BF144" i="12"/>
  <c r="T144" i="12"/>
  <c r="R144" i="12"/>
  <c r="P144" i="12"/>
  <c r="BI143" i="12"/>
  <c r="BH143" i="12"/>
  <c r="BG143" i="12"/>
  <c r="BF143" i="12"/>
  <c r="T143" i="12"/>
  <c r="R143" i="12"/>
  <c r="P143" i="12"/>
  <c r="BI142" i="12"/>
  <c r="BH142" i="12"/>
  <c r="BG142" i="12"/>
  <c r="BF142" i="12"/>
  <c r="T142" i="12"/>
  <c r="R142" i="12"/>
  <c r="P142" i="12"/>
  <c r="BI141" i="12"/>
  <c r="BH141" i="12"/>
  <c r="BG141" i="12"/>
  <c r="BF141" i="12"/>
  <c r="T141" i="12"/>
  <c r="R141" i="12"/>
  <c r="P141" i="12"/>
  <c r="BI140" i="12"/>
  <c r="BH140" i="12"/>
  <c r="BG140" i="12"/>
  <c r="BF140" i="12"/>
  <c r="T140" i="12"/>
  <c r="R140" i="12"/>
  <c r="P140" i="12"/>
  <c r="BI139" i="12"/>
  <c r="BH139" i="12"/>
  <c r="BG139" i="12"/>
  <c r="BF139" i="12"/>
  <c r="T139" i="12"/>
  <c r="R139" i="12"/>
  <c r="P139" i="12"/>
  <c r="BI138" i="12"/>
  <c r="BH138" i="12"/>
  <c r="BG138" i="12"/>
  <c r="BF138" i="12"/>
  <c r="T138" i="12"/>
  <c r="R138" i="12"/>
  <c r="P138" i="12"/>
  <c r="BI134" i="12"/>
  <c r="BH134" i="12"/>
  <c r="BG134" i="12"/>
  <c r="BF134" i="12"/>
  <c r="T134" i="12"/>
  <c r="R134" i="12"/>
  <c r="P134" i="12"/>
  <c r="BI133" i="12"/>
  <c r="BH133" i="12"/>
  <c r="BG133" i="12"/>
  <c r="BF133" i="12"/>
  <c r="T133" i="12"/>
  <c r="R133" i="12"/>
  <c r="P133" i="12"/>
  <c r="BI130" i="12"/>
  <c r="BH130" i="12"/>
  <c r="BG130" i="12"/>
  <c r="BF130" i="12"/>
  <c r="T130" i="12"/>
  <c r="R130" i="12"/>
  <c r="P130" i="12"/>
  <c r="BI126" i="12"/>
  <c r="BH126" i="12"/>
  <c r="BG126" i="12"/>
  <c r="BF126" i="12"/>
  <c r="T126" i="12"/>
  <c r="R126" i="12"/>
  <c r="P126" i="12"/>
  <c r="BI123" i="12"/>
  <c r="BH123" i="12"/>
  <c r="BG123" i="12"/>
  <c r="BF123" i="12"/>
  <c r="T123" i="12"/>
  <c r="R123" i="12"/>
  <c r="P123" i="12"/>
  <c r="BI120" i="12"/>
  <c r="BH120" i="12"/>
  <c r="BG120" i="12"/>
  <c r="BF120" i="12"/>
  <c r="T120" i="12"/>
  <c r="R120" i="12"/>
  <c r="P120" i="12"/>
  <c r="BI115" i="12"/>
  <c r="BH115" i="12"/>
  <c r="BG115" i="12"/>
  <c r="BF115" i="12"/>
  <c r="T115" i="12"/>
  <c r="R115" i="12"/>
  <c r="P115" i="12"/>
  <c r="BI112" i="12"/>
  <c r="BH112" i="12"/>
  <c r="BG112" i="12"/>
  <c r="BF112" i="12"/>
  <c r="T112" i="12"/>
  <c r="R112" i="12"/>
  <c r="P112" i="12"/>
  <c r="BI109" i="12"/>
  <c r="BH109" i="12"/>
  <c r="BG109" i="12"/>
  <c r="BF109" i="12"/>
  <c r="T109" i="12"/>
  <c r="R109" i="12"/>
  <c r="P109" i="12"/>
  <c r="BI104" i="12"/>
  <c r="BH104" i="12"/>
  <c r="BG104" i="12"/>
  <c r="BF104" i="12"/>
  <c r="T104" i="12"/>
  <c r="R104" i="12"/>
  <c r="P104" i="12"/>
  <c r="BI101" i="12"/>
  <c r="BH101" i="12"/>
  <c r="BG101" i="12"/>
  <c r="BF101" i="12"/>
  <c r="T101" i="12"/>
  <c r="R101" i="12"/>
  <c r="P101" i="12"/>
  <c r="BI98" i="12"/>
  <c r="BH98" i="12"/>
  <c r="BG98" i="12"/>
  <c r="BF98" i="12"/>
  <c r="T98" i="12"/>
  <c r="R98" i="12"/>
  <c r="P98" i="12"/>
  <c r="BI96" i="12"/>
  <c r="BH96" i="12"/>
  <c r="BG96" i="12"/>
  <c r="BF96" i="12"/>
  <c r="T96" i="12"/>
  <c r="R96" i="12"/>
  <c r="P96" i="12"/>
  <c r="BI94" i="12"/>
  <c r="BH94" i="12"/>
  <c r="BG94" i="12"/>
  <c r="BF94" i="12"/>
  <c r="T94" i="12"/>
  <c r="R94" i="12"/>
  <c r="P94" i="12"/>
  <c r="BI93" i="12"/>
  <c r="BH93" i="12"/>
  <c r="BG93" i="12"/>
  <c r="BF93" i="12"/>
  <c r="T93" i="12"/>
  <c r="R93" i="12"/>
  <c r="P93" i="12"/>
  <c r="J87" i="12"/>
  <c r="J86" i="12"/>
  <c r="F86" i="12"/>
  <c r="F84" i="12"/>
  <c r="E82" i="12"/>
  <c r="J59" i="12"/>
  <c r="J58" i="12"/>
  <c r="F58" i="12"/>
  <c r="F56" i="12"/>
  <c r="E54" i="12"/>
  <c r="J20" i="12"/>
  <c r="E20" i="12"/>
  <c r="F59" i="12"/>
  <c r="J19" i="12"/>
  <c r="J14" i="12"/>
  <c r="J56" i="12"/>
  <c r="E7" i="12"/>
  <c r="E78" i="12" s="1"/>
  <c r="J37" i="11"/>
  <c r="J36" i="11"/>
  <c r="AY65" i="1"/>
  <c r="J35" i="11"/>
  <c r="AX65" i="1"/>
  <c r="BI274" i="11"/>
  <c r="BH274" i="11"/>
  <c r="BG274" i="11"/>
  <c r="BF274" i="11"/>
  <c r="T274" i="11"/>
  <c r="T273" i="11"/>
  <c r="R274" i="11"/>
  <c r="R273" i="11"/>
  <c r="P274" i="11"/>
  <c r="P273" i="11"/>
  <c r="BI271" i="11"/>
  <c r="BH271" i="11"/>
  <c r="BG271" i="11"/>
  <c r="BF271" i="11"/>
  <c r="T271" i="11"/>
  <c r="R271" i="11"/>
  <c r="P271" i="11"/>
  <c r="BI269" i="11"/>
  <c r="BH269" i="11"/>
  <c r="BG269" i="11"/>
  <c r="BF269" i="11"/>
  <c r="T269" i="11"/>
  <c r="R269" i="11"/>
  <c r="P269" i="11"/>
  <c r="BI265" i="11"/>
  <c r="BH265" i="11"/>
  <c r="BG265" i="11"/>
  <c r="BF265" i="11"/>
  <c r="T265" i="11"/>
  <c r="R265" i="11"/>
  <c r="P265" i="11"/>
  <c r="BI263" i="11"/>
  <c r="BH263" i="11"/>
  <c r="BG263" i="11"/>
  <c r="BF263" i="11"/>
  <c r="T263" i="11"/>
  <c r="R263" i="11"/>
  <c r="P263" i="11"/>
  <c r="BI261" i="11"/>
  <c r="BH261" i="11"/>
  <c r="BG261" i="11"/>
  <c r="BF261" i="11"/>
  <c r="T261" i="11"/>
  <c r="R261" i="11"/>
  <c r="P261" i="11"/>
  <c r="BI259" i="11"/>
  <c r="BH259" i="11"/>
  <c r="BG259" i="11"/>
  <c r="BF259" i="11"/>
  <c r="T259" i="11"/>
  <c r="R259" i="11"/>
  <c r="P259" i="11"/>
  <c r="BI257" i="11"/>
  <c r="BH257" i="11"/>
  <c r="BG257" i="11"/>
  <c r="BF257" i="11"/>
  <c r="T257" i="11"/>
  <c r="R257" i="11"/>
  <c r="P257" i="11"/>
  <c r="BI255" i="11"/>
  <c r="BH255" i="11"/>
  <c r="BG255" i="11"/>
  <c r="BF255" i="11"/>
  <c r="T255" i="11"/>
  <c r="R255" i="11"/>
  <c r="P255" i="11"/>
  <c r="BI253" i="11"/>
  <c r="BH253" i="11"/>
  <c r="BG253" i="11"/>
  <c r="BF253" i="11"/>
  <c r="T253" i="11"/>
  <c r="R253" i="11"/>
  <c r="P253" i="11"/>
  <c r="BI251" i="11"/>
  <c r="BH251" i="11"/>
  <c r="BG251" i="11"/>
  <c r="BF251" i="11"/>
  <c r="T251" i="11"/>
  <c r="R251" i="11"/>
  <c r="P251" i="11"/>
  <c r="BI249" i="11"/>
  <c r="BH249" i="11"/>
  <c r="BG249" i="11"/>
  <c r="BF249" i="11"/>
  <c r="T249" i="11"/>
  <c r="R249" i="11"/>
  <c r="P249" i="11"/>
  <c r="BI246" i="11"/>
  <c r="BH246" i="11"/>
  <c r="BG246" i="11"/>
  <c r="BF246" i="11"/>
  <c r="T246" i="11"/>
  <c r="R246" i="11"/>
  <c r="P246" i="11"/>
  <c r="BI244" i="11"/>
  <c r="BH244" i="11"/>
  <c r="BG244" i="11"/>
  <c r="BF244" i="11"/>
  <c r="T244" i="11"/>
  <c r="R244" i="11"/>
  <c r="P244" i="11"/>
  <c r="BI242" i="11"/>
  <c r="BH242" i="11"/>
  <c r="BG242" i="11"/>
  <c r="BF242" i="11"/>
  <c r="T242" i="11"/>
  <c r="R242" i="11"/>
  <c r="P242" i="11"/>
  <c r="BI240" i="11"/>
  <c r="BH240" i="11"/>
  <c r="BG240" i="11"/>
  <c r="BF240" i="11"/>
  <c r="T240" i="11"/>
  <c r="R240" i="11"/>
  <c r="P240" i="11"/>
  <c r="BI238" i="11"/>
  <c r="BH238" i="11"/>
  <c r="BG238" i="11"/>
  <c r="BF238" i="11"/>
  <c r="T238" i="11"/>
  <c r="R238" i="11"/>
  <c r="P238" i="11"/>
  <c r="BI235" i="11"/>
  <c r="BH235" i="11"/>
  <c r="BG235" i="11"/>
  <c r="BF235" i="11"/>
  <c r="T235" i="11"/>
  <c r="R235" i="11"/>
  <c r="P235" i="11"/>
  <c r="BI232" i="11"/>
  <c r="BH232" i="11"/>
  <c r="BG232" i="11"/>
  <c r="BF232" i="11"/>
  <c r="T232" i="11"/>
  <c r="R232" i="11"/>
  <c r="P232" i="11"/>
  <c r="BI229" i="11"/>
  <c r="BH229" i="11"/>
  <c r="BG229" i="11"/>
  <c r="BF229" i="11"/>
  <c r="T229" i="11"/>
  <c r="R229" i="11"/>
  <c r="P229" i="11"/>
  <c r="BI225" i="11"/>
  <c r="BH225" i="11"/>
  <c r="BG225" i="11"/>
  <c r="BF225" i="11"/>
  <c r="T225" i="11"/>
  <c r="R225" i="11"/>
  <c r="P225" i="11"/>
  <c r="BI222" i="11"/>
  <c r="BH222" i="11"/>
  <c r="BG222" i="11"/>
  <c r="BF222" i="11"/>
  <c r="T222" i="11"/>
  <c r="R222" i="11"/>
  <c r="P222" i="11"/>
  <c r="BI220" i="11"/>
  <c r="BH220" i="11"/>
  <c r="BG220" i="11"/>
  <c r="BF220" i="11"/>
  <c r="T220" i="11"/>
  <c r="R220" i="11"/>
  <c r="P220" i="11"/>
  <c r="BI217" i="11"/>
  <c r="BH217" i="11"/>
  <c r="BG217" i="11"/>
  <c r="BF217" i="11"/>
  <c r="T217" i="11"/>
  <c r="R217" i="11"/>
  <c r="P217" i="11"/>
  <c r="BI215" i="11"/>
  <c r="BH215" i="11"/>
  <c r="BG215" i="11"/>
  <c r="BF215" i="11"/>
  <c r="T215" i="11"/>
  <c r="R215" i="11"/>
  <c r="P215" i="11"/>
  <c r="BI210" i="11"/>
  <c r="BH210" i="11"/>
  <c r="BG210" i="11"/>
  <c r="BF210" i="11"/>
  <c r="T210" i="11"/>
  <c r="R210" i="11"/>
  <c r="P210" i="11"/>
  <c r="BI205" i="11"/>
  <c r="BH205" i="11"/>
  <c r="BG205" i="11"/>
  <c r="BF205" i="11"/>
  <c r="T205" i="11"/>
  <c r="R205" i="11"/>
  <c r="P205" i="11"/>
  <c r="BI202" i="11"/>
  <c r="BH202" i="11"/>
  <c r="BG202" i="11"/>
  <c r="BF202" i="11"/>
  <c r="T202" i="11"/>
  <c r="R202" i="11"/>
  <c r="P202" i="11"/>
  <c r="BI197" i="11"/>
  <c r="BH197" i="11"/>
  <c r="BG197" i="11"/>
  <c r="BF197" i="11"/>
  <c r="T197" i="11"/>
  <c r="R197" i="11"/>
  <c r="P197" i="11"/>
  <c r="BI192" i="11"/>
  <c r="BH192" i="11"/>
  <c r="BG192" i="11"/>
  <c r="BF192" i="11"/>
  <c r="T192" i="11"/>
  <c r="R192" i="11"/>
  <c r="P192" i="11"/>
  <c r="BI190" i="11"/>
  <c r="BH190" i="11"/>
  <c r="BG190" i="11"/>
  <c r="BF190" i="11"/>
  <c r="T190" i="11"/>
  <c r="R190" i="11"/>
  <c r="P190" i="11"/>
  <c r="BI187" i="11"/>
  <c r="BH187" i="11"/>
  <c r="BG187" i="11"/>
  <c r="BF187" i="11"/>
  <c r="T187" i="11"/>
  <c r="R187" i="11"/>
  <c r="P187" i="11"/>
  <c r="BI184" i="11"/>
  <c r="BH184" i="11"/>
  <c r="BG184" i="11"/>
  <c r="BF184" i="11"/>
  <c r="T184" i="11"/>
  <c r="R184" i="11"/>
  <c r="P184" i="11"/>
  <c r="BI181" i="11"/>
  <c r="BH181" i="11"/>
  <c r="BG181" i="11"/>
  <c r="BF181" i="11"/>
  <c r="T181" i="11"/>
  <c r="R181" i="11"/>
  <c r="P181" i="11"/>
  <c r="BI179" i="11"/>
  <c r="BH179" i="11"/>
  <c r="BG179" i="11"/>
  <c r="BF179" i="11"/>
  <c r="T179" i="11"/>
  <c r="R179" i="11"/>
  <c r="P179" i="11"/>
  <c r="BI177" i="11"/>
  <c r="BH177" i="11"/>
  <c r="BG177" i="11"/>
  <c r="BF177" i="11"/>
  <c r="T177" i="11"/>
  <c r="R177" i="11"/>
  <c r="P177" i="11"/>
  <c r="BI175" i="11"/>
  <c r="BH175" i="11"/>
  <c r="BG175" i="11"/>
  <c r="BF175" i="11"/>
  <c r="T175" i="11"/>
  <c r="R175" i="11"/>
  <c r="P175" i="11"/>
  <c r="BI173" i="11"/>
  <c r="BH173" i="11"/>
  <c r="BG173" i="11"/>
  <c r="BF173" i="11"/>
  <c r="T173" i="11"/>
  <c r="R173" i="11"/>
  <c r="P173" i="11"/>
  <c r="BI170" i="11"/>
  <c r="BH170" i="11"/>
  <c r="BG170" i="11"/>
  <c r="BF170" i="11"/>
  <c r="T170" i="11"/>
  <c r="R170" i="11"/>
  <c r="P170" i="11"/>
  <c r="BI168" i="11"/>
  <c r="BH168" i="11"/>
  <c r="BG168" i="11"/>
  <c r="BF168" i="11"/>
  <c r="T168" i="11"/>
  <c r="R168" i="11"/>
  <c r="P168" i="11"/>
  <c r="BI166" i="11"/>
  <c r="BH166" i="11"/>
  <c r="BG166" i="11"/>
  <c r="BF166" i="11"/>
  <c r="T166" i="11"/>
  <c r="R166" i="11"/>
  <c r="P166" i="11"/>
  <c r="BI164" i="11"/>
  <c r="BH164" i="11"/>
  <c r="BG164" i="11"/>
  <c r="BF164" i="11"/>
  <c r="T164" i="11"/>
  <c r="R164" i="11"/>
  <c r="P164" i="11"/>
  <c r="BI162" i="11"/>
  <c r="BH162" i="11"/>
  <c r="BG162" i="11"/>
  <c r="BF162" i="11"/>
  <c r="T162" i="11"/>
  <c r="R162" i="11"/>
  <c r="P162" i="11"/>
  <c r="BI159" i="11"/>
  <c r="BH159" i="11"/>
  <c r="BG159" i="11"/>
  <c r="BF159" i="11"/>
  <c r="T159" i="11"/>
  <c r="R159" i="11"/>
  <c r="P159" i="11"/>
  <c r="BI156" i="11"/>
  <c r="BH156" i="11"/>
  <c r="BG156" i="11"/>
  <c r="BF156" i="11"/>
  <c r="T156" i="11"/>
  <c r="R156" i="11"/>
  <c r="P156" i="11"/>
  <c r="BI153" i="11"/>
  <c r="BH153" i="11"/>
  <c r="BG153" i="11"/>
  <c r="BF153" i="11"/>
  <c r="T153" i="11"/>
  <c r="R153" i="11"/>
  <c r="P153" i="11"/>
  <c r="BI149" i="11"/>
  <c r="BH149" i="11"/>
  <c r="BG149" i="11"/>
  <c r="BF149" i="11"/>
  <c r="T149" i="11"/>
  <c r="R149" i="11"/>
  <c r="P149" i="11"/>
  <c r="BI144" i="11"/>
  <c r="BH144" i="11"/>
  <c r="BG144" i="11"/>
  <c r="BF144" i="11"/>
  <c r="T144" i="11"/>
  <c r="R144" i="11"/>
  <c r="P144" i="11"/>
  <c r="BI139" i="11"/>
  <c r="BH139" i="11"/>
  <c r="BG139" i="11"/>
  <c r="BF139" i="11"/>
  <c r="T139" i="11"/>
  <c r="R139" i="11"/>
  <c r="P139" i="11"/>
  <c r="BI136" i="11"/>
  <c r="BH136" i="11"/>
  <c r="BG136" i="11"/>
  <c r="BF136" i="11"/>
  <c r="T136" i="11"/>
  <c r="R136" i="11"/>
  <c r="P136" i="11"/>
  <c r="BI133" i="11"/>
  <c r="BH133" i="11"/>
  <c r="BG133" i="11"/>
  <c r="BF133" i="11"/>
  <c r="T133" i="11"/>
  <c r="R133" i="11"/>
  <c r="P133" i="11"/>
  <c r="BI127" i="11"/>
  <c r="BH127" i="11"/>
  <c r="BG127" i="11"/>
  <c r="BF127" i="11"/>
  <c r="T127" i="11"/>
  <c r="R127" i="11"/>
  <c r="P127" i="11"/>
  <c r="BI122" i="11"/>
  <c r="BH122" i="11"/>
  <c r="BG122" i="11"/>
  <c r="BF122" i="11"/>
  <c r="T122" i="11"/>
  <c r="R122" i="11"/>
  <c r="P122" i="11"/>
  <c r="BI115" i="11"/>
  <c r="BH115" i="11"/>
  <c r="BG115" i="11"/>
  <c r="BF115" i="11"/>
  <c r="T115" i="11"/>
  <c r="R115" i="11"/>
  <c r="P115" i="11"/>
  <c r="BI110" i="11"/>
  <c r="BH110" i="11"/>
  <c r="BG110" i="11"/>
  <c r="BF110" i="11"/>
  <c r="T110" i="11"/>
  <c r="R110" i="11"/>
  <c r="P110" i="11"/>
  <c r="BI105" i="11"/>
  <c r="BH105" i="11"/>
  <c r="BG105" i="11"/>
  <c r="BF105" i="11"/>
  <c r="T105" i="11"/>
  <c r="R105" i="11"/>
  <c r="P105" i="11"/>
  <c r="BI100" i="11"/>
  <c r="BH100" i="11"/>
  <c r="BG100" i="11"/>
  <c r="BF100" i="11"/>
  <c r="T100" i="11"/>
  <c r="R100" i="11"/>
  <c r="P100" i="11"/>
  <c r="BI95" i="11"/>
  <c r="BH95" i="11"/>
  <c r="BG95" i="11"/>
  <c r="BF95" i="11"/>
  <c r="T95" i="11"/>
  <c r="R95" i="11"/>
  <c r="P95" i="11"/>
  <c r="BI92" i="11"/>
  <c r="BH92" i="11"/>
  <c r="BG92" i="11"/>
  <c r="BF92" i="11"/>
  <c r="T92" i="11"/>
  <c r="R92" i="11"/>
  <c r="P92" i="11"/>
  <c r="BI89" i="11"/>
  <c r="BH89" i="11"/>
  <c r="BG89" i="11"/>
  <c r="BF89" i="11"/>
  <c r="T89" i="11"/>
  <c r="R89" i="11"/>
  <c r="P89" i="11"/>
  <c r="J83" i="11"/>
  <c r="J82" i="11"/>
  <c r="F82" i="11"/>
  <c r="F80" i="11"/>
  <c r="E78" i="11"/>
  <c r="J55" i="11"/>
  <c r="J54" i="11"/>
  <c r="F54" i="11"/>
  <c r="F52" i="11"/>
  <c r="E50" i="11"/>
  <c r="J18" i="11"/>
  <c r="E18" i="11"/>
  <c r="F83" i="11" s="1"/>
  <c r="J17" i="11"/>
  <c r="J12" i="11"/>
  <c r="J52" i="11" s="1"/>
  <c r="E7" i="11"/>
  <c r="E76" i="11"/>
  <c r="J37" i="10"/>
  <c r="J36" i="10"/>
  <c r="AY64" i="1"/>
  <c r="J35" i="10"/>
  <c r="AX64" i="1"/>
  <c r="BI178" i="10"/>
  <c r="BH178" i="10"/>
  <c r="BG178" i="10"/>
  <c r="BF178" i="10"/>
  <c r="T178" i="10"/>
  <c r="T177" i="10"/>
  <c r="R178" i="10"/>
  <c r="R177" i="10"/>
  <c r="P178" i="10"/>
  <c r="P177" i="10"/>
  <c r="BI174" i="10"/>
  <c r="BH174" i="10"/>
  <c r="BG174" i="10"/>
  <c r="BF174" i="10"/>
  <c r="T174" i="10"/>
  <c r="R174" i="10"/>
  <c r="P174" i="10"/>
  <c r="BI172" i="10"/>
  <c r="BH172" i="10"/>
  <c r="BG172" i="10"/>
  <c r="BF172" i="10"/>
  <c r="T172" i="10"/>
  <c r="R172" i="10"/>
  <c r="P172" i="10"/>
  <c r="BI169" i="10"/>
  <c r="BH169" i="10"/>
  <c r="BG169" i="10"/>
  <c r="BF169" i="10"/>
  <c r="T169" i="10"/>
  <c r="R169" i="10"/>
  <c r="P169" i="10"/>
  <c r="BI167" i="10"/>
  <c r="BH167" i="10"/>
  <c r="BG167" i="10"/>
  <c r="BF167" i="10"/>
  <c r="T167" i="10"/>
  <c r="R167" i="10"/>
  <c r="P167" i="10"/>
  <c r="BI165" i="10"/>
  <c r="BH165" i="10"/>
  <c r="BG165" i="10"/>
  <c r="BF165" i="10"/>
  <c r="T165" i="10"/>
  <c r="R165" i="10"/>
  <c r="P165" i="10"/>
  <c r="BI163" i="10"/>
  <c r="BH163" i="10"/>
  <c r="BG163" i="10"/>
  <c r="BF163" i="10"/>
  <c r="T163" i="10"/>
  <c r="R163" i="10"/>
  <c r="P163" i="10"/>
  <c r="BI161" i="10"/>
  <c r="BH161" i="10"/>
  <c r="BG161" i="10"/>
  <c r="BF161" i="10"/>
  <c r="T161" i="10"/>
  <c r="R161" i="10"/>
  <c r="P161" i="10"/>
  <c r="BI158" i="10"/>
  <c r="BH158" i="10"/>
  <c r="BG158" i="10"/>
  <c r="BF158" i="10"/>
  <c r="T158" i="10"/>
  <c r="R158" i="10"/>
  <c r="P158" i="10"/>
  <c r="BI155" i="10"/>
  <c r="BH155" i="10"/>
  <c r="BG155" i="10"/>
  <c r="BF155" i="10"/>
  <c r="T155" i="10"/>
  <c r="R155" i="10"/>
  <c r="P155" i="10"/>
  <c r="BI152" i="10"/>
  <c r="BH152" i="10"/>
  <c r="BG152" i="10"/>
  <c r="BF152" i="10"/>
  <c r="T152" i="10"/>
  <c r="R152" i="10"/>
  <c r="P152" i="10"/>
  <c r="BI148" i="10"/>
  <c r="BH148" i="10"/>
  <c r="BG148" i="10"/>
  <c r="BF148" i="10"/>
  <c r="T148" i="10"/>
  <c r="R148" i="10"/>
  <c r="P148" i="10"/>
  <c r="BI143" i="10"/>
  <c r="BH143" i="10"/>
  <c r="BG143" i="10"/>
  <c r="BF143" i="10"/>
  <c r="T143" i="10"/>
  <c r="R143" i="10"/>
  <c r="P143" i="10"/>
  <c r="BI138" i="10"/>
  <c r="BH138" i="10"/>
  <c r="BG138" i="10"/>
  <c r="BF138" i="10"/>
  <c r="T138" i="10"/>
  <c r="R138" i="10"/>
  <c r="P138" i="10"/>
  <c r="BI135" i="10"/>
  <c r="BH135" i="10"/>
  <c r="BG135" i="10"/>
  <c r="BF135" i="10"/>
  <c r="T135" i="10"/>
  <c r="R135" i="10"/>
  <c r="P135" i="10"/>
  <c r="BI132" i="10"/>
  <c r="BH132" i="10"/>
  <c r="BG132" i="10"/>
  <c r="BF132" i="10"/>
  <c r="T132" i="10"/>
  <c r="R132" i="10"/>
  <c r="P132" i="10"/>
  <c r="BI126" i="10"/>
  <c r="BH126" i="10"/>
  <c r="BG126" i="10"/>
  <c r="BF126" i="10"/>
  <c r="T126" i="10"/>
  <c r="R126" i="10"/>
  <c r="P126" i="10"/>
  <c r="BI121" i="10"/>
  <c r="BH121" i="10"/>
  <c r="BG121" i="10"/>
  <c r="BF121" i="10"/>
  <c r="T121" i="10"/>
  <c r="R121" i="10"/>
  <c r="P121" i="10"/>
  <c r="BI114" i="10"/>
  <c r="BH114" i="10"/>
  <c r="BG114" i="10"/>
  <c r="BF114" i="10"/>
  <c r="T114" i="10"/>
  <c r="R114" i="10"/>
  <c r="P114" i="10"/>
  <c r="BI109" i="10"/>
  <c r="BH109" i="10"/>
  <c r="BG109" i="10"/>
  <c r="BF109" i="10"/>
  <c r="T109" i="10"/>
  <c r="R109" i="10"/>
  <c r="P109" i="10"/>
  <c r="BI104" i="10"/>
  <c r="BH104" i="10"/>
  <c r="BG104" i="10"/>
  <c r="BF104" i="10"/>
  <c r="T104" i="10"/>
  <c r="R104" i="10"/>
  <c r="P104" i="10"/>
  <c r="BI99" i="10"/>
  <c r="BH99" i="10"/>
  <c r="BG99" i="10"/>
  <c r="BF99" i="10"/>
  <c r="T99" i="10"/>
  <c r="R99" i="10"/>
  <c r="P99" i="10"/>
  <c r="BI94" i="10"/>
  <c r="BH94" i="10"/>
  <c r="BG94" i="10"/>
  <c r="BF94" i="10"/>
  <c r="T94" i="10"/>
  <c r="R94" i="10"/>
  <c r="P94" i="10"/>
  <c r="BI91" i="10"/>
  <c r="BH91" i="10"/>
  <c r="BG91" i="10"/>
  <c r="BF91" i="10"/>
  <c r="T91" i="10"/>
  <c r="R91" i="10"/>
  <c r="P91" i="10"/>
  <c r="BI88" i="10"/>
  <c r="BH88" i="10"/>
  <c r="BG88" i="10"/>
  <c r="BF88" i="10"/>
  <c r="T88" i="10"/>
  <c r="R88" i="10"/>
  <c r="P88" i="10"/>
  <c r="J82" i="10"/>
  <c r="J81" i="10"/>
  <c r="F81" i="10"/>
  <c r="F79" i="10"/>
  <c r="E77" i="10"/>
  <c r="J55" i="10"/>
  <c r="J54" i="10"/>
  <c r="F54" i="10"/>
  <c r="F52" i="10"/>
  <c r="E50" i="10"/>
  <c r="J18" i="10"/>
  <c r="E18" i="10"/>
  <c r="F55" i="10"/>
  <c r="J17" i="10"/>
  <c r="J12" i="10"/>
  <c r="J52" i="10" s="1"/>
  <c r="E7" i="10"/>
  <c r="E48" i="10"/>
  <c r="J37" i="9"/>
  <c r="J36" i="9"/>
  <c r="AY63" i="1"/>
  <c r="J35" i="9"/>
  <c r="AX63" i="1" s="1"/>
  <c r="BI254" i="9"/>
  <c r="BH254" i="9"/>
  <c r="BG254" i="9"/>
  <c r="BF254" i="9"/>
  <c r="T254" i="9"/>
  <c r="T253" i="9"/>
  <c r="R254" i="9"/>
  <c r="R253" i="9" s="1"/>
  <c r="P254" i="9"/>
  <c r="P253" i="9"/>
  <c r="BI251" i="9"/>
  <c r="BH251" i="9"/>
  <c r="BG251" i="9"/>
  <c r="BF251" i="9"/>
  <c r="T251" i="9"/>
  <c r="R251" i="9"/>
  <c r="P251" i="9"/>
  <c r="BI249" i="9"/>
  <c r="BH249" i="9"/>
  <c r="BG249" i="9"/>
  <c r="BF249" i="9"/>
  <c r="T249" i="9"/>
  <c r="R249" i="9"/>
  <c r="P249" i="9"/>
  <c r="BI246" i="9"/>
  <c r="BH246" i="9"/>
  <c r="BG246" i="9"/>
  <c r="BF246" i="9"/>
  <c r="T246" i="9"/>
  <c r="R246" i="9"/>
  <c r="P246" i="9"/>
  <c r="BI243" i="9"/>
  <c r="BH243" i="9"/>
  <c r="BG243" i="9"/>
  <c r="BF243" i="9"/>
  <c r="T243" i="9"/>
  <c r="R243" i="9"/>
  <c r="P243" i="9"/>
  <c r="BI241" i="9"/>
  <c r="BH241" i="9"/>
  <c r="BG241" i="9"/>
  <c r="BF241" i="9"/>
  <c r="T241" i="9"/>
  <c r="R241" i="9"/>
  <c r="P241" i="9"/>
  <c r="BI237" i="9"/>
  <c r="BH237" i="9"/>
  <c r="BG237" i="9"/>
  <c r="BF237" i="9"/>
  <c r="T237" i="9"/>
  <c r="R237" i="9"/>
  <c r="P237" i="9"/>
  <c r="BI232" i="9"/>
  <c r="BH232" i="9"/>
  <c r="BG232" i="9"/>
  <c r="BF232" i="9"/>
  <c r="T232" i="9"/>
  <c r="R232" i="9"/>
  <c r="P232" i="9"/>
  <c r="BI227" i="9"/>
  <c r="BH227" i="9"/>
  <c r="BG227" i="9"/>
  <c r="BF227" i="9"/>
  <c r="T227" i="9"/>
  <c r="R227" i="9"/>
  <c r="P227" i="9"/>
  <c r="BI225" i="9"/>
  <c r="BH225" i="9"/>
  <c r="BG225" i="9"/>
  <c r="BF225" i="9"/>
  <c r="T225" i="9"/>
  <c r="R225" i="9"/>
  <c r="P225" i="9"/>
  <c r="BI220" i="9"/>
  <c r="BH220" i="9"/>
  <c r="BG220" i="9"/>
  <c r="BF220" i="9"/>
  <c r="T220" i="9"/>
  <c r="R220" i="9"/>
  <c r="P220" i="9"/>
  <c r="BI215" i="9"/>
  <c r="BH215" i="9"/>
  <c r="BG215" i="9"/>
  <c r="BF215" i="9"/>
  <c r="T215" i="9"/>
  <c r="R215" i="9"/>
  <c r="P215" i="9"/>
  <c r="BI209" i="9"/>
  <c r="BH209" i="9"/>
  <c r="BG209" i="9"/>
  <c r="BF209" i="9"/>
  <c r="T209" i="9"/>
  <c r="R209" i="9"/>
  <c r="P209" i="9"/>
  <c r="BI206" i="9"/>
  <c r="BH206" i="9"/>
  <c r="BG206" i="9"/>
  <c r="BF206" i="9"/>
  <c r="T206" i="9"/>
  <c r="R206" i="9"/>
  <c r="P206" i="9"/>
  <c r="BI203" i="9"/>
  <c r="BH203" i="9"/>
  <c r="BG203" i="9"/>
  <c r="BF203" i="9"/>
  <c r="T203" i="9"/>
  <c r="R203" i="9"/>
  <c r="P203" i="9"/>
  <c r="BI198" i="9"/>
  <c r="BH198" i="9"/>
  <c r="BG198" i="9"/>
  <c r="BF198" i="9"/>
  <c r="T198" i="9"/>
  <c r="R198" i="9"/>
  <c r="P198" i="9"/>
  <c r="BI196" i="9"/>
  <c r="BH196" i="9"/>
  <c r="BG196" i="9"/>
  <c r="BF196" i="9"/>
  <c r="T196" i="9"/>
  <c r="R196" i="9"/>
  <c r="P196" i="9"/>
  <c r="BI194" i="9"/>
  <c r="BH194" i="9"/>
  <c r="BG194" i="9"/>
  <c r="BF194" i="9"/>
  <c r="T194" i="9"/>
  <c r="R194" i="9"/>
  <c r="P194" i="9"/>
  <c r="BI192" i="9"/>
  <c r="BH192" i="9"/>
  <c r="BG192" i="9"/>
  <c r="BF192" i="9"/>
  <c r="T192" i="9"/>
  <c r="R192" i="9"/>
  <c r="P192" i="9"/>
  <c r="BI190" i="9"/>
  <c r="BH190" i="9"/>
  <c r="BG190" i="9"/>
  <c r="BF190" i="9"/>
  <c r="T190" i="9"/>
  <c r="R190" i="9"/>
  <c r="P190" i="9"/>
  <c r="BI188" i="9"/>
  <c r="BH188" i="9"/>
  <c r="BG188" i="9"/>
  <c r="BF188" i="9"/>
  <c r="T188" i="9"/>
  <c r="R188" i="9"/>
  <c r="P188" i="9"/>
  <c r="BI186" i="9"/>
  <c r="BH186" i="9"/>
  <c r="BG186" i="9"/>
  <c r="BF186" i="9"/>
  <c r="T186" i="9"/>
  <c r="R186" i="9"/>
  <c r="P186" i="9"/>
  <c r="BI184" i="9"/>
  <c r="BH184" i="9"/>
  <c r="BG184" i="9"/>
  <c r="BF184" i="9"/>
  <c r="T184" i="9"/>
  <c r="R184" i="9"/>
  <c r="P184" i="9"/>
  <c r="BI182" i="9"/>
  <c r="BH182" i="9"/>
  <c r="BG182" i="9"/>
  <c r="BF182" i="9"/>
  <c r="T182" i="9"/>
  <c r="R182" i="9"/>
  <c r="P182" i="9"/>
  <c r="BI180" i="9"/>
  <c r="BH180" i="9"/>
  <c r="BG180" i="9"/>
  <c r="BF180" i="9"/>
  <c r="T180" i="9"/>
  <c r="R180" i="9"/>
  <c r="P180" i="9"/>
  <c r="BI178" i="9"/>
  <c r="BH178" i="9"/>
  <c r="BG178" i="9"/>
  <c r="BF178" i="9"/>
  <c r="T178" i="9"/>
  <c r="R178" i="9"/>
  <c r="P178" i="9"/>
  <c r="BI176" i="9"/>
  <c r="BH176" i="9"/>
  <c r="BG176" i="9"/>
  <c r="BF176" i="9"/>
  <c r="T176" i="9"/>
  <c r="R176" i="9"/>
  <c r="P176" i="9"/>
  <c r="BI174" i="9"/>
  <c r="BH174" i="9"/>
  <c r="BG174" i="9"/>
  <c r="BF174" i="9"/>
  <c r="T174" i="9"/>
  <c r="R174" i="9"/>
  <c r="P174" i="9"/>
  <c r="BI170" i="9"/>
  <c r="BH170" i="9"/>
  <c r="BG170" i="9"/>
  <c r="BF170" i="9"/>
  <c r="T170" i="9"/>
  <c r="R170" i="9"/>
  <c r="P170" i="9"/>
  <c r="BI168" i="9"/>
  <c r="BH168" i="9"/>
  <c r="BG168" i="9"/>
  <c r="BF168" i="9"/>
  <c r="T168" i="9"/>
  <c r="R168" i="9"/>
  <c r="P168" i="9"/>
  <c r="BI165" i="9"/>
  <c r="BH165" i="9"/>
  <c r="BG165" i="9"/>
  <c r="BF165" i="9"/>
  <c r="T165" i="9"/>
  <c r="R165" i="9"/>
  <c r="P165" i="9"/>
  <c r="BI159" i="9"/>
  <c r="BH159" i="9"/>
  <c r="BG159" i="9"/>
  <c r="BF159" i="9"/>
  <c r="T159" i="9"/>
  <c r="R159" i="9"/>
  <c r="P159" i="9"/>
  <c r="BI156" i="9"/>
  <c r="BH156" i="9"/>
  <c r="BG156" i="9"/>
  <c r="BF156" i="9"/>
  <c r="T156" i="9"/>
  <c r="R156" i="9"/>
  <c r="P156" i="9"/>
  <c r="BI151" i="9"/>
  <c r="BH151" i="9"/>
  <c r="BG151" i="9"/>
  <c r="BF151" i="9"/>
  <c r="T151" i="9"/>
  <c r="R151" i="9"/>
  <c r="P151" i="9"/>
  <c r="BI148" i="9"/>
  <c r="BH148" i="9"/>
  <c r="BG148" i="9"/>
  <c r="BF148" i="9"/>
  <c r="T148" i="9"/>
  <c r="R148" i="9"/>
  <c r="P148" i="9"/>
  <c r="BI145" i="9"/>
  <c r="BH145" i="9"/>
  <c r="BG145" i="9"/>
  <c r="BF145" i="9"/>
  <c r="T145" i="9"/>
  <c r="R145" i="9"/>
  <c r="P145" i="9"/>
  <c r="BI139" i="9"/>
  <c r="BH139" i="9"/>
  <c r="BG139" i="9"/>
  <c r="BF139" i="9"/>
  <c r="T139" i="9"/>
  <c r="R139" i="9"/>
  <c r="P139" i="9"/>
  <c r="BI134" i="9"/>
  <c r="BH134" i="9"/>
  <c r="BG134" i="9"/>
  <c r="BF134" i="9"/>
  <c r="T134" i="9"/>
  <c r="R134" i="9"/>
  <c r="P134" i="9"/>
  <c r="BI127" i="9"/>
  <c r="BH127" i="9"/>
  <c r="BG127" i="9"/>
  <c r="BF127" i="9"/>
  <c r="T127" i="9"/>
  <c r="R127" i="9"/>
  <c r="P127" i="9"/>
  <c r="BI124" i="9"/>
  <c r="BH124" i="9"/>
  <c r="BG124" i="9"/>
  <c r="BF124" i="9"/>
  <c r="T124" i="9"/>
  <c r="R124" i="9"/>
  <c r="P124" i="9"/>
  <c r="BI121" i="9"/>
  <c r="BH121" i="9"/>
  <c r="BG121" i="9"/>
  <c r="BF121" i="9"/>
  <c r="T121" i="9"/>
  <c r="R121" i="9"/>
  <c r="P121" i="9"/>
  <c r="BI118" i="9"/>
  <c r="BH118" i="9"/>
  <c r="BG118" i="9"/>
  <c r="BF118" i="9"/>
  <c r="T118" i="9"/>
  <c r="R118" i="9"/>
  <c r="P118" i="9"/>
  <c r="BI115" i="9"/>
  <c r="BH115" i="9"/>
  <c r="BG115" i="9"/>
  <c r="BF115" i="9"/>
  <c r="T115" i="9"/>
  <c r="R115" i="9"/>
  <c r="P115" i="9"/>
  <c r="BI110" i="9"/>
  <c r="BH110" i="9"/>
  <c r="BG110" i="9"/>
  <c r="BF110" i="9"/>
  <c r="T110" i="9"/>
  <c r="R110" i="9"/>
  <c r="P110" i="9"/>
  <c r="BI105" i="9"/>
  <c r="BH105" i="9"/>
  <c r="BG105" i="9"/>
  <c r="BF105" i="9"/>
  <c r="T105" i="9"/>
  <c r="R105" i="9"/>
  <c r="P105" i="9"/>
  <c r="BI100" i="9"/>
  <c r="BH100" i="9"/>
  <c r="BG100" i="9"/>
  <c r="BF100" i="9"/>
  <c r="T100" i="9"/>
  <c r="R100" i="9"/>
  <c r="P100" i="9"/>
  <c r="BI95" i="9"/>
  <c r="BH95" i="9"/>
  <c r="BG95" i="9"/>
  <c r="BF95" i="9"/>
  <c r="T95" i="9"/>
  <c r="R95" i="9"/>
  <c r="P95" i="9"/>
  <c r="BI92" i="9"/>
  <c r="BH92" i="9"/>
  <c r="BG92" i="9"/>
  <c r="BF92" i="9"/>
  <c r="T92" i="9"/>
  <c r="R92" i="9"/>
  <c r="P92" i="9"/>
  <c r="BI89" i="9"/>
  <c r="BH89" i="9"/>
  <c r="BG89" i="9"/>
  <c r="BF89" i="9"/>
  <c r="T89" i="9"/>
  <c r="R89" i="9"/>
  <c r="P89" i="9"/>
  <c r="J83" i="9"/>
  <c r="J82" i="9"/>
  <c r="F82" i="9"/>
  <c r="F80" i="9"/>
  <c r="E78" i="9"/>
  <c r="J55" i="9"/>
  <c r="J54" i="9"/>
  <c r="F54" i="9"/>
  <c r="F52" i="9"/>
  <c r="E50" i="9"/>
  <c r="J18" i="9"/>
  <c r="E18" i="9"/>
  <c r="F83" i="9" s="1"/>
  <c r="J17" i="9"/>
  <c r="J12" i="9"/>
  <c r="J52" i="9" s="1"/>
  <c r="E7" i="9"/>
  <c r="E76" i="9" s="1"/>
  <c r="J39" i="8"/>
  <c r="J38" i="8"/>
  <c r="AY62" i="1"/>
  <c r="J37" i="8"/>
  <c r="AX62" i="1"/>
  <c r="BI222" i="8"/>
  <c r="BH222" i="8"/>
  <c r="BG222" i="8"/>
  <c r="BF222" i="8"/>
  <c r="T222" i="8"/>
  <c r="R222" i="8"/>
  <c r="P222" i="8"/>
  <c r="BI220" i="8"/>
  <c r="BH220" i="8"/>
  <c r="BG220" i="8"/>
  <c r="BF220" i="8"/>
  <c r="T220" i="8"/>
  <c r="R220" i="8"/>
  <c r="P220" i="8"/>
  <c r="BI216" i="8"/>
  <c r="BH216" i="8"/>
  <c r="BG216" i="8"/>
  <c r="BF216" i="8"/>
  <c r="T216" i="8"/>
  <c r="R216" i="8"/>
  <c r="P216" i="8"/>
  <c r="BI213" i="8"/>
  <c r="BH213" i="8"/>
  <c r="BG213" i="8"/>
  <c r="BF213" i="8"/>
  <c r="T213" i="8"/>
  <c r="R213" i="8"/>
  <c r="P213" i="8"/>
  <c r="BI210" i="8"/>
  <c r="BH210" i="8"/>
  <c r="BG210" i="8"/>
  <c r="BF210" i="8"/>
  <c r="T210" i="8"/>
  <c r="R210" i="8"/>
  <c r="P210" i="8"/>
  <c r="BI207" i="8"/>
  <c r="BH207" i="8"/>
  <c r="BG207" i="8"/>
  <c r="BF207" i="8"/>
  <c r="T207" i="8"/>
  <c r="R207" i="8"/>
  <c r="P207" i="8"/>
  <c r="BI204" i="8"/>
  <c r="BH204" i="8"/>
  <c r="BG204" i="8"/>
  <c r="BF204" i="8"/>
  <c r="T204" i="8"/>
  <c r="R204" i="8"/>
  <c r="P204" i="8"/>
  <c r="BI201" i="8"/>
  <c r="BH201" i="8"/>
  <c r="BG201" i="8"/>
  <c r="BF201" i="8"/>
  <c r="T201" i="8"/>
  <c r="R201" i="8"/>
  <c r="P201" i="8"/>
  <c r="BI199" i="8"/>
  <c r="BH199" i="8"/>
  <c r="BG199" i="8"/>
  <c r="BF199" i="8"/>
  <c r="T199" i="8"/>
  <c r="R199" i="8"/>
  <c r="P199" i="8"/>
  <c r="BI197" i="8"/>
  <c r="BH197" i="8"/>
  <c r="BG197" i="8"/>
  <c r="BF197" i="8"/>
  <c r="T197" i="8"/>
  <c r="R197" i="8"/>
  <c r="P197" i="8"/>
  <c r="BI195" i="8"/>
  <c r="BH195" i="8"/>
  <c r="BG195" i="8"/>
  <c r="BF195" i="8"/>
  <c r="T195" i="8"/>
  <c r="R195" i="8"/>
  <c r="P195" i="8"/>
  <c r="BI193" i="8"/>
  <c r="BH193" i="8"/>
  <c r="BG193" i="8"/>
  <c r="BF193" i="8"/>
  <c r="T193" i="8"/>
  <c r="R193" i="8"/>
  <c r="P193" i="8"/>
  <c r="BI191" i="8"/>
  <c r="BH191" i="8"/>
  <c r="BG191" i="8"/>
  <c r="BF191" i="8"/>
  <c r="T191" i="8"/>
  <c r="R191" i="8"/>
  <c r="P191" i="8"/>
  <c r="BI189" i="8"/>
  <c r="BH189" i="8"/>
  <c r="BG189" i="8"/>
  <c r="BF189" i="8"/>
  <c r="T189" i="8"/>
  <c r="R189" i="8"/>
  <c r="P189" i="8"/>
  <c r="BI187" i="8"/>
  <c r="BH187" i="8"/>
  <c r="BG187" i="8"/>
  <c r="BF187" i="8"/>
  <c r="T187" i="8"/>
  <c r="R187" i="8"/>
  <c r="P187" i="8"/>
  <c r="BI185" i="8"/>
  <c r="BH185" i="8"/>
  <c r="BG185" i="8"/>
  <c r="BF185" i="8"/>
  <c r="T185" i="8"/>
  <c r="R185" i="8"/>
  <c r="P185" i="8"/>
  <c r="BI183" i="8"/>
  <c r="BH183" i="8"/>
  <c r="BG183" i="8"/>
  <c r="BF183" i="8"/>
  <c r="T183" i="8"/>
  <c r="R183" i="8"/>
  <c r="P183" i="8"/>
  <c r="BI181" i="8"/>
  <c r="BH181" i="8"/>
  <c r="BG181" i="8"/>
  <c r="BF181" i="8"/>
  <c r="T181" i="8"/>
  <c r="R181" i="8"/>
  <c r="P181" i="8"/>
  <c r="BI179" i="8"/>
  <c r="BH179" i="8"/>
  <c r="BG179" i="8"/>
  <c r="BF179" i="8"/>
  <c r="T179" i="8"/>
  <c r="R179" i="8"/>
  <c r="P179" i="8"/>
  <c r="BI175" i="8"/>
  <c r="BH175" i="8"/>
  <c r="BG175" i="8"/>
  <c r="BF175" i="8"/>
  <c r="T175" i="8"/>
  <c r="R175" i="8"/>
  <c r="P175" i="8"/>
  <c r="BI172" i="8"/>
  <c r="BH172" i="8"/>
  <c r="BG172" i="8"/>
  <c r="BF172" i="8"/>
  <c r="T172" i="8"/>
  <c r="R172" i="8"/>
  <c r="P172" i="8"/>
  <c r="BI167" i="8"/>
  <c r="BH167" i="8"/>
  <c r="BG167" i="8"/>
  <c r="BF167" i="8"/>
  <c r="T167" i="8"/>
  <c r="R167" i="8"/>
  <c r="P167" i="8"/>
  <c r="BI164" i="8"/>
  <c r="BH164" i="8"/>
  <c r="BG164" i="8"/>
  <c r="BF164" i="8"/>
  <c r="T164" i="8"/>
  <c r="R164" i="8"/>
  <c r="P164" i="8"/>
  <c r="BI160" i="8"/>
  <c r="BH160" i="8"/>
  <c r="BG160" i="8"/>
  <c r="BF160" i="8"/>
  <c r="T160" i="8"/>
  <c r="R160" i="8"/>
  <c r="P160" i="8"/>
  <c r="BI157" i="8"/>
  <c r="BH157" i="8"/>
  <c r="BG157" i="8"/>
  <c r="BF157" i="8"/>
  <c r="T157" i="8"/>
  <c r="R157" i="8"/>
  <c r="P157" i="8"/>
  <c r="BI153" i="8"/>
  <c r="BH153" i="8"/>
  <c r="BG153" i="8"/>
  <c r="BF153" i="8"/>
  <c r="T153" i="8"/>
  <c r="R153" i="8"/>
  <c r="P153" i="8"/>
  <c r="BI148" i="8"/>
  <c r="BH148" i="8"/>
  <c r="BG148" i="8"/>
  <c r="BF148" i="8"/>
  <c r="T148" i="8"/>
  <c r="R148" i="8"/>
  <c r="P148" i="8"/>
  <c r="BI145" i="8"/>
  <c r="BH145" i="8"/>
  <c r="BG145" i="8"/>
  <c r="BF145" i="8"/>
  <c r="T145" i="8"/>
  <c r="R145" i="8"/>
  <c r="P145" i="8"/>
  <c r="BI142" i="8"/>
  <c r="BH142" i="8"/>
  <c r="BG142" i="8"/>
  <c r="BF142" i="8"/>
  <c r="T142" i="8"/>
  <c r="R142" i="8"/>
  <c r="P142" i="8"/>
  <c r="BI138" i="8"/>
  <c r="BH138" i="8"/>
  <c r="BG138" i="8"/>
  <c r="BF138" i="8"/>
  <c r="T138" i="8"/>
  <c r="R138" i="8"/>
  <c r="P138" i="8"/>
  <c r="BI135" i="8"/>
  <c r="BH135" i="8"/>
  <c r="BG135" i="8"/>
  <c r="BF135" i="8"/>
  <c r="T135" i="8"/>
  <c r="R135" i="8"/>
  <c r="P135" i="8"/>
  <c r="BI130" i="8"/>
  <c r="BH130" i="8"/>
  <c r="BG130" i="8"/>
  <c r="BF130" i="8"/>
  <c r="T130" i="8"/>
  <c r="R130" i="8"/>
  <c r="P130" i="8"/>
  <c r="BI125" i="8"/>
  <c r="BH125" i="8"/>
  <c r="BG125" i="8"/>
  <c r="BF125" i="8"/>
  <c r="T125" i="8"/>
  <c r="R125" i="8"/>
  <c r="P125" i="8"/>
  <c r="BI120" i="8"/>
  <c r="BH120" i="8"/>
  <c r="BG120" i="8"/>
  <c r="BF120" i="8"/>
  <c r="T120" i="8"/>
  <c r="R120" i="8"/>
  <c r="P120" i="8"/>
  <c r="BI115" i="8"/>
  <c r="BH115" i="8"/>
  <c r="BG115" i="8"/>
  <c r="BF115" i="8"/>
  <c r="T115" i="8"/>
  <c r="R115" i="8"/>
  <c r="P115" i="8"/>
  <c r="BI112" i="8"/>
  <c r="BH112" i="8"/>
  <c r="BG112" i="8"/>
  <c r="BF112" i="8"/>
  <c r="T112" i="8"/>
  <c r="R112" i="8"/>
  <c r="P112" i="8"/>
  <c r="BI110" i="8"/>
  <c r="BH110" i="8"/>
  <c r="BG110" i="8"/>
  <c r="BF110" i="8"/>
  <c r="T110" i="8"/>
  <c r="R110" i="8"/>
  <c r="P110" i="8"/>
  <c r="BI107" i="8"/>
  <c r="BH107" i="8"/>
  <c r="BG107" i="8"/>
  <c r="BF107" i="8"/>
  <c r="T107" i="8"/>
  <c r="R107" i="8"/>
  <c r="P107" i="8"/>
  <c r="BI104" i="8"/>
  <c r="BH104" i="8"/>
  <c r="BG104" i="8"/>
  <c r="BF104" i="8"/>
  <c r="T104" i="8"/>
  <c r="R104" i="8"/>
  <c r="P104" i="8"/>
  <c r="BI101" i="8"/>
  <c r="BH101" i="8"/>
  <c r="BG101" i="8"/>
  <c r="BF101" i="8"/>
  <c r="T101" i="8"/>
  <c r="R101" i="8"/>
  <c r="P101" i="8"/>
  <c r="BI98" i="8"/>
  <c r="BH98" i="8"/>
  <c r="BG98" i="8"/>
  <c r="BF98" i="8"/>
  <c r="T98" i="8"/>
  <c r="R98" i="8"/>
  <c r="P98" i="8"/>
  <c r="BI95" i="8"/>
  <c r="BH95" i="8"/>
  <c r="BG95" i="8"/>
  <c r="BF95" i="8"/>
  <c r="T95" i="8"/>
  <c r="R95" i="8"/>
  <c r="P95" i="8"/>
  <c r="J89" i="8"/>
  <c r="J88" i="8"/>
  <c r="F88" i="8"/>
  <c r="F86" i="8"/>
  <c r="E84" i="8"/>
  <c r="J59" i="8"/>
  <c r="J58" i="8"/>
  <c r="F58" i="8"/>
  <c r="F56" i="8"/>
  <c r="E54" i="8"/>
  <c r="J20" i="8"/>
  <c r="E20" i="8"/>
  <c r="F89" i="8" s="1"/>
  <c r="J19" i="8"/>
  <c r="J14" i="8"/>
  <c r="J56" i="8"/>
  <c r="E7" i="8"/>
  <c r="E80" i="8" s="1"/>
  <c r="J39" i="7"/>
  <c r="J38" i="7"/>
  <c r="AY61" i="1" s="1"/>
  <c r="J37" i="7"/>
  <c r="AX61" i="1"/>
  <c r="BI265" i="7"/>
  <c r="BH265" i="7"/>
  <c r="BG265" i="7"/>
  <c r="BF265" i="7"/>
  <c r="T265" i="7"/>
  <c r="T264" i="7" s="1"/>
  <c r="R265" i="7"/>
  <c r="R264" i="7"/>
  <c r="P265" i="7"/>
  <c r="P264" i="7" s="1"/>
  <c r="BI259" i="7"/>
  <c r="BH259" i="7"/>
  <c r="BG259" i="7"/>
  <c r="BF259" i="7"/>
  <c r="T259" i="7"/>
  <c r="R259" i="7"/>
  <c r="P259" i="7"/>
  <c r="BI256" i="7"/>
  <c r="BH256" i="7"/>
  <c r="BG256" i="7"/>
  <c r="BF256" i="7"/>
  <c r="T256" i="7"/>
  <c r="R256" i="7"/>
  <c r="P256" i="7"/>
  <c r="BI251" i="7"/>
  <c r="BH251" i="7"/>
  <c r="BG251" i="7"/>
  <c r="BF251" i="7"/>
  <c r="T251" i="7"/>
  <c r="R251" i="7"/>
  <c r="P251" i="7"/>
  <c r="BI248" i="7"/>
  <c r="BH248" i="7"/>
  <c r="BG248" i="7"/>
  <c r="BF248" i="7"/>
  <c r="T248" i="7"/>
  <c r="R248" i="7"/>
  <c r="P248" i="7"/>
  <c r="BI246" i="7"/>
  <c r="BH246" i="7"/>
  <c r="BG246" i="7"/>
  <c r="BF246" i="7"/>
  <c r="T246" i="7"/>
  <c r="R246" i="7"/>
  <c r="P246" i="7"/>
  <c r="BI244" i="7"/>
  <c r="BH244" i="7"/>
  <c r="BG244" i="7"/>
  <c r="BF244" i="7"/>
  <c r="T244" i="7"/>
  <c r="R244" i="7"/>
  <c r="P244" i="7"/>
  <c r="BI242" i="7"/>
  <c r="BH242" i="7"/>
  <c r="BG242" i="7"/>
  <c r="BF242" i="7"/>
  <c r="T242" i="7"/>
  <c r="R242" i="7"/>
  <c r="P242" i="7"/>
  <c r="BI240" i="7"/>
  <c r="BH240" i="7"/>
  <c r="BG240" i="7"/>
  <c r="BF240" i="7"/>
  <c r="T240" i="7"/>
  <c r="R240" i="7"/>
  <c r="P240" i="7"/>
  <c r="BI238" i="7"/>
  <c r="BH238" i="7"/>
  <c r="BG238" i="7"/>
  <c r="BF238" i="7"/>
  <c r="T238" i="7"/>
  <c r="R238" i="7"/>
  <c r="P238" i="7"/>
  <c r="BI236" i="7"/>
  <c r="BH236" i="7"/>
  <c r="BG236" i="7"/>
  <c r="BF236" i="7"/>
  <c r="T236" i="7"/>
  <c r="R236" i="7"/>
  <c r="P236" i="7"/>
  <c r="BI234" i="7"/>
  <c r="BH234" i="7"/>
  <c r="BG234" i="7"/>
  <c r="BF234" i="7"/>
  <c r="T234" i="7"/>
  <c r="R234" i="7"/>
  <c r="P234" i="7"/>
  <c r="BI232" i="7"/>
  <c r="BH232" i="7"/>
  <c r="BG232" i="7"/>
  <c r="BF232" i="7"/>
  <c r="T232" i="7"/>
  <c r="R232" i="7"/>
  <c r="P232" i="7"/>
  <c r="BI230" i="7"/>
  <c r="BH230" i="7"/>
  <c r="BG230" i="7"/>
  <c r="BF230" i="7"/>
  <c r="T230" i="7"/>
  <c r="R230" i="7"/>
  <c r="P230" i="7"/>
  <c r="BI228" i="7"/>
  <c r="BH228" i="7"/>
  <c r="BG228" i="7"/>
  <c r="BF228" i="7"/>
  <c r="T228" i="7"/>
  <c r="R228" i="7"/>
  <c r="P228" i="7"/>
  <c r="BI226" i="7"/>
  <c r="BH226" i="7"/>
  <c r="BG226" i="7"/>
  <c r="BF226" i="7"/>
  <c r="T226" i="7"/>
  <c r="R226" i="7"/>
  <c r="P226" i="7"/>
  <c r="BI224" i="7"/>
  <c r="BH224" i="7"/>
  <c r="BG224" i="7"/>
  <c r="BF224" i="7"/>
  <c r="T224" i="7"/>
  <c r="R224" i="7"/>
  <c r="P224" i="7"/>
  <c r="BI222" i="7"/>
  <c r="BH222" i="7"/>
  <c r="BG222" i="7"/>
  <c r="BF222" i="7"/>
  <c r="T222" i="7"/>
  <c r="R222" i="7"/>
  <c r="P222" i="7"/>
  <c r="BI220" i="7"/>
  <c r="BH220" i="7"/>
  <c r="BG220" i="7"/>
  <c r="BF220" i="7"/>
  <c r="T220" i="7"/>
  <c r="R220" i="7"/>
  <c r="P220" i="7"/>
  <c r="BI218" i="7"/>
  <c r="BH218" i="7"/>
  <c r="BG218" i="7"/>
  <c r="BF218" i="7"/>
  <c r="T218" i="7"/>
  <c r="R218" i="7"/>
  <c r="P218" i="7"/>
  <c r="BI216" i="7"/>
  <c r="BH216" i="7"/>
  <c r="BG216" i="7"/>
  <c r="BF216" i="7"/>
  <c r="T216" i="7"/>
  <c r="R216" i="7"/>
  <c r="P216" i="7"/>
  <c r="BI214" i="7"/>
  <c r="BH214" i="7"/>
  <c r="BG214" i="7"/>
  <c r="BF214" i="7"/>
  <c r="T214" i="7"/>
  <c r="R214" i="7"/>
  <c r="P214" i="7"/>
  <c r="BI209" i="7"/>
  <c r="BH209" i="7"/>
  <c r="BG209" i="7"/>
  <c r="BF209" i="7"/>
  <c r="T209" i="7"/>
  <c r="R209" i="7"/>
  <c r="P209" i="7"/>
  <c r="BI205" i="7"/>
  <c r="BH205" i="7"/>
  <c r="BG205" i="7"/>
  <c r="BF205" i="7"/>
  <c r="T205" i="7"/>
  <c r="R205" i="7"/>
  <c r="P205" i="7"/>
  <c r="BI200" i="7"/>
  <c r="BH200" i="7"/>
  <c r="BG200" i="7"/>
  <c r="BF200" i="7"/>
  <c r="T200" i="7"/>
  <c r="R200" i="7"/>
  <c r="P200" i="7"/>
  <c r="BI195" i="7"/>
  <c r="BH195" i="7"/>
  <c r="BG195" i="7"/>
  <c r="BF195" i="7"/>
  <c r="T195" i="7"/>
  <c r="R195" i="7"/>
  <c r="P195" i="7"/>
  <c r="BI191" i="7"/>
  <c r="BH191" i="7"/>
  <c r="BG191" i="7"/>
  <c r="BF191" i="7"/>
  <c r="T191" i="7"/>
  <c r="R191" i="7"/>
  <c r="P191" i="7"/>
  <c r="BI185" i="7"/>
  <c r="BH185" i="7"/>
  <c r="BG185" i="7"/>
  <c r="BF185" i="7"/>
  <c r="T185" i="7"/>
  <c r="R185" i="7"/>
  <c r="P185" i="7"/>
  <c r="BI180" i="7"/>
  <c r="BH180" i="7"/>
  <c r="BG180" i="7"/>
  <c r="BF180" i="7"/>
  <c r="T180" i="7"/>
  <c r="R180" i="7"/>
  <c r="P180" i="7"/>
  <c r="BI173" i="7"/>
  <c r="BH173" i="7"/>
  <c r="BG173" i="7"/>
  <c r="BF173" i="7"/>
  <c r="T173" i="7"/>
  <c r="R173" i="7"/>
  <c r="P173" i="7"/>
  <c r="BI169" i="7"/>
  <c r="BH169" i="7"/>
  <c r="BG169" i="7"/>
  <c r="BF169" i="7"/>
  <c r="T169" i="7"/>
  <c r="R169" i="7"/>
  <c r="P169" i="7"/>
  <c r="BI164" i="7"/>
  <c r="BH164" i="7"/>
  <c r="BG164" i="7"/>
  <c r="BF164" i="7"/>
  <c r="T164" i="7"/>
  <c r="R164" i="7"/>
  <c r="P164" i="7"/>
  <c r="BI159" i="7"/>
  <c r="BH159" i="7"/>
  <c r="BG159" i="7"/>
  <c r="BF159" i="7"/>
  <c r="T159" i="7"/>
  <c r="R159" i="7"/>
  <c r="P159" i="7"/>
  <c r="BI156" i="7"/>
  <c r="BH156" i="7"/>
  <c r="BG156" i="7"/>
  <c r="BF156" i="7"/>
  <c r="T156" i="7"/>
  <c r="R156" i="7"/>
  <c r="P156" i="7"/>
  <c r="BI153" i="7"/>
  <c r="BH153" i="7"/>
  <c r="BG153" i="7"/>
  <c r="BF153" i="7"/>
  <c r="T153" i="7"/>
  <c r="R153" i="7"/>
  <c r="P153" i="7"/>
  <c r="BI147" i="7"/>
  <c r="BH147" i="7"/>
  <c r="BG147" i="7"/>
  <c r="BF147" i="7"/>
  <c r="T147" i="7"/>
  <c r="R147" i="7"/>
  <c r="P147" i="7"/>
  <c r="BI141" i="7"/>
  <c r="BH141" i="7"/>
  <c r="BG141" i="7"/>
  <c r="BF141" i="7"/>
  <c r="T141" i="7"/>
  <c r="R141" i="7"/>
  <c r="P141" i="7"/>
  <c r="BI136" i="7"/>
  <c r="BH136" i="7"/>
  <c r="BG136" i="7"/>
  <c r="BF136" i="7"/>
  <c r="T136" i="7"/>
  <c r="R136" i="7"/>
  <c r="P136" i="7"/>
  <c r="BI129" i="7"/>
  <c r="BH129" i="7"/>
  <c r="BG129" i="7"/>
  <c r="BF129" i="7"/>
  <c r="T129" i="7"/>
  <c r="R129" i="7"/>
  <c r="P129" i="7"/>
  <c r="BI122" i="7"/>
  <c r="BH122" i="7"/>
  <c r="BG122" i="7"/>
  <c r="BF122" i="7"/>
  <c r="T122" i="7"/>
  <c r="R122" i="7"/>
  <c r="P122" i="7"/>
  <c r="BI115" i="7"/>
  <c r="BH115" i="7"/>
  <c r="BG115" i="7"/>
  <c r="BF115" i="7"/>
  <c r="T115" i="7"/>
  <c r="R115" i="7"/>
  <c r="P115" i="7"/>
  <c r="BI108" i="7"/>
  <c r="BH108" i="7"/>
  <c r="BG108" i="7"/>
  <c r="BF108" i="7"/>
  <c r="T108" i="7"/>
  <c r="R108" i="7"/>
  <c r="P108" i="7"/>
  <c r="BI105" i="7"/>
  <c r="BH105" i="7"/>
  <c r="BG105" i="7"/>
  <c r="BF105" i="7"/>
  <c r="T105" i="7"/>
  <c r="R105" i="7"/>
  <c r="P105" i="7"/>
  <c r="BI102" i="7"/>
  <c r="BH102" i="7"/>
  <c r="BG102" i="7"/>
  <c r="BF102" i="7"/>
  <c r="T102" i="7"/>
  <c r="R102" i="7"/>
  <c r="P102" i="7"/>
  <c r="BI99" i="7"/>
  <c r="BH99" i="7"/>
  <c r="BG99" i="7"/>
  <c r="BF99" i="7"/>
  <c r="T99" i="7"/>
  <c r="R99" i="7"/>
  <c r="P99" i="7"/>
  <c r="BI96" i="7"/>
  <c r="BH96" i="7"/>
  <c r="BG96" i="7"/>
  <c r="BF96" i="7"/>
  <c r="T96" i="7"/>
  <c r="R96" i="7"/>
  <c r="P96" i="7"/>
  <c r="J90" i="7"/>
  <c r="J89" i="7"/>
  <c r="F89" i="7"/>
  <c r="F87" i="7"/>
  <c r="E85" i="7"/>
  <c r="J59" i="7"/>
  <c r="J58" i="7"/>
  <c r="F58" i="7"/>
  <c r="F56" i="7"/>
  <c r="E54" i="7"/>
  <c r="J20" i="7"/>
  <c r="E20" i="7"/>
  <c r="F90" i="7" s="1"/>
  <c r="J19" i="7"/>
  <c r="J14" i="7"/>
  <c r="J87" i="7"/>
  <c r="E7" i="7"/>
  <c r="E81" i="7"/>
  <c r="J39" i="6"/>
  <c r="J38" i="6"/>
  <c r="AY60" i="1" s="1"/>
  <c r="J37" i="6"/>
  <c r="AX60" i="1" s="1"/>
  <c r="BI287" i="6"/>
  <c r="BH287" i="6"/>
  <c r="BG287" i="6"/>
  <c r="BF287" i="6"/>
  <c r="T287" i="6"/>
  <c r="T286" i="6" s="1"/>
  <c r="R287" i="6"/>
  <c r="R286" i="6" s="1"/>
  <c r="P287" i="6"/>
  <c r="P286" i="6" s="1"/>
  <c r="BI281" i="6"/>
  <c r="BH281" i="6"/>
  <c r="BG281" i="6"/>
  <c r="BF281" i="6"/>
  <c r="T281" i="6"/>
  <c r="R281" i="6"/>
  <c r="P281" i="6"/>
  <c r="BI278" i="6"/>
  <c r="BH278" i="6"/>
  <c r="BG278" i="6"/>
  <c r="BF278" i="6"/>
  <c r="T278" i="6"/>
  <c r="R278" i="6"/>
  <c r="P278" i="6"/>
  <c r="BI273" i="6"/>
  <c r="BH273" i="6"/>
  <c r="BG273" i="6"/>
  <c r="BF273" i="6"/>
  <c r="T273" i="6"/>
  <c r="R273" i="6"/>
  <c r="P273" i="6"/>
  <c r="BI270" i="6"/>
  <c r="BH270" i="6"/>
  <c r="BG270" i="6"/>
  <c r="BF270" i="6"/>
  <c r="T270" i="6"/>
  <c r="R270" i="6"/>
  <c r="P270" i="6"/>
  <c r="BI268" i="6"/>
  <c r="BH268" i="6"/>
  <c r="BG268" i="6"/>
  <c r="BF268" i="6"/>
  <c r="T268" i="6"/>
  <c r="R268" i="6"/>
  <c r="P268" i="6"/>
  <c r="BI266" i="6"/>
  <c r="BH266" i="6"/>
  <c r="BG266" i="6"/>
  <c r="BF266" i="6"/>
  <c r="T266" i="6"/>
  <c r="R266" i="6"/>
  <c r="P266" i="6"/>
  <c r="BI264" i="6"/>
  <c r="BH264" i="6"/>
  <c r="BG264" i="6"/>
  <c r="BF264" i="6"/>
  <c r="T264" i="6"/>
  <c r="R264" i="6"/>
  <c r="P264" i="6"/>
  <c r="BI262" i="6"/>
  <c r="BH262" i="6"/>
  <c r="BG262" i="6"/>
  <c r="BF262" i="6"/>
  <c r="T262" i="6"/>
  <c r="R262" i="6"/>
  <c r="P262" i="6"/>
  <c r="BI260" i="6"/>
  <c r="BH260" i="6"/>
  <c r="BG260" i="6"/>
  <c r="BF260" i="6"/>
  <c r="T260" i="6"/>
  <c r="R260" i="6"/>
  <c r="P260" i="6"/>
  <c r="BI258" i="6"/>
  <c r="BH258" i="6"/>
  <c r="BG258" i="6"/>
  <c r="BF258" i="6"/>
  <c r="T258" i="6"/>
  <c r="R258" i="6"/>
  <c r="P258" i="6"/>
  <c r="BI256" i="6"/>
  <c r="BH256" i="6"/>
  <c r="BG256" i="6"/>
  <c r="BF256" i="6"/>
  <c r="T256" i="6"/>
  <c r="R256" i="6"/>
  <c r="P256" i="6"/>
  <c r="BI254" i="6"/>
  <c r="BH254" i="6"/>
  <c r="BG254" i="6"/>
  <c r="BF254" i="6"/>
  <c r="T254" i="6"/>
  <c r="R254" i="6"/>
  <c r="P254" i="6"/>
  <c r="BI252" i="6"/>
  <c r="BH252" i="6"/>
  <c r="BG252" i="6"/>
  <c r="BF252" i="6"/>
  <c r="T252" i="6"/>
  <c r="R252" i="6"/>
  <c r="P252" i="6"/>
  <c r="BI250" i="6"/>
  <c r="BH250" i="6"/>
  <c r="BG250" i="6"/>
  <c r="BF250" i="6"/>
  <c r="T250" i="6"/>
  <c r="R250" i="6"/>
  <c r="P250" i="6"/>
  <c r="BI248" i="6"/>
  <c r="BH248" i="6"/>
  <c r="BG248" i="6"/>
  <c r="BF248" i="6"/>
  <c r="T248" i="6"/>
  <c r="R248" i="6"/>
  <c r="P248" i="6"/>
  <c r="BI246" i="6"/>
  <c r="BH246" i="6"/>
  <c r="BG246" i="6"/>
  <c r="BF246" i="6"/>
  <c r="T246" i="6"/>
  <c r="R246" i="6"/>
  <c r="P246" i="6"/>
  <c r="BI244" i="6"/>
  <c r="BH244" i="6"/>
  <c r="BG244" i="6"/>
  <c r="BF244" i="6"/>
  <c r="T244" i="6"/>
  <c r="R244" i="6"/>
  <c r="P244" i="6"/>
  <c r="BI242" i="6"/>
  <c r="BH242" i="6"/>
  <c r="BG242" i="6"/>
  <c r="BF242" i="6"/>
  <c r="T242" i="6"/>
  <c r="R242" i="6"/>
  <c r="P242" i="6"/>
  <c r="BI240" i="6"/>
  <c r="BH240" i="6"/>
  <c r="BG240" i="6"/>
  <c r="BF240" i="6"/>
  <c r="T240" i="6"/>
  <c r="R240" i="6"/>
  <c r="P240" i="6"/>
  <c r="BI238" i="6"/>
  <c r="BH238" i="6"/>
  <c r="BG238" i="6"/>
  <c r="BF238" i="6"/>
  <c r="T238" i="6"/>
  <c r="R238" i="6"/>
  <c r="P238" i="6"/>
  <c r="BI235" i="6"/>
  <c r="BH235" i="6"/>
  <c r="BG235" i="6"/>
  <c r="BF235" i="6"/>
  <c r="T235" i="6"/>
  <c r="R235" i="6"/>
  <c r="P235" i="6"/>
  <c r="BI233" i="6"/>
  <c r="BH233" i="6"/>
  <c r="BG233" i="6"/>
  <c r="BF233" i="6"/>
  <c r="T233" i="6"/>
  <c r="R233" i="6"/>
  <c r="P233" i="6"/>
  <c r="BI231" i="6"/>
  <c r="BH231" i="6"/>
  <c r="BG231" i="6"/>
  <c r="BF231" i="6"/>
  <c r="T231" i="6"/>
  <c r="R231" i="6"/>
  <c r="P231" i="6"/>
  <c r="BI229" i="6"/>
  <c r="BH229" i="6"/>
  <c r="BG229" i="6"/>
  <c r="BF229" i="6"/>
  <c r="T229" i="6"/>
  <c r="R229" i="6"/>
  <c r="P229" i="6"/>
  <c r="BI227" i="6"/>
  <c r="BH227" i="6"/>
  <c r="BG227" i="6"/>
  <c r="BF227" i="6"/>
  <c r="T227" i="6"/>
  <c r="R227" i="6"/>
  <c r="P227" i="6"/>
  <c r="BI225" i="6"/>
  <c r="BH225" i="6"/>
  <c r="BG225" i="6"/>
  <c r="BF225" i="6"/>
  <c r="T225" i="6"/>
  <c r="R225" i="6"/>
  <c r="P225" i="6"/>
  <c r="BI223" i="6"/>
  <c r="BH223" i="6"/>
  <c r="BG223" i="6"/>
  <c r="BF223" i="6"/>
  <c r="T223" i="6"/>
  <c r="R223" i="6"/>
  <c r="P223" i="6"/>
  <c r="BI221" i="6"/>
  <c r="BH221" i="6"/>
  <c r="BG221" i="6"/>
  <c r="BF221" i="6"/>
  <c r="T221" i="6"/>
  <c r="R221" i="6"/>
  <c r="P221" i="6"/>
  <c r="BI219" i="6"/>
  <c r="BH219" i="6"/>
  <c r="BG219" i="6"/>
  <c r="BF219" i="6"/>
  <c r="T219" i="6"/>
  <c r="R219" i="6"/>
  <c r="P219" i="6"/>
  <c r="BI216" i="6"/>
  <c r="BH216" i="6"/>
  <c r="BG216" i="6"/>
  <c r="BF216" i="6"/>
  <c r="T216" i="6"/>
  <c r="R216" i="6"/>
  <c r="P216" i="6"/>
  <c r="BI212" i="6"/>
  <c r="BH212" i="6"/>
  <c r="BG212" i="6"/>
  <c r="BF212" i="6"/>
  <c r="T212" i="6"/>
  <c r="R212" i="6"/>
  <c r="P212" i="6"/>
  <c r="BI207" i="6"/>
  <c r="BH207" i="6"/>
  <c r="BG207" i="6"/>
  <c r="BF207" i="6"/>
  <c r="T207" i="6"/>
  <c r="R207" i="6"/>
  <c r="P207" i="6"/>
  <c r="BI202" i="6"/>
  <c r="BH202" i="6"/>
  <c r="BG202" i="6"/>
  <c r="BF202" i="6"/>
  <c r="T202" i="6"/>
  <c r="R202" i="6"/>
  <c r="P202" i="6"/>
  <c r="BI198" i="6"/>
  <c r="BH198" i="6"/>
  <c r="BG198" i="6"/>
  <c r="BF198" i="6"/>
  <c r="T198" i="6"/>
  <c r="R198" i="6"/>
  <c r="P198" i="6"/>
  <c r="BI191" i="6"/>
  <c r="BH191" i="6"/>
  <c r="BG191" i="6"/>
  <c r="BF191" i="6"/>
  <c r="T191" i="6"/>
  <c r="R191" i="6"/>
  <c r="P191" i="6"/>
  <c r="BI186" i="6"/>
  <c r="BH186" i="6"/>
  <c r="BG186" i="6"/>
  <c r="BF186" i="6"/>
  <c r="T186" i="6"/>
  <c r="R186" i="6"/>
  <c r="P186" i="6"/>
  <c r="BI179" i="6"/>
  <c r="BH179" i="6"/>
  <c r="BG179" i="6"/>
  <c r="BF179" i="6"/>
  <c r="T179" i="6"/>
  <c r="R179" i="6"/>
  <c r="P179" i="6"/>
  <c r="BI175" i="6"/>
  <c r="BH175" i="6"/>
  <c r="BG175" i="6"/>
  <c r="BF175" i="6"/>
  <c r="T175" i="6"/>
  <c r="R175" i="6"/>
  <c r="P175" i="6"/>
  <c r="BI170" i="6"/>
  <c r="BH170" i="6"/>
  <c r="BG170" i="6"/>
  <c r="BF170" i="6"/>
  <c r="T170" i="6"/>
  <c r="R170" i="6"/>
  <c r="P170" i="6"/>
  <c r="BI165" i="6"/>
  <c r="BH165" i="6"/>
  <c r="BG165" i="6"/>
  <c r="BF165" i="6"/>
  <c r="T165" i="6"/>
  <c r="R165" i="6"/>
  <c r="P165" i="6"/>
  <c r="BI162" i="6"/>
  <c r="BH162" i="6"/>
  <c r="BG162" i="6"/>
  <c r="BF162" i="6"/>
  <c r="T162" i="6"/>
  <c r="R162" i="6"/>
  <c r="P162" i="6"/>
  <c r="BI159" i="6"/>
  <c r="BH159" i="6"/>
  <c r="BG159" i="6"/>
  <c r="BF159" i="6"/>
  <c r="T159" i="6"/>
  <c r="R159" i="6"/>
  <c r="P159" i="6"/>
  <c r="BI153" i="6"/>
  <c r="BH153" i="6"/>
  <c r="BG153" i="6"/>
  <c r="BF153" i="6"/>
  <c r="T153" i="6"/>
  <c r="R153" i="6"/>
  <c r="P153" i="6"/>
  <c r="BI147" i="6"/>
  <c r="BH147" i="6"/>
  <c r="BG147" i="6"/>
  <c r="BF147" i="6"/>
  <c r="T147" i="6"/>
  <c r="R147" i="6"/>
  <c r="P147" i="6"/>
  <c r="BI142" i="6"/>
  <c r="BH142" i="6"/>
  <c r="BG142" i="6"/>
  <c r="BF142" i="6"/>
  <c r="T142" i="6"/>
  <c r="R142" i="6"/>
  <c r="P142" i="6"/>
  <c r="BI135" i="6"/>
  <c r="BH135" i="6"/>
  <c r="BG135" i="6"/>
  <c r="BF135" i="6"/>
  <c r="T135" i="6"/>
  <c r="R135" i="6"/>
  <c r="P135" i="6"/>
  <c r="BI128" i="6"/>
  <c r="BH128" i="6"/>
  <c r="BG128" i="6"/>
  <c r="BF128" i="6"/>
  <c r="T128" i="6"/>
  <c r="R128" i="6"/>
  <c r="P128" i="6"/>
  <c r="BI121" i="6"/>
  <c r="BH121" i="6"/>
  <c r="BG121" i="6"/>
  <c r="BF121" i="6"/>
  <c r="T121" i="6"/>
  <c r="R121" i="6"/>
  <c r="P121" i="6"/>
  <c r="BI114" i="6"/>
  <c r="BH114" i="6"/>
  <c r="BG114" i="6"/>
  <c r="BF114" i="6"/>
  <c r="T114" i="6"/>
  <c r="R114" i="6"/>
  <c r="P114" i="6"/>
  <c r="BI111" i="6"/>
  <c r="BH111" i="6"/>
  <c r="BG111" i="6"/>
  <c r="BF111" i="6"/>
  <c r="T111" i="6"/>
  <c r="R111" i="6"/>
  <c r="P111" i="6"/>
  <c r="BI108" i="6"/>
  <c r="BH108" i="6"/>
  <c r="BG108" i="6"/>
  <c r="BF108" i="6"/>
  <c r="T108" i="6"/>
  <c r="R108" i="6"/>
  <c r="P108" i="6"/>
  <c r="BI105" i="6"/>
  <c r="BH105" i="6"/>
  <c r="BG105" i="6"/>
  <c r="BF105" i="6"/>
  <c r="T105" i="6"/>
  <c r="R105" i="6"/>
  <c r="P105" i="6"/>
  <c r="BI102" i="6"/>
  <c r="BH102" i="6"/>
  <c r="BG102" i="6"/>
  <c r="BF102" i="6"/>
  <c r="T102" i="6"/>
  <c r="R102" i="6"/>
  <c r="P102" i="6"/>
  <c r="BI99" i="6"/>
  <c r="BH99" i="6"/>
  <c r="BG99" i="6"/>
  <c r="BF99" i="6"/>
  <c r="T99" i="6"/>
  <c r="R99" i="6"/>
  <c r="P99" i="6"/>
  <c r="BI96" i="6"/>
  <c r="BH96" i="6"/>
  <c r="BG96" i="6"/>
  <c r="BF96" i="6"/>
  <c r="T96" i="6"/>
  <c r="R96" i="6"/>
  <c r="P96" i="6"/>
  <c r="J90" i="6"/>
  <c r="J89" i="6"/>
  <c r="F89" i="6"/>
  <c r="F87" i="6"/>
  <c r="E85" i="6"/>
  <c r="J59" i="6"/>
  <c r="J58" i="6"/>
  <c r="F58" i="6"/>
  <c r="F56" i="6"/>
  <c r="E54" i="6"/>
  <c r="J20" i="6"/>
  <c r="E20" i="6"/>
  <c r="F90" i="6" s="1"/>
  <c r="J19" i="6"/>
  <c r="J14" i="6"/>
  <c r="J56" i="6" s="1"/>
  <c r="E7" i="6"/>
  <c r="E81" i="6"/>
  <c r="J39" i="5"/>
  <c r="J38" i="5"/>
  <c r="AY59" i="1"/>
  <c r="J37" i="5"/>
  <c r="AX59" i="1"/>
  <c r="BI351" i="5"/>
  <c r="BH351" i="5"/>
  <c r="BG351" i="5"/>
  <c r="BF351" i="5"/>
  <c r="T351" i="5"/>
  <c r="R351" i="5"/>
  <c r="P351" i="5"/>
  <c r="BI349" i="5"/>
  <c r="BH349" i="5"/>
  <c r="BG349" i="5"/>
  <c r="BF349" i="5"/>
  <c r="T349" i="5"/>
  <c r="R349" i="5"/>
  <c r="P349" i="5"/>
  <c r="BI345" i="5"/>
  <c r="BH345" i="5"/>
  <c r="BG345" i="5"/>
  <c r="BF345" i="5"/>
  <c r="T345" i="5"/>
  <c r="R345" i="5"/>
  <c r="P345" i="5"/>
  <c r="BI342" i="5"/>
  <c r="BH342" i="5"/>
  <c r="BG342" i="5"/>
  <c r="BF342" i="5"/>
  <c r="T342" i="5"/>
  <c r="R342" i="5"/>
  <c r="P342" i="5"/>
  <c r="BI339" i="5"/>
  <c r="BH339" i="5"/>
  <c r="BG339" i="5"/>
  <c r="BF339" i="5"/>
  <c r="T339" i="5"/>
  <c r="R339" i="5"/>
  <c r="P339" i="5"/>
  <c r="BI336" i="5"/>
  <c r="BH336" i="5"/>
  <c r="BG336" i="5"/>
  <c r="BF336" i="5"/>
  <c r="T336" i="5"/>
  <c r="R336" i="5"/>
  <c r="P336" i="5"/>
  <c r="BI328" i="5"/>
  <c r="BH328" i="5"/>
  <c r="BG328" i="5"/>
  <c r="BF328" i="5"/>
  <c r="T328" i="5"/>
  <c r="R328" i="5"/>
  <c r="P328" i="5"/>
  <c r="BI320" i="5"/>
  <c r="BH320" i="5"/>
  <c r="BG320" i="5"/>
  <c r="BF320" i="5"/>
  <c r="T320" i="5"/>
  <c r="R320" i="5"/>
  <c r="P320" i="5"/>
  <c r="BI317" i="5"/>
  <c r="BH317" i="5"/>
  <c r="BG317" i="5"/>
  <c r="BF317" i="5"/>
  <c r="T317" i="5"/>
  <c r="R317" i="5"/>
  <c r="P317" i="5"/>
  <c r="BI315" i="5"/>
  <c r="BH315" i="5"/>
  <c r="BG315" i="5"/>
  <c r="BF315" i="5"/>
  <c r="T315" i="5"/>
  <c r="R315" i="5"/>
  <c r="P315" i="5"/>
  <c r="BI313" i="5"/>
  <c r="BH313" i="5"/>
  <c r="BG313" i="5"/>
  <c r="BF313" i="5"/>
  <c r="T313" i="5"/>
  <c r="R313" i="5"/>
  <c r="P313" i="5"/>
  <c r="BI311" i="5"/>
  <c r="BH311" i="5"/>
  <c r="BG311" i="5"/>
  <c r="BF311" i="5"/>
  <c r="T311" i="5"/>
  <c r="R311" i="5"/>
  <c r="P311" i="5"/>
  <c r="BI309" i="5"/>
  <c r="BH309" i="5"/>
  <c r="BG309" i="5"/>
  <c r="BF309" i="5"/>
  <c r="T309" i="5"/>
  <c r="R309" i="5"/>
  <c r="P309" i="5"/>
  <c r="BI307" i="5"/>
  <c r="BH307" i="5"/>
  <c r="BG307" i="5"/>
  <c r="BF307" i="5"/>
  <c r="T307" i="5"/>
  <c r="R307" i="5"/>
  <c r="P307" i="5"/>
  <c r="BI305" i="5"/>
  <c r="BH305" i="5"/>
  <c r="BG305" i="5"/>
  <c r="BF305" i="5"/>
  <c r="T305" i="5"/>
  <c r="R305" i="5"/>
  <c r="P305" i="5"/>
  <c r="BI303" i="5"/>
  <c r="BH303" i="5"/>
  <c r="BG303" i="5"/>
  <c r="BF303" i="5"/>
  <c r="T303" i="5"/>
  <c r="R303" i="5"/>
  <c r="P303" i="5"/>
  <c r="BI301" i="5"/>
  <c r="BH301" i="5"/>
  <c r="BG301" i="5"/>
  <c r="BF301" i="5"/>
  <c r="T301" i="5"/>
  <c r="R301" i="5"/>
  <c r="P301" i="5"/>
  <c r="BI299" i="5"/>
  <c r="BH299" i="5"/>
  <c r="BG299" i="5"/>
  <c r="BF299" i="5"/>
  <c r="T299" i="5"/>
  <c r="R299" i="5"/>
  <c r="P299" i="5"/>
  <c r="BI297" i="5"/>
  <c r="BH297" i="5"/>
  <c r="BG297" i="5"/>
  <c r="BF297" i="5"/>
  <c r="T297" i="5"/>
  <c r="R297" i="5"/>
  <c r="P297" i="5"/>
  <c r="BI295" i="5"/>
  <c r="BH295" i="5"/>
  <c r="BG295" i="5"/>
  <c r="BF295" i="5"/>
  <c r="T295" i="5"/>
  <c r="R295" i="5"/>
  <c r="P295" i="5"/>
  <c r="BI293" i="5"/>
  <c r="BH293" i="5"/>
  <c r="BG293" i="5"/>
  <c r="BF293" i="5"/>
  <c r="T293" i="5"/>
  <c r="R293" i="5"/>
  <c r="P293" i="5"/>
  <c r="BI291" i="5"/>
  <c r="BH291" i="5"/>
  <c r="BG291" i="5"/>
  <c r="BF291" i="5"/>
  <c r="T291" i="5"/>
  <c r="R291" i="5"/>
  <c r="P291" i="5"/>
  <c r="BI289" i="5"/>
  <c r="BH289" i="5"/>
  <c r="BG289" i="5"/>
  <c r="BF289" i="5"/>
  <c r="T289" i="5"/>
  <c r="R289" i="5"/>
  <c r="P289" i="5"/>
  <c r="BI287" i="5"/>
  <c r="BH287" i="5"/>
  <c r="BG287" i="5"/>
  <c r="BF287" i="5"/>
  <c r="T287" i="5"/>
  <c r="R287" i="5"/>
  <c r="P287" i="5"/>
  <c r="BI285" i="5"/>
  <c r="BH285" i="5"/>
  <c r="BG285" i="5"/>
  <c r="BF285" i="5"/>
  <c r="T285" i="5"/>
  <c r="R285" i="5"/>
  <c r="P285" i="5"/>
  <c r="BI283" i="5"/>
  <c r="BH283" i="5"/>
  <c r="BG283" i="5"/>
  <c r="BF283" i="5"/>
  <c r="T283" i="5"/>
  <c r="R283" i="5"/>
  <c r="P283" i="5"/>
  <c r="BI281" i="5"/>
  <c r="BH281" i="5"/>
  <c r="BG281" i="5"/>
  <c r="BF281" i="5"/>
  <c r="T281" i="5"/>
  <c r="R281" i="5"/>
  <c r="P281" i="5"/>
  <c r="BI279" i="5"/>
  <c r="BH279" i="5"/>
  <c r="BG279" i="5"/>
  <c r="BF279" i="5"/>
  <c r="T279" i="5"/>
  <c r="R279" i="5"/>
  <c r="P279" i="5"/>
  <c r="BI276" i="5"/>
  <c r="BH276" i="5"/>
  <c r="BG276" i="5"/>
  <c r="BF276" i="5"/>
  <c r="T276" i="5"/>
  <c r="R276" i="5"/>
  <c r="P276" i="5"/>
  <c r="BI274" i="5"/>
  <c r="BH274" i="5"/>
  <c r="BG274" i="5"/>
  <c r="BF274" i="5"/>
  <c r="T274" i="5"/>
  <c r="R274" i="5"/>
  <c r="P274" i="5"/>
  <c r="BI272" i="5"/>
  <c r="BH272" i="5"/>
  <c r="BG272" i="5"/>
  <c r="BF272" i="5"/>
  <c r="T272" i="5"/>
  <c r="R272" i="5"/>
  <c r="P272" i="5"/>
  <c r="BI270" i="5"/>
  <c r="BH270" i="5"/>
  <c r="BG270" i="5"/>
  <c r="BF270" i="5"/>
  <c r="T270" i="5"/>
  <c r="R270" i="5"/>
  <c r="P270" i="5"/>
  <c r="BI268" i="5"/>
  <c r="BH268" i="5"/>
  <c r="BG268" i="5"/>
  <c r="BF268" i="5"/>
  <c r="T268" i="5"/>
  <c r="R268" i="5"/>
  <c r="P268" i="5"/>
  <c r="BI266" i="5"/>
  <c r="BH266" i="5"/>
  <c r="BG266" i="5"/>
  <c r="BF266" i="5"/>
  <c r="T266" i="5"/>
  <c r="R266" i="5"/>
  <c r="P266" i="5"/>
  <c r="BI264" i="5"/>
  <c r="BH264" i="5"/>
  <c r="BG264" i="5"/>
  <c r="BF264" i="5"/>
  <c r="T264" i="5"/>
  <c r="R264" i="5"/>
  <c r="P264" i="5"/>
  <c r="BI260" i="5"/>
  <c r="BH260" i="5"/>
  <c r="BG260" i="5"/>
  <c r="BF260" i="5"/>
  <c r="T260" i="5"/>
  <c r="R260" i="5"/>
  <c r="P260" i="5"/>
  <c r="BI258" i="5"/>
  <c r="BH258" i="5"/>
  <c r="BG258" i="5"/>
  <c r="BF258" i="5"/>
  <c r="T258" i="5"/>
  <c r="R258" i="5"/>
  <c r="P258" i="5"/>
  <c r="BI256" i="5"/>
  <c r="BH256" i="5"/>
  <c r="BG256" i="5"/>
  <c r="BF256" i="5"/>
  <c r="T256" i="5"/>
  <c r="R256" i="5"/>
  <c r="P256" i="5"/>
  <c r="BI254" i="5"/>
  <c r="BH254" i="5"/>
  <c r="BG254" i="5"/>
  <c r="BF254" i="5"/>
  <c r="T254" i="5"/>
  <c r="R254" i="5"/>
  <c r="P254" i="5"/>
  <c r="BI247" i="5"/>
  <c r="BH247" i="5"/>
  <c r="BG247" i="5"/>
  <c r="BF247" i="5"/>
  <c r="T247" i="5"/>
  <c r="R247" i="5"/>
  <c r="P247" i="5"/>
  <c r="BI241" i="5"/>
  <c r="BH241" i="5"/>
  <c r="BG241" i="5"/>
  <c r="BF241" i="5"/>
  <c r="T241" i="5"/>
  <c r="R241" i="5"/>
  <c r="P241" i="5"/>
  <c r="BI236" i="5"/>
  <c r="BH236" i="5"/>
  <c r="BG236" i="5"/>
  <c r="BF236" i="5"/>
  <c r="T236" i="5"/>
  <c r="R236" i="5"/>
  <c r="P236" i="5"/>
  <c r="BI228" i="5"/>
  <c r="BH228" i="5"/>
  <c r="BG228" i="5"/>
  <c r="BF228" i="5"/>
  <c r="T228" i="5"/>
  <c r="R228" i="5"/>
  <c r="P228" i="5"/>
  <c r="BI224" i="5"/>
  <c r="BH224" i="5"/>
  <c r="BG224" i="5"/>
  <c r="BF224" i="5"/>
  <c r="T224" i="5"/>
  <c r="R224" i="5"/>
  <c r="P224" i="5"/>
  <c r="BI212" i="5"/>
  <c r="BH212" i="5"/>
  <c r="BG212" i="5"/>
  <c r="BF212" i="5"/>
  <c r="T212" i="5"/>
  <c r="R212" i="5"/>
  <c r="P212" i="5"/>
  <c r="BI207" i="5"/>
  <c r="BH207" i="5"/>
  <c r="BG207" i="5"/>
  <c r="BF207" i="5"/>
  <c r="T207" i="5"/>
  <c r="R207" i="5"/>
  <c r="P207" i="5"/>
  <c r="BI197" i="5"/>
  <c r="BH197" i="5"/>
  <c r="BG197" i="5"/>
  <c r="BF197" i="5"/>
  <c r="T197" i="5"/>
  <c r="R197" i="5"/>
  <c r="P197" i="5"/>
  <c r="BI193" i="5"/>
  <c r="BH193" i="5"/>
  <c r="BG193" i="5"/>
  <c r="BF193" i="5"/>
  <c r="T193" i="5"/>
  <c r="R193" i="5"/>
  <c r="P193" i="5"/>
  <c r="BI188" i="5"/>
  <c r="BH188" i="5"/>
  <c r="BG188" i="5"/>
  <c r="BF188" i="5"/>
  <c r="T188" i="5"/>
  <c r="R188" i="5"/>
  <c r="P188" i="5"/>
  <c r="BI183" i="5"/>
  <c r="BH183" i="5"/>
  <c r="BG183" i="5"/>
  <c r="BF183" i="5"/>
  <c r="T183" i="5"/>
  <c r="R183" i="5"/>
  <c r="P183" i="5"/>
  <c r="BI180" i="5"/>
  <c r="BH180" i="5"/>
  <c r="BG180" i="5"/>
  <c r="BF180" i="5"/>
  <c r="T180" i="5"/>
  <c r="R180" i="5"/>
  <c r="P180" i="5"/>
  <c r="BI177" i="5"/>
  <c r="BH177" i="5"/>
  <c r="BG177" i="5"/>
  <c r="BF177" i="5"/>
  <c r="T177" i="5"/>
  <c r="R177" i="5"/>
  <c r="P177" i="5"/>
  <c r="BI171" i="5"/>
  <c r="BH171" i="5"/>
  <c r="BG171" i="5"/>
  <c r="BF171" i="5"/>
  <c r="T171" i="5"/>
  <c r="R171" i="5"/>
  <c r="P171" i="5"/>
  <c r="BI162" i="5"/>
  <c r="BH162" i="5"/>
  <c r="BG162" i="5"/>
  <c r="BF162" i="5"/>
  <c r="T162" i="5"/>
  <c r="R162" i="5"/>
  <c r="P162" i="5"/>
  <c r="BI154" i="5"/>
  <c r="BH154" i="5"/>
  <c r="BG154" i="5"/>
  <c r="BF154" i="5"/>
  <c r="T154" i="5"/>
  <c r="R154" i="5"/>
  <c r="P154" i="5"/>
  <c r="BI144" i="5"/>
  <c r="BH144" i="5"/>
  <c r="BG144" i="5"/>
  <c r="BF144" i="5"/>
  <c r="T144" i="5"/>
  <c r="R144" i="5"/>
  <c r="P144" i="5"/>
  <c r="BI134" i="5"/>
  <c r="BH134" i="5"/>
  <c r="BG134" i="5"/>
  <c r="BF134" i="5"/>
  <c r="T134" i="5"/>
  <c r="R134" i="5"/>
  <c r="P134" i="5"/>
  <c r="BI124" i="5"/>
  <c r="BH124" i="5"/>
  <c r="BG124" i="5"/>
  <c r="BF124" i="5"/>
  <c r="T124" i="5"/>
  <c r="R124" i="5"/>
  <c r="P124" i="5"/>
  <c r="BI114" i="5"/>
  <c r="BH114" i="5"/>
  <c r="BG114" i="5"/>
  <c r="BF114" i="5"/>
  <c r="T114" i="5"/>
  <c r="R114" i="5"/>
  <c r="P114" i="5"/>
  <c r="BI111" i="5"/>
  <c r="BH111" i="5"/>
  <c r="BG111" i="5"/>
  <c r="BF111" i="5"/>
  <c r="T111" i="5"/>
  <c r="R111" i="5"/>
  <c r="P111" i="5"/>
  <c r="BI108" i="5"/>
  <c r="BH108" i="5"/>
  <c r="BG108" i="5"/>
  <c r="BF108" i="5"/>
  <c r="T108" i="5"/>
  <c r="R108" i="5"/>
  <c r="P108" i="5"/>
  <c r="BI105" i="5"/>
  <c r="BH105" i="5"/>
  <c r="BG105" i="5"/>
  <c r="BF105" i="5"/>
  <c r="T105" i="5"/>
  <c r="R105" i="5"/>
  <c r="P105" i="5"/>
  <c r="BI102" i="5"/>
  <c r="BH102" i="5"/>
  <c r="BG102" i="5"/>
  <c r="BF102" i="5"/>
  <c r="T102" i="5"/>
  <c r="R102" i="5"/>
  <c r="P102" i="5"/>
  <c r="BI99" i="5"/>
  <c r="BH99" i="5"/>
  <c r="BG99" i="5"/>
  <c r="BF99" i="5"/>
  <c r="T99" i="5"/>
  <c r="R99" i="5"/>
  <c r="P99" i="5"/>
  <c r="BI96" i="5"/>
  <c r="BH96" i="5"/>
  <c r="BG96" i="5"/>
  <c r="BF96" i="5"/>
  <c r="T96" i="5"/>
  <c r="R96" i="5"/>
  <c r="P96" i="5"/>
  <c r="J90" i="5"/>
  <c r="J89" i="5"/>
  <c r="F89" i="5"/>
  <c r="F87" i="5"/>
  <c r="E85" i="5"/>
  <c r="J59" i="5"/>
  <c r="J58" i="5"/>
  <c r="F58" i="5"/>
  <c r="F56" i="5"/>
  <c r="E54" i="5"/>
  <c r="J20" i="5"/>
  <c r="E20" i="5"/>
  <c r="F59" i="5" s="1"/>
  <c r="J19" i="5"/>
  <c r="J14" i="5"/>
  <c r="J56" i="5"/>
  <c r="E7" i="5"/>
  <c r="E50" i="5" s="1"/>
  <c r="J37" i="4"/>
  <c r="J36" i="4"/>
  <c r="AY57" i="1" s="1"/>
  <c r="J35" i="4"/>
  <c r="AX57" i="1" s="1"/>
  <c r="BI259" i="4"/>
  <c r="BH259" i="4"/>
  <c r="BG259" i="4"/>
  <c r="BF259" i="4"/>
  <c r="T259" i="4"/>
  <c r="T258" i="4" s="1"/>
  <c r="R259" i="4"/>
  <c r="R258" i="4" s="1"/>
  <c r="P259" i="4"/>
  <c r="P258" i="4" s="1"/>
  <c r="BI256" i="4"/>
  <c r="BH256" i="4"/>
  <c r="BG256" i="4"/>
  <c r="BF256" i="4"/>
  <c r="T256" i="4"/>
  <c r="R256" i="4"/>
  <c r="P256" i="4"/>
  <c r="BI252" i="4"/>
  <c r="BH252" i="4"/>
  <c r="BG252" i="4"/>
  <c r="BF252" i="4"/>
  <c r="T252" i="4"/>
  <c r="R252" i="4"/>
  <c r="P252" i="4"/>
  <c r="BI249" i="4"/>
  <c r="BH249" i="4"/>
  <c r="BG249" i="4"/>
  <c r="BF249" i="4"/>
  <c r="T249" i="4"/>
  <c r="R249" i="4"/>
  <c r="P249" i="4"/>
  <c r="BI246" i="4"/>
  <c r="BH246" i="4"/>
  <c r="BG246" i="4"/>
  <c r="BF246" i="4"/>
  <c r="T246" i="4"/>
  <c r="R246" i="4"/>
  <c r="P246" i="4"/>
  <c r="BI239" i="4"/>
  <c r="BH239" i="4"/>
  <c r="BG239" i="4"/>
  <c r="BF239" i="4"/>
  <c r="T239" i="4"/>
  <c r="R239" i="4"/>
  <c r="P239" i="4"/>
  <c r="BI228" i="4"/>
  <c r="BH228" i="4"/>
  <c r="BG228" i="4"/>
  <c r="BF228" i="4"/>
  <c r="T228" i="4"/>
  <c r="R228" i="4"/>
  <c r="P228" i="4"/>
  <c r="BI225" i="4"/>
  <c r="BH225" i="4"/>
  <c r="BG225" i="4"/>
  <c r="BF225" i="4"/>
  <c r="T225" i="4"/>
  <c r="R225" i="4"/>
  <c r="P225" i="4"/>
  <c r="BI222" i="4"/>
  <c r="BH222" i="4"/>
  <c r="BG222" i="4"/>
  <c r="BF222" i="4"/>
  <c r="T222" i="4"/>
  <c r="R222" i="4"/>
  <c r="P222" i="4"/>
  <c r="BI218" i="4"/>
  <c r="BH218" i="4"/>
  <c r="BG218" i="4"/>
  <c r="BF218" i="4"/>
  <c r="T218" i="4"/>
  <c r="R218" i="4"/>
  <c r="P218" i="4"/>
  <c r="BI215" i="4"/>
  <c r="BH215" i="4"/>
  <c r="BG215" i="4"/>
  <c r="BF215" i="4"/>
  <c r="T215" i="4"/>
  <c r="R215" i="4"/>
  <c r="P215" i="4"/>
  <c r="BI212" i="4"/>
  <c r="BH212" i="4"/>
  <c r="BG212" i="4"/>
  <c r="BF212" i="4"/>
  <c r="T212" i="4"/>
  <c r="R212" i="4"/>
  <c r="P212" i="4"/>
  <c r="BI209" i="4"/>
  <c r="BH209" i="4"/>
  <c r="BG209" i="4"/>
  <c r="BF209" i="4"/>
  <c r="T209" i="4"/>
  <c r="R209" i="4"/>
  <c r="P209" i="4"/>
  <c r="BI206" i="4"/>
  <c r="BH206" i="4"/>
  <c r="BG206" i="4"/>
  <c r="BF206" i="4"/>
  <c r="T206" i="4"/>
  <c r="R206" i="4"/>
  <c r="P206" i="4"/>
  <c r="BI203" i="4"/>
  <c r="BH203" i="4"/>
  <c r="BG203" i="4"/>
  <c r="BF203" i="4"/>
  <c r="T203" i="4"/>
  <c r="R203" i="4"/>
  <c r="P203" i="4"/>
  <c r="BI200" i="4"/>
  <c r="BH200" i="4"/>
  <c r="BG200" i="4"/>
  <c r="BF200" i="4"/>
  <c r="T200" i="4"/>
  <c r="R200" i="4"/>
  <c r="P200" i="4"/>
  <c r="BI198" i="4"/>
  <c r="BH198" i="4"/>
  <c r="BG198" i="4"/>
  <c r="BF198" i="4"/>
  <c r="T198" i="4"/>
  <c r="R198" i="4"/>
  <c r="P198" i="4"/>
  <c r="BI195" i="4"/>
  <c r="BH195" i="4"/>
  <c r="BG195" i="4"/>
  <c r="BF195" i="4"/>
  <c r="T195" i="4"/>
  <c r="R195" i="4"/>
  <c r="P195" i="4"/>
  <c r="BI192" i="4"/>
  <c r="BH192" i="4"/>
  <c r="BG192" i="4"/>
  <c r="BF192" i="4"/>
  <c r="T192" i="4"/>
  <c r="R192" i="4"/>
  <c r="P192" i="4"/>
  <c r="BI187" i="4"/>
  <c r="BH187" i="4"/>
  <c r="BG187" i="4"/>
  <c r="BF187" i="4"/>
  <c r="T187" i="4"/>
  <c r="R187" i="4"/>
  <c r="P187" i="4"/>
  <c r="BI184" i="4"/>
  <c r="BH184" i="4"/>
  <c r="BG184" i="4"/>
  <c r="BF184" i="4"/>
  <c r="T184" i="4"/>
  <c r="R184" i="4"/>
  <c r="P184" i="4"/>
  <c r="BI181" i="4"/>
  <c r="BH181" i="4"/>
  <c r="BG181" i="4"/>
  <c r="BF181" i="4"/>
  <c r="T181" i="4"/>
  <c r="R181" i="4"/>
  <c r="P181" i="4"/>
  <c r="BI176" i="4"/>
  <c r="BH176" i="4"/>
  <c r="BG176" i="4"/>
  <c r="BF176" i="4"/>
  <c r="T176" i="4"/>
  <c r="R176" i="4"/>
  <c r="P176" i="4"/>
  <c r="BI173" i="4"/>
  <c r="BH173" i="4"/>
  <c r="BG173" i="4"/>
  <c r="BF173" i="4"/>
  <c r="T173" i="4"/>
  <c r="R173" i="4"/>
  <c r="P173" i="4"/>
  <c r="BI170" i="4"/>
  <c r="BH170" i="4"/>
  <c r="BG170" i="4"/>
  <c r="BF170" i="4"/>
  <c r="T170" i="4"/>
  <c r="R170" i="4"/>
  <c r="P170" i="4"/>
  <c r="BI167" i="4"/>
  <c r="BH167" i="4"/>
  <c r="BG167" i="4"/>
  <c r="BF167" i="4"/>
  <c r="T167" i="4"/>
  <c r="R167" i="4"/>
  <c r="P167" i="4"/>
  <c r="BI164" i="4"/>
  <c r="BH164" i="4"/>
  <c r="BG164" i="4"/>
  <c r="BF164" i="4"/>
  <c r="T164" i="4"/>
  <c r="R164" i="4"/>
  <c r="P164" i="4"/>
  <c r="BI159" i="4"/>
  <c r="BH159" i="4"/>
  <c r="BG159" i="4"/>
  <c r="BF159" i="4"/>
  <c r="T159" i="4"/>
  <c r="R159" i="4"/>
  <c r="P159" i="4"/>
  <c r="BI156" i="4"/>
  <c r="BH156" i="4"/>
  <c r="BG156" i="4"/>
  <c r="BF156" i="4"/>
  <c r="T156" i="4"/>
  <c r="R156" i="4"/>
  <c r="P156" i="4"/>
  <c r="BI152" i="4"/>
  <c r="BH152" i="4"/>
  <c r="BG152" i="4"/>
  <c r="BF152" i="4"/>
  <c r="T152" i="4"/>
  <c r="R152" i="4"/>
  <c r="P152" i="4"/>
  <c r="BI147" i="4"/>
  <c r="BH147" i="4"/>
  <c r="BG147" i="4"/>
  <c r="BF147" i="4"/>
  <c r="T147" i="4"/>
  <c r="R147" i="4"/>
  <c r="P147" i="4"/>
  <c r="BI144" i="4"/>
  <c r="BH144" i="4"/>
  <c r="BG144" i="4"/>
  <c r="BF144" i="4"/>
  <c r="T144" i="4"/>
  <c r="R144" i="4"/>
  <c r="P144" i="4"/>
  <c r="BI134" i="4"/>
  <c r="BH134" i="4"/>
  <c r="BG134" i="4"/>
  <c r="BF134" i="4"/>
  <c r="T134" i="4"/>
  <c r="R134" i="4"/>
  <c r="P134" i="4"/>
  <c r="BI125" i="4"/>
  <c r="BH125" i="4"/>
  <c r="BG125" i="4"/>
  <c r="BF125" i="4"/>
  <c r="T125" i="4"/>
  <c r="R125" i="4"/>
  <c r="P125" i="4"/>
  <c r="BI114" i="4"/>
  <c r="BH114" i="4"/>
  <c r="BG114" i="4"/>
  <c r="BF114" i="4"/>
  <c r="T114" i="4"/>
  <c r="R114" i="4"/>
  <c r="P114" i="4"/>
  <c r="BI103" i="4"/>
  <c r="BH103" i="4"/>
  <c r="BG103" i="4"/>
  <c r="BF103" i="4"/>
  <c r="T103" i="4"/>
  <c r="R103" i="4"/>
  <c r="P103" i="4"/>
  <c r="BI100" i="4"/>
  <c r="BH100" i="4"/>
  <c r="BG100" i="4"/>
  <c r="BF100" i="4"/>
  <c r="T100" i="4"/>
  <c r="R100" i="4"/>
  <c r="P100" i="4"/>
  <c r="BI97" i="4"/>
  <c r="BH97" i="4"/>
  <c r="BG97" i="4"/>
  <c r="BF97" i="4"/>
  <c r="T97" i="4"/>
  <c r="R97" i="4"/>
  <c r="P97" i="4"/>
  <c r="BI94" i="4"/>
  <c r="BH94" i="4"/>
  <c r="BG94" i="4"/>
  <c r="BF94" i="4"/>
  <c r="T94" i="4"/>
  <c r="R94" i="4"/>
  <c r="P94" i="4"/>
  <c r="BI89" i="4"/>
  <c r="BH89" i="4"/>
  <c r="BG89" i="4"/>
  <c r="BF89" i="4"/>
  <c r="T89" i="4"/>
  <c r="R89" i="4"/>
  <c r="P89" i="4"/>
  <c r="J83" i="4"/>
  <c r="J82" i="4"/>
  <c r="F82" i="4"/>
  <c r="F80" i="4"/>
  <c r="E78" i="4"/>
  <c r="J55" i="4"/>
  <c r="J54" i="4"/>
  <c r="F54" i="4"/>
  <c r="F52" i="4"/>
  <c r="E50" i="4"/>
  <c r="J18" i="4"/>
  <c r="E18" i="4"/>
  <c r="F55" i="4"/>
  <c r="J17" i="4"/>
  <c r="J12" i="4"/>
  <c r="J52" i="4" s="1"/>
  <c r="E7" i="4"/>
  <c r="E48" i="4"/>
  <c r="J37" i="3"/>
  <c r="J36" i="3"/>
  <c r="AY56" i="1"/>
  <c r="J35" i="3"/>
  <c r="AX56" i="1" s="1"/>
  <c r="BI354" i="3"/>
  <c r="BH354" i="3"/>
  <c r="BG354" i="3"/>
  <c r="BF354" i="3"/>
  <c r="T354" i="3"/>
  <c r="T353" i="3"/>
  <c r="R354" i="3"/>
  <c r="R353" i="3" s="1"/>
  <c r="P354" i="3"/>
  <c r="P353" i="3"/>
  <c r="BI349" i="3"/>
  <c r="BH349" i="3"/>
  <c r="BG349" i="3"/>
  <c r="BF349" i="3"/>
  <c r="T349" i="3"/>
  <c r="R349" i="3"/>
  <c r="P349" i="3"/>
  <c r="BI344" i="3"/>
  <c r="BH344" i="3"/>
  <c r="BG344" i="3"/>
  <c r="BF344" i="3"/>
  <c r="T344" i="3"/>
  <c r="R344" i="3"/>
  <c r="P344" i="3"/>
  <c r="BI341" i="3"/>
  <c r="BH341" i="3"/>
  <c r="BG341" i="3"/>
  <c r="BF341" i="3"/>
  <c r="T341" i="3"/>
  <c r="R341" i="3"/>
  <c r="P341" i="3"/>
  <c r="BI338" i="3"/>
  <c r="BH338" i="3"/>
  <c r="BG338" i="3"/>
  <c r="BF338" i="3"/>
  <c r="T338" i="3"/>
  <c r="R338" i="3"/>
  <c r="P338" i="3"/>
  <c r="BI332" i="3"/>
  <c r="BH332" i="3"/>
  <c r="BG332" i="3"/>
  <c r="BF332" i="3"/>
  <c r="T332" i="3"/>
  <c r="R332" i="3"/>
  <c r="P332" i="3"/>
  <c r="BI321" i="3"/>
  <c r="BH321" i="3"/>
  <c r="BG321" i="3"/>
  <c r="BF321" i="3"/>
  <c r="T321" i="3"/>
  <c r="R321" i="3"/>
  <c r="P321" i="3"/>
  <c r="BI312" i="3"/>
  <c r="BH312" i="3"/>
  <c r="BG312" i="3"/>
  <c r="BF312" i="3"/>
  <c r="T312" i="3"/>
  <c r="R312" i="3"/>
  <c r="P312" i="3"/>
  <c r="BI309" i="3"/>
  <c r="BH309" i="3"/>
  <c r="BG309" i="3"/>
  <c r="BF309" i="3"/>
  <c r="T309" i="3"/>
  <c r="R309" i="3"/>
  <c r="P309" i="3"/>
  <c r="BI306" i="3"/>
  <c r="BH306" i="3"/>
  <c r="BG306" i="3"/>
  <c r="BF306" i="3"/>
  <c r="T306" i="3"/>
  <c r="R306" i="3"/>
  <c r="P306" i="3"/>
  <c r="BI302" i="3"/>
  <c r="BH302" i="3"/>
  <c r="BG302" i="3"/>
  <c r="BF302" i="3"/>
  <c r="T302" i="3"/>
  <c r="R302" i="3"/>
  <c r="P302" i="3"/>
  <c r="BI299" i="3"/>
  <c r="BH299" i="3"/>
  <c r="BG299" i="3"/>
  <c r="BF299" i="3"/>
  <c r="T299" i="3"/>
  <c r="R299" i="3"/>
  <c r="P299" i="3"/>
  <c r="BI296" i="3"/>
  <c r="BH296" i="3"/>
  <c r="BG296" i="3"/>
  <c r="BF296" i="3"/>
  <c r="T296" i="3"/>
  <c r="R296" i="3"/>
  <c r="P296" i="3"/>
  <c r="BI293" i="3"/>
  <c r="BH293" i="3"/>
  <c r="BG293" i="3"/>
  <c r="BF293" i="3"/>
  <c r="T293" i="3"/>
  <c r="R293" i="3"/>
  <c r="P293" i="3"/>
  <c r="BI290" i="3"/>
  <c r="BH290" i="3"/>
  <c r="BG290" i="3"/>
  <c r="BF290" i="3"/>
  <c r="T290" i="3"/>
  <c r="R290" i="3"/>
  <c r="P290" i="3"/>
  <c r="BI285" i="3"/>
  <c r="BH285" i="3"/>
  <c r="BG285" i="3"/>
  <c r="BF285" i="3"/>
  <c r="T285" i="3"/>
  <c r="R285" i="3"/>
  <c r="P285" i="3"/>
  <c r="BI282" i="3"/>
  <c r="BH282" i="3"/>
  <c r="BG282" i="3"/>
  <c r="BF282" i="3"/>
  <c r="T282" i="3"/>
  <c r="R282" i="3"/>
  <c r="P282" i="3"/>
  <c r="BI278" i="3"/>
  <c r="BH278" i="3"/>
  <c r="BG278" i="3"/>
  <c r="BF278" i="3"/>
  <c r="T278" i="3"/>
  <c r="R278" i="3"/>
  <c r="P278" i="3"/>
  <c r="BI275" i="3"/>
  <c r="BH275" i="3"/>
  <c r="BG275" i="3"/>
  <c r="BF275" i="3"/>
  <c r="T275" i="3"/>
  <c r="R275" i="3"/>
  <c r="P275" i="3"/>
  <c r="BI272" i="3"/>
  <c r="BH272" i="3"/>
  <c r="BG272" i="3"/>
  <c r="BF272" i="3"/>
  <c r="T272" i="3"/>
  <c r="R272" i="3"/>
  <c r="P272" i="3"/>
  <c r="BI269" i="3"/>
  <c r="BH269" i="3"/>
  <c r="BG269" i="3"/>
  <c r="BF269" i="3"/>
  <c r="T269" i="3"/>
  <c r="R269" i="3"/>
  <c r="P269" i="3"/>
  <c r="BI266" i="3"/>
  <c r="BH266" i="3"/>
  <c r="BG266" i="3"/>
  <c r="BF266" i="3"/>
  <c r="T266" i="3"/>
  <c r="R266" i="3"/>
  <c r="P266" i="3"/>
  <c r="BI263" i="3"/>
  <c r="BH263" i="3"/>
  <c r="BG263" i="3"/>
  <c r="BF263" i="3"/>
  <c r="T263" i="3"/>
  <c r="R263" i="3"/>
  <c r="P263" i="3"/>
  <c r="BI260" i="3"/>
  <c r="BH260" i="3"/>
  <c r="BG260" i="3"/>
  <c r="BF260" i="3"/>
  <c r="T260" i="3"/>
  <c r="R260" i="3"/>
  <c r="P260" i="3"/>
  <c r="BI255" i="3"/>
  <c r="BH255" i="3"/>
  <c r="BG255" i="3"/>
  <c r="BF255" i="3"/>
  <c r="T255" i="3"/>
  <c r="R255" i="3"/>
  <c r="P255" i="3"/>
  <c r="BI250" i="3"/>
  <c r="BH250" i="3"/>
  <c r="BG250" i="3"/>
  <c r="BF250" i="3"/>
  <c r="T250" i="3"/>
  <c r="R250" i="3"/>
  <c r="P250" i="3"/>
  <c r="BI245" i="3"/>
  <c r="BH245" i="3"/>
  <c r="BG245" i="3"/>
  <c r="BF245" i="3"/>
  <c r="T245" i="3"/>
  <c r="R245" i="3"/>
  <c r="P245" i="3"/>
  <c r="BI238" i="3"/>
  <c r="BH238" i="3"/>
  <c r="BG238" i="3"/>
  <c r="BF238" i="3"/>
  <c r="T238" i="3"/>
  <c r="R238" i="3"/>
  <c r="P238" i="3"/>
  <c r="BI233" i="3"/>
  <c r="BH233" i="3"/>
  <c r="BG233" i="3"/>
  <c r="BF233" i="3"/>
  <c r="T233" i="3"/>
  <c r="R233" i="3"/>
  <c r="P233" i="3"/>
  <c r="BI230" i="3"/>
  <c r="BH230" i="3"/>
  <c r="BG230" i="3"/>
  <c r="BF230" i="3"/>
  <c r="T230" i="3"/>
  <c r="R230" i="3"/>
  <c r="P230" i="3"/>
  <c r="BI227" i="3"/>
  <c r="BH227" i="3"/>
  <c r="BG227" i="3"/>
  <c r="BF227" i="3"/>
  <c r="T227" i="3"/>
  <c r="R227" i="3"/>
  <c r="P227" i="3"/>
  <c r="BI224" i="3"/>
  <c r="BH224" i="3"/>
  <c r="BG224" i="3"/>
  <c r="BF224" i="3"/>
  <c r="T224" i="3"/>
  <c r="R224" i="3"/>
  <c r="P224" i="3"/>
  <c r="BI221" i="3"/>
  <c r="BH221" i="3"/>
  <c r="BG221" i="3"/>
  <c r="BF221" i="3"/>
  <c r="T221" i="3"/>
  <c r="R221" i="3"/>
  <c r="P221" i="3"/>
  <c r="BI218" i="3"/>
  <c r="BH218" i="3"/>
  <c r="BG218" i="3"/>
  <c r="BF218" i="3"/>
  <c r="T218" i="3"/>
  <c r="R218" i="3"/>
  <c r="P218" i="3"/>
  <c r="BI215" i="3"/>
  <c r="BH215" i="3"/>
  <c r="BG215" i="3"/>
  <c r="BF215" i="3"/>
  <c r="T215" i="3"/>
  <c r="R215" i="3"/>
  <c r="P215" i="3"/>
  <c r="BI212" i="3"/>
  <c r="BH212" i="3"/>
  <c r="BG212" i="3"/>
  <c r="BF212" i="3"/>
  <c r="T212" i="3"/>
  <c r="R212" i="3"/>
  <c r="P212" i="3"/>
  <c r="BI209" i="3"/>
  <c r="BH209" i="3"/>
  <c r="BG209" i="3"/>
  <c r="BF209" i="3"/>
  <c r="T209" i="3"/>
  <c r="R209" i="3"/>
  <c r="P209" i="3"/>
  <c r="BI206" i="3"/>
  <c r="BH206" i="3"/>
  <c r="BG206" i="3"/>
  <c r="BF206" i="3"/>
  <c r="T206" i="3"/>
  <c r="R206" i="3"/>
  <c r="P206" i="3"/>
  <c r="BI203" i="3"/>
  <c r="BH203" i="3"/>
  <c r="BG203" i="3"/>
  <c r="BF203" i="3"/>
  <c r="T203" i="3"/>
  <c r="R203" i="3"/>
  <c r="P203" i="3"/>
  <c r="BI199" i="3"/>
  <c r="BH199" i="3"/>
  <c r="BG199" i="3"/>
  <c r="BF199" i="3"/>
  <c r="T199" i="3"/>
  <c r="R199" i="3"/>
  <c r="P199" i="3"/>
  <c r="BI196" i="3"/>
  <c r="BH196" i="3"/>
  <c r="BG196" i="3"/>
  <c r="BF196" i="3"/>
  <c r="T196" i="3"/>
  <c r="R196" i="3"/>
  <c r="P196" i="3"/>
  <c r="BI193" i="3"/>
  <c r="BH193" i="3"/>
  <c r="BG193" i="3"/>
  <c r="BF193" i="3"/>
  <c r="T193" i="3"/>
  <c r="R193" i="3"/>
  <c r="P193" i="3"/>
  <c r="BI189" i="3"/>
  <c r="BH189" i="3"/>
  <c r="BG189" i="3"/>
  <c r="BF189" i="3"/>
  <c r="T189" i="3"/>
  <c r="R189" i="3"/>
  <c r="P189" i="3"/>
  <c r="BI186" i="3"/>
  <c r="BH186" i="3"/>
  <c r="BG186" i="3"/>
  <c r="BF186" i="3"/>
  <c r="T186" i="3"/>
  <c r="R186" i="3"/>
  <c r="P186" i="3"/>
  <c r="BI182" i="3"/>
  <c r="BH182" i="3"/>
  <c r="BG182" i="3"/>
  <c r="BF182" i="3"/>
  <c r="T182" i="3"/>
  <c r="R182" i="3"/>
  <c r="P182" i="3"/>
  <c r="BI179" i="3"/>
  <c r="BH179" i="3"/>
  <c r="BG179" i="3"/>
  <c r="BF179" i="3"/>
  <c r="T179" i="3"/>
  <c r="R179" i="3"/>
  <c r="P179" i="3"/>
  <c r="BI176" i="3"/>
  <c r="BH176" i="3"/>
  <c r="BG176" i="3"/>
  <c r="BF176" i="3"/>
  <c r="T176" i="3"/>
  <c r="R176" i="3"/>
  <c r="P176" i="3"/>
  <c r="BI173" i="3"/>
  <c r="BH173" i="3"/>
  <c r="BG173" i="3"/>
  <c r="BF173" i="3"/>
  <c r="T173" i="3"/>
  <c r="R173" i="3"/>
  <c r="P173" i="3"/>
  <c r="BI169" i="3"/>
  <c r="BH169" i="3"/>
  <c r="BG169" i="3"/>
  <c r="BF169" i="3"/>
  <c r="T169" i="3"/>
  <c r="R169" i="3"/>
  <c r="P169" i="3"/>
  <c r="BI166" i="3"/>
  <c r="BH166" i="3"/>
  <c r="BG166" i="3"/>
  <c r="BF166" i="3"/>
  <c r="T166" i="3"/>
  <c r="R166" i="3"/>
  <c r="P166" i="3"/>
  <c r="BI163" i="3"/>
  <c r="BH163" i="3"/>
  <c r="BG163" i="3"/>
  <c r="BF163" i="3"/>
  <c r="T163" i="3"/>
  <c r="R163" i="3"/>
  <c r="P163" i="3"/>
  <c r="BI159" i="3"/>
  <c r="BH159" i="3"/>
  <c r="BG159" i="3"/>
  <c r="BF159" i="3"/>
  <c r="T159" i="3"/>
  <c r="R159" i="3"/>
  <c r="P159" i="3"/>
  <c r="BI156" i="3"/>
  <c r="BH156" i="3"/>
  <c r="BG156" i="3"/>
  <c r="BF156" i="3"/>
  <c r="T156" i="3"/>
  <c r="R156" i="3"/>
  <c r="P156" i="3"/>
  <c r="BI153" i="3"/>
  <c r="BH153" i="3"/>
  <c r="BG153" i="3"/>
  <c r="BF153" i="3"/>
  <c r="T153" i="3"/>
  <c r="R153" i="3"/>
  <c r="P153" i="3"/>
  <c r="BI150" i="3"/>
  <c r="BH150" i="3"/>
  <c r="BG150" i="3"/>
  <c r="BF150" i="3"/>
  <c r="T150" i="3"/>
  <c r="R150" i="3"/>
  <c r="P150" i="3"/>
  <c r="BI147" i="3"/>
  <c r="BH147" i="3"/>
  <c r="BG147" i="3"/>
  <c r="BF147" i="3"/>
  <c r="T147" i="3"/>
  <c r="R147" i="3"/>
  <c r="P147" i="3"/>
  <c r="BI143" i="3"/>
  <c r="BH143" i="3"/>
  <c r="BG143" i="3"/>
  <c r="BF143" i="3"/>
  <c r="T143" i="3"/>
  <c r="R143" i="3"/>
  <c r="P143" i="3"/>
  <c r="BI140" i="3"/>
  <c r="BH140" i="3"/>
  <c r="BG140" i="3"/>
  <c r="BF140" i="3"/>
  <c r="T140" i="3"/>
  <c r="R140" i="3"/>
  <c r="P140" i="3"/>
  <c r="BI137" i="3"/>
  <c r="BH137" i="3"/>
  <c r="BG137" i="3"/>
  <c r="BF137" i="3"/>
  <c r="T137" i="3"/>
  <c r="R137" i="3"/>
  <c r="P137" i="3"/>
  <c r="BI134" i="3"/>
  <c r="BH134" i="3"/>
  <c r="BG134" i="3"/>
  <c r="BF134" i="3"/>
  <c r="T134" i="3"/>
  <c r="R134" i="3"/>
  <c r="P134" i="3"/>
  <c r="BI131" i="3"/>
  <c r="BH131" i="3"/>
  <c r="BG131" i="3"/>
  <c r="BF131" i="3"/>
  <c r="T131" i="3"/>
  <c r="R131" i="3"/>
  <c r="P131" i="3"/>
  <c r="BI128" i="3"/>
  <c r="BH128" i="3"/>
  <c r="BG128" i="3"/>
  <c r="BF128" i="3"/>
  <c r="T128" i="3"/>
  <c r="R128" i="3"/>
  <c r="P128" i="3"/>
  <c r="BI124" i="3"/>
  <c r="BH124" i="3"/>
  <c r="BG124" i="3"/>
  <c r="BF124" i="3"/>
  <c r="T124" i="3"/>
  <c r="R124" i="3"/>
  <c r="P124" i="3"/>
  <c r="BI121" i="3"/>
  <c r="BH121" i="3"/>
  <c r="BG121" i="3"/>
  <c r="BF121" i="3"/>
  <c r="T121" i="3"/>
  <c r="R121" i="3"/>
  <c r="P121" i="3"/>
  <c r="BI116" i="3"/>
  <c r="BH116" i="3"/>
  <c r="BG116" i="3"/>
  <c r="BF116" i="3"/>
  <c r="T116" i="3"/>
  <c r="R116" i="3"/>
  <c r="P116" i="3"/>
  <c r="BI110" i="3"/>
  <c r="BH110" i="3"/>
  <c r="BG110" i="3"/>
  <c r="BF110" i="3"/>
  <c r="T110" i="3"/>
  <c r="R110" i="3"/>
  <c r="P110" i="3"/>
  <c r="BI105" i="3"/>
  <c r="BH105" i="3"/>
  <c r="BG105" i="3"/>
  <c r="BF105" i="3"/>
  <c r="T105" i="3"/>
  <c r="R105" i="3"/>
  <c r="P105" i="3"/>
  <c r="BI102" i="3"/>
  <c r="BH102" i="3"/>
  <c r="BG102" i="3"/>
  <c r="BF102" i="3"/>
  <c r="T102" i="3"/>
  <c r="R102" i="3"/>
  <c r="P102" i="3"/>
  <c r="BI99" i="3"/>
  <c r="BH99" i="3"/>
  <c r="BG99" i="3"/>
  <c r="BF99" i="3"/>
  <c r="T99" i="3"/>
  <c r="R99" i="3"/>
  <c r="P99" i="3"/>
  <c r="BI97" i="3"/>
  <c r="BH97" i="3"/>
  <c r="BG97" i="3"/>
  <c r="BF97" i="3"/>
  <c r="T97" i="3"/>
  <c r="R97" i="3"/>
  <c r="P97" i="3"/>
  <c r="J91" i="3"/>
  <c r="J90" i="3"/>
  <c r="F90" i="3"/>
  <c r="F88" i="3"/>
  <c r="E86" i="3"/>
  <c r="J55" i="3"/>
  <c r="J54" i="3"/>
  <c r="F54" i="3"/>
  <c r="F52" i="3"/>
  <c r="E50" i="3"/>
  <c r="J18" i="3"/>
  <c r="E18" i="3"/>
  <c r="F55" i="3" s="1"/>
  <c r="J17" i="3"/>
  <c r="J12" i="3"/>
  <c r="J88" i="3"/>
  <c r="E7" i="3"/>
  <c r="E84" i="3"/>
  <c r="J37" i="2"/>
  <c r="J36" i="2"/>
  <c r="AY55" i="1" s="1"/>
  <c r="J35" i="2"/>
  <c r="AX55" i="1" s="1"/>
  <c r="BI98" i="2"/>
  <c r="BH98" i="2"/>
  <c r="BG98" i="2"/>
  <c r="BF98" i="2"/>
  <c r="T98" i="2"/>
  <c r="R98" i="2"/>
  <c r="P98" i="2"/>
  <c r="BI97" i="2"/>
  <c r="BH97" i="2"/>
  <c r="BG97" i="2"/>
  <c r="BF97" i="2"/>
  <c r="T97" i="2"/>
  <c r="R97" i="2"/>
  <c r="P97" i="2"/>
  <c r="BI96" i="2"/>
  <c r="BH96" i="2"/>
  <c r="BG96" i="2"/>
  <c r="BF96" i="2"/>
  <c r="T96" i="2"/>
  <c r="R96" i="2"/>
  <c r="P96" i="2"/>
  <c r="BI95" i="2"/>
  <c r="BH95" i="2"/>
  <c r="BG95" i="2"/>
  <c r="BF95" i="2"/>
  <c r="T95" i="2"/>
  <c r="R95" i="2"/>
  <c r="P95" i="2"/>
  <c r="BI94" i="2"/>
  <c r="BH94" i="2"/>
  <c r="BG94" i="2"/>
  <c r="BF94" i="2"/>
  <c r="T94" i="2"/>
  <c r="R94" i="2"/>
  <c r="P94" i="2"/>
  <c r="BI93" i="2"/>
  <c r="BH93" i="2"/>
  <c r="BG93" i="2"/>
  <c r="BF93" i="2"/>
  <c r="T93" i="2"/>
  <c r="R93" i="2"/>
  <c r="P93" i="2"/>
  <c r="BI92" i="2"/>
  <c r="BH92" i="2"/>
  <c r="BG92" i="2"/>
  <c r="BF92" i="2"/>
  <c r="T92" i="2"/>
  <c r="R92" i="2"/>
  <c r="P92" i="2"/>
  <c r="BI91" i="2"/>
  <c r="BH91" i="2"/>
  <c r="BG91" i="2"/>
  <c r="BF91" i="2"/>
  <c r="T91" i="2"/>
  <c r="R91" i="2"/>
  <c r="P91" i="2"/>
  <c r="BI89" i="2"/>
  <c r="BH89" i="2"/>
  <c r="BG89" i="2"/>
  <c r="BF89" i="2"/>
  <c r="T89" i="2"/>
  <c r="R89" i="2"/>
  <c r="P89" i="2"/>
  <c r="BI88" i="2"/>
  <c r="BH88" i="2"/>
  <c r="BG88" i="2"/>
  <c r="BF88" i="2"/>
  <c r="T88" i="2"/>
  <c r="R88" i="2"/>
  <c r="P88" i="2"/>
  <c r="BI87" i="2"/>
  <c r="BH87" i="2"/>
  <c r="BG87" i="2"/>
  <c r="BF87" i="2"/>
  <c r="T87" i="2"/>
  <c r="R87" i="2"/>
  <c r="P87" i="2"/>
  <c r="BI86" i="2"/>
  <c r="BH86" i="2"/>
  <c r="BG86" i="2"/>
  <c r="BF86" i="2"/>
  <c r="T86" i="2"/>
  <c r="R86" i="2"/>
  <c r="P86" i="2"/>
  <c r="BI85" i="2"/>
  <c r="BH85" i="2"/>
  <c r="BG85" i="2"/>
  <c r="BF85" i="2"/>
  <c r="T85" i="2"/>
  <c r="R85" i="2"/>
  <c r="P85" i="2"/>
  <c r="BI84" i="2"/>
  <c r="BH84" i="2"/>
  <c r="BG84" i="2"/>
  <c r="BF84" i="2"/>
  <c r="T84" i="2"/>
  <c r="R84" i="2"/>
  <c r="P84" i="2"/>
  <c r="BI83" i="2"/>
  <c r="BH83" i="2"/>
  <c r="BG83" i="2"/>
  <c r="BF83" i="2"/>
  <c r="T83" i="2"/>
  <c r="R83" i="2"/>
  <c r="P83" i="2"/>
  <c r="BI82" i="2"/>
  <c r="BH82" i="2"/>
  <c r="BG82" i="2"/>
  <c r="BF82" i="2"/>
  <c r="T82" i="2"/>
  <c r="R82" i="2"/>
  <c r="P82" i="2"/>
  <c r="BI81" i="2"/>
  <c r="BH81" i="2"/>
  <c r="BG81" i="2"/>
  <c r="BF81" i="2"/>
  <c r="T81" i="2"/>
  <c r="R81" i="2"/>
  <c r="P81" i="2"/>
  <c r="BI80" i="2"/>
  <c r="BH80" i="2"/>
  <c r="BG80" i="2"/>
  <c r="BF80" i="2"/>
  <c r="T80" i="2"/>
  <c r="R80" i="2"/>
  <c r="P80" i="2"/>
  <c r="J76" i="2"/>
  <c r="J75" i="2"/>
  <c r="F75" i="2"/>
  <c r="F73" i="2"/>
  <c r="E71" i="2"/>
  <c r="J55" i="2"/>
  <c r="J54" i="2"/>
  <c r="F54" i="2"/>
  <c r="F52" i="2"/>
  <c r="E50" i="2"/>
  <c r="J18" i="2"/>
  <c r="E18" i="2"/>
  <c r="F55" i="2"/>
  <c r="J17" i="2"/>
  <c r="J12" i="2"/>
  <c r="J52" i="2" s="1"/>
  <c r="E7" i="2"/>
  <c r="E48" i="2" s="1"/>
  <c r="L50" i="1"/>
  <c r="AM50" i="1"/>
  <c r="AM49" i="1"/>
  <c r="L49" i="1"/>
  <c r="AM47" i="1"/>
  <c r="L47" i="1"/>
  <c r="L45" i="1"/>
  <c r="L44" i="1"/>
  <c r="AS66" i="1"/>
  <c r="J85" i="2"/>
  <c r="J250" i="3"/>
  <c r="J189" i="3"/>
  <c r="BK260" i="3"/>
  <c r="BK150" i="3"/>
  <c r="J302" i="3"/>
  <c r="J186" i="3"/>
  <c r="J97" i="3"/>
  <c r="BK193" i="3"/>
  <c r="BK246" i="4"/>
  <c r="BK256" i="4"/>
  <c r="J114" i="4"/>
  <c r="J195" i="4"/>
  <c r="BK103" i="4"/>
  <c r="BK198" i="4"/>
  <c r="BK342" i="5"/>
  <c r="J276" i="5"/>
  <c r="J236" i="5"/>
  <c r="J317" i="5"/>
  <c r="BK180" i="5"/>
  <c r="BK320" i="5"/>
  <c r="J268" i="5"/>
  <c r="BK114" i="5"/>
  <c r="J299" i="5"/>
  <c r="J197" i="5"/>
  <c r="J111" i="5"/>
  <c r="J254" i="6"/>
  <c r="BK162" i="6"/>
  <c r="J281" i="6"/>
  <c r="BK229" i="6"/>
  <c r="J159" i="6"/>
  <c r="J268" i="6"/>
  <c r="BK202" i="6"/>
  <c r="BK273" i="6"/>
  <c r="J221" i="6"/>
  <c r="BK105" i="6"/>
  <c r="BK242" i="7"/>
  <c r="J115" i="7"/>
  <c r="BK216" i="7"/>
  <c r="J153" i="7"/>
  <c r="J218" i="7"/>
  <c r="BK102" i="7"/>
  <c r="BK224" i="7"/>
  <c r="BK108" i="7"/>
  <c r="J199" i="8"/>
  <c r="J153" i="8"/>
  <c r="BK191" i="8"/>
  <c r="BK125" i="8"/>
  <c r="BK172" i="8"/>
  <c r="J197" i="8"/>
  <c r="BK112" i="8"/>
  <c r="J198" i="9"/>
  <c r="BK105" i="9"/>
  <c r="BK182" i="9"/>
  <c r="J232" i="9"/>
  <c r="J115" i="9"/>
  <c r="BK232" i="9"/>
  <c r="BK156" i="9"/>
  <c r="BK163" i="10"/>
  <c r="BK167" i="10"/>
  <c r="BK152" i="10"/>
  <c r="J229" i="11"/>
  <c r="BK122" i="11"/>
  <c r="J205" i="11"/>
  <c r="J110" i="11"/>
  <c r="J253" i="11"/>
  <c r="J170" i="11"/>
  <c r="J244" i="11"/>
  <c r="J144" i="11"/>
  <c r="J123" i="12"/>
  <c r="J148" i="12"/>
  <c r="J115" i="12"/>
  <c r="J315" i="13"/>
  <c r="BK294" i="13"/>
  <c r="J253" i="13"/>
  <c r="J193" i="13"/>
  <c r="J149" i="13"/>
  <c r="BK319" i="13"/>
  <c r="BK285" i="13"/>
  <c r="BK256" i="13"/>
  <c r="BK230" i="13"/>
  <c r="J192" i="13"/>
  <c r="J334" i="13"/>
  <c r="BK278" i="13"/>
  <c r="J231" i="13"/>
  <c r="BK193" i="13"/>
  <c r="BK128" i="13"/>
  <c r="BK315" i="13"/>
  <c r="BK280" i="13"/>
  <c r="J219" i="13"/>
  <c r="J159" i="13"/>
  <c r="BK222" i="14"/>
  <c r="J120" i="14"/>
  <c r="BK208" i="14"/>
  <c r="BK138" i="14"/>
  <c r="J214" i="14"/>
  <c r="BK172" i="14"/>
  <c r="BK105" i="14"/>
  <c r="BK216" i="14"/>
  <c r="J174" i="14"/>
  <c r="J87" i="2"/>
  <c r="BK89" i="2"/>
  <c r="J354" i="3"/>
  <c r="J245" i="3"/>
  <c r="J137" i="3"/>
  <c r="J238" i="3"/>
  <c r="J143" i="3"/>
  <c r="J309" i="3"/>
  <c r="BK209" i="3"/>
  <c r="J102" i="3"/>
  <c r="J206" i="3"/>
  <c r="BK124" i="3"/>
  <c r="J170" i="4"/>
  <c r="J192" i="4"/>
  <c r="BK228" i="4"/>
  <c r="J156" i="4"/>
  <c r="BK212" i="4"/>
  <c r="J134" i="4"/>
  <c r="J349" i="5"/>
  <c r="BK268" i="5"/>
  <c r="J105" i="5"/>
  <c r="BK339" i="5"/>
  <c r="J247" i="5"/>
  <c r="J345" i="5"/>
  <c r="BK281" i="5"/>
  <c r="J224" i="5"/>
  <c r="BK328" i="5"/>
  <c r="J285" i="5"/>
  <c r="J180" i="5"/>
  <c r="J266" i="6"/>
  <c r="BK223" i="6"/>
  <c r="J99" i="6"/>
  <c r="BK238" i="6"/>
  <c r="J147" i="6"/>
  <c r="BK266" i="6"/>
  <c r="J212" i="6"/>
  <c r="J153" i="6"/>
  <c r="BK235" i="6"/>
  <c r="J135" i="6"/>
  <c r="BK246" i="7"/>
  <c r="J185" i="7"/>
  <c r="BK236" i="7"/>
  <c r="J156" i="7"/>
  <c r="J214" i="7"/>
  <c r="J108" i="7"/>
  <c r="J226" i="7"/>
  <c r="J122" i="7"/>
  <c r="BK189" i="8"/>
  <c r="BK95" i="8"/>
  <c r="BK157" i="8"/>
  <c r="BK101" i="8"/>
  <c r="BK167" i="8"/>
  <c r="BK199" i="8"/>
  <c r="J110" i="8"/>
  <c r="BK194" i="9"/>
  <c r="J100" i="9"/>
  <c r="J180" i="9"/>
  <c r="BK115" i="9"/>
  <c r="J139" i="9"/>
  <c r="J110" i="9"/>
  <c r="BK99" i="10"/>
  <c r="J91" i="10"/>
  <c r="BK155" i="10"/>
  <c r="J173" i="11"/>
  <c r="BK253" i="11"/>
  <c r="J175" i="11"/>
  <c r="BK271" i="11"/>
  <c r="J192" i="11"/>
  <c r="BK246" i="11"/>
  <c r="J149" i="11"/>
  <c r="BK165" i="12"/>
  <c r="J141" i="12"/>
  <c r="BK101" i="12"/>
  <c r="BK322" i="13"/>
  <c r="J262" i="13"/>
  <c r="BK234" i="13"/>
  <c r="J197" i="13"/>
  <c r="J157" i="13"/>
  <c r="BK320" i="13"/>
  <c r="J287" i="13"/>
  <c r="J257" i="13"/>
  <c r="J234" i="13"/>
  <c r="J195" i="13"/>
  <c r="J332" i="13"/>
  <c r="BK295" i="13"/>
  <c r="BK264" i="13"/>
  <c r="J222" i="13"/>
  <c r="BK142" i="13"/>
  <c r="BK321" i="13"/>
  <c r="J291" i="13"/>
  <c r="BK247" i="13"/>
  <c r="BK215" i="13"/>
  <c r="BK184" i="13"/>
  <c r="BK119" i="13"/>
  <c r="J147" i="14"/>
  <c r="BK202" i="14"/>
  <c r="BK150" i="14"/>
  <c r="J225" i="14"/>
  <c r="J115" i="14"/>
  <c r="J218" i="14"/>
  <c r="BK128" i="14"/>
  <c r="J80" i="2"/>
  <c r="BK80" i="2"/>
  <c r="BK341" i="3"/>
  <c r="BK153" i="3"/>
  <c r="J263" i="3"/>
  <c r="J147" i="3"/>
  <c r="BK296" i="3"/>
  <c r="J163" i="3"/>
  <c r="J110" i="3"/>
  <c r="J227" i="3"/>
  <c r="BK97" i="3"/>
  <c r="J144" i="4"/>
  <c r="BK187" i="4"/>
  <c r="J252" i="4"/>
  <c r="J187" i="4"/>
  <c r="J100" i="4"/>
  <c r="BK170" i="4"/>
  <c r="J320" i="5"/>
  <c r="BK258" i="5"/>
  <c r="J183" i="5"/>
  <c r="J351" i="5"/>
  <c r="BK291" i="5"/>
  <c r="BK111" i="5"/>
  <c r="J289" i="5"/>
  <c r="BK241" i="5"/>
  <c r="BK315" i="5"/>
  <c r="J274" i="5"/>
  <c r="J99" i="5"/>
  <c r="J242" i="6"/>
  <c r="J142" i="6"/>
  <c r="J252" i="6"/>
  <c r="BK170" i="6"/>
  <c r="J278" i="6"/>
  <c r="BK221" i="6"/>
  <c r="BK147" i="6"/>
  <c r="J216" i="6"/>
  <c r="J244" i="7"/>
  <c r="J164" i="7"/>
  <c r="J234" i="7"/>
  <c r="BK105" i="7"/>
  <c r="BK173" i="7"/>
  <c r="J238" i="7"/>
  <c r="J169" i="7"/>
  <c r="BK201" i="8"/>
  <c r="J167" i="8"/>
  <c r="J183" i="8"/>
  <c r="BK110" i="8"/>
  <c r="J185" i="8"/>
  <c r="J201" i="8"/>
  <c r="BK107" i="8"/>
  <c r="BK184" i="9"/>
  <c r="J227" i="9"/>
  <c r="J156" i="9"/>
  <c r="J194" i="9"/>
  <c r="BK254" i="9"/>
  <c r="J178" i="9"/>
  <c r="BK89" i="9"/>
  <c r="BK169" i="10"/>
  <c r="J161" i="10"/>
  <c r="J126" i="10"/>
  <c r="BK215" i="11"/>
  <c r="J127" i="11"/>
  <c r="J202" i="11"/>
  <c r="BK274" i="11"/>
  <c r="J179" i="11"/>
  <c r="J225" i="11"/>
  <c r="BK153" i="11"/>
  <c r="BK170" i="12"/>
  <c r="BK156" i="12"/>
  <c r="J139" i="12"/>
  <c r="J96" i="12"/>
  <c r="BK311" i="13"/>
  <c r="BK268" i="13"/>
  <c r="BK237" i="13"/>
  <c r="J200" i="13"/>
  <c r="J153" i="13"/>
  <c r="J318" i="13"/>
  <c r="BK281" i="13"/>
  <c r="BK253" i="13"/>
  <c r="J229" i="13"/>
  <c r="J190" i="13"/>
  <c r="J328" i="13"/>
  <c r="BK276" i="13"/>
  <c r="J233" i="13"/>
  <c r="BK195" i="13"/>
  <c r="BK133" i="13"/>
  <c r="J311" i="13"/>
  <c r="J278" i="13"/>
  <c r="J243" i="13"/>
  <c r="BK200" i="13"/>
  <c r="J128" i="13"/>
  <c r="J150" i="14"/>
  <c r="BK218" i="14"/>
  <c r="BK157" i="14"/>
  <c r="BK234" i="14"/>
  <c r="BK154" i="14"/>
  <c r="BK225" i="14"/>
  <c r="BK147" i="14"/>
  <c r="BK82" i="2"/>
  <c r="J82" i="2"/>
  <c r="BK83" i="2"/>
  <c r="J230" i="3"/>
  <c r="J124" i="3"/>
  <c r="BK221" i="3"/>
  <c r="BK102" i="3"/>
  <c r="BK290" i="3"/>
  <c r="BK166" i="3"/>
  <c r="J275" i="3"/>
  <c r="J156" i="3"/>
  <c r="BK206" i="4"/>
  <c r="J239" i="4"/>
  <c r="J121" i="9"/>
  <c r="J186" i="9"/>
  <c r="BK100" i="9"/>
  <c r="BK174" i="9"/>
  <c r="J251" i="9"/>
  <c r="J145" i="9"/>
  <c r="J152" i="10"/>
  <c r="BK178" i="10"/>
  <c r="J148" i="10"/>
  <c r="J242" i="11"/>
  <c r="J139" i="11"/>
  <c r="BK222" i="11"/>
  <c r="BK149" i="11"/>
  <c r="BK238" i="11"/>
  <c r="BK168" i="11"/>
  <c r="J215" i="11"/>
  <c r="J92" i="11"/>
  <c r="J112" i="12"/>
  <c r="J134" i="12"/>
  <c r="BK162" i="12"/>
  <c r="BK145" i="12"/>
  <c r="BK139" i="12"/>
  <c r="BK112" i="12"/>
  <c r="BK94" i="12"/>
  <c r="J176" i="12"/>
  <c r="BK142" i="12"/>
  <c r="BK332" i="13"/>
  <c r="J295" i="13"/>
  <c r="J258" i="13"/>
  <c r="BK218" i="13"/>
  <c r="J182" i="13"/>
  <c r="J344" i="13"/>
  <c r="J303" i="13"/>
  <c r="J276" i="13"/>
  <c r="J251" i="13"/>
  <c r="J209" i="13"/>
  <c r="J186" i="13"/>
  <c r="J316" i="13"/>
  <c r="J269" i="13"/>
  <c r="BK227" i="13"/>
  <c r="J188" i="13"/>
  <c r="BK340" i="13"/>
  <c r="J306" i="13"/>
  <c r="J267" i="13"/>
  <c r="J237" i="13"/>
  <c r="BK204" i="13"/>
  <c r="J133" i="13"/>
  <c r="J157" i="14"/>
  <c r="J188" i="14"/>
  <c r="BK244" i="14"/>
  <c r="BK170" i="14"/>
  <c r="BK241" i="14"/>
  <c r="BK178" i="14"/>
  <c r="BK88" i="2"/>
  <c r="J86" i="2"/>
  <c r="J91" i="2"/>
  <c r="BK302" i="3"/>
  <c r="J150" i="3"/>
  <c r="J278" i="3"/>
  <c r="BK179" i="3"/>
  <c r="BK332" i="3"/>
  <c r="BK215" i="3"/>
  <c r="BK105" i="3"/>
  <c r="BK238" i="3"/>
  <c r="BK128" i="3"/>
  <c r="BK152" i="4"/>
  <c r="J152" i="4"/>
  <c r="BK181" i="4"/>
  <c r="J89" i="4"/>
  <c r="BK167" i="4"/>
  <c r="J311" i="5"/>
  <c r="J266" i="5"/>
  <c r="BK224" i="5"/>
  <c r="BK345" i="5"/>
  <c r="J281" i="5"/>
  <c r="J154" i="5"/>
  <c r="BK303" i="5"/>
  <c r="J258" i="5"/>
  <c r="J336" i="5"/>
  <c r="J291" i="5"/>
  <c r="J256" i="5"/>
  <c r="BK278" i="6"/>
  <c r="BK244" i="6"/>
  <c r="BK128" i="6"/>
  <c r="BK258" i="6"/>
  <c r="BK216" i="6"/>
  <c r="J128" i="6"/>
  <c r="BK254" i="6"/>
  <c r="BK207" i="6"/>
  <c r="J250" i="6"/>
  <c r="BK179" i="6"/>
  <c r="J248" i="7"/>
  <c r="BK238" i="7"/>
  <c r="BK169" i="7"/>
  <c r="J240" i="7"/>
  <c r="J173" i="7"/>
  <c r="J180" i="7"/>
  <c r="J259" i="7"/>
  <c r="J216" i="7"/>
  <c r="J147" i="7"/>
  <c r="BK193" i="8"/>
  <c r="BK115" i="8"/>
  <c r="BK181" i="8"/>
  <c r="BK135" i="8"/>
  <c r="J187" i="8"/>
  <c r="J101" i="8"/>
  <c r="BK164" i="8"/>
  <c r="J254" i="9"/>
  <c r="J170" i="9"/>
  <c r="BK225" i="9"/>
  <c r="BK139" i="9"/>
  <c r="J176" i="9"/>
  <c r="J243" i="9"/>
  <c r="J118" i="9"/>
  <c r="BK114" i="10"/>
  <c r="J99" i="10"/>
  <c r="J158" i="10"/>
  <c r="J271" i="11"/>
  <c r="J181" i="11"/>
  <c r="J269" i="11"/>
  <c r="BK187" i="11"/>
  <c r="J274" i="11"/>
  <c r="BK190" i="11"/>
  <c r="BK202" i="11"/>
  <c r="J105" i="11"/>
  <c r="BK177" i="12"/>
  <c r="BK126" i="12"/>
  <c r="J93" i="12"/>
  <c r="BK307" i="13"/>
  <c r="BK266" i="13"/>
  <c r="BK233" i="13"/>
  <c r="BK201" i="13"/>
  <c r="BK170" i="13"/>
  <c r="J313" i="13"/>
  <c r="J274" i="13"/>
  <c r="BK250" i="13"/>
  <c r="BK226" i="13"/>
  <c r="BK188" i="13"/>
  <c r="J320" i="13"/>
  <c r="J273" i="13"/>
  <c r="J239" i="13"/>
  <c r="J207" i="13"/>
  <c r="BK146" i="13"/>
  <c r="BK310" i="13"/>
  <c r="BK274" i="13"/>
  <c r="J245" i="13"/>
  <c r="J205" i="13"/>
  <c r="BK125" i="13"/>
  <c r="J194" i="14"/>
  <c r="J241" i="14"/>
  <c r="BK196" i="14"/>
  <c r="J110" i="14"/>
  <c r="J198" i="14"/>
  <c r="J132" i="14"/>
  <c r="BK247" i="14"/>
  <c r="J204" i="14"/>
  <c r="BK182" i="14"/>
  <c r="J100" i="14"/>
  <c r="J97" i="2"/>
  <c r="AS58" i="1"/>
  <c r="J179" i="3"/>
  <c r="BK272" i="3"/>
  <c r="J173" i="3"/>
  <c r="BK263" i="3"/>
  <c r="J153" i="3"/>
  <c r="BK278" i="3"/>
  <c r="BK159" i="3"/>
  <c r="BK184" i="4"/>
  <c r="BK195" i="4"/>
  <c r="BK249" i="4"/>
  <c r="J167" i="4"/>
  <c r="J228" i="4"/>
  <c r="BK125" i="4"/>
  <c r="J309" i="5"/>
  <c r="BK260" i="5"/>
  <c r="J228" i="5"/>
  <c r="J305" i="5"/>
  <c r="J279" i="5"/>
  <c r="J108" i="5"/>
  <c r="BK299" i="5"/>
  <c r="J188" i="5"/>
  <c r="J307" i="5"/>
  <c r="J260" i="5"/>
  <c r="BK154" i="5"/>
  <c r="BK262" i="6"/>
  <c r="BK240" i="6"/>
  <c r="J111" i="6"/>
  <c r="BK250" i="6"/>
  <c r="BK165" i="6"/>
  <c r="BK281" i="6"/>
  <c r="BK227" i="6"/>
  <c r="BK111" i="6"/>
  <c r="BK219" i="6"/>
  <c r="J108" i="6"/>
  <c r="BK240" i="7"/>
  <c r="BK153" i="7"/>
  <c r="BK228" i="7"/>
  <c r="J99" i="7"/>
  <c r="BK191" i="7"/>
  <c r="BK99" i="7"/>
  <c r="BK218" i="7"/>
  <c r="J141" i="7"/>
  <c r="BK197" i="8"/>
  <c r="BK130" i="8"/>
  <c r="BK179" i="8"/>
  <c r="J115" i="8"/>
  <c r="BK183" i="8"/>
  <c r="J216" i="8"/>
  <c r="J125" i="8"/>
  <c r="J225" i="9"/>
  <c r="BK148" i="9"/>
  <c r="J196" i="9"/>
  <c r="J241" i="9"/>
  <c r="BK121" i="9"/>
  <c r="BK172" i="10"/>
  <c r="J174" i="10"/>
  <c r="J155" i="10"/>
  <c r="BK132" i="10"/>
  <c r="J217" i="11"/>
  <c r="BK92" i="11"/>
  <c r="BK192" i="11"/>
  <c r="BK261" i="11"/>
  <c r="BK175" i="11"/>
  <c r="J222" i="11"/>
  <c r="BK127" i="11"/>
  <c r="J126" i="12"/>
  <c r="BK151" i="12"/>
  <c r="BK180" i="12"/>
  <c r="J308" i="13"/>
  <c r="J281" i="13"/>
  <c r="BK246" i="13"/>
  <c r="BK203" i="13"/>
  <c r="BK342" i="13"/>
  <c r="BK302" i="13"/>
  <c r="BK272" i="13"/>
  <c r="J247" i="13"/>
  <c r="BK214" i="13"/>
  <c r="J125" i="13"/>
  <c r="J277" i="13"/>
  <c r="BK238" i="13"/>
  <c r="BK205" i="13"/>
  <c r="J170" i="13"/>
  <c r="BK313" i="13"/>
  <c r="J285" i="13"/>
  <c r="J244" i="13"/>
  <c r="BK209" i="13"/>
  <c r="BK149" i="13"/>
  <c r="BK188" i="14"/>
  <c r="J244" i="14"/>
  <c r="BK192" i="14"/>
  <c r="J105" i="14"/>
  <c r="J190" i="14"/>
  <c r="BK250" i="14"/>
  <c r="J196" i="14"/>
  <c r="J92" i="14"/>
  <c r="J96" i="2"/>
  <c r="BK94" i="2"/>
  <c r="J306" i="3"/>
  <c r="J209" i="3"/>
  <c r="J282" i="3"/>
  <c r="J182" i="3"/>
  <c r="BK321" i="3"/>
  <c r="BK230" i="3"/>
  <c r="BK285" i="3"/>
  <c r="BK163" i="3"/>
  <c r="BK222" i="4"/>
  <c r="BK97" i="4"/>
  <c r="J164" i="4"/>
  <c r="BK239" i="4"/>
  <c r="BK144" i="4"/>
  <c r="BK200" i="4"/>
  <c r="J339" i="5"/>
  <c r="BK272" i="5"/>
  <c r="BK188" i="5"/>
  <c r="BK102" i="5"/>
  <c r="J297" i="5"/>
  <c r="J177" i="5"/>
  <c r="J301" i="5"/>
  <c r="BK193" i="5"/>
  <c r="BK305" i="5"/>
  <c r="BK236" i="5"/>
  <c r="J134" i="5"/>
  <c r="BK252" i="6"/>
  <c r="J105" i="6"/>
  <c r="J240" i="6"/>
  <c r="BK142" i="6"/>
  <c r="J256" i="6"/>
  <c r="J198" i="6"/>
  <c r="J244" i="6"/>
  <c r="J165" i="6"/>
  <c r="J251" i="7"/>
  <c r="BK200" i="7"/>
  <c r="J242" i="7"/>
  <c r="BK180" i="7"/>
  <c r="J195" i="7"/>
  <c r="BK115" i="7"/>
  <c r="BK234" i="7"/>
  <c r="BK96" i="7"/>
  <c r="J181" i="8"/>
  <c r="J204" i="8"/>
  <c r="J130" i="8"/>
  <c r="BK148" i="8"/>
  <c r="J195" i="8"/>
  <c r="BK120" i="8"/>
  <c r="J192" i="9"/>
  <c r="J89" i="9"/>
  <c r="BK178" i="9"/>
  <c r="J215" i="9"/>
  <c r="BK110" i="9"/>
  <c r="BK203" i="9"/>
  <c r="J167" i="10"/>
  <c r="J104" i="10"/>
  <c r="J178" i="10"/>
  <c r="BK158" i="10"/>
  <c r="BK235" i="11"/>
  <c r="BK263" i="11"/>
  <c r="BK179" i="11"/>
  <c r="J265" i="11"/>
  <c r="BK197" i="11"/>
  <c r="J249" i="11"/>
  <c r="BK136" i="11"/>
  <c r="J138" i="12"/>
  <c r="J144" i="12"/>
  <c r="BK182" i="12"/>
  <c r="J120" i="12"/>
  <c r="BK306" i="13"/>
  <c r="BK248" i="13"/>
  <c r="J204" i="13"/>
  <c r="J176" i="13"/>
  <c r="J325" i="13"/>
  <c r="BK289" i="13"/>
  <c r="BK262" i="13"/>
  <c r="J235" i="13"/>
  <c r="J196" i="13"/>
  <c r="BK335" i="13"/>
  <c r="J288" i="13"/>
  <c r="J270" i="13"/>
  <c r="BK225" i="13"/>
  <c r="BK186" i="13"/>
  <c r="J335" i="13"/>
  <c r="J302" i="13"/>
  <c r="J264" i="13"/>
  <c r="J224" i="13"/>
  <c r="J189" i="13"/>
  <c r="J232" i="14"/>
  <c r="BK135" i="14"/>
  <c r="J212" i="14"/>
  <c r="J128" i="14"/>
  <c r="J206" i="14"/>
  <c r="BK125" i="14"/>
  <c r="J210" i="14"/>
  <c r="BK115" i="14"/>
  <c r="BK98" i="2"/>
  <c r="J98" i="2"/>
  <c r="BK338" i="3"/>
  <c r="J212" i="3"/>
  <c r="BK349" i="3"/>
  <c r="BK255" i="3"/>
  <c r="BK140" i="3"/>
  <c r="J266" i="3"/>
  <c r="BK147" i="3"/>
  <c r="J296" i="3"/>
  <c r="BK169" i="3"/>
  <c r="J225" i="4"/>
  <c r="BK259" i="4"/>
  <c r="BK159" i="9"/>
  <c r="BK215" i="9"/>
  <c r="BK127" i="9"/>
  <c r="BK124" i="9"/>
  <c r="J220" i="9"/>
  <c r="BK95" i="9"/>
  <c r="J169" i="10"/>
  <c r="J143" i="10"/>
  <c r="BK104" i="10"/>
  <c r="BK259" i="11"/>
  <c r="BK162" i="11"/>
  <c r="BK242" i="11"/>
  <c r="J177" i="11"/>
  <c r="BK269" i="11"/>
  <c r="J184" i="11"/>
  <c r="J235" i="11"/>
  <c r="BK139" i="11"/>
  <c r="BK144" i="12"/>
  <c r="J142" i="12"/>
  <c r="BK173" i="12"/>
  <c r="J151" i="12"/>
  <c r="BK134" i="12"/>
  <c r="BK96" i="12"/>
  <c r="J182" i="12"/>
  <c r="BK148" i="12"/>
  <c r="BK140" i="12"/>
  <c r="J340" i="13"/>
  <c r="BK303" i="13"/>
  <c r="J260" i="13"/>
  <c r="BK224" i="13"/>
  <c r="BK196" i="13"/>
  <c r="BK151" i="13"/>
  <c r="BK317" i="13"/>
  <c r="J284" i="13"/>
  <c r="J255" i="13"/>
  <c r="BK231" i="13"/>
  <c r="BK191" i="13"/>
  <c r="J321" i="13"/>
  <c r="J275" i="13"/>
  <c r="BK235" i="13"/>
  <c r="BK202" i="13"/>
  <c r="BK136" i="13"/>
  <c r="J312" i="13"/>
  <c r="BK284" i="13"/>
  <c r="BK223" i="13"/>
  <c r="BK190" i="13"/>
  <c r="BK228" i="14"/>
  <c r="J125" i="14"/>
  <c r="BK174" i="14"/>
  <c r="BK100" i="14"/>
  <c r="J192" i="14"/>
  <c r="BK92" i="14"/>
  <c r="BK186" i="14"/>
  <c r="J135" i="14"/>
  <c r="BK85" i="2"/>
  <c r="BK96" i="2"/>
  <c r="BK312" i="3"/>
  <c r="BK206" i="3"/>
  <c r="J105" i="3"/>
  <c r="J224" i="3"/>
  <c r="BK354" i="3"/>
  <c r="BK275" i="3"/>
  <c r="BK156" i="3"/>
  <c r="J290" i="3"/>
  <c r="J166" i="3"/>
  <c r="J181" i="4"/>
  <c r="J173" i="4"/>
  <c r="J246" i="4"/>
  <c r="BK147" i="4"/>
  <c r="J206" i="4"/>
  <c r="BK89" i="4"/>
  <c r="J293" i="5"/>
  <c r="BK256" i="5"/>
  <c r="BK108" i="5"/>
  <c r="BK293" i="5"/>
  <c r="BK197" i="5"/>
  <c r="BK105" i="5"/>
  <c r="J283" i="5"/>
  <c r="BK212" i="5"/>
  <c r="BK311" i="5"/>
  <c r="J264" i="5"/>
  <c r="BK171" i="5"/>
  <c r="BK264" i="6"/>
  <c r="J233" i="6"/>
  <c r="BK102" i="6"/>
  <c r="BK248" i="6"/>
  <c r="J175" i="6"/>
  <c r="BK287" i="6"/>
  <c r="J223" i="6"/>
  <c r="J121" i="6"/>
  <c r="BK231" i="6"/>
  <c r="BK153" i="6"/>
  <c r="J205" i="7"/>
  <c r="BK248" i="7"/>
  <c r="J191" i="7"/>
  <c r="J228" i="7"/>
  <c r="BK156" i="7"/>
  <c r="BK244" i="7"/>
  <c r="BK195" i="7"/>
  <c r="J213" i="8"/>
  <c r="BK187" i="8"/>
  <c r="J210" i="8"/>
  <c r="BK153" i="8"/>
  <c r="J107" i="8"/>
  <c r="J120" i="8"/>
  <c r="BK185" i="8"/>
  <c r="BK104" i="8"/>
  <c r="BK190" i="9"/>
  <c r="BK251" i="9"/>
  <c r="J168" i="9"/>
  <c r="BK196" i="9"/>
  <c r="BK206" i="9"/>
  <c r="BK176" i="9"/>
  <c r="BK174" i="10"/>
  <c r="J88" i="10"/>
  <c r="J135" i="10"/>
  <c r="J257" i="11"/>
  <c r="J164" i="11"/>
  <c r="BK251" i="11"/>
  <c r="J153" i="11"/>
  <c r="J263" i="11"/>
  <c r="BK159" i="11"/>
  <c r="BK220" i="11"/>
  <c r="J133" i="11"/>
  <c r="J145" i="12"/>
  <c r="J162" i="12"/>
  <c r="J104" i="12"/>
  <c r="BK328" i="13"/>
  <c r="J300" i="13"/>
  <c r="J256" i="13"/>
  <c r="BK222" i="13"/>
  <c r="BK178" i="13"/>
  <c r="J330" i="13"/>
  <c r="BK293" i="13"/>
  <c r="BK270" i="13"/>
  <c r="J246" i="13"/>
  <c r="BK211" i="13"/>
  <c r="BK172" i="13"/>
  <c r="J296" i="13"/>
  <c r="BK257" i="13"/>
  <c r="J226" i="13"/>
  <c r="J181" i="13"/>
  <c r="J322" i="13"/>
  <c r="J293" i="13"/>
  <c r="BK259" i="13"/>
  <c r="J214" i="13"/>
  <c r="BK182" i="13"/>
  <c r="BK238" i="14"/>
  <c r="BK143" i="14"/>
  <c r="BK214" i="14"/>
  <c r="J170" i="14"/>
  <c r="J238" i="14"/>
  <c r="BK164" i="14"/>
  <c r="J230" i="14"/>
  <c r="J143" i="14"/>
  <c r="BK81" i="2"/>
  <c r="J84" i="2"/>
  <c r="J332" i="3"/>
  <c r="J215" i="3"/>
  <c r="J344" i="3"/>
  <c r="J218" i="3"/>
  <c r="BK110" i="3"/>
  <c r="BK282" i="3"/>
  <c r="J169" i="3"/>
  <c r="BK293" i="3"/>
  <c r="BK137" i="3"/>
  <c r="J218" i="4"/>
  <c r="J222" i="4"/>
  <c r="J147" i="4"/>
  <c r="J184" i="4"/>
  <c r="BK94" i="4"/>
  <c r="BK192" i="4"/>
  <c r="J97" i="4"/>
  <c r="J287" i="5"/>
  <c r="J254" i="5"/>
  <c r="J96" i="5"/>
  <c r="BK295" i="5"/>
  <c r="BK183" i="5"/>
  <c r="BK317" i="5"/>
  <c r="BK270" i="5"/>
  <c r="BK124" i="5"/>
  <c r="J303" i="5"/>
  <c r="BK247" i="5"/>
  <c r="J124" i="5"/>
  <c r="BK256" i="6"/>
  <c r="J170" i="6"/>
  <c r="J260" i="6"/>
  <c r="BK186" i="6"/>
  <c r="BK108" i="6"/>
  <c r="J248" i="6"/>
  <c r="J162" i="6"/>
  <c r="J238" i="6"/>
  <c r="J186" i="6"/>
  <c r="J256" i="7"/>
  <c r="BK209" i="7"/>
  <c r="J105" i="7"/>
  <c r="BK214" i="7"/>
  <c r="BK129" i="7"/>
  <c r="BK141" i="7"/>
  <c r="J236" i="7"/>
  <c r="J200" i="7"/>
  <c r="BK222" i="8"/>
  <c r="J164" i="8"/>
  <c r="J189" i="8"/>
  <c r="BK138" i="8"/>
  <c r="J193" i="8"/>
  <c r="J104" i="8"/>
  <c r="BK160" i="8"/>
  <c r="BK246" i="9"/>
  <c r="J174" i="9"/>
  <c r="BK220" i="9"/>
  <c r="BK134" i="9"/>
  <c r="J188" i="9"/>
  <c r="J148" i="9"/>
  <c r="J132" i="10"/>
  <c r="J163" i="10"/>
  <c r="J109" i="10"/>
  <c r="BK265" i="11"/>
  <c r="J159" i="11"/>
  <c r="J240" i="11"/>
  <c r="BK95" i="11"/>
  <c r="BK225" i="11"/>
  <c r="BK105" i="11"/>
  <c r="BK205" i="11"/>
  <c r="J95" i="11"/>
  <c r="BK98" i="12"/>
  <c r="BK133" i="12"/>
  <c r="J338" i="13"/>
  <c r="J301" i="13"/>
  <c r="J254" i="13"/>
  <c r="J213" i="13"/>
  <c r="BK180" i="13"/>
  <c r="J146" i="13"/>
  <c r="BK316" i="13"/>
  <c r="J280" i="13"/>
  <c r="J252" i="13"/>
  <c r="J227" i="13"/>
  <c r="BK189" i="13"/>
  <c r="J309" i="13"/>
  <c r="J272" i="13"/>
  <c r="J230" i="13"/>
  <c r="J194" i="13"/>
  <c r="BK336" i="13"/>
  <c r="BK309" i="13"/>
  <c r="BK277" i="13"/>
  <c r="BK229" i="13"/>
  <c r="BK176" i="13"/>
  <c r="BK212" i="14"/>
  <c r="BK110" i="14"/>
  <c r="J216" i="14"/>
  <c r="BK161" i="14"/>
  <c r="J236" i="14"/>
  <c r="BK168" i="14"/>
  <c r="J228" i="14"/>
  <c r="J164" i="14"/>
  <c r="J83" i="2"/>
  <c r="BK87" i="2"/>
  <c r="BK84" i="2"/>
  <c r="BK227" i="3"/>
  <c r="J116" i="3"/>
  <c r="J233" i="3"/>
  <c r="BK116" i="3"/>
  <c r="J269" i="3"/>
  <c r="J176" i="3"/>
  <c r="J299" i="3"/>
  <c r="BK182" i="3"/>
  <c r="J131" i="3"/>
  <c r="BK173" i="4"/>
  <c r="J212" i="4"/>
  <c r="BK156" i="4"/>
  <c r="BK159" i="4"/>
  <c r="J209" i="4"/>
  <c r="J94" i="4"/>
  <c r="BK285" i="5"/>
  <c r="J207" i="5"/>
  <c r="BK177" i="5"/>
  <c r="J342" i="5"/>
  <c r="J272" i="5"/>
  <c r="J315" i="5"/>
  <c r="BK266" i="5"/>
  <c r="BK99" i="5"/>
  <c r="BK289" i="5"/>
  <c r="J162" i="5"/>
  <c r="BK260" i="6"/>
  <c r="BK225" i="6"/>
  <c r="J96" i="6"/>
  <c r="J191" i="6"/>
  <c r="BK96" i="6"/>
  <c r="BK246" i="6"/>
  <c r="BK159" i="6"/>
  <c r="J229" i="6"/>
  <c r="J114" i="6"/>
  <c r="J232" i="7"/>
  <c r="BK251" i="7"/>
  <c r="BK222" i="7"/>
  <c r="J265" i="7"/>
  <c r="BK147" i="7"/>
  <c r="J220" i="7"/>
  <c r="BK210" i="8"/>
  <c r="J135" i="8"/>
  <c r="J160" i="8"/>
  <c r="BK98" i="8"/>
  <c r="J112" i="8"/>
  <c r="J172" i="8"/>
  <c r="BK243" i="9"/>
  <c r="BK151" i="9"/>
  <c r="BK209" i="9"/>
  <c r="BK118" i="9"/>
  <c r="BK180" i="9"/>
  <c r="BK227" i="9"/>
  <c r="J127" i="9"/>
  <c r="J121" i="10"/>
  <c r="BK126" i="10"/>
  <c r="J94" i="10"/>
  <c r="BK249" i="11"/>
  <c r="J156" i="11"/>
  <c r="J232" i="11"/>
  <c r="BK144" i="11"/>
  <c r="BK229" i="11"/>
  <c r="J162" i="11"/>
  <c r="BK210" i="11"/>
  <c r="BK115" i="11"/>
  <c r="J173" i="12"/>
  <c r="BK123" i="12"/>
  <c r="BK130" i="12"/>
  <c r="J333" i="13"/>
  <c r="J299" i="13"/>
  <c r="BK261" i="13"/>
  <c r="J217" i="13"/>
  <c r="BK181" i="13"/>
  <c r="J342" i="13"/>
  <c r="J307" i="13"/>
  <c r="BK273" i="13"/>
  <c r="J249" i="13"/>
  <c r="BK210" i="13"/>
  <c r="BK185" i="13"/>
  <c r="BK308" i="13"/>
  <c r="BK242" i="13"/>
  <c r="J208" i="13"/>
  <c r="BK159" i="13"/>
  <c r="J317" i="13"/>
  <c r="BK288" i="13"/>
  <c r="J248" i="13"/>
  <c r="J216" i="13"/>
  <c r="BK177" i="13"/>
  <c r="BK204" i="14"/>
  <c r="J247" i="14"/>
  <c r="J176" i="14"/>
  <c r="J250" i="14"/>
  <c r="BK180" i="14"/>
  <c r="BK232" i="14"/>
  <c r="J180" i="14"/>
  <c r="J89" i="14"/>
  <c r="J95" i="2"/>
  <c r="J88" i="2"/>
  <c r="J260" i="3"/>
  <c r="BK199" i="3"/>
  <c r="BK266" i="3"/>
  <c r="BK176" i="3"/>
  <c r="J312" i="3"/>
  <c r="J203" i="3"/>
  <c r="BK99" i="3"/>
  <c r="J196" i="3"/>
  <c r="BK134" i="3"/>
  <c r="J159" i="4"/>
  <c r="BK176" i="4"/>
  <c r="J92" i="9"/>
  <c r="BK170" i="9"/>
  <c r="BK192" i="9"/>
  <c r="J237" i="9"/>
  <c r="BK165" i="9"/>
  <c r="BK109" i="10"/>
  <c r="J114" i="10"/>
  <c r="BK143" i="10"/>
  <c r="BK177" i="11"/>
  <c r="BK255" i="11"/>
  <c r="BK170" i="11"/>
  <c r="BK257" i="11"/>
  <c r="J115" i="11"/>
  <c r="J168" i="11"/>
  <c r="J180" i="12"/>
  <c r="J159" i="12"/>
  <c r="J177" i="12"/>
  <c r="J156" i="12"/>
  <c r="BK141" i="12"/>
  <c r="BK115" i="12"/>
  <c r="J109" i="12"/>
  <c r="J181" i="12"/>
  <c r="BK143" i="12"/>
  <c r="J133" i="12"/>
  <c r="J326" i="13"/>
  <c r="J290" i="13"/>
  <c r="J242" i="13"/>
  <c r="J202" i="13"/>
  <c r="J173" i="13"/>
  <c r="BK323" i="13"/>
  <c r="BK290" i="13"/>
  <c r="BK269" i="13"/>
  <c r="BK245" i="13"/>
  <c r="J215" i="13"/>
  <c r="BK171" i="13"/>
  <c r="BK297" i="13"/>
  <c r="BK260" i="13"/>
  <c r="BK219" i="13"/>
  <c r="J180" i="13"/>
  <c r="BK318" i="13"/>
  <c r="J289" i="13"/>
  <c r="BK249" i="13"/>
  <c r="BK213" i="13"/>
  <c r="BK153" i="13"/>
  <c r="BK206" i="14"/>
  <c r="BK210" i="14"/>
  <c r="J154" i="14"/>
  <c r="BK230" i="14"/>
  <c r="BK120" i="14"/>
  <c r="J208" i="14"/>
  <c r="BK95" i="14"/>
  <c r="J92" i="2"/>
  <c r="J81" i="2"/>
  <c r="BK344" i="3"/>
  <c r="BK224" i="3"/>
  <c r="J321" i="3"/>
  <c r="J193" i="3"/>
  <c r="J121" i="3"/>
  <c r="BK233" i="3"/>
  <c r="BK131" i="3"/>
  <c r="BK269" i="3"/>
  <c r="J140" i="3"/>
  <c r="BK209" i="4"/>
  <c r="J249" i="4"/>
  <c r="BK225" i="4"/>
  <c r="BK164" i="4"/>
  <c r="J215" i="4"/>
  <c r="BK100" i="4"/>
  <c r="J328" i="5"/>
  <c r="J270" i="5"/>
  <c r="BK351" i="5"/>
  <c r="BK301" i="5"/>
  <c r="BK254" i="5"/>
  <c r="J144" i="5"/>
  <c r="BK279" i="5"/>
  <c r="BK162" i="5"/>
  <c r="BK313" i="5"/>
  <c r="BK283" i="5"/>
  <c r="BK144" i="5"/>
  <c r="J258" i="6"/>
  <c r="J202" i="6"/>
  <c r="J264" i="6"/>
  <c r="J219" i="6"/>
  <c r="J102" i="6"/>
  <c r="BK233" i="6"/>
  <c r="BK175" i="6"/>
  <c r="BK242" i="6"/>
  <c r="J207" i="6"/>
  <c r="BK259" i="7"/>
  <c r="J222" i="7"/>
  <c r="J129" i="7"/>
  <c r="J230" i="7"/>
  <c r="J102" i="7"/>
  <c r="J136" i="7"/>
  <c r="BK232" i="7"/>
  <c r="BK164" i="7"/>
  <c r="BK204" i="8"/>
  <c r="J175" i="8"/>
  <c r="BK220" i="8"/>
  <c r="BK145" i="8"/>
  <c r="J207" i="8"/>
  <c r="J145" i="8"/>
  <c r="J220" i="8"/>
  <c r="BK142" i="8"/>
  <c r="BK237" i="9"/>
  <c r="BK145" i="9"/>
  <c r="J206" i="9"/>
  <c r="J105" i="9"/>
  <c r="J182" i="9"/>
  <c r="BK92" i="9"/>
  <c r="J190" i="9"/>
  <c r="J138" i="10"/>
  <c r="BK88" i="10"/>
  <c r="BK91" i="10"/>
  <c r="BK240" i="11"/>
  <c r="BK133" i="11"/>
  <c r="J238" i="11"/>
  <c r="BK173" i="11"/>
  <c r="BK217" i="11"/>
  <c r="BK100" i="11"/>
  <c r="BK181" i="11"/>
  <c r="BK184" i="12"/>
  <c r="J140" i="12"/>
  <c r="BK93" i="12"/>
  <c r="J336" i="13"/>
  <c r="BK283" i="13"/>
  <c r="J238" i="13"/>
  <c r="BK207" i="13"/>
  <c r="J184" i="13"/>
  <c r="BK344" i="13"/>
  <c r="BK301" i="13"/>
  <c r="BK263" i="13"/>
  <c r="BK239" i="13"/>
  <c r="J203" i="13"/>
  <c r="BK157" i="13"/>
  <c r="J310" i="13"/>
  <c r="J266" i="13"/>
  <c r="BK216" i="13"/>
  <c r="J171" i="13"/>
  <c r="BK334" i="13"/>
  <c r="BK300" i="13"/>
  <c r="J250" i="13"/>
  <c r="BK236" i="13"/>
  <c r="BK194" i="13"/>
  <c r="J142" i="13"/>
  <c r="J172" i="14"/>
  <c r="J220" i="14"/>
  <c r="J186" i="14"/>
  <c r="BK254" i="14"/>
  <c r="BK97" i="2"/>
  <c r="J94" i="2"/>
  <c r="BK86" i="2"/>
  <c r="J285" i="3"/>
  <c r="BK203" i="3"/>
  <c r="J293" i="3"/>
  <c r="BK189" i="3"/>
  <c r="J338" i="3"/>
  <c r="J221" i="3"/>
  <c r="J128" i="3"/>
  <c r="BK245" i="3"/>
  <c r="BK173" i="3"/>
  <c r="J259" i="4"/>
  <c r="J125" i="4"/>
  <c r="J256" i="4"/>
  <c r="J198" i="4"/>
  <c r="BK114" i="4"/>
  <c r="J203" i="4"/>
  <c r="BK336" i="5"/>
  <c r="BK274" i="5"/>
  <c r="J212" i="5"/>
  <c r="BK349" i="5"/>
  <c r="BK287" i="5"/>
  <c r="J171" i="5"/>
  <c r="J313" i="5"/>
  <c r="BK264" i="5"/>
  <c r="BK96" i="5"/>
  <c r="J295" i="5"/>
  <c r="BK207" i="5"/>
  <c r="J287" i="6"/>
  <c r="J246" i="6"/>
  <c r="BK135" i="6"/>
  <c r="BK270" i="6"/>
  <c r="J227" i="6"/>
  <c r="BK121" i="6"/>
  <c r="J235" i="6"/>
  <c r="J179" i="6"/>
  <c r="BK268" i="6"/>
  <c r="BK212" i="6"/>
  <c r="BK99" i="6"/>
  <c r="BK230" i="7"/>
  <c r="J246" i="7"/>
  <c r="BK185" i="7"/>
  <c r="BK226" i="7"/>
  <c r="J159" i="7"/>
  <c r="BK256" i="7"/>
  <c r="BK159" i="7"/>
  <c r="BK207" i="8"/>
  <c r="J179" i="8"/>
  <c r="BK213" i="8"/>
  <c r="J148" i="8"/>
  <c r="J222" i="8"/>
  <c r="J138" i="8"/>
  <c r="BK175" i="8"/>
  <c r="J98" i="8"/>
  <c r="BK186" i="9"/>
  <c r="J249" i="9"/>
  <c r="J165" i="9"/>
  <c r="BK198" i="9"/>
  <c r="BK168" i="9"/>
  <c r="J165" i="10"/>
  <c r="BK121" i="10"/>
  <c r="BK165" i="10"/>
  <c r="J246" i="11"/>
  <c r="J136" i="11"/>
  <c r="J220" i="11"/>
  <c r="BK164" i="11"/>
  <c r="J251" i="11"/>
  <c r="BK156" i="11"/>
  <c r="BK184" i="11"/>
  <c r="BK181" i="12"/>
  <c r="J165" i="12"/>
  <c r="J98" i="12"/>
  <c r="BK330" i="13"/>
  <c r="BK291" i="13"/>
  <c r="J259" i="13"/>
  <c r="BK221" i="13"/>
  <c r="J191" i="13"/>
  <c r="J329" i="13"/>
  <c r="BK296" i="13"/>
  <c r="BK267" i="13"/>
  <c r="J240" i="13"/>
  <c r="BK208" i="13"/>
  <c r="BK173" i="13"/>
  <c r="J323" i="13"/>
  <c r="BK243" i="13"/>
  <c r="J212" i="13"/>
  <c r="J185" i="13"/>
  <c r="BK333" i="13"/>
  <c r="BK299" i="13"/>
  <c r="BK254" i="13"/>
  <c r="J221" i="13"/>
  <c r="BK197" i="13"/>
  <c r="BK236" i="14"/>
  <c r="J178" i="14"/>
  <c r="J222" i="14"/>
  <c r="J184" i="14"/>
  <c r="J254" i="14"/>
  <c r="BK200" i="14"/>
  <c r="J138" i="14"/>
  <c r="BK176" i="14"/>
  <c r="BK95" i="2"/>
  <c r="J93" i="2"/>
  <c r="J89" i="2"/>
  <c r="J255" i="3"/>
  <c r="BK196" i="3"/>
  <c r="BK306" i="3"/>
  <c r="J199" i="3"/>
  <c r="J349" i="3"/>
  <c r="BK212" i="3"/>
  <c r="J134" i="3"/>
  <c r="J272" i="3"/>
  <c r="BK143" i="3"/>
  <c r="J200" i="4"/>
  <c r="BK252" i="4"/>
  <c r="BK134" i="4"/>
  <c r="BK215" i="4"/>
  <c r="BK218" i="4"/>
  <c r="J103" i="4"/>
  <c r="BK307" i="5"/>
  <c r="J241" i="5"/>
  <c r="J114" i="5"/>
  <c r="BK309" i="5"/>
  <c r="BK228" i="5"/>
  <c r="J102" i="5"/>
  <c r="BK276" i="5"/>
  <c r="BK134" i="5"/>
  <c r="BK297" i="5"/>
  <c r="J193" i="5"/>
  <c r="J273" i="6"/>
  <c r="BK191" i="6"/>
  <c r="J262" i="6"/>
  <c r="J225" i="6"/>
  <c r="BK114" i="6"/>
  <c r="J231" i="6"/>
  <c r="J270" i="6"/>
  <c r="BK198" i="6"/>
  <c r="BK265" i="7"/>
  <c r="BK220" i="7"/>
  <c r="BK122" i="7"/>
  <c r="J209" i="7"/>
  <c r="J224" i="7"/>
  <c r="J96" i="7"/>
  <c r="BK205" i="7"/>
  <c r="BK136" i="7"/>
  <c r="J191" i="8"/>
  <c r="BK216" i="8"/>
  <c r="J142" i="8"/>
  <c r="BK195" i="8"/>
  <c r="J95" i="8"/>
  <c r="J157" i="8"/>
  <c r="J209" i="9"/>
  <c r="J124" i="9"/>
  <c r="J184" i="9"/>
  <c r="BK249" i="9"/>
  <c r="J134" i="9"/>
  <c r="BK241" i="9"/>
  <c r="J159" i="9"/>
  <c r="BK148" i="10"/>
  <c r="BK94" i="10"/>
  <c r="BK138" i="10"/>
  <c r="J261" i="11"/>
  <c r="BK166" i="11"/>
  <c r="BK244" i="11"/>
  <c r="J166" i="11"/>
  <c r="J255" i="11"/>
  <c r="BK110" i="11"/>
  <c r="J187" i="11"/>
  <c r="BK89" i="11"/>
  <c r="BK104" i="12"/>
  <c r="BK138" i="12"/>
  <c r="J94" i="12"/>
  <c r="BK325" i="13"/>
  <c r="BK287" i="13"/>
  <c r="BK255" i="13"/>
  <c r="J223" i="13"/>
  <c r="BK192" i="13"/>
  <c r="J136" i="13"/>
  <c r="BK298" i="13"/>
  <c r="J268" i="13"/>
  <c r="BK244" i="13"/>
  <c r="J225" i="13"/>
  <c r="BK163" i="13"/>
  <c r="J319" i="13"/>
  <c r="J263" i="13"/>
  <c r="J218" i="13"/>
  <c r="J172" i="13"/>
  <c r="BK329" i="13"/>
  <c r="J294" i="13"/>
  <c r="BK251" i="13"/>
  <c r="BK212" i="13"/>
  <c r="J151" i="13"/>
  <c r="J182" i="14"/>
  <c r="J234" i="14"/>
  <c r="J200" i="14"/>
  <c r="BK89" i="14"/>
  <c r="BK194" i="14"/>
  <c r="J95" i="14"/>
  <c r="BK190" i="14"/>
  <c r="BK92" i="2"/>
  <c r="BK91" i="2"/>
  <c r="BK93" i="2"/>
  <c r="BK309" i="3"/>
  <c r="J159" i="3"/>
  <c r="BK299" i="3"/>
  <c r="BK186" i="3"/>
  <c r="J341" i="3"/>
  <c r="BK218" i="3"/>
  <c r="BK121" i="3"/>
  <c r="BK250" i="3"/>
  <c r="J99" i="3"/>
  <c r="J176" i="4"/>
  <c r="BK203" i="4"/>
  <c r="J246" i="9"/>
  <c r="J151" i="9"/>
  <c r="J203" i="9"/>
  <c r="J95" i="9"/>
  <c r="BK188" i="9"/>
  <c r="BK135" i="10"/>
  <c r="J172" i="10"/>
  <c r="BK161" i="10"/>
  <c r="BK232" i="11"/>
  <c r="J100" i="11"/>
  <c r="J197" i="11"/>
  <c r="J89" i="11"/>
  <c r="J210" i="11"/>
  <c r="J259" i="11"/>
  <c r="J190" i="11"/>
  <c r="J122" i="11"/>
  <c r="BK176" i="12"/>
  <c r="BK120" i="12"/>
  <c r="BK159" i="12"/>
  <c r="J143" i="12"/>
  <c r="J130" i="12"/>
  <c r="J101" i="12"/>
  <c r="J184" i="12"/>
  <c r="J170" i="12"/>
  <c r="BK109" i="12"/>
  <c r="BK312" i="13"/>
  <c r="BK275" i="13"/>
  <c r="BK252" i="13"/>
  <c r="J211" i="13"/>
  <c r="J177" i="13"/>
  <c r="BK338" i="13"/>
  <c r="J297" i="13"/>
  <c r="J261" i="13"/>
  <c r="J236" i="13"/>
  <c r="J201" i="13"/>
  <c r="J119" i="13"/>
  <c r="J283" i="13"/>
  <c r="BK240" i="13"/>
  <c r="J210" i="13"/>
  <c r="J163" i="13"/>
  <c r="BK326" i="13"/>
  <c r="J298" i="13"/>
  <c r="BK258" i="13"/>
  <c r="BK217" i="13"/>
  <c r="J178" i="13"/>
  <c r="BK184" i="14"/>
  <c r="BK198" i="14"/>
  <c r="BK132" i="14"/>
  <c r="J202" i="14"/>
  <c r="J161" i="14"/>
  <c r="BK220" i="14"/>
  <c r="J168" i="14"/>
  <c r="T79" i="2" l="1"/>
  <c r="BK96" i="3"/>
  <c r="J96" i="3" s="1"/>
  <c r="J61" i="3" s="1"/>
  <c r="BK127" i="3"/>
  <c r="J127" i="3" s="1"/>
  <c r="J62" i="3" s="1"/>
  <c r="BK146" i="3"/>
  <c r="J146" i="3" s="1"/>
  <c r="J63" i="3" s="1"/>
  <c r="BK162" i="3"/>
  <c r="J162" i="3" s="1"/>
  <c r="J64" i="3" s="1"/>
  <c r="BK172" i="3"/>
  <c r="J172" i="3"/>
  <c r="J65" i="3" s="1"/>
  <c r="BK185" i="3"/>
  <c r="J185" i="3" s="1"/>
  <c r="J66" i="3" s="1"/>
  <c r="BK192" i="3"/>
  <c r="J192" i="3"/>
  <c r="J67" i="3" s="1"/>
  <c r="BK202" i="3"/>
  <c r="J202" i="3" s="1"/>
  <c r="J68" i="3" s="1"/>
  <c r="P232" i="3"/>
  <c r="T265" i="3"/>
  <c r="R281" i="3"/>
  <c r="T298" i="3"/>
  <c r="BK311" i="3"/>
  <c r="J311" i="3" s="1"/>
  <c r="J73" i="3" s="1"/>
  <c r="P88" i="4"/>
  <c r="BK143" i="4"/>
  <c r="J143" i="4" s="1"/>
  <c r="J62" i="4" s="1"/>
  <c r="T143" i="4"/>
  <c r="P155" i="4"/>
  <c r="P163" i="4"/>
  <c r="BK221" i="4"/>
  <c r="J221" i="4" s="1"/>
  <c r="J65" i="4" s="1"/>
  <c r="T221" i="4"/>
  <c r="R95" i="5"/>
  <c r="R170" i="5"/>
  <c r="P196" i="5"/>
  <c r="T253" i="5"/>
  <c r="T278" i="5"/>
  <c r="P319" i="5"/>
  <c r="R348" i="5"/>
  <c r="BK95" i="6"/>
  <c r="R152" i="6"/>
  <c r="BK178" i="6"/>
  <c r="J178" i="6" s="1"/>
  <c r="J67" i="6" s="1"/>
  <c r="T215" i="6"/>
  <c r="P237" i="6"/>
  <c r="BK272" i="6"/>
  <c r="J272" i="6" s="1"/>
  <c r="J70" i="6" s="1"/>
  <c r="T95" i="7"/>
  <c r="T146" i="7"/>
  <c r="P172" i="7"/>
  <c r="P208" i="7"/>
  <c r="BK215" i="7"/>
  <c r="J215" i="7" s="1"/>
  <c r="J69" i="7" s="1"/>
  <c r="BK250" i="7"/>
  <c r="J250" i="7"/>
  <c r="J70" i="7" s="1"/>
  <c r="P94" i="8"/>
  <c r="BK141" i="8"/>
  <c r="J141" i="8" s="1"/>
  <c r="J66" i="8" s="1"/>
  <c r="BK156" i="8"/>
  <c r="J156" i="8" s="1"/>
  <c r="J67" i="8" s="1"/>
  <c r="BK178" i="8"/>
  <c r="J178" i="8" s="1"/>
  <c r="J68" i="8" s="1"/>
  <c r="T178" i="8"/>
  <c r="T203" i="8"/>
  <c r="P219" i="8"/>
  <c r="R88" i="9"/>
  <c r="R138" i="9"/>
  <c r="R164" i="9"/>
  <c r="T173" i="9"/>
  <c r="T240" i="9"/>
  <c r="P87" i="10"/>
  <c r="BK125" i="10"/>
  <c r="J125" i="10" s="1"/>
  <c r="J62" i="10" s="1"/>
  <c r="BK151" i="10"/>
  <c r="J151" i="10" s="1"/>
  <c r="J63" i="10" s="1"/>
  <c r="T160" i="10"/>
  <c r="P88" i="11"/>
  <c r="R126" i="11"/>
  <c r="R152" i="11"/>
  <c r="T161" i="11"/>
  <c r="R237" i="11"/>
  <c r="BK92" i="12"/>
  <c r="J92" i="12" s="1"/>
  <c r="J65" i="12" s="1"/>
  <c r="R95" i="12"/>
  <c r="T137" i="12"/>
  <c r="R79" i="2"/>
  <c r="T96" i="3"/>
  <c r="R127" i="3"/>
  <c r="T146" i="3"/>
  <c r="T162" i="3"/>
  <c r="R172" i="3"/>
  <c r="P185" i="3"/>
  <c r="P192" i="3"/>
  <c r="T202" i="3"/>
  <c r="BK232" i="3"/>
  <c r="J232" i="3" s="1"/>
  <c r="J69" i="3" s="1"/>
  <c r="BK265" i="3"/>
  <c r="J265" i="3" s="1"/>
  <c r="J70" i="3" s="1"/>
  <c r="T281" i="3"/>
  <c r="P298" i="3"/>
  <c r="T311" i="3"/>
  <c r="R88" i="4"/>
  <c r="P143" i="4"/>
  <c r="BK155" i="4"/>
  <c r="J155" i="4" s="1"/>
  <c r="J63" i="4" s="1"/>
  <c r="R155" i="4"/>
  <c r="T155" i="4"/>
  <c r="T163" i="4"/>
  <c r="R221" i="4"/>
  <c r="T95" i="5"/>
  <c r="T170" i="5"/>
  <c r="BK196" i="5"/>
  <c r="J196" i="5" s="1"/>
  <c r="J67" i="5" s="1"/>
  <c r="R253" i="5"/>
  <c r="BK278" i="5"/>
  <c r="J278" i="5" s="1"/>
  <c r="J69" i="5" s="1"/>
  <c r="BK319" i="5"/>
  <c r="J319" i="5" s="1"/>
  <c r="J70" i="5" s="1"/>
  <c r="P348" i="5"/>
  <c r="P95" i="6"/>
  <c r="P152" i="6"/>
  <c r="T178" i="6"/>
  <c r="T94" i="6" s="1"/>
  <c r="T93" i="6" s="1"/>
  <c r="R215" i="6"/>
  <c r="BK237" i="6"/>
  <c r="J237" i="6" s="1"/>
  <c r="J69" i="6" s="1"/>
  <c r="T272" i="6"/>
  <c r="BK95" i="7"/>
  <c r="J95" i="7" s="1"/>
  <c r="J65" i="7" s="1"/>
  <c r="BK146" i="7"/>
  <c r="J146" i="7" s="1"/>
  <c r="J66" i="7" s="1"/>
  <c r="BK172" i="7"/>
  <c r="J172" i="7" s="1"/>
  <c r="J67" i="7" s="1"/>
  <c r="BK208" i="7"/>
  <c r="J208" i="7" s="1"/>
  <c r="J68" i="7" s="1"/>
  <c r="P215" i="7"/>
  <c r="P250" i="7"/>
  <c r="T88" i="9"/>
  <c r="T138" i="9"/>
  <c r="T164" i="9"/>
  <c r="BK173" i="9"/>
  <c r="J173" i="9" s="1"/>
  <c r="J64" i="9" s="1"/>
  <c r="BK240" i="9"/>
  <c r="J240" i="9" s="1"/>
  <c r="J65" i="9" s="1"/>
  <c r="R87" i="10"/>
  <c r="T125" i="10"/>
  <c r="T151" i="10"/>
  <c r="R160" i="10"/>
  <c r="BK88" i="11"/>
  <c r="BK126" i="11"/>
  <c r="J126" i="11" s="1"/>
  <c r="J62" i="11" s="1"/>
  <c r="BK152" i="11"/>
  <c r="J152" i="11" s="1"/>
  <c r="J63" i="11" s="1"/>
  <c r="P161" i="11"/>
  <c r="T237" i="11"/>
  <c r="P92" i="12"/>
  <c r="BK95" i="12"/>
  <c r="J95" i="12" s="1"/>
  <c r="J66" i="12" s="1"/>
  <c r="R137" i="12"/>
  <c r="R118" i="13"/>
  <c r="P169" i="13"/>
  <c r="R175" i="13"/>
  <c r="T179" i="13"/>
  <c r="P187" i="13"/>
  <c r="P199" i="13"/>
  <c r="R206" i="13"/>
  <c r="R220" i="13"/>
  <c r="P228" i="13"/>
  <c r="R228" i="13"/>
  <c r="BK232" i="13"/>
  <c r="J232" i="13" s="1"/>
  <c r="J77" i="13" s="1"/>
  <c r="T232" i="13"/>
  <c r="P241" i="13"/>
  <c r="BK265" i="13"/>
  <c r="J265" i="13" s="1"/>
  <c r="J79" i="13" s="1"/>
  <c r="T265" i="13"/>
  <c r="P271" i="13"/>
  <c r="BK279" i="13"/>
  <c r="J279" i="13"/>
  <c r="J81" i="13" s="1"/>
  <c r="T279" i="13"/>
  <c r="R282" i="13"/>
  <c r="P286" i="13"/>
  <c r="BK292" i="13"/>
  <c r="J292" i="13" s="1"/>
  <c r="J84" i="13" s="1"/>
  <c r="T292" i="13"/>
  <c r="P305" i="13"/>
  <c r="BK314" i="13"/>
  <c r="J314" i="13" s="1"/>
  <c r="J87" i="13" s="1"/>
  <c r="T314" i="13"/>
  <c r="R324" i="13"/>
  <c r="P327" i="13"/>
  <c r="T327" i="13"/>
  <c r="T331" i="13"/>
  <c r="P88" i="14"/>
  <c r="BK131" i="14"/>
  <c r="J131" i="14" s="1"/>
  <c r="J62" i="14" s="1"/>
  <c r="T131" i="14"/>
  <c r="BK167" i="14"/>
  <c r="J167" i="14" s="1"/>
  <c r="J64" i="14" s="1"/>
  <c r="T167" i="14"/>
  <c r="BK79" i="2"/>
  <c r="J79" i="2" s="1"/>
  <c r="P96" i="3"/>
  <c r="P127" i="3"/>
  <c r="P146" i="3"/>
  <c r="R162" i="3"/>
  <c r="P172" i="3"/>
  <c r="R185" i="3"/>
  <c r="R192" i="3"/>
  <c r="P202" i="3"/>
  <c r="T232" i="3"/>
  <c r="P265" i="3"/>
  <c r="P281" i="3"/>
  <c r="BK298" i="3"/>
  <c r="J298" i="3" s="1"/>
  <c r="J72" i="3" s="1"/>
  <c r="R311" i="3"/>
  <c r="BK88" i="4"/>
  <c r="J88" i="4" s="1"/>
  <c r="J61" i="4" s="1"/>
  <c r="T88" i="4"/>
  <c r="T87" i="4" s="1"/>
  <c r="T86" i="4" s="1"/>
  <c r="R143" i="4"/>
  <c r="BK163" i="4"/>
  <c r="J163" i="4" s="1"/>
  <c r="J64" i="4" s="1"/>
  <c r="R163" i="4"/>
  <c r="P221" i="4"/>
  <c r="P95" i="5"/>
  <c r="P170" i="5"/>
  <c r="R196" i="5"/>
  <c r="BK253" i="5"/>
  <c r="J253" i="5" s="1"/>
  <c r="J68" i="5" s="1"/>
  <c r="R278" i="5"/>
  <c r="R319" i="5"/>
  <c r="BK348" i="5"/>
  <c r="J348" i="5" s="1"/>
  <c r="J71" i="5" s="1"/>
  <c r="R95" i="6"/>
  <c r="T152" i="6"/>
  <c r="R178" i="6"/>
  <c r="BK215" i="6"/>
  <c r="J215" i="6" s="1"/>
  <c r="J68" i="6" s="1"/>
  <c r="T237" i="6"/>
  <c r="P272" i="6"/>
  <c r="R95" i="7"/>
  <c r="P146" i="7"/>
  <c r="R172" i="7"/>
  <c r="T208" i="7"/>
  <c r="T215" i="7"/>
  <c r="R250" i="7"/>
  <c r="T94" i="8"/>
  <c r="R141" i="8"/>
  <c r="T141" i="8"/>
  <c r="R156" i="8"/>
  <c r="P178" i="8"/>
  <c r="BK203" i="8"/>
  <c r="J203" i="8" s="1"/>
  <c r="J69" i="8" s="1"/>
  <c r="R203" i="8"/>
  <c r="R219" i="8"/>
  <c r="P88" i="9"/>
  <c r="BK138" i="9"/>
  <c r="J138" i="9" s="1"/>
  <c r="J62" i="9" s="1"/>
  <c r="BK164" i="9"/>
  <c r="J164" i="9" s="1"/>
  <c r="J63" i="9" s="1"/>
  <c r="P173" i="9"/>
  <c r="R240" i="9"/>
  <c r="BK87" i="10"/>
  <c r="J87" i="10" s="1"/>
  <c r="J61" i="10" s="1"/>
  <c r="R125" i="10"/>
  <c r="P151" i="10"/>
  <c r="P160" i="10"/>
  <c r="R88" i="11"/>
  <c r="T126" i="11"/>
  <c r="P152" i="11"/>
  <c r="R161" i="11"/>
  <c r="P237" i="11"/>
  <c r="T92" i="12"/>
  <c r="P95" i="12"/>
  <c r="BK137" i="12"/>
  <c r="J137" i="12" s="1"/>
  <c r="J67" i="12" s="1"/>
  <c r="P118" i="13"/>
  <c r="BK169" i="13"/>
  <c r="J169" i="13" s="1"/>
  <c r="J66" i="13" s="1"/>
  <c r="T169" i="13"/>
  <c r="P175" i="13"/>
  <c r="BK179" i="13"/>
  <c r="J179" i="13" s="1"/>
  <c r="J69" i="13" s="1"/>
  <c r="R179" i="13"/>
  <c r="P183" i="13"/>
  <c r="BK187" i="13"/>
  <c r="J187" i="13" s="1"/>
  <c r="J71" i="13" s="1"/>
  <c r="T187" i="13"/>
  <c r="BK199" i="13"/>
  <c r="J199" i="13" s="1"/>
  <c r="J73" i="13" s="1"/>
  <c r="BK206" i="13"/>
  <c r="J206" i="13" s="1"/>
  <c r="J74" i="13" s="1"/>
  <c r="T206" i="13"/>
  <c r="P220" i="13"/>
  <c r="BK228" i="13"/>
  <c r="J228" i="13" s="1"/>
  <c r="J76" i="13" s="1"/>
  <c r="P232" i="13"/>
  <c r="BK241" i="13"/>
  <c r="J241" i="13" s="1"/>
  <c r="J78" i="13" s="1"/>
  <c r="T241" i="13"/>
  <c r="P265" i="13"/>
  <c r="BK271" i="13"/>
  <c r="J271" i="13" s="1"/>
  <c r="J80" i="13" s="1"/>
  <c r="T271" i="13"/>
  <c r="R279" i="13"/>
  <c r="P282" i="13"/>
  <c r="BK286" i="13"/>
  <c r="J286" i="13"/>
  <c r="J83" i="13" s="1"/>
  <c r="T286" i="13"/>
  <c r="P292" i="13"/>
  <c r="BK305" i="13"/>
  <c r="J305" i="13" s="1"/>
  <c r="J86" i="13" s="1"/>
  <c r="T305" i="13"/>
  <c r="R314" i="13"/>
  <c r="P324" i="13"/>
  <c r="BK327" i="13"/>
  <c r="J327" i="13" s="1"/>
  <c r="J89" i="13" s="1"/>
  <c r="BK331" i="13"/>
  <c r="J331" i="13"/>
  <c r="J90" i="13" s="1"/>
  <c r="R331" i="13"/>
  <c r="R88" i="14"/>
  <c r="P131" i="14"/>
  <c r="BK146" i="14"/>
  <c r="J146" i="14" s="1"/>
  <c r="J63" i="14" s="1"/>
  <c r="R146" i="14"/>
  <c r="R167" i="14"/>
  <c r="P224" i="14"/>
  <c r="P79" i="2"/>
  <c r="AU55" i="1"/>
  <c r="R96" i="3"/>
  <c r="T127" i="3"/>
  <c r="R146" i="3"/>
  <c r="P162" i="3"/>
  <c r="T172" i="3"/>
  <c r="T185" i="3"/>
  <c r="T192" i="3"/>
  <c r="R202" i="3"/>
  <c r="R232" i="3"/>
  <c r="R265" i="3"/>
  <c r="BK281" i="3"/>
  <c r="J281" i="3" s="1"/>
  <c r="J71" i="3" s="1"/>
  <c r="R298" i="3"/>
  <c r="P311" i="3"/>
  <c r="BK95" i="5"/>
  <c r="J95" i="5" s="1"/>
  <c r="J65" i="5" s="1"/>
  <c r="BK170" i="5"/>
  <c r="J170" i="5" s="1"/>
  <c r="J66" i="5" s="1"/>
  <c r="T196" i="5"/>
  <c r="P253" i="5"/>
  <c r="P278" i="5"/>
  <c r="T319" i="5"/>
  <c r="T348" i="5"/>
  <c r="T95" i="6"/>
  <c r="BK152" i="6"/>
  <c r="J152" i="6" s="1"/>
  <c r="J66" i="6" s="1"/>
  <c r="P178" i="6"/>
  <c r="P215" i="6"/>
  <c r="R237" i="6"/>
  <c r="R272" i="6"/>
  <c r="P95" i="7"/>
  <c r="P94" i="7"/>
  <c r="P93" i="7" s="1"/>
  <c r="AU61" i="1" s="1"/>
  <c r="R146" i="7"/>
  <c r="T172" i="7"/>
  <c r="R208" i="7"/>
  <c r="R215" i="7"/>
  <c r="T250" i="7"/>
  <c r="BK94" i="8"/>
  <c r="R94" i="8"/>
  <c r="P141" i="8"/>
  <c r="P156" i="8"/>
  <c r="T156" i="8"/>
  <c r="R178" i="8"/>
  <c r="P203" i="8"/>
  <c r="BK219" i="8"/>
  <c r="J219" i="8" s="1"/>
  <c r="J70" i="8" s="1"/>
  <c r="T219" i="8"/>
  <c r="BK88" i="9"/>
  <c r="P138" i="9"/>
  <c r="P164" i="9"/>
  <c r="R173" i="9"/>
  <c r="P240" i="9"/>
  <c r="T87" i="10"/>
  <c r="T86" i="10" s="1"/>
  <c r="T85" i="10" s="1"/>
  <c r="P125" i="10"/>
  <c r="R151" i="10"/>
  <c r="BK160" i="10"/>
  <c r="J160" i="10" s="1"/>
  <c r="J64" i="10" s="1"/>
  <c r="T88" i="11"/>
  <c r="P126" i="11"/>
  <c r="T152" i="11"/>
  <c r="BK161" i="11"/>
  <c r="J161" i="11" s="1"/>
  <c r="J64" i="11" s="1"/>
  <c r="BK237" i="11"/>
  <c r="J237" i="11" s="1"/>
  <c r="J65" i="11" s="1"/>
  <c r="R92" i="12"/>
  <c r="R91" i="12"/>
  <c r="R90" i="12" s="1"/>
  <c r="T95" i="12"/>
  <c r="P137" i="12"/>
  <c r="BK118" i="13"/>
  <c r="J118" i="13" s="1"/>
  <c r="J65" i="13" s="1"/>
  <c r="T118" i="13"/>
  <c r="R169" i="13"/>
  <c r="BK175" i="13"/>
  <c r="J175" i="13" s="1"/>
  <c r="J68" i="13" s="1"/>
  <c r="T175" i="13"/>
  <c r="P179" i="13"/>
  <c r="BK183" i="13"/>
  <c r="J183" i="13"/>
  <c r="J70" i="13" s="1"/>
  <c r="R183" i="13"/>
  <c r="T183" i="13"/>
  <c r="R187" i="13"/>
  <c r="R199" i="13"/>
  <c r="T199" i="13"/>
  <c r="P206" i="13"/>
  <c r="BK220" i="13"/>
  <c r="J220" i="13"/>
  <c r="J75" i="13" s="1"/>
  <c r="T220" i="13"/>
  <c r="T228" i="13"/>
  <c r="R232" i="13"/>
  <c r="R241" i="13"/>
  <c r="R265" i="13"/>
  <c r="R271" i="13"/>
  <c r="P279" i="13"/>
  <c r="BK282" i="13"/>
  <c r="J282" i="13" s="1"/>
  <c r="J82" i="13" s="1"/>
  <c r="T282" i="13"/>
  <c r="R286" i="13"/>
  <c r="R292" i="13"/>
  <c r="R305" i="13"/>
  <c r="P314" i="13"/>
  <c r="BK324" i="13"/>
  <c r="J324" i="13" s="1"/>
  <c r="J88" i="13" s="1"/>
  <c r="T324" i="13"/>
  <c r="R327" i="13"/>
  <c r="P331" i="13"/>
  <c r="BK88" i="14"/>
  <c r="J88" i="14" s="1"/>
  <c r="J61" i="14" s="1"/>
  <c r="T88" i="14"/>
  <c r="R131" i="14"/>
  <c r="P146" i="14"/>
  <c r="T146" i="14"/>
  <c r="P167" i="14"/>
  <c r="BK224" i="14"/>
  <c r="J224" i="14" s="1"/>
  <c r="J65" i="14" s="1"/>
  <c r="R224" i="14"/>
  <c r="T224" i="14"/>
  <c r="BK264" i="7"/>
  <c r="BK273" i="11"/>
  <c r="J273" i="11"/>
  <c r="J66" i="11" s="1"/>
  <c r="BK343" i="13"/>
  <c r="J343" i="13"/>
  <c r="J94" i="13" s="1"/>
  <c r="BK258" i="4"/>
  <c r="J258" i="4"/>
  <c r="J66" i="4"/>
  <c r="BK183" i="12"/>
  <c r="J183" i="12" s="1"/>
  <c r="J68" i="12" s="1"/>
  <c r="BK341" i="13"/>
  <c r="J341" i="13"/>
  <c r="J93" i="13" s="1"/>
  <c r="BK353" i="3"/>
  <c r="J353" i="3"/>
  <c r="J74" i="3"/>
  <c r="BK286" i="6"/>
  <c r="J286" i="6" s="1"/>
  <c r="J71" i="6" s="1"/>
  <c r="BK253" i="9"/>
  <c r="J253" i="9" s="1"/>
  <c r="J66" i="9" s="1"/>
  <c r="BK177" i="10"/>
  <c r="J177" i="10"/>
  <c r="J65" i="10" s="1"/>
  <c r="BK337" i="13"/>
  <c r="J337" i="13"/>
  <c r="J91" i="13"/>
  <c r="BK339" i="13"/>
  <c r="J339" i="13" s="1"/>
  <c r="J92" i="13" s="1"/>
  <c r="BK253" i="14"/>
  <c r="J253" i="14" s="1"/>
  <c r="J66" i="14" s="1"/>
  <c r="J52" i="14"/>
  <c r="BE89" i="14"/>
  <c r="BE105" i="14"/>
  <c r="BE128" i="14"/>
  <c r="BE132" i="14"/>
  <c r="BE150" i="14"/>
  <c r="BE154" i="14"/>
  <c r="BE157" i="14"/>
  <c r="BE192" i="14"/>
  <c r="BE222" i="14"/>
  <c r="BE234" i="14"/>
  <c r="BE236" i="14"/>
  <c r="BE238" i="14"/>
  <c r="F55" i="14"/>
  <c r="E76" i="14"/>
  <c r="BE138" i="14"/>
  <c r="BE143" i="14"/>
  <c r="BE147" i="14"/>
  <c r="BE174" i="14"/>
  <c r="BE182" i="14"/>
  <c r="BE186" i="14"/>
  <c r="BE202" i="14"/>
  <c r="BE206" i="14"/>
  <c r="BE210" i="14"/>
  <c r="BE216" i="14"/>
  <c r="BE220" i="14"/>
  <c r="BE254" i="14"/>
  <c r="BE92" i="14"/>
  <c r="BE110" i="14"/>
  <c r="BE115" i="14"/>
  <c r="BE120" i="14"/>
  <c r="BE176" i="14"/>
  <c r="BE178" i="14"/>
  <c r="BE180" i="14"/>
  <c r="BE184" i="14"/>
  <c r="BE188" i="14"/>
  <c r="BE200" i="14"/>
  <c r="BE204" i="14"/>
  <c r="BE212" i="14"/>
  <c r="BE225" i="14"/>
  <c r="BE228" i="14"/>
  <c r="BE230" i="14"/>
  <c r="BE247" i="14"/>
  <c r="BE95" i="14"/>
  <c r="BE100" i="14"/>
  <c r="BE125" i="14"/>
  <c r="BE135" i="14"/>
  <c r="BE161" i="14"/>
  <c r="BE164" i="14"/>
  <c r="BE168" i="14"/>
  <c r="BE170" i="14"/>
  <c r="BE172" i="14"/>
  <c r="BE190" i="14"/>
  <c r="BE194" i="14"/>
  <c r="BE196" i="14"/>
  <c r="BE198" i="14"/>
  <c r="BE208" i="14"/>
  <c r="BE214" i="14"/>
  <c r="BE218" i="14"/>
  <c r="BE232" i="14"/>
  <c r="BE241" i="14"/>
  <c r="BE244" i="14"/>
  <c r="BE250" i="14"/>
  <c r="J56" i="13"/>
  <c r="F113" i="13"/>
  <c r="BE136" i="13"/>
  <c r="BE157" i="13"/>
  <c r="BE163" i="13"/>
  <c r="BE170" i="13"/>
  <c r="BE172" i="13"/>
  <c r="BE186" i="13"/>
  <c r="BE191" i="13"/>
  <c r="BE192" i="13"/>
  <c r="BE195" i="13"/>
  <c r="BE201" i="13"/>
  <c r="BE202" i="13"/>
  <c r="BE205" i="13"/>
  <c r="BE207" i="13"/>
  <c r="BE210" i="13"/>
  <c r="BE224" i="13"/>
  <c r="BE226" i="13"/>
  <c r="BE231" i="13"/>
  <c r="BE233" i="13"/>
  <c r="BE234" i="13"/>
  <c r="BE239" i="13"/>
  <c r="BE240" i="13"/>
  <c r="BE244" i="13"/>
  <c r="BE252" i="13"/>
  <c r="BE255" i="13"/>
  <c r="BE256" i="13"/>
  <c r="BE260" i="13"/>
  <c r="BE262" i="13"/>
  <c r="BE268" i="13"/>
  <c r="BE275" i="13"/>
  <c r="BE281" i="13"/>
  <c r="BE290" i="13"/>
  <c r="BE295" i="13"/>
  <c r="BE303" i="13"/>
  <c r="BE307" i="13"/>
  <c r="BE322" i="13"/>
  <c r="BE323" i="13"/>
  <c r="BE328" i="13"/>
  <c r="BE330" i="13"/>
  <c r="BE338" i="13"/>
  <c r="E104" i="13"/>
  <c r="BE119" i="13"/>
  <c r="BE149" i="13"/>
  <c r="BE153" i="13"/>
  <c r="BE173" i="13"/>
  <c r="BE177" i="13"/>
  <c r="BE180" i="13"/>
  <c r="BE189" i="13"/>
  <c r="BE190" i="13"/>
  <c r="BE196" i="13"/>
  <c r="BE200" i="13"/>
  <c r="BE203" i="13"/>
  <c r="BE208" i="13"/>
  <c r="BE213" i="13"/>
  <c r="BE214" i="13"/>
  <c r="BE236" i="13"/>
  <c r="BE245" i="13"/>
  <c r="BE246" i="13"/>
  <c r="BE248" i="13"/>
  <c r="BE249" i="13"/>
  <c r="BE251" i="13"/>
  <c r="BE254" i="13"/>
  <c r="BE258" i="13"/>
  <c r="BE261" i="13"/>
  <c r="BE266" i="13"/>
  <c r="BE267" i="13"/>
  <c r="BE280" i="13"/>
  <c r="BE283" i="13"/>
  <c r="BE285" i="13"/>
  <c r="BE289" i="13"/>
  <c r="BE293" i="13"/>
  <c r="BE298" i="13"/>
  <c r="BE300" i="13"/>
  <c r="BE302" i="13"/>
  <c r="BE306" i="13"/>
  <c r="BE317" i="13"/>
  <c r="BE325" i="13"/>
  <c r="BE329" i="13"/>
  <c r="BE336" i="13"/>
  <c r="BE125" i="13"/>
  <c r="BE133" i="13"/>
  <c r="BE146" i="13"/>
  <c r="BE151" i="13"/>
  <c r="BE176" i="13"/>
  <c r="BE178" i="13"/>
  <c r="BE181" i="13"/>
  <c r="BE184" i="13"/>
  <c r="BE185" i="13"/>
  <c r="BE193" i="13"/>
  <c r="BE197" i="13"/>
  <c r="BE204" i="13"/>
  <c r="BE212" i="13"/>
  <c r="BE215" i="13"/>
  <c r="BE216" i="13"/>
  <c r="BE217" i="13"/>
  <c r="BE218" i="13"/>
  <c r="BE219" i="13"/>
  <c r="BE221" i="13"/>
  <c r="BE222" i="13"/>
  <c r="BE223" i="13"/>
  <c r="BE237" i="13"/>
  <c r="BE242" i="13"/>
  <c r="BE247" i="13"/>
  <c r="BE257" i="13"/>
  <c r="BE259" i="13"/>
  <c r="BE264" i="13"/>
  <c r="BE274" i="13"/>
  <c r="BE276" i="13"/>
  <c r="BE287" i="13"/>
  <c r="BE294" i="13"/>
  <c r="BE299" i="13"/>
  <c r="BE308" i="13"/>
  <c r="BE310" i="13"/>
  <c r="BE311" i="13"/>
  <c r="BE312" i="13"/>
  <c r="BE315" i="13"/>
  <c r="BE321" i="13"/>
  <c r="BE326" i="13"/>
  <c r="BE332" i="13"/>
  <c r="BE334" i="13"/>
  <c r="BE335" i="13"/>
  <c r="BE340" i="13"/>
  <c r="BE342" i="13"/>
  <c r="BE344" i="13"/>
  <c r="BE128" i="13"/>
  <c r="BE142" i="13"/>
  <c r="BE159" i="13"/>
  <c r="BE171" i="13"/>
  <c r="BE182" i="13"/>
  <c r="BE188" i="13"/>
  <c r="BE194" i="13"/>
  <c r="BE209" i="13"/>
  <c r="BE211" i="13"/>
  <c r="BE225" i="13"/>
  <c r="BE227" i="13"/>
  <c r="BE229" i="13"/>
  <c r="BE230" i="13"/>
  <c r="BE235" i="13"/>
  <c r="BE238" i="13"/>
  <c r="BE243" i="13"/>
  <c r="BE250" i="13"/>
  <c r="BE253" i="13"/>
  <c r="BE263" i="13"/>
  <c r="BE269" i="13"/>
  <c r="BE270" i="13"/>
  <c r="BE272" i="13"/>
  <c r="BE273" i="13"/>
  <c r="BE277" i="13"/>
  <c r="BE278" i="13"/>
  <c r="BE284" i="13"/>
  <c r="BE288" i="13"/>
  <c r="BE291" i="13"/>
  <c r="BE296" i="13"/>
  <c r="BE297" i="13"/>
  <c r="BE301" i="13"/>
  <c r="BE309" i="13"/>
  <c r="BE313" i="13"/>
  <c r="BE316" i="13"/>
  <c r="BE318" i="13"/>
  <c r="BE319" i="13"/>
  <c r="BE320" i="13"/>
  <c r="BE333" i="13"/>
  <c r="J88" i="11"/>
  <c r="J61" i="11" s="1"/>
  <c r="J84" i="12"/>
  <c r="BE96" i="12"/>
  <c r="BE101" i="12"/>
  <c r="BE134" i="12"/>
  <c r="BE143" i="12"/>
  <c r="BE144" i="12"/>
  <c r="BE145" i="12"/>
  <c r="BE148" i="12"/>
  <c r="BE156" i="12"/>
  <c r="BE159" i="12"/>
  <c r="BE162" i="12"/>
  <c r="BE170" i="12"/>
  <c r="BE176" i="12"/>
  <c r="BE177" i="12"/>
  <c r="E50" i="12"/>
  <c r="BE104" i="12"/>
  <c r="BE120" i="12"/>
  <c r="BE165" i="12"/>
  <c r="F87" i="12"/>
  <c r="BE98" i="12"/>
  <c r="BE109" i="12"/>
  <c r="BE126" i="12"/>
  <c r="BE180" i="12"/>
  <c r="BE181" i="12"/>
  <c r="BE182" i="12"/>
  <c r="BE184" i="12"/>
  <c r="BE93" i="12"/>
  <c r="BE94" i="12"/>
  <c r="BE112" i="12"/>
  <c r="BE115" i="12"/>
  <c r="BE123" i="12"/>
  <c r="BE130" i="12"/>
  <c r="BE133" i="12"/>
  <c r="BE138" i="12"/>
  <c r="BE139" i="12"/>
  <c r="BE140" i="12"/>
  <c r="BE141" i="12"/>
  <c r="BE142" i="12"/>
  <c r="BE151" i="12"/>
  <c r="BE173" i="12"/>
  <c r="J80" i="11"/>
  <c r="BE159" i="11"/>
  <c r="BE162" i="11"/>
  <c r="BE166" i="11"/>
  <c r="BE168" i="11"/>
  <c r="BE173" i="11"/>
  <c r="BE177" i="11"/>
  <c r="BE187" i="11"/>
  <c r="BE192" i="11"/>
  <c r="BE222" i="11"/>
  <c r="BE229" i="11"/>
  <c r="BE232" i="11"/>
  <c r="BE235" i="11"/>
  <c r="BE238" i="11"/>
  <c r="BE240" i="11"/>
  <c r="BE249" i="11"/>
  <c r="BE255" i="11"/>
  <c r="BE257" i="11"/>
  <c r="BE261" i="11"/>
  <c r="BE265" i="11"/>
  <c r="BE269" i="11"/>
  <c r="BE271" i="11"/>
  <c r="F55" i="11"/>
  <c r="BE133" i="11"/>
  <c r="BE136" i="11"/>
  <c r="BE139" i="11"/>
  <c r="BE144" i="11"/>
  <c r="BE164" i="11"/>
  <c r="BE179" i="11"/>
  <c r="BE220" i="11"/>
  <c r="BE244" i="11"/>
  <c r="BE274" i="11"/>
  <c r="E48" i="11"/>
  <c r="BE92" i="11"/>
  <c r="BE100" i="11"/>
  <c r="BE115" i="11"/>
  <c r="BE122" i="11"/>
  <c r="BE127" i="11"/>
  <c r="BE156" i="11"/>
  <c r="BE175" i="11"/>
  <c r="BE181" i="11"/>
  <c r="BE205" i="11"/>
  <c r="BE210" i="11"/>
  <c r="BE215" i="11"/>
  <c r="BE225" i="11"/>
  <c r="BE246" i="11"/>
  <c r="BE259" i="11"/>
  <c r="BE89" i="11"/>
  <c r="BE95" i="11"/>
  <c r="BE105" i="11"/>
  <c r="BE110" i="11"/>
  <c r="BE149" i="11"/>
  <c r="BE153" i="11"/>
  <c r="BE170" i="11"/>
  <c r="BE184" i="11"/>
  <c r="BE190" i="11"/>
  <c r="BE197" i="11"/>
  <c r="BE202" i="11"/>
  <c r="BE217" i="11"/>
  <c r="BE242" i="11"/>
  <c r="BE251" i="11"/>
  <c r="BE253" i="11"/>
  <c r="BE263" i="11"/>
  <c r="J88" i="9"/>
  <c r="J61" i="9" s="1"/>
  <c r="BE114" i="10"/>
  <c r="BE135" i="10"/>
  <c r="E75" i="10"/>
  <c r="BE88" i="10"/>
  <c r="BE99" i="10"/>
  <c r="BE104" i="10"/>
  <c r="BE109" i="10"/>
  <c r="BE121" i="10"/>
  <c r="BE126" i="10"/>
  <c r="BE138" i="10"/>
  <c r="BE143" i="10"/>
  <c r="BE161" i="10"/>
  <c r="BE165" i="10"/>
  <c r="BE167" i="10"/>
  <c r="BE169" i="10"/>
  <c r="BE174" i="10"/>
  <c r="J79" i="10"/>
  <c r="F82" i="10"/>
  <c r="BE91" i="10"/>
  <c r="BE132" i="10"/>
  <c r="BE148" i="10"/>
  <c r="BE152" i="10"/>
  <c r="BE158" i="10"/>
  <c r="BE163" i="10"/>
  <c r="BE172" i="10"/>
  <c r="BE94" i="10"/>
  <c r="BE155" i="10"/>
  <c r="BE178" i="10"/>
  <c r="F55" i="9"/>
  <c r="BE118" i="9"/>
  <c r="BE127" i="9"/>
  <c r="BE134" i="9"/>
  <c r="BE170" i="9"/>
  <c r="BE182" i="9"/>
  <c r="BE194" i="9"/>
  <c r="BE209" i="9"/>
  <c r="BE246" i="9"/>
  <c r="BE251" i="9"/>
  <c r="BE254" i="9"/>
  <c r="J80" i="9"/>
  <c r="BE95" i="9"/>
  <c r="BE100" i="9"/>
  <c r="BE115" i="9"/>
  <c r="BE124" i="9"/>
  <c r="BE139" i="9"/>
  <c r="BE148" i="9"/>
  <c r="BE151" i="9"/>
  <c r="BE156" i="9"/>
  <c r="BE159" i="9"/>
  <c r="BE168" i="9"/>
  <c r="BE176" i="9"/>
  <c r="BE184" i="9"/>
  <c r="BE186" i="9"/>
  <c r="BE206" i="9"/>
  <c r="BE220" i="9"/>
  <c r="BE225" i="9"/>
  <c r="BE243" i="9"/>
  <c r="BE89" i="9"/>
  <c r="BE92" i="9"/>
  <c r="BE105" i="9"/>
  <c r="BE121" i="9"/>
  <c r="BE145" i="9"/>
  <c r="BE174" i="9"/>
  <c r="BE190" i="9"/>
  <c r="BE192" i="9"/>
  <c r="BE196" i="9"/>
  <c r="BE232" i="9"/>
  <c r="BE237" i="9"/>
  <c r="BE241" i="9"/>
  <c r="E48" i="9"/>
  <c r="BE110" i="9"/>
  <c r="BE165" i="9"/>
  <c r="BE178" i="9"/>
  <c r="BE180" i="9"/>
  <c r="BE188" i="9"/>
  <c r="BE198" i="9"/>
  <c r="BE203" i="9"/>
  <c r="BE215" i="9"/>
  <c r="BE227" i="9"/>
  <c r="BE249" i="9"/>
  <c r="J86" i="8"/>
  <c r="BE95" i="8"/>
  <c r="BE115" i="8"/>
  <c r="BE125" i="8"/>
  <c r="BE130" i="8"/>
  <c r="BE135" i="8"/>
  <c r="BE145" i="8"/>
  <c r="BE148" i="8"/>
  <c r="BE181" i="8"/>
  <c r="BE187" i="8"/>
  <c r="BE189" i="8"/>
  <c r="BE191" i="8"/>
  <c r="BE204" i="8"/>
  <c r="BE207" i="8"/>
  <c r="BE210" i="8"/>
  <c r="BE222" i="8"/>
  <c r="F59" i="8"/>
  <c r="BE112" i="8"/>
  <c r="BE138" i="8"/>
  <c r="BE153" i="8"/>
  <c r="BE157" i="8"/>
  <c r="BE160" i="8"/>
  <c r="BE175" i="8"/>
  <c r="BE179" i="8"/>
  <c r="BE197" i="8"/>
  <c r="BE201" i="8"/>
  <c r="BE213" i="8"/>
  <c r="BE220" i="8"/>
  <c r="E50" i="8"/>
  <c r="BE164" i="8"/>
  <c r="BE172" i="8"/>
  <c r="BE183" i="8"/>
  <c r="BE185" i="8"/>
  <c r="BE195" i="8"/>
  <c r="BE199" i="8"/>
  <c r="BE98" i="8"/>
  <c r="BE101" i="8"/>
  <c r="BE104" i="8"/>
  <c r="BE107" i="8"/>
  <c r="BE110" i="8"/>
  <c r="BE120" i="8"/>
  <c r="BE142" i="8"/>
  <c r="BE167" i="8"/>
  <c r="BE193" i="8"/>
  <c r="BE216" i="8"/>
  <c r="E50" i="7"/>
  <c r="BE99" i="7"/>
  <c r="BE147" i="7"/>
  <c r="BE153" i="7"/>
  <c r="BE169" i="7"/>
  <c r="BE173" i="7"/>
  <c r="BE180" i="7"/>
  <c r="BE185" i="7"/>
  <c r="BE209" i="7"/>
  <c r="BE226" i="7"/>
  <c r="BE228" i="7"/>
  <c r="BE240" i="7"/>
  <c r="BE246" i="7"/>
  <c r="BE248" i="7"/>
  <c r="J95" i="6"/>
  <c r="J65" i="6" s="1"/>
  <c r="J56" i="7"/>
  <c r="BE122" i="7"/>
  <c r="BE164" i="7"/>
  <c r="BE191" i="7"/>
  <c r="BE205" i="7"/>
  <c r="BE220" i="7"/>
  <c r="BE230" i="7"/>
  <c r="BE232" i="7"/>
  <c r="BE236" i="7"/>
  <c r="BE238" i="7"/>
  <c r="BE242" i="7"/>
  <c r="BE244" i="7"/>
  <c r="BE251" i="7"/>
  <c r="BE256" i="7"/>
  <c r="BE259" i="7"/>
  <c r="BE108" i="7"/>
  <c r="BE115" i="7"/>
  <c r="BE156" i="7"/>
  <c r="BE159" i="7"/>
  <c r="BE195" i="7"/>
  <c r="BE200" i="7"/>
  <c r="BE218" i="7"/>
  <c r="F59" i="7"/>
  <c r="BE96" i="7"/>
  <c r="BE102" i="7"/>
  <c r="BE105" i="7"/>
  <c r="BE129" i="7"/>
  <c r="BE136" i="7"/>
  <c r="BE141" i="7"/>
  <c r="BE214" i="7"/>
  <c r="BE216" i="7"/>
  <c r="BE222" i="7"/>
  <c r="BE224" i="7"/>
  <c r="BE234" i="7"/>
  <c r="BE265" i="7"/>
  <c r="J87" i="6"/>
  <c r="BE96" i="6"/>
  <c r="BE99" i="6"/>
  <c r="BE121" i="6"/>
  <c r="BE142" i="6"/>
  <c r="BE159" i="6"/>
  <c r="BE170" i="6"/>
  <c r="BE225" i="6"/>
  <c r="BE244" i="6"/>
  <c r="BE246" i="6"/>
  <c r="BE250" i="6"/>
  <c r="BE260" i="6"/>
  <c r="BE264" i="6"/>
  <c r="BE278" i="6"/>
  <c r="F59" i="6"/>
  <c r="BE102" i="6"/>
  <c r="BE105" i="6"/>
  <c r="BE108" i="6"/>
  <c r="BE128" i="6"/>
  <c r="BE135" i="6"/>
  <c r="BE162" i="6"/>
  <c r="BE165" i="6"/>
  <c r="BE179" i="6"/>
  <c r="BE186" i="6"/>
  <c r="BE223" i="6"/>
  <c r="BE231" i="6"/>
  <c r="BE235" i="6"/>
  <c r="BE238" i="6"/>
  <c r="BE240" i="6"/>
  <c r="BE242" i="6"/>
  <c r="BE256" i="6"/>
  <c r="BE258" i="6"/>
  <c r="BE262" i="6"/>
  <c r="BE270" i="6"/>
  <c r="E50" i="6"/>
  <c r="BE191" i="6"/>
  <c r="BE202" i="6"/>
  <c r="BE221" i="6"/>
  <c r="BE252" i="6"/>
  <c r="BE254" i="6"/>
  <c r="BE266" i="6"/>
  <c r="BE273" i="6"/>
  <c r="BE281" i="6"/>
  <c r="BE287" i="6"/>
  <c r="BE111" i="6"/>
  <c r="BE114" i="6"/>
  <c r="BE147" i="6"/>
  <c r="BE153" i="6"/>
  <c r="BE175" i="6"/>
  <c r="BE198" i="6"/>
  <c r="BE207" i="6"/>
  <c r="BE212" i="6"/>
  <c r="BE216" i="6"/>
  <c r="BE219" i="6"/>
  <c r="BE227" i="6"/>
  <c r="BE229" i="6"/>
  <c r="BE233" i="6"/>
  <c r="BE248" i="6"/>
  <c r="BE268" i="6"/>
  <c r="E81" i="5"/>
  <c r="J87" i="5"/>
  <c r="BE102" i="5"/>
  <c r="BE108" i="5"/>
  <c r="BE134" i="5"/>
  <c r="BE268" i="5"/>
  <c r="BE270" i="5"/>
  <c r="BE276" i="5"/>
  <c r="BE279" i="5"/>
  <c r="BE309" i="5"/>
  <c r="BE320" i="5"/>
  <c r="BE345" i="5"/>
  <c r="F90" i="5"/>
  <c r="BE99" i="5"/>
  <c r="BE105" i="5"/>
  <c r="BE171" i="5"/>
  <c r="BE180" i="5"/>
  <c r="BE183" i="5"/>
  <c r="BE197" i="5"/>
  <c r="BE224" i="5"/>
  <c r="BE228" i="5"/>
  <c r="BE247" i="5"/>
  <c r="BE254" i="5"/>
  <c r="BE272" i="5"/>
  <c r="BE285" i="5"/>
  <c r="BE291" i="5"/>
  <c r="BE295" i="5"/>
  <c r="BE307" i="5"/>
  <c r="BE336" i="5"/>
  <c r="BE339" i="5"/>
  <c r="BE349" i="5"/>
  <c r="BE111" i="5"/>
  <c r="BE124" i="5"/>
  <c r="BE177" i="5"/>
  <c r="BE188" i="5"/>
  <c r="BE207" i="5"/>
  <c r="BE212" i="5"/>
  <c r="BE236" i="5"/>
  <c r="BE256" i="5"/>
  <c r="BE258" i="5"/>
  <c r="BE260" i="5"/>
  <c r="BE264" i="5"/>
  <c r="BE266" i="5"/>
  <c r="BE274" i="5"/>
  <c r="BE283" i="5"/>
  <c r="BE301" i="5"/>
  <c r="BE303" i="5"/>
  <c r="BE305" i="5"/>
  <c r="BE313" i="5"/>
  <c r="BE317" i="5"/>
  <c r="BE328" i="5"/>
  <c r="BE342" i="5"/>
  <c r="BE351" i="5"/>
  <c r="BE96" i="5"/>
  <c r="BE114" i="5"/>
  <c r="BE144" i="5"/>
  <c r="BE154" i="5"/>
  <c r="BE162" i="5"/>
  <c r="BE193" i="5"/>
  <c r="BE241" i="5"/>
  <c r="BE281" i="5"/>
  <c r="BE287" i="5"/>
  <c r="BE289" i="5"/>
  <c r="BE293" i="5"/>
  <c r="BE297" i="5"/>
  <c r="BE299" i="5"/>
  <c r="BE311" i="5"/>
  <c r="BE315" i="5"/>
  <c r="E76" i="4"/>
  <c r="J80" i="4"/>
  <c r="F83" i="4"/>
  <c r="BE134" i="4"/>
  <c r="BE144" i="4"/>
  <c r="BE147" i="4"/>
  <c r="BE152" i="4"/>
  <c r="BE156" i="4"/>
  <c r="BE159" i="4"/>
  <c r="BE170" i="4"/>
  <c r="BE176" i="4"/>
  <c r="BE195" i="4"/>
  <c r="BE246" i="4"/>
  <c r="BE125" i="4"/>
  <c r="BE173" i="4"/>
  <c r="BE187" i="4"/>
  <c r="BE200" i="4"/>
  <c r="BE203" i="4"/>
  <c r="BE209" i="4"/>
  <c r="BE218" i="4"/>
  <c r="BE89" i="4"/>
  <c r="BE94" i="4"/>
  <c r="BE100" i="4"/>
  <c r="BE114" i="4"/>
  <c r="BE164" i="4"/>
  <c r="BE167" i="4"/>
  <c r="BE181" i="4"/>
  <c r="BE184" i="4"/>
  <c r="BE198" i="4"/>
  <c r="BE206" i="4"/>
  <c r="BE212" i="4"/>
  <c r="BE215" i="4"/>
  <c r="BE222" i="4"/>
  <c r="BE225" i="4"/>
  <c r="BE239" i="4"/>
  <c r="BE256" i="4"/>
  <c r="BE97" i="4"/>
  <c r="BE103" i="4"/>
  <c r="BE192" i="4"/>
  <c r="BE228" i="4"/>
  <c r="BE249" i="4"/>
  <c r="BE252" i="4"/>
  <c r="BE259" i="4"/>
  <c r="E48" i="3"/>
  <c r="BE99" i="3"/>
  <c r="BE102" i="3"/>
  <c r="BE105" i="3"/>
  <c r="BE110" i="3"/>
  <c r="BE116" i="3"/>
  <c r="BE121" i="3"/>
  <c r="BE150" i="3"/>
  <c r="BE176" i="3"/>
  <c r="BE199" i="3"/>
  <c r="BE209" i="3"/>
  <c r="BE212" i="3"/>
  <c r="BE215" i="3"/>
  <c r="BE230" i="3"/>
  <c r="BE260" i="3"/>
  <c r="F91" i="3"/>
  <c r="BE137" i="3"/>
  <c r="BE179" i="3"/>
  <c r="BE186" i="3"/>
  <c r="BE189" i="3"/>
  <c r="BE196" i="3"/>
  <c r="BE221" i="3"/>
  <c r="BE224" i="3"/>
  <c r="BE238" i="3"/>
  <c r="BE250" i="3"/>
  <c r="BE269" i="3"/>
  <c r="BE290" i="3"/>
  <c r="BE296" i="3"/>
  <c r="BE306" i="3"/>
  <c r="BE344" i="3"/>
  <c r="BE97" i="3"/>
  <c r="BE131" i="3"/>
  <c r="BE134" i="3"/>
  <c r="BE147" i="3"/>
  <c r="BE153" i="3"/>
  <c r="BE156" i="3"/>
  <c r="BE159" i="3"/>
  <c r="BE166" i="3"/>
  <c r="BE203" i="3"/>
  <c r="BE206" i="3"/>
  <c r="BE227" i="3"/>
  <c r="BE233" i="3"/>
  <c r="BE245" i="3"/>
  <c r="BE275" i="3"/>
  <c r="BE299" i="3"/>
  <c r="BE302" i="3"/>
  <c r="BE312" i="3"/>
  <c r="BE354" i="3"/>
  <c r="J52" i="3"/>
  <c r="BE124" i="3"/>
  <c r="BE128" i="3"/>
  <c r="BE140" i="3"/>
  <c r="BE143" i="3"/>
  <c r="BE163" i="3"/>
  <c r="BE169" i="3"/>
  <c r="BE173" i="3"/>
  <c r="BE182" i="3"/>
  <c r="BE193" i="3"/>
  <c r="BE218" i="3"/>
  <c r="BE255" i="3"/>
  <c r="BE263" i="3"/>
  <c r="BE266" i="3"/>
  <c r="BE272" i="3"/>
  <c r="BE278" i="3"/>
  <c r="BE282" i="3"/>
  <c r="BE285" i="3"/>
  <c r="BE293" i="3"/>
  <c r="BE309" i="3"/>
  <c r="BE321" i="3"/>
  <c r="BE332" i="3"/>
  <c r="BE338" i="3"/>
  <c r="BE341" i="3"/>
  <c r="BE349" i="3"/>
  <c r="E69" i="2"/>
  <c r="BE80" i="2"/>
  <c r="BE82" i="2"/>
  <c r="BE84" i="2"/>
  <c r="BE88" i="2"/>
  <c r="BE95" i="2"/>
  <c r="BE97" i="2"/>
  <c r="J73" i="2"/>
  <c r="F76" i="2"/>
  <c r="BE83" i="2"/>
  <c r="BE85" i="2"/>
  <c r="BE89" i="2"/>
  <c r="BE94" i="2"/>
  <c r="BE81" i="2"/>
  <c r="BE86" i="2"/>
  <c r="BE87" i="2"/>
  <c r="BE91" i="2"/>
  <c r="BE92" i="2"/>
  <c r="BE93" i="2"/>
  <c r="BE96" i="2"/>
  <c r="BE98" i="2"/>
  <c r="F35" i="2"/>
  <c r="BB55" i="1" s="1"/>
  <c r="F34" i="4"/>
  <c r="BA57" i="1" s="1"/>
  <c r="F36" i="5"/>
  <c r="BA59" i="1" s="1"/>
  <c r="F37" i="6"/>
  <c r="BB60" i="1" s="1"/>
  <c r="F37" i="8"/>
  <c r="BB62" i="1" s="1"/>
  <c r="F34" i="9"/>
  <c r="BA63" i="1" s="1"/>
  <c r="F35" i="11"/>
  <c r="BB65" i="1" s="1"/>
  <c r="F36" i="14"/>
  <c r="BC69" i="1" s="1"/>
  <c r="F34" i="10"/>
  <c r="BA64" i="1" s="1"/>
  <c r="F39" i="12"/>
  <c r="BD67" i="1" s="1"/>
  <c r="F37" i="14"/>
  <c r="BD69" i="1" s="1"/>
  <c r="F35" i="4"/>
  <c r="BB57" i="1" s="1"/>
  <c r="F36" i="4"/>
  <c r="BC57" i="1" s="1"/>
  <c r="F39" i="6"/>
  <c r="BD60" i="1" s="1"/>
  <c r="J36" i="7"/>
  <c r="AW61" i="1" s="1"/>
  <c r="F36" i="8"/>
  <c r="BA62" i="1" s="1"/>
  <c r="J34" i="10"/>
  <c r="AW64" i="1" s="1"/>
  <c r="F37" i="12"/>
  <c r="BB67" i="1" s="1"/>
  <c r="F39" i="13"/>
  <c r="BD68" i="1" s="1"/>
  <c r="J34" i="4"/>
  <c r="AW57" i="1" s="1"/>
  <c r="F36" i="6"/>
  <c r="BA60" i="1" s="1"/>
  <c r="F36" i="7"/>
  <c r="BA61" i="1" s="1"/>
  <c r="F38" i="8"/>
  <c r="BC62" i="1" s="1"/>
  <c r="F37" i="10"/>
  <c r="BD64" i="1" s="1"/>
  <c r="J36" i="12"/>
  <c r="AW67" i="1" s="1"/>
  <c r="F34" i="14"/>
  <c r="BA69" i="1" s="1"/>
  <c r="F34" i="3"/>
  <c r="BA56" i="1" s="1"/>
  <c r="F38" i="6"/>
  <c r="BC60" i="1" s="1"/>
  <c r="F39" i="8"/>
  <c r="BD62" i="1" s="1"/>
  <c r="F36" i="10"/>
  <c r="BC64" i="1" s="1"/>
  <c r="J36" i="13"/>
  <c r="AW68" i="1" s="1"/>
  <c r="F37" i="13"/>
  <c r="BB68" i="1" s="1"/>
  <c r="J36" i="5"/>
  <c r="AW59" i="1" s="1"/>
  <c r="F39" i="5"/>
  <c r="BD59" i="1" s="1"/>
  <c r="F39" i="7"/>
  <c r="BD61" i="1" s="1"/>
  <c r="J36" i="8"/>
  <c r="AW62" i="1" s="1"/>
  <c r="F34" i="11"/>
  <c r="BA65" i="1" s="1"/>
  <c r="F38" i="13"/>
  <c r="BC68" i="1" s="1"/>
  <c r="F38" i="5"/>
  <c r="BC59" i="1" s="1"/>
  <c r="F35" i="10"/>
  <c r="BB64" i="1" s="1"/>
  <c r="J34" i="14"/>
  <c r="AW69" i="1" s="1"/>
  <c r="AS54" i="1"/>
  <c r="F37" i="4"/>
  <c r="BD57" i="1" s="1"/>
  <c r="F37" i="5"/>
  <c r="BB59" i="1" s="1"/>
  <c r="F37" i="7"/>
  <c r="BB61" i="1" s="1"/>
  <c r="F38" i="7"/>
  <c r="BC61" i="1" s="1"/>
  <c r="F36" i="9"/>
  <c r="BC63" i="1" s="1"/>
  <c r="F36" i="11"/>
  <c r="BC65" i="1" s="1"/>
  <c r="F35" i="14"/>
  <c r="BB69" i="1" s="1"/>
  <c r="J34" i="9"/>
  <c r="AW63" i="1" s="1"/>
  <c r="F38" i="12"/>
  <c r="BC67" i="1" s="1"/>
  <c r="F36" i="2"/>
  <c r="BC55" i="1" s="1"/>
  <c r="J34" i="2"/>
  <c r="AW55" i="1" s="1"/>
  <c r="J34" i="3"/>
  <c r="AW56" i="1" s="1"/>
  <c r="F36" i="3"/>
  <c r="BC56" i="1" s="1"/>
  <c r="J36" i="6"/>
  <c r="AW60" i="1" s="1"/>
  <c r="F35" i="9"/>
  <c r="BB63" i="1" s="1"/>
  <c r="F36" i="12"/>
  <c r="BA67" i="1" s="1"/>
  <c r="F34" i="2"/>
  <c r="BA55" i="1" s="1"/>
  <c r="F37" i="2"/>
  <c r="BD55" i="1" s="1"/>
  <c r="F35" i="3"/>
  <c r="BB56" i="1" s="1"/>
  <c r="F37" i="9"/>
  <c r="BD63" i="1" s="1"/>
  <c r="F36" i="13"/>
  <c r="BA68" i="1" s="1"/>
  <c r="F37" i="3"/>
  <c r="BD56" i="1" s="1"/>
  <c r="J34" i="11"/>
  <c r="AW65" i="1" s="1"/>
  <c r="F37" i="11"/>
  <c r="BD65" i="1" s="1"/>
  <c r="BK86" i="10" l="1"/>
  <c r="BK85" i="10" s="1"/>
  <c r="J85" i="10" s="1"/>
  <c r="J30" i="10" s="1"/>
  <c r="BK93" i="8"/>
  <c r="J93" i="8" s="1"/>
  <c r="J64" i="8" s="1"/>
  <c r="BK94" i="7"/>
  <c r="J94" i="7" s="1"/>
  <c r="J64" i="7" s="1"/>
  <c r="BK87" i="4"/>
  <c r="J87" i="4" s="1"/>
  <c r="J60" i="4" s="1"/>
  <c r="J59" i="2"/>
  <c r="J30" i="2"/>
  <c r="AG55" i="1" s="1"/>
  <c r="J264" i="7"/>
  <c r="J71" i="7" s="1"/>
  <c r="J94" i="8"/>
  <c r="J65" i="8" s="1"/>
  <c r="T87" i="9"/>
  <c r="T86" i="9"/>
  <c r="T87" i="11"/>
  <c r="T86" i="11" s="1"/>
  <c r="R95" i="3"/>
  <c r="R94" i="3"/>
  <c r="R87" i="14"/>
  <c r="R86" i="14" s="1"/>
  <c r="P87" i="11"/>
  <c r="P86" i="11"/>
  <c r="AU65" i="1" s="1"/>
  <c r="T91" i="12"/>
  <c r="T90" i="12"/>
  <c r="R87" i="11"/>
  <c r="R86" i="11" s="1"/>
  <c r="P87" i="9"/>
  <c r="P86" i="9"/>
  <c r="AU63" i="1"/>
  <c r="T93" i="8"/>
  <c r="T92" i="8" s="1"/>
  <c r="R94" i="7"/>
  <c r="R93" i="7"/>
  <c r="R94" i="6"/>
  <c r="R93" i="6" s="1"/>
  <c r="P94" i="5"/>
  <c r="P93" i="5"/>
  <c r="AU59" i="1" s="1"/>
  <c r="R117" i="13"/>
  <c r="R116" i="13"/>
  <c r="R86" i="10"/>
  <c r="R85" i="10" s="1"/>
  <c r="T95" i="3"/>
  <c r="T94" i="3"/>
  <c r="R87" i="9"/>
  <c r="R86" i="9" s="1"/>
  <c r="P87" i="4"/>
  <c r="P86" i="4"/>
  <c r="AU57" i="1"/>
  <c r="P117" i="13"/>
  <c r="P116" i="13" s="1"/>
  <c r="AU68" i="1" s="1"/>
  <c r="P95" i="3"/>
  <c r="P94" i="3" s="1"/>
  <c r="AU56" i="1" s="1"/>
  <c r="P87" i="14"/>
  <c r="P86" i="14"/>
  <c r="AU69" i="1" s="1"/>
  <c r="P91" i="12"/>
  <c r="P90" i="12"/>
  <c r="AU67" i="1"/>
  <c r="P94" i="6"/>
  <c r="P93" i="6" s="1"/>
  <c r="AU60" i="1" s="1"/>
  <c r="T94" i="5"/>
  <c r="T93" i="5" s="1"/>
  <c r="BK94" i="6"/>
  <c r="J94" i="6" s="1"/>
  <c r="J64" i="6" s="1"/>
  <c r="BK95" i="3"/>
  <c r="J95" i="3" s="1"/>
  <c r="J60" i="3" s="1"/>
  <c r="T87" i="14"/>
  <c r="T86" i="14" s="1"/>
  <c r="T117" i="13"/>
  <c r="T116" i="13"/>
  <c r="BK87" i="9"/>
  <c r="J87" i="9" s="1"/>
  <c r="J60" i="9" s="1"/>
  <c r="R93" i="8"/>
  <c r="R92" i="8"/>
  <c r="BK87" i="11"/>
  <c r="J87" i="11" s="1"/>
  <c r="J60" i="11" s="1"/>
  <c r="R87" i="4"/>
  <c r="R86" i="4" s="1"/>
  <c r="P86" i="10"/>
  <c r="P85" i="10"/>
  <c r="AU64" i="1"/>
  <c r="P93" i="8"/>
  <c r="P92" i="8" s="1"/>
  <c r="AU62" i="1" s="1"/>
  <c r="T94" i="7"/>
  <c r="T93" i="7" s="1"/>
  <c r="R94" i="5"/>
  <c r="R93" i="5"/>
  <c r="BK91" i="12"/>
  <c r="J91" i="12" s="1"/>
  <c r="J64" i="12" s="1"/>
  <c r="BK87" i="14"/>
  <c r="BK86" i="14" s="1"/>
  <c r="J86" i="14" s="1"/>
  <c r="J59" i="14" s="1"/>
  <c r="BK94" i="5"/>
  <c r="J94" i="5" s="1"/>
  <c r="J64" i="5" s="1"/>
  <c r="BK117" i="13"/>
  <c r="BK116" i="13" s="1"/>
  <c r="J116" i="13" s="1"/>
  <c r="J32" i="13" s="1"/>
  <c r="AG68" i="1" s="1"/>
  <c r="AG64" i="1"/>
  <c r="J86" i="10"/>
  <c r="J60" i="10" s="1"/>
  <c r="BK92" i="8"/>
  <c r="J92" i="8" s="1"/>
  <c r="J63" i="8" s="1"/>
  <c r="BK93" i="7"/>
  <c r="J93" i="7" s="1"/>
  <c r="J63" i="7" s="1"/>
  <c r="F33" i="4"/>
  <c r="AZ57" i="1" s="1"/>
  <c r="J33" i="10"/>
  <c r="AV64" i="1" s="1"/>
  <c r="AT64" i="1" s="1"/>
  <c r="F35" i="13"/>
  <c r="AZ68" i="1" s="1"/>
  <c r="F35" i="6"/>
  <c r="AZ60" i="1" s="1"/>
  <c r="BA58" i="1"/>
  <c r="AW58" i="1" s="1"/>
  <c r="F33" i="9"/>
  <c r="AZ63" i="1" s="1"/>
  <c r="F33" i="14"/>
  <c r="AZ69" i="1" s="1"/>
  <c r="J35" i="7"/>
  <c r="AV61" i="1" s="1"/>
  <c r="AT61" i="1" s="1"/>
  <c r="BD66" i="1"/>
  <c r="J35" i="13"/>
  <c r="AV68" i="1" s="1"/>
  <c r="AT68" i="1" s="1"/>
  <c r="F35" i="5"/>
  <c r="AZ59" i="1" s="1"/>
  <c r="J33" i="11"/>
  <c r="AV65" i="1" s="1"/>
  <c r="AT65" i="1" s="1"/>
  <c r="F35" i="8"/>
  <c r="AZ62" i="1" s="1"/>
  <c r="F33" i="11"/>
  <c r="AZ65" i="1" s="1"/>
  <c r="J33" i="14"/>
  <c r="AV69" i="1" s="1"/>
  <c r="AT69" i="1" s="1"/>
  <c r="F35" i="7"/>
  <c r="AZ61" i="1" s="1"/>
  <c r="J35" i="12"/>
  <c r="AV67" i="1" s="1"/>
  <c r="AT67" i="1" s="1"/>
  <c r="J33" i="3"/>
  <c r="AV56" i="1" s="1"/>
  <c r="AT56" i="1" s="1"/>
  <c r="F35" i="12"/>
  <c r="AZ67" i="1" s="1"/>
  <c r="F33" i="2"/>
  <c r="AZ55" i="1" s="1"/>
  <c r="BB58" i="1"/>
  <c r="AX58" i="1" s="1"/>
  <c r="BD58" i="1"/>
  <c r="J35" i="8"/>
  <c r="AV62" i="1" s="1"/>
  <c r="AT62" i="1" s="1"/>
  <c r="J33" i="2"/>
  <c r="AV55" i="1" s="1"/>
  <c r="AT55" i="1" s="1"/>
  <c r="J33" i="4"/>
  <c r="AV57" i="1" s="1"/>
  <c r="AT57" i="1" s="1"/>
  <c r="J35" i="5"/>
  <c r="AV59" i="1" s="1"/>
  <c r="AT59" i="1" s="1"/>
  <c r="BC58" i="1"/>
  <c r="AY58" i="1" s="1"/>
  <c r="F33" i="10"/>
  <c r="AZ64" i="1" s="1"/>
  <c r="F33" i="3"/>
  <c r="AZ56" i="1" s="1"/>
  <c r="BA66" i="1"/>
  <c r="AW66" i="1" s="1"/>
  <c r="BB66" i="1"/>
  <c r="AX66" i="1" s="1"/>
  <c r="BC66" i="1"/>
  <c r="AY66" i="1" s="1"/>
  <c r="J35" i="6"/>
  <c r="AV60" i="1" s="1"/>
  <c r="AT60" i="1" s="1"/>
  <c r="J33" i="9"/>
  <c r="AV63" i="1" s="1"/>
  <c r="AT63" i="1" s="1"/>
  <c r="AN64" i="1" l="1"/>
  <c r="J59" i="10"/>
  <c r="BK86" i="4"/>
  <c r="J86" i="4" s="1"/>
  <c r="J59" i="4" s="1"/>
  <c r="AN55" i="1"/>
  <c r="BK86" i="11"/>
  <c r="J86" i="11" s="1"/>
  <c r="J30" i="11" s="1"/>
  <c r="AG65" i="1" s="1"/>
  <c r="BK94" i="3"/>
  <c r="J94" i="3" s="1"/>
  <c r="J59" i="3" s="1"/>
  <c r="BK86" i="9"/>
  <c r="J86" i="9" s="1"/>
  <c r="J30" i="9" s="1"/>
  <c r="AG63" i="1" s="1"/>
  <c r="BK93" i="6"/>
  <c r="J93" i="6" s="1"/>
  <c r="J63" i="6" s="1"/>
  <c r="J63" i="13"/>
  <c r="J117" i="13"/>
  <c r="J64" i="13" s="1"/>
  <c r="BK93" i="5"/>
  <c r="J93" i="5" s="1"/>
  <c r="J32" i="5" s="1"/>
  <c r="AG59" i="1" s="1"/>
  <c r="J87" i="14"/>
  <c r="J60" i="14" s="1"/>
  <c r="BK90" i="12"/>
  <c r="J90" i="12" s="1"/>
  <c r="J32" i="12" s="1"/>
  <c r="AG67" i="1" s="1"/>
  <c r="AG66" i="1" s="1"/>
  <c r="J41" i="13"/>
  <c r="J39" i="10"/>
  <c r="J39" i="2"/>
  <c r="AN68" i="1"/>
  <c r="J30" i="14"/>
  <c r="AG69" i="1" s="1"/>
  <c r="BC54" i="1"/>
  <c r="AY54" i="1" s="1"/>
  <c r="J32" i="7"/>
  <c r="AG61" i="1" s="1"/>
  <c r="AN61" i="1" s="1"/>
  <c r="AZ66" i="1"/>
  <c r="AV66" i="1" s="1"/>
  <c r="AT66" i="1" s="1"/>
  <c r="AU58" i="1"/>
  <c r="BB54" i="1"/>
  <c r="W31" i="1" s="1"/>
  <c r="AU66" i="1"/>
  <c r="AZ58" i="1"/>
  <c r="AV58" i="1" s="1"/>
  <c r="AT58" i="1" s="1"/>
  <c r="J32" i="8"/>
  <c r="AG62" i="1" s="1"/>
  <c r="AN62" i="1" s="1"/>
  <c r="BA54" i="1"/>
  <c r="W30" i="1" s="1"/>
  <c r="BD54" i="1"/>
  <c r="W33" i="1" s="1"/>
  <c r="J30" i="4" l="1"/>
  <c r="AG57" i="1" s="1"/>
  <c r="AN57" i="1" s="1"/>
  <c r="AN66" i="1"/>
  <c r="J39" i="11"/>
  <c r="J41" i="12"/>
  <c r="J41" i="5"/>
  <c r="J39" i="14"/>
  <c r="J39" i="9"/>
  <c r="J63" i="12"/>
  <c r="J63" i="5"/>
  <c r="J59" i="9"/>
  <c r="J59" i="11"/>
  <c r="J41" i="8"/>
  <c r="J41" i="7"/>
  <c r="AN65" i="1"/>
  <c r="AN59" i="1"/>
  <c r="AN69" i="1"/>
  <c r="AN67" i="1"/>
  <c r="AN63" i="1"/>
  <c r="AU54" i="1"/>
  <c r="J32" i="6"/>
  <c r="AG60" i="1" s="1"/>
  <c r="AN60" i="1" s="1"/>
  <c r="AX54" i="1"/>
  <c r="AW54" i="1"/>
  <c r="AK30" i="1" s="1"/>
  <c r="J30" i="3"/>
  <c r="AG56" i="1" s="1"/>
  <c r="AN56" i="1" s="1"/>
  <c r="AZ54" i="1"/>
  <c r="AV54" i="1" s="1"/>
  <c r="AK29" i="1" s="1"/>
  <c r="W32" i="1"/>
  <c r="J39" i="4" l="1"/>
  <c r="J39" i="3"/>
  <c r="J41" i="6"/>
  <c r="AG58" i="1"/>
  <c r="AT54" i="1"/>
  <c r="W29" i="1"/>
  <c r="AN58" i="1" l="1"/>
  <c r="AG54" i="1"/>
  <c r="AK26" i="1" s="1"/>
  <c r="AK35" i="1" s="1"/>
  <c r="AN54" i="1" l="1"/>
</calcChain>
</file>

<file path=xl/sharedStrings.xml><?xml version="1.0" encoding="utf-8"?>
<sst xmlns="http://schemas.openxmlformats.org/spreadsheetml/2006/main" count="23620" uniqueCount="3029">
  <si>
    <t>Export Komplet</t>
  </si>
  <si>
    <t>VZ</t>
  </si>
  <si>
    <t>2.0</t>
  </si>
  <si>
    <t>ZAMOK</t>
  </si>
  <si>
    <t>False</t>
  </si>
  <si>
    <t>{0e010a3d-da40-4e53-b2bf-73c498eeb638}</t>
  </si>
  <si>
    <t>0,01</t>
  </si>
  <si>
    <t>21</t>
  </si>
  <si>
    <t>15</t>
  </si>
  <si>
    <t>REKAPITULACE STAVBY</t>
  </si>
  <si>
    <t>v ---  níže se nacházejí doplnkové a pomocné údaje k sestavám  --- v</t>
  </si>
  <si>
    <t>Návod na vyplnění</t>
  </si>
  <si>
    <t>0,001</t>
  </si>
  <si>
    <t>Kód:</t>
  </si>
  <si>
    <t>516/002</t>
  </si>
  <si>
    <t>Měnit lze pouze buňky se žlutým podbarvením!_x000D_
_x000D_
1) v Rekapitulaci stavby vyplňte údaje o Uchazeči (přenesou se do ostatních sestav i v jiných listech)_x000D_
_x000D_
2) na vybraných listech vyplňte v sestavě Soupis prací ceny u položek</t>
  </si>
  <si>
    <t>Stavba:</t>
  </si>
  <si>
    <t>Stavební úpravy přečerpávací stanice a odlehčovací komory 10 v ulici Sportovní</t>
  </si>
  <si>
    <t>KSO:</t>
  </si>
  <si>
    <t>827 21 51</t>
  </si>
  <si>
    <t>CC-CZ:</t>
  </si>
  <si>
    <t>22231</t>
  </si>
  <si>
    <t>Místo:</t>
  </si>
  <si>
    <t>Český Brod</t>
  </si>
  <si>
    <t>Datum:</t>
  </si>
  <si>
    <t>31. 1. 2024</t>
  </si>
  <si>
    <t>CZ-CPV:</t>
  </si>
  <si>
    <t>45231300-8</t>
  </si>
  <si>
    <t>CZ-CPA:</t>
  </si>
  <si>
    <t>42.21.13</t>
  </si>
  <si>
    <t>Zadavatel:</t>
  </si>
  <si>
    <t>IČ:</t>
  </si>
  <si>
    <t>00235334</t>
  </si>
  <si>
    <t>Město Český Brod</t>
  </si>
  <si>
    <t>DIČ:</t>
  </si>
  <si>
    <t/>
  </si>
  <si>
    <t>Uchazeč:</t>
  </si>
  <si>
    <t>Projektant:</t>
  </si>
  <si>
    <t>Ing. Petr Koblenc</t>
  </si>
  <si>
    <t>True</t>
  </si>
  <si>
    <t>Zpracovatel:</t>
  </si>
  <si>
    <t>47116901</t>
  </si>
  <si>
    <t>Vodohospodářský rozvoj a výstavba a.s.</t>
  </si>
  <si>
    <t>Poznámka:</t>
  </si>
  <si>
    <t xml:space="preserve">Soupis prací je sestaven s využitím Cenové soustavy ÚRS. Položky, které pochází z této cenové soustavy, jsou ve sloupci 'Cenová soustava' označeny popisem 'CS ÚRS' a úrovní příslušného kalendářního pololetí. Veškeré další informace vymezující popis a podmínky použití těchto položek z Cenové soustavy, které nejsou uvedeny přímo v soupisu prací, jsou neomezeně dálkově k dispozici na https://podminky.urs.cz._x000D_
ÚRS, které nejsou uvedeny v soupisu prací (tzv. úvodní části katalogů) jsou neomezeně dálkově k dispozici na    _x000D_
Jednotlivé položky armatur a tvarovek zahrnují těsnění, podložky, šrouby, matice. Součástí položek pro nákup materiálu jsou i náklady na dopravu ze skladu na zařízení staveniště. </t>
  </si>
  <si>
    <t>Cena bez DPH</t>
  </si>
  <si>
    <t>Sazba daně</t>
  </si>
  <si>
    <t>Základ daně</t>
  </si>
  <si>
    <t>Výše daně</t>
  </si>
  <si>
    <t>DPH</t>
  </si>
  <si>
    <t>základní</t>
  </si>
  <si>
    <t>snížená</t>
  </si>
  <si>
    <t>zákl. přenesená</t>
  </si>
  <si>
    <t>sníž. přenesená</t>
  </si>
  <si>
    <t>nulová</t>
  </si>
  <si>
    <t>Cena s DPH</t>
  </si>
  <si>
    <t>v</t>
  </si>
  <si>
    <t>CZK</t>
  </si>
  <si>
    <t>REKAPITULACE OBJEKTŮ STAVBY A SOUPISŮ PRACÍ</t>
  </si>
  <si>
    <t>Informatívní údaje z listů zakázek</t>
  </si>
  <si>
    <t>Kód</t>
  </si>
  <si>
    <t>Popis</t>
  </si>
  <si>
    <t>Cena bez DPH [CZK]</t>
  </si>
  <si>
    <t>Cena s DPH [CZK]</t>
  </si>
  <si>
    <t>Typ</t>
  </si>
  <si>
    <t>z toho Ostat._x000D_
náklady [CZK]</t>
  </si>
  <si>
    <t>DPH [CZK]</t>
  </si>
  <si>
    <t>Normohodiny [h]</t>
  </si>
  <si>
    <t>DPH základní [CZK]</t>
  </si>
  <si>
    <t>DPH snížená [CZK]</t>
  </si>
  <si>
    <t>DPH základní přenesená_x000D_
[CZK]</t>
  </si>
  <si>
    <t>DPH snížená přenesená_x000D_
[CZK]</t>
  </si>
  <si>
    <t>Základna_x000D_
DPH základní</t>
  </si>
  <si>
    <t>Základna_x000D_
DPH snížená</t>
  </si>
  <si>
    <t>Základna_x000D_
DPH zákl. přenesená</t>
  </si>
  <si>
    <t>Základna_x000D_
DPH sníž. přenesená</t>
  </si>
  <si>
    <t>Základna_x000D_
DPH nulová</t>
  </si>
  <si>
    <t>Náklady stavby celkem</t>
  </si>
  <si>
    <t>D</t>
  </si>
  <si>
    <t>0</t>
  </si>
  <si>
    <t>###NOIMPORT###</t>
  </si>
  <si>
    <t>IMPORT</t>
  </si>
  <si>
    <t>{00000000-0000-0000-0000-000000000000}</t>
  </si>
  <si>
    <t>/</t>
  </si>
  <si>
    <t>00</t>
  </si>
  <si>
    <t>Soupis vedlejších a ostatních nákladů</t>
  </si>
  <si>
    <t>STA</t>
  </si>
  <si>
    <t>1</t>
  </si>
  <si>
    <t>{f715497d-4f91-41ca-9985-355311628911}</t>
  </si>
  <si>
    <t>2</t>
  </si>
  <si>
    <t>01</t>
  </si>
  <si>
    <t>Povrchy</t>
  </si>
  <si>
    <t>{31c9c8b4-9fc3-4051-9f59-9637a8a6fe4d}</t>
  </si>
  <si>
    <t>02</t>
  </si>
  <si>
    <t xml:space="preserve">Rušené potrubí </t>
  </si>
  <si>
    <t>{cd0fef3c-e623-491b-b8a2-5c47415141a1}</t>
  </si>
  <si>
    <t>IO 01</t>
  </si>
  <si>
    <t>Trubní vedení</t>
  </si>
  <si>
    <t>{0dcb561e-4c8a-406a-87de-254c816f7ce2}</t>
  </si>
  <si>
    <t>Páteřní stoka</t>
  </si>
  <si>
    <t>Soupis</t>
  </si>
  <si>
    <t>{4dce7feb-709a-4e27-91f1-d3dedfe2857f}</t>
  </si>
  <si>
    <t>Vypouštění nádrže na ČSOV</t>
  </si>
  <si>
    <t>{e70173a3-91fe-4042-b9c7-8c9b8fd24477}</t>
  </si>
  <si>
    <t>03</t>
  </si>
  <si>
    <t>Odtok do vodoteče</t>
  </si>
  <si>
    <t>{0e5a1676-280f-4cda-86aa-2ab30d73541f}</t>
  </si>
  <si>
    <t>04</t>
  </si>
  <si>
    <t>Výtlak ČS</t>
  </si>
  <si>
    <t>{bccb4e4c-8d9f-4f93-870a-487279b1cdb2}</t>
  </si>
  <si>
    <t>IO 02</t>
  </si>
  <si>
    <t>Čerpací stanice</t>
  </si>
  <si>
    <t>{f255caa7-43b0-437d-9ee1-749849c9630b}</t>
  </si>
  <si>
    <t>IO 03</t>
  </si>
  <si>
    <t>Odlehčovací komora</t>
  </si>
  <si>
    <t>{2c1e7e74-8335-4d28-86ec-5be58316a69f}</t>
  </si>
  <si>
    <t>IO 04</t>
  </si>
  <si>
    <t>Usazovací nádrž</t>
  </si>
  <si>
    <t>{7a304ed3-6e50-41d8-8c28-5a2741259e83}</t>
  </si>
  <si>
    <t>IO 05</t>
  </si>
  <si>
    <t>Technologická elektroinstalace a SŘTP</t>
  </si>
  <si>
    <t>{3e90312e-0450-436d-b086-fe664d43814f}</t>
  </si>
  <si>
    <t>Technologická elektroinstalace a SŘTP - přípojka NN</t>
  </si>
  <si>
    <t>{33cadccc-5872-41f0-8c93-6aad9d1ba1ec}</t>
  </si>
  <si>
    <t>Technologická elektroinstalace a SŘTP - TE+SŘTP</t>
  </si>
  <si>
    <t>{5931e646-164a-4f7b-82ad-6c5a91870141}</t>
  </si>
  <si>
    <t>IO 06</t>
  </si>
  <si>
    <t>Výšková úprava vodovodu</t>
  </si>
  <si>
    <t>{51ae576c-1f64-4032-aedb-3f784920e3b0}</t>
  </si>
  <si>
    <t>KRYCÍ LIST SOUPISU PRACÍ</t>
  </si>
  <si>
    <t>Objekt:</t>
  </si>
  <si>
    <t>00 - Soupis vedlejších a ostatních nákladů</t>
  </si>
  <si>
    <t>REKAPITULACE ČLENĚNÍ SOUPISU PRACÍ</t>
  </si>
  <si>
    <t>Kód dílu - Popis</t>
  </si>
  <si>
    <t>Cena celkem [CZK]</t>
  </si>
  <si>
    <t>-1</t>
  </si>
  <si>
    <t>SOUPIS PRACÍ</t>
  </si>
  <si>
    <t>PČ</t>
  </si>
  <si>
    <t>MJ</t>
  </si>
  <si>
    <t>Množství</t>
  </si>
  <si>
    <t>J.cena [CZK]</t>
  </si>
  <si>
    <t>Cenová soustava</t>
  </si>
  <si>
    <t>J. Nh [h]</t>
  </si>
  <si>
    <t>Nh celkem [h]</t>
  </si>
  <si>
    <t>J. hmotnost [t]</t>
  </si>
  <si>
    <t>Hmotnost celkem [t]</t>
  </si>
  <si>
    <t>J. suť [t]</t>
  </si>
  <si>
    <t>Suť Celkem [t]</t>
  </si>
  <si>
    <t>Náklady soupisu celkem</t>
  </si>
  <si>
    <t>K</t>
  </si>
  <si>
    <t>001_r</t>
  </si>
  <si>
    <t>Zařízení staveniště - dle technické zprávy kap. 1.1</t>
  </si>
  <si>
    <t>kpl</t>
  </si>
  <si>
    <t>1024</t>
  </si>
  <si>
    <t>ROZPOCET</t>
  </si>
  <si>
    <t>1897052421</t>
  </si>
  <si>
    <t>002_r</t>
  </si>
  <si>
    <t>Vytyčení inženýrských sítí - dle technické zprávy kap. 1.2</t>
  </si>
  <si>
    <t>-1454865275</t>
  </si>
  <si>
    <t>3</t>
  </si>
  <si>
    <t>003_r</t>
  </si>
  <si>
    <t>Provizorní dopravní značení - dle technické zprávy kap. 1.3</t>
  </si>
  <si>
    <t>1690974124</t>
  </si>
  <si>
    <t>4</t>
  </si>
  <si>
    <t>004_r</t>
  </si>
  <si>
    <t>Geodetické práce - dle technické zprávy kap. 1.4</t>
  </si>
  <si>
    <t>-1733191638</t>
  </si>
  <si>
    <t>5</t>
  </si>
  <si>
    <t>005_r</t>
  </si>
  <si>
    <t>Dokumentace skutečného provedení - dle technické zprávy kap. 1.5</t>
  </si>
  <si>
    <t>-1046673487</t>
  </si>
  <si>
    <t>6</t>
  </si>
  <si>
    <t>006_r</t>
  </si>
  <si>
    <t>Průzkumné práce - dle technické zprávy kap. 1.6</t>
  </si>
  <si>
    <t>-1397320383</t>
  </si>
  <si>
    <t>7</t>
  </si>
  <si>
    <t>007_r</t>
  </si>
  <si>
    <t>Zkoušky na staveništi - dle technické zprávy kap. 1.7</t>
  </si>
  <si>
    <t>2144801135</t>
  </si>
  <si>
    <t>8</t>
  </si>
  <si>
    <t>008_r</t>
  </si>
  <si>
    <t>Poplatky za dočasný zábor komunikací a ploch - dle technické zprávy kap. 1.8</t>
  </si>
  <si>
    <t>-1621834060</t>
  </si>
  <si>
    <t>9</t>
  </si>
  <si>
    <t>009_r</t>
  </si>
  <si>
    <t>Zajištění povolení pro nakládání s vodami v průběhu výstavby - dle technické zprávy kap. 1.9</t>
  </si>
  <si>
    <t>-1757128578</t>
  </si>
  <si>
    <t>10</t>
  </si>
  <si>
    <t>0010_r</t>
  </si>
  <si>
    <t>Činnost odpovědného statika, geodeta, hydreogeologa - dle technické zprávy kap. 1.10</t>
  </si>
  <si>
    <t>-1451695152</t>
  </si>
  <si>
    <t>P</t>
  </si>
  <si>
    <t>Poznámka k položce:_x000D_
včetně případných průzkumů</t>
  </si>
  <si>
    <t>11</t>
  </si>
  <si>
    <t>0011_r</t>
  </si>
  <si>
    <t>Kompletační činnost - dle technické zprávy kap. 1.11</t>
  </si>
  <si>
    <t>1511333559</t>
  </si>
  <si>
    <t>12</t>
  </si>
  <si>
    <t>0012_r</t>
  </si>
  <si>
    <t>Kontrolní a zkušební plán, technologické postupy - dle technické zprávy kap. 1.12</t>
  </si>
  <si>
    <t>1687533567</t>
  </si>
  <si>
    <t>13</t>
  </si>
  <si>
    <t>0013_r</t>
  </si>
  <si>
    <t>Zkoušky hutnitelnosti - dle technické zprávy kap. 1.13</t>
  </si>
  <si>
    <t>-370744965</t>
  </si>
  <si>
    <t>14</t>
  </si>
  <si>
    <t>0014_r</t>
  </si>
  <si>
    <t>Havarijní plán - dle technické zprávy kap. 1.14</t>
  </si>
  <si>
    <t>2074934285</t>
  </si>
  <si>
    <t>0017_r</t>
  </si>
  <si>
    <t>Vodorovné dopravní značení - dle technické zprávy kap. 1.15</t>
  </si>
  <si>
    <t>-665470086</t>
  </si>
  <si>
    <t>16</t>
  </si>
  <si>
    <t>0018_r</t>
  </si>
  <si>
    <t>Manipulace na stávající sít, objem vypuštěné a napuštěné pitné vody s náhradním zásobením obyvatel - dle technické zprávy kap. 1.16</t>
  </si>
  <si>
    <t>1849622055</t>
  </si>
  <si>
    <t>17</t>
  </si>
  <si>
    <t>0019_r</t>
  </si>
  <si>
    <t>Rozbory pitné vody akreditovanou laboratoří – mikrobiologický rozbor a chemická analýza vzorku pitné vody - dle technické zprávy kap. 1.17</t>
  </si>
  <si>
    <t>-899254768</t>
  </si>
  <si>
    <t>18</t>
  </si>
  <si>
    <t>0020_r</t>
  </si>
  <si>
    <t>Zpracování provozního řádku kanalizace - dle technické zprávy kap. 1.18</t>
  </si>
  <si>
    <t>1810440191</t>
  </si>
  <si>
    <t>01 - Povrchy</t>
  </si>
  <si>
    <t>HSV - Práce a dodávky HSV</t>
  </si>
  <si>
    <t xml:space="preserve">    5 - Komunikace pozemní</t>
  </si>
  <si>
    <t xml:space="preserve">    5.1 - Odstranění komunikace asfalt</t>
  </si>
  <si>
    <t xml:space="preserve">    5.2 - Odstranění komunikace zámková dlažba</t>
  </si>
  <si>
    <t xml:space="preserve">    5.3 - Odstranění chodník asfalt</t>
  </si>
  <si>
    <t xml:space="preserve">    5.4 - Odstranění chodník zámková dlažba</t>
  </si>
  <si>
    <t xml:space="preserve">    5.5 - Odstranění panelů</t>
  </si>
  <si>
    <t xml:space="preserve">    6 - Úpravy povrchů, podlahy a osazování výplní</t>
  </si>
  <si>
    <t xml:space="preserve">    6.1 - Zřízení komunikace ze živice</t>
  </si>
  <si>
    <t xml:space="preserve">    6.2 - Zřízení komunikace zámková dlažba</t>
  </si>
  <si>
    <t xml:space="preserve">    6.3 - Zřízení chodník asfalt</t>
  </si>
  <si>
    <t xml:space="preserve">    6.4 - Zřízení chodník zámková dlažba</t>
  </si>
  <si>
    <t xml:space="preserve">    6.5 - Zřízení zelených ploch</t>
  </si>
  <si>
    <t xml:space="preserve">    997 - Přesun sutě</t>
  </si>
  <si>
    <t xml:space="preserve">    998 - Přesun hmot</t>
  </si>
  <si>
    <t>HSV</t>
  </si>
  <si>
    <t>Práce a dodávky HSV</t>
  </si>
  <si>
    <t>Komunikace pozemní</t>
  </si>
  <si>
    <t>741375841_r</t>
  </si>
  <si>
    <t>Demontáž sloupu veřejného osvětlení se zachováním funkčnosti</t>
  </si>
  <si>
    <t>kus</t>
  </si>
  <si>
    <t>559479601</t>
  </si>
  <si>
    <t>VV</t>
  </si>
  <si>
    <t>"sloup VO"1</t>
  </si>
  <si>
    <t>966006211</t>
  </si>
  <si>
    <t>Odstranění (demontáž) svislých dopravních značek s odklizením materiálu na skládku na vzdálenost do 20 m nebo s naložením na dopravní prostředek ze sloupů, sloupků nebo konzol</t>
  </si>
  <si>
    <t>CS ÚRS 2024 01</t>
  </si>
  <si>
    <t>1499167443</t>
  </si>
  <si>
    <t>Online PSC</t>
  </si>
  <si>
    <t>https://podminky.urs.cz/item/CS_URS_2024_01/966006211</t>
  </si>
  <si>
    <t>"svislé dopravní značení"2</t>
  </si>
  <si>
    <t>460030114</t>
  </si>
  <si>
    <t>Přípravné terénní práce kácení stromů včetně naseknutí stromu, odřezání a odvětvení, odtáhnutí stromu a větví do 50 m nebo naložení na dopravní prostředek listnatých, průměru kmene přes 30 cm</t>
  </si>
  <si>
    <t>-950876847</t>
  </si>
  <si>
    <t>https://podminky.urs.cz/item/CS_URS_2024_01/460030114</t>
  </si>
  <si>
    <t>"Jírovec obvod kmene 102 a 103 cm"2</t>
  </si>
  <si>
    <t>460030115</t>
  </si>
  <si>
    <t>Přípravné terénní práce kácení stromů včetně naseknutí stromu, odřezání a odvětvení, odtáhnutí stromu a větví do 50 m nebo naložení na dopravní prostředek jehličnatých, průměru kmene do 30 cm</t>
  </si>
  <si>
    <t>495319707</t>
  </si>
  <si>
    <t>https://podminky.urs.cz/item/CS_URS_2024_01/460030115</t>
  </si>
  <si>
    <t>"stromořadí smrků obvod 43 až 74 cm"12</t>
  </si>
  <si>
    <t>"keř u pilíře NN cm"1</t>
  </si>
  <si>
    <t>Součet</t>
  </si>
  <si>
    <t>112201111</t>
  </si>
  <si>
    <t>Odstranění pařezu v rovině nebo na svahu do 1:5 o průměru pařezu na řezné ploše do 200 mm</t>
  </si>
  <si>
    <t>-2114835918</t>
  </si>
  <si>
    <t>https://podminky.urs.cz/item/CS_URS_2024_01/112201111</t>
  </si>
  <si>
    <t>966071822</t>
  </si>
  <si>
    <t>Rozebrání oplocení z pletiva drátěného se čtvercovými oky, výšky přes 1,6 do 2,0 m</t>
  </si>
  <si>
    <t>m</t>
  </si>
  <si>
    <t>-88333050</t>
  </si>
  <si>
    <t>https://podminky.urs.cz/item/CS_URS_2024_01/966071822</t>
  </si>
  <si>
    <t>"oplocení u stromořadí"28</t>
  </si>
  <si>
    <t>"oplocení stávající ČSOV"1,5+4+7+4</t>
  </si>
  <si>
    <t>966073813</t>
  </si>
  <si>
    <t>Rozebrání vrat a vrátek k oplocení plochy jednotlivě přes 10 do 20 m2</t>
  </si>
  <si>
    <t>1275144846</t>
  </si>
  <si>
    <t>https://podminky.urs.cz/item/CS_URS_2024_01/966073813</t>
  </si>
  <si>
    <t>"vrata k ČSOV"1</t>
  </si>
  <si>
    <t>966005111</t>
  </si>
  <si>
    <t>Rozebrání a odstranění silničního zábradlí a ocelových svodidel s přemístěním hmot na skládku na vzdálenost do 10 m nebo s naložením na dopravní prostředek, se zásypem jam po odstraněných sloupcích a s jeho zhutněním silničního zábradlí se sloupky osazenými s betonovými patkami</t>
  </si>
  <si>
    <t>2132342923</t>
  </si>
  <si>
    <t>https://podminky.urs.cz/item/CS_URS_2024_01/966005111</t>
  </si>
  <si>
    <t>"odstranění zábradlí chodníku"2,5</t>
  </si>
  <si>
    <t>5.1</t>
  </si>
  <si>
    <t>Odstranění komunikace asfalt</t>
  </si>
  <si>
    <t>919735113</t>
  </si>
  <si>
    <t>Řezání stávajícího živičného krytu nebo podkladu hloubky přes 100 do 150 mm</t>
  </si>
  <si>
    <t>122742838</t>
  </si>
  <si>
    <t>https://podminky.urs.cz/item/CS_URS_2024_01/919735113</t>
  </si>
  <si>
    <t>"nařezávání stávajícíh asfaltových ploch"8+8+35</t>
  </si>
  <si>
    <t>113202111</t>
  </si>
  <si>
    <t>Vytrhání obrub s vybouráním lože, s přemístěním hmot na skládku na vzdálenost do 3 m nebo s naložením na dopravní prostředek z krajníků nebo obrubníků stojatých</t>
  </si>
  <si>
    <t>-2038475897</t>
  </si>
  <si>
    <t>https://podminky.urs.cz/item/CS_URS_2024_01/113202111</t>
  </si>
  <si>
    <t>"odstranění obrubníků"35-10</t>
  </si>
  <si>
    <t>113201112</t>
  </si>
  <si>
    <t>Vytrhání obrub s vybouráním lože, s přemístěním hmot na skládku na vzdálenost do 3 m nebo s naložením na dopravní prostředek silničních ležatých</t>
  </si>
  <si>
    <t>782810411</t>
  </si>
  <si>
    <t>https://podminky.urs.cz/item/CS_URS_2024_01/113201112</t>
  </si>
  <si>
    <t>"odstranění obrubníků"7+3</t>
  </si>
  <si>
    <t>113107243</t>
  </si>
  <si>
    <t>Odstranění podkladů nebo krytů strojně plochy jednotlivě přes 200 m2 s přemístěním hmot na skládku na vzdálenost do 20 m nebo s naložením na dopravní prostředek živičných, o tl. vrstvy přes 100 do 150 mm</t>
  </si>
  <si>
    <t>m2</t>
  </si>
  <si>
    <t>655267632</t>
  </si>
  <si>
    <t>https://podminky.urs.cz/item/CS_URS_2024_01/113107243</t>
  </si>
  <si>
    <t>"odstranění živice komunikace" 275</t>
  </si>
  <si>
    <t>113107231</t>
  </si>
  <si>
    <t>Odstranění podkladů nebo krytů strojně plochy jednotlivě přes 200 m2 s přemístěním hmot na skládku na vzdálenost do 20 m nebo s naložením na dopravní prostředek z betonu prostého, o tl. vrstvy přes 100 do 150 mm</t>
  </si>
  <si>
    <t>329311208</t>
  </si>
  <si>
    <t>https://podminky.urs.cz/item/CS_URS_2024_01/113107231</t>
  </si>
  <si>
    <t>"odstranění cementové stabilizace komunikace" 275</t>
  </si>
  <si>
    <t>113107222</t>
  </si>
  <si>
    <t>Odstranění podkladů nebo krytů strojně plochy jednotlivě přes 200 m2 s přemístěním hmot na skládku na vzdálenost do 20 m nebo s naložením na dopravní prostředek z kameniva hrubého drceného, o tl. vrstvy přes 100 do 200 mm</t>
  </si>
  <si>
    <t>229739607</t>
  </si>
  <si>
    <t>https://podminky.urs.cz/item/CS_URS_2024_01/113107222</t>
  </si>
  <si>
    <t>"odstranění štěrkodrtě komunikace" 275</t>
  </si>
  <si>
    <t>5.2</t>
  </si>
  <si>
    <t>Odstranění komunikace zámková dlažba</t>
  </si>
  <si>
    <t>2141510675</t>
  </si>
  <si>
    <t>"odstranění obrubníků"25+25</t>
  </si>
  <si>
    <t>113106171</t>
  </si>
  <si>
    <t>Rozebrání dlažeb vozovek a ploch s přemístěním hmot na skládku na vzdálenost do 3 m nebo s naložením na dopravní prostředek, s jakoukoliv výplní spár ručně ze zámkové dlažby s ložem z kameniva</t>
  </si>
  <si>
    <t>991655818</t>
  </si>
  <si>
    <t>https://podminky.urs.cz/item/CS_URS_2024_01/113106171</t>
  </si>
  <si>
    <t>"odstranění zámkové dlažby-obnova"145</t>
  </si>
  <si>
    <t>113107153</t>
  </si>
  <si>
    <t>Odstranění podkladů nebo krytů strojně plochy jednotlivě přes 50 m2 do 200 m2 s přemístěním hmot na skládku na vzdálenost do 20 m nebo s naložením na dopravní prostředek z kameniva těženého, o tl. vrstvy přes 200 do 300 mm</t>
  </si>
  <si>
    <t>659177918</t>
  </si>
  <si>
    <t>https://podminky.urs.cz/item/CS_URS_2024_01/113107153</t>
  </si>
  <si>
    <t>"odstranění podkladu-obnova"145</t>
  </si>
  <si>
    <t>113107171</t>
  </si>
  <si>
    <t>Odstranění podkladů nebo krytů strojně plochy jednotlivě přes 50 m2 do 200 m2 s přemístěním hmot na skládku na vzdálenost do 20 m nebo s naložením na dopravní prostředek z betonu prostého, o tl. vrstvy přes 100 do 150 mm</t>
  </si>
  <si>
    <t>872295424</t>
  </si>
  <si>
    <t>https://podminky.urs.cz/item/CS_URS_2024_01/113107171</t>
  </si>
  <si>
    <t>"odstranění cementové stabilizace-obnova" 145</t>
  </si>
  <si>
    <t>19</t>
  </si>
  <si>
    <t>979071021</t>
  </si>
  <si>
    <t>Očištění vybouraných dlažebních kostek při překopech inženýrských sítí od spojovacího materiálu, s přemístěním hmot na skládku na vzdálenost do 3 m nebo s naložením na dopravní prostředek drobných, s původním vyplněním spár kamenivem těženým</t>
  </si>
  <si>
    <t>-646768025</t>
  </si>
  <si>
    <t>https://podminky.urs.cz/item/CS_URS_2024_01/979071021</t>
  </si>
  <si>
    <t>"opětovně použito 60% zámkové dlažby"145*0,6</t>
  </si>
  <si>
    <t>5.3</t>
  </si>
  <si>
    <t>Odstranění chodník asfalt</t>
  </si>
  <si>
    <t>20</t>
  </si>
  <si>
    <t>-1500645635</t>
  </si>
  <si>
    <t>"nařezávání stávajícíh asfaltových ploch"1,5+1,5</t>
  </si>
  <si>
    <t>113107183</t>
  </si>
  <si>
    <t>Odstranění podkladů nebo krytů strojně plochy jednotlivě přes 50 m2 do 200 m2 s přemístěním hmot na skládku na vzdálenost do 20 m nebo s naložením na dopravní prostředek živičných, o tl. vrstvy přes 100 do 150 mm</t>
  </si>
  <si>
    <t>-1564559540</t>
  </si>
  <si>
    <t>https://podminky.urs.cz/item/CS_URS_2024_01/113107183</t>
  </si>
  <si>
    <t>"odstranění asfaltové vrstvy"100</t>
  </si>
  <si>
    <t>22</t>
  </si>
  <si>
    <t>113107152</t>
  </si>
  <si>
    <t>Odstranění podkladů nebo krytů strojně plochy jednotlivě přes 50 m2 do 200 m2 s přemístěním hmot na skládku na vzdálenost do 20 m nebo s naložením na dopravní prostředek z kameniva těženého, o tl. vrstvy přes 100 do 200 mm</t>
  </si>
  <si>
    <t>-1507975626</t>
  </si>
  <si>
    <t>https://podminky.urs.cz/item/CS_URS_2024_01/113107152</t>
  </si>
  <si>
    <t>"odstranění podkladních vrstev"100</t>
  </si>
  <si>
    <t>5.4</t>
  </si>
  <si>
    <t>Odstranění chodník zámková dlažba</t>
  </si>
  <si>
    <t>23</t>
  </si>
  <si>
    <t>113201111</t>
  </si>
  <si>
    <t>Vytrhání obrub s vybouráním lože, s přemístěním hmot na skládku na vzdálenost do 3 m nebo s naložením na dopravní prostředek chodníkových ležatých</t>
  </si>
  <si>
    <t>-1619280073</t>
  </si>
  <si>
    <t>https://podminky.urs.cz/item/CS_URS_2024_01/113201111</t>
  </si>
  <si>
    <t>24</t>
  </si>
  <si>
    <t>113106123</t>
  </si>
  <si>
    <t>Rozebrání dlažeb komunikací pro pěší s přemístěním hmot na skládku na vzdálenost do 3 m nebo s naložením na dopravní prostředek s ložem z kameniva nebo živice a s jakoukoliv výplní spár ručně ze zámkové dlažby</t>
  </si>
  <si>
    <t>-699836347</t>
  </si>
  <si>
    <t>https://podminky.urs.cz/item/CS_URS_2024_01/113106123</t>
  </si>
  <si>
    <t>"odstranění zámkové dlažby"100</t>
  </si>
  <si>
    <t>25</t>
  </si>
  <si>
    <t>-1248435593</t>
  </si>
  <si>
    <t>"odstranění podkladu"100</t>
  </si>
  <si>
    <t>26</t>
  </si>
  <si>
    <t>-1225057548</t>
  </si>
  <si>
    <t>"opětovně použito 60% zámkové dlažby"100*0,6</t>
  </si>
  <si>
    <t>5.5</t>
  </si>
  <si>
    <t>Odstranění panelů</t>
  </si>
  <si>
    <t>27</t>
  </si>
  <si>
    <t>113151111</t>
  </si>
  <si>
    <t>Rozebírání zpevněných ploch s přemístěním na skládku na vzdálenost do 20 m nebo s naložením na dopravní prostředek ze silničních panelů</t>
  </si>
  <si>
    <t>215028674</t>
  </si>
  <si>
    <t>https://podminky.urs.cz/item/CS_URS_2024_01/113151111</t>
  </si>
  <si>
    <t>"odstranění panelů pro budoucí zeleň a novou komunuikaci ze zámkové dlažby"80+260</t>
  </si>
  <si>
    <t>28</t>
  </si>
  <si>
    <t>113107213</t>
  </si>
  <si>
    <t>Odstranění podkladů nebo krytů strojně plochy jednotlivě přes 200 m2 s přemístěním hmot na skládku na vzdálenost do 20 m nebo s naložením na dopravní prostředek z kameniva těženého, o tl. vrstvy přes 200 do 300 mm</t>
  </si>
  <si>
    <t>-1390137506</t>
  </si>
  <si>
    <t>https://podminky.urs.cz/item/CS_URS_2024_01/113107213</t>
  </si>
  <si>
    <t>Úpravy povrchů, podlahy a osazování výplní</t>
  </si>
  <si>
    <t>29</t>
  </si>
  <si>
    <t>210204011</t>
  </si>
  <si>
    <t>Montáž stožárů osvětlení samostatně stojících ocelových, délky do 12 m</t>
  </si>
  <si>
    <t>257688075</t>
  </si>
  <si>
    <t>https://podminky.urs.cz/item/CS_URS_2024_01/210204011</t>
  </si>
  <si>
    <t>30</t>
  </si>
  <si>
    <t>914511111</t>
  </si>
  <si>
    <t>Montáž sloupku dopravních značek délky do 3,5 m do betonového základu</t>
  </si>
  <si>
    <t>-453476144</t>
  </si>
  <si>
    <t>https://podminky.urs.cz/item/CS_URS_2024_01/914511111</t>
  </si>
  <si>
    <t>31</t>
  </si>
  <si>
    <t>899401112</t>
  </si>
  <si>
    <t>Osazení poklopů litinových šoupátkových</t>
  </si>
  <si>
    <t>298386919</t>
  </si>
  <si>
    <t>https://podminky.urs.cz/item/CS_URS_2024_01/899401112</t>
  </si>
  <si>
    <t>"úprava poklů šoupátek"5</t>
  </si>
  <si>
    <t>6.1</t>
  </si>
  <si>
    <t>Zřízení komunikace ze živice</t>
  </si>
  <si>
    <t>32</t>
  </si>
  <si>
    <t>577134111</t>
  </si>
  <si>
    <t>Asfaltový beton vrstva obrusná ACO 11 (ABS) s rozprostřením a se zhutněním z nemodifikovaného asfaltu v pruhu šířky do 3 m tř. I (ACO 11+), po zhutnění tl. 40 mm</t>
  </si>
  <si>
    <t>1225262033</t>
  </si>
  <si>
    <t>https://podminky.urs.cz/item/CS_URS_2024_01/577134111</t>
  </si>
  <si>
    <t>"obnova asfaltové komunikace"275</t>
  </si>
  <si>
    <t>33</t>
  </si>
  <si>
    <t>573211109</t>
  </si>
  <si>
    <t>Postřik spojovací PS bez posypu kamenivem z asfaltu silničního, v množství 0,50 kg/m2</t>
  </si>
  <si>
    <t>1637349075</t>
  </si>
  <si>
    <t>https://podminky.urs.cz/item/CS_URS_2024_01/573211109</t>
  </si>
  <si>
    <t>34</t>
  </si>
  <si>
    <t>565155111</t>
  </si>
  <si>
    <t>Asfaltový beton vrstva podkladní ACP 16 (obalované kamenivo střednězrnné - OKS) s rozprostřením a zhutněním v pruhu šířky přes 1,5 do 3 m, po zhutnění tl. 70 mm</t>
  </si>
  <si>
    <t>-1280348793</t>
  </si>
  <si>
    <t>https://podminky.urs.cz/item/CS_URS_2024_01/565155111</t>
  </si>
  <si>
    <t>35</t>
  </si>
  <si>
    <t>573111112</t>
  </si>
  <si>
    <t>Postřik infiltrační PI z asfaltu silničního s posypem kamenivem, v množství 1,00 kg/m2</t>
  </si>
  <si>
    <t>-366762450</t>
  </si>
  <si>
    <t>https://podminky.urs.cz/item/CS_URS_2024_01/573111112</t>
  </si>
  <si>
    <t>36</t>
  </si>
  <si>
    <t>567122112</t>
  </si>
  <si>
    <t>Podklad ze směsi stmelené cementem SC bez dilatačních spár, s rozprostřením a zhutněním SC C 8/10 (KSC I), po zhutnění tl. 130 mm</t>
  </si>
  <si>
    <t>1949033209</t>
  </si>
  <si>
    <t>https://podminky.urs.cz/item/CS_URS_2024_01/567122112</t>
  </si>
  <si>
    <t>37</t>
  </si>
  <si>
    <t>564861111</t>
  </si>
  <si>
    <t>Podklad ze štěrkodrti ŠD s rozprostřením a zhutněním plochy přes 100 m2, po zhutnění tl. 200 mm</t>
  </si>
  <si>
    <t>1883055649</t>
  </si>
  <si>
    <t>https://podminky.urs.cz/item/CS_URS_2024_01/564861111</t>
  </si>
  <si>
    <t>38</t>
  </si>
  <si>
    <t>181951112</t>
  </si>
  <si>
    <t>Úprava pláně vyrovnáním výškových rozdílů strojně v hornině třídy těžitelnosti I, skupiny 1 až 3 se zhutněním</t>
  </si>
  <si>
    <t>-1052928716</t>
  </si>
  <si>
    <t>https://podminky.urs.cz/item/CS_URS_2024_01/181951112</t>
  </si>
  <si>
    <t>39</t>
  </si>
  <si>
    <t>916131213</t>
  </si>
  <si>
    <t>Osazení silničního obrubníku betonového se zřízením lože, s vyplněním a zatřením spár cementovou maltou stojatého s boční opěrou z betonu prostého, do lože z betonu prostého</t>
  </si>
  <si>
    <t>819708426</t>
  </si>
  <si>
    <t>https://podminky.urs.cz/item/CS_URS_2024_01/916131213</t>
  </si>
  <si>
    <t>"zřízení obrubníků"25</t>
  </si>
  <si>
    <t>40</t>
  </si>
  <si>
    <t>916131113</t>
  </si>
  <si>
    <t>Osazení silničního obrubníku betonového se zřízením lože, s vyplněním a zatřením spár cementovou maltou ležatého s boční opěrou z betonu prostého, do lože z betonu prostého</t>
  </si>
  <si>
    <t>1676791578</t>
  </si>
  <si>
    <t>https://podminky.urs.cz/item/CS_URS_2024_01/916131113</t>
  </si>
  <si>
    <t>"zřízení obrubníků"10</t>
  </si>
  <si>
    <t>41</t>
  </si>
  <si>
    <t>M</t>
  </si>
  <si>
    <t>59217026</t>
  </si>
  <si>
    <t>obrubník silniční betonový 500x150x250mm</t>
  </si>
  <si>
    <t>-606777335</t>
  </si>
  <si>
    <t>"zřízení obrubníků"35</t>
  </si>
  <si>
    <t>6.2</t>
  </si>
  <si>
    <t>Zřízení komunikace zámková dlažba</t>
  </si>
  <si>
    <t>42</t>
  </si>
  <si>
    <t>596212313</t>
  </si>
  <si>
    <t>Kladení dlažby z betonových zámkových dlaždic pozemních komunikací ručně s ložem z kameniva těženého nebo drceného tl. do 50 mm, s vyplněním spár, s dvojitým hutněním vibrováním a se smetením přebytečného materiálu na krajnici tl. 100 mm skupiny A, pro plochy přes 300 m2</t>
  </si>
  <si>
    <t>649320994</t>
  </si>
  <si>
    <t>https://podminky.urs.cz/item/CS_URS_2024_01/596212313</t>
  </si>
  <si>
    <t>"obnova komunikace ze zámkové dlažby"145</t>
  </si>
  <si>
    <t>"nová komunikace ze zámkové dlažby"260</t>
  </si>
  <si>
    <t>43</t>
  </si>
  <si>
    <t>59245220</t>
  </si>
  <si>
    <t>dlažba zámková betonová tvaru I 200x165mm tl 100mm přírodní</t>
  </si>
  <si>
    <t>-2090423470</t>
  </si>
  <si>
    <t>Poznámka k položce:_x000D_
Spotřeba: 36 kus/m2</t>
  </si>
  <si>
    <t>Mezisoučet</t>
  </si>
  <si>
    <t>"opětovně použito 60% zámkové dlažby"145*0,4</t>
  </si>
  <si>
    <t>44</t>
  </si>
  <si>
    <t>567122114</t>
  </si>
  <si>
    <t>Podklad ze směsi stmelené cementem SC bez dilatačních spár, s rozprostřením a zhutněním SC C 8/10 (KSC I), po zhutnění tl. 150 mm</t>
  </si>
  <si>
    <t>712794652</t>
  </si>
  <si>
    <t>https://podminky.urs.cz/item/CS_URS_2024_01/567122114</t>
  </si>
  <si>
    <t>45</t>
  </si>
  <si>
    <t>564851113</t>
  </si>
  <si>
    <t>Podklad ze štěrkodrti ŠD s rozprostřením a zhutněním plochy přes 100 m2, po zhutnění tl. 170 mm</t>
  </si>
  <si>
    <t>-1815881199</t>
  </si>
  <si>
    <t>https://podminky.urs.cz/item/CS_URS_2024_01/564851113</t>
  </si>
  <si>
    <t>46</t>
  </si>
  <si>
    <t>-1397316318</t>
  </si>
  <si>
    <t>47</t>
  </si>
  <si>
    <t>-2021633837</t>
  </si>
  <si>
    <t>"zřízení obrubníků"25+25+75</t>
  </si>
  <si>
    <t>48</t>
  </si>
  <si>
    <t>1710167431</t>
  </si>
  <si>
    <t>6.3</t>
  </si>
  <si>
    <t>Zřízení chodník asfalt</t>
  </si>
  <si>
    <t>49</t>
  </si>
  <si>
    <t>577123111</t>
  </si>
  <si>
    <t>Asfaltový beton vrstva obrusná ACO 8 (ABJ) s rozprostřením a se zhutněním z nemodifikovaného asfaltu v pruhu šířky do 3 m, po zhutnění tl. 30 mm</t>
  </si>
  <si>
    <t>-700350853</t>
  </si>
  <si>
    <t>https://podminky.urs.cz/item/CS_URS_2024_01/577123111</t>
  </si>
  <si>
    <t>"obnova chodníku ze živice"100</t>
  </si>
  <si>
    <t>50</t>
  </si>
  <si>
    <t>419675536</t>
  </si>
  <si>
    <t>51</t>
  </si>
  <si>
    <t>565155101</t>
  </si>
  <si>
    <t>Asfaltový beton vrstva podkladní ACP 16 (obalované kamenivo střednězrnné - OKS) s rozprostřením a zhutněním v pruhu šířky do 1,5 m, po zhutnění tl. 70 mm</t>
  </si>
  <si>
    <t>1134673073</t>
  </si>
  <si>
    <t>https://podminky.urs.cz/item/CS_URS_2024_01/565155101</t>
  </si>
  <si>
    <t>52</t>
  </si>
  <si>
    <t>-1572780948</t>
  </si>
  <si>
    <t>53</t>
  </si>
  <si>
    <t>564841011</t>
  </si>
  <si>
    <t>Podklad ze štěrkodrti ŠD s rozprostřením a zhutněním plochy jednotlivě do 100 m2, po zhutnění tl. 120 mm</t>
  </si>
  <si>
    <t>1785465679</t>
  </si>
  <si>
    <t>https://podminky.urs.cz/item/CS_URS_2024_01/564841011</t>
  </si>
  <si>
    <t>6.4</t>
  </si>
  <si>
    <t>Zřízení chodník zámková dlažba</t>
  </si>
  <si>
    <t>54</t>
  </si>
  <si>
    <t>596211111</t>
  </si>
  <si>
    <t>Kladení dlažby z betonových zámkových dlaždic komunikací pro pěší ručně s ložem z kameniva těženého nebo drceného tl. do 40 mm, s vyplněním spár s dvojitým hutněním, vibrováním a se smetením přebytečného materiálu na krajnici tl. 60 mm skupiny A, pro plochy přes 50 do 100 m2</t>
  </si>
  <si>
    <t>1810297436</t>
  </si>
  <si>
    <t>https://podminky.urs.cz/item/CS_URS_2024_01/596211111</t>
  </si>
  <si>
    <t>"obnova chodníku ze zámkové dlažby"100</t>
  </si>
  <si>
    <t>55</t>
  </si>
  <si>
    <t>59245015</t>
  </si>
  <si>
    <t>dlažba zámková betonová tvaru I 200x165mm tl 60mm přírodní</t>
  </si>
  <si>
    <t>-1423794287</t>
  </si>
  <si>
    <t>"opětovně použito 60% zámkové dlažby"100*0,4</t>
  </si>
  <si>
    <t>56</t>
  </si>
  <si>
    <t>564720001</t>
  </si>
  <si>
    <t>Podklad nebo kryt z kameniva hrubého drceného vel. 8-16 mm s rozprostřením a zhutněním plochy jednotlivě do 100 m2, po zhutnění tl. 80 mm</t>
  </si>
  <si>
    <t>-1491360681</t>
  </si>
  <si>
    <t>https://podminky.urs.cz/item/CS_URS_2024_01/564720001</t>
  </si>
  <si>
    <t>57</t>
  </si>
  <si>
    <t>916231213</t>
  </si>
  <si>
    <t>Osazení chodníkového obrubníku betonového se zřízením lože, s vyplněním a zatřením spár cementovou maltou stojatého s boční opěrou z betonu prostého, do lože z betonu prostého</t>
  </si>
  <si>
    <t>-220765343</t>
  </si>
  <si>
    <t>https://podminky.urs.cz/item/CS_URS_2024_01/916231213</t>
  </si>
  <si>
    <t>"zřízení obrubníků"25+25</t>
  </si>
  <si>
    <t>58</t>
  </si>
  <si>
    <t>59217017</t>
  </si>
  <si>
    <t>obrubník betonový chodníkový 1000x100x250mm</t>
  </si>
  <si>
    <t>-314831348</t>
  </si>
  <si>
    <t>6.5</t>
  </si>
  <si>
    <t>Zřízení zelených ploch</t>
  </si>
  <si>
    <t>59</t>
  </si>
  <si>
    <t>181006113</t>
  </si>
  <si>
    <t>Rozprostření zemin schopných zúrodnění v rovině a ve sklonu do 1:5, tloušťka vrstvy přes 0,15 do 0,20 m</t>
  </si>
  <si>
    <t>1614081089</t>
  </si>
  <si>
    <t>https://podminky.urs.cz/item/CS_URS_2024_01/181006113</t>
  </si>
  <si>
    <t>"založení trávníků"80</t>
  </si>
  <si>
    <t>60</t>
  </si>
  <si>
    <t>10364101</t>
  </si>
  <si>
    <t>zemina pro terénní úpravy - ornice</t>
  </si>
  <si>
    <t>t</t>
  </si>
  <si>
    <t>-1728133164</t>
  </si>
  <si>
    <t>"množství"80*0,2</t>
  </si>
  <si>
    <t>"přepočet na tuny"16*1,8</t>
  </si>
  <si>
    <t>61</t>
  </si>
  <si>
    <t>183405211</t>
  </si>
  <si>
    <t>Výsev trávníku hydroosevem na ornici</t>
  </si>
  <si>
    <t>-584164767</t>
  </si>
  <si>
    <t>https://podminky.urs.cz/item/CS_URS_2024_01/183405211</t>
  </si>
  <si>
    <t>62</t>
  </si>
  <si>
    <t>00572410</t>
  </si>
  <si>
    <t>osivo směs travní parková</t>
  </si>
  <si>
    <t>kg</t>
  </si>
  <si>
    <t>-805806430</t>
  </si>
  <si>
    <t>"1 kg/15m2"80/15</t>
  </si>
  <si>
    <t>997</t>
  </si>
  <si>
    <t>Přesun sutě</t>
  </si>
  <si>
    <t>63</t>
  </si>
  <si>
    <t>997002511</t>
  </si>
  <si>
    <t>Vodorovné přemístění suti a vybouraných hmot bez naložení, se složením a hrubým urovnáním na vzdálenost do 1 km</t>
  </si>
  <si>
    <t>-598644108</t>
  </si>
  <si>
    <t>https://podminky.urs.cz/item/CS_URS_2024_01/997002511</t>
  </si>
  <si>
    <t>"živice"86,9+31,6</t>
  </si>
  <si>
    <t>"beton"89,375+47,125</t>
  </si>
  <si>
    <t>"kamenivo"79,75+72,5+30+30+170</t>
  </si>
  <si>
    <t>"obrubníky"5,125+2,9+10,25+11,5</t>
  </si>
  <si>
    <t>"zámková dlažba"(42,775+26)*0,4</t>
  </si>
  <si>
    <t>"silniční panely"120,7</t>
  </si>
  <si>
    <t>64</t>
  </si>
  <si>
    <t>997002519</t>
  </si>
  <si>
    <t>Vodorovné přemístění suti a vybouraných hmot bez naložení, se složením a hrubým urovnáním Příplatek k ceně za každý další započatý 1 km přes 1 km</t>
  </si>
  <si>
    <t>-152067819</t>
  </si>
  <si>
    <t>https://podminky.urs.cz/item/CS_URS_2024_01/997002519</t>
  </si>
  <si>
    <t>"živice"((86,9+31,6)*0,5)*4</t>
  </si>
  <si>
    <t>"živice-nebezpečný odpad 50%"((86,9+31,6)*0,5)*29</t>
  </si>
  <si>
    <t>"beton"(89,375+47,125)*4</t>
  </si>
  <si>
    <t>"kamenivo"(79,75+72,5+30+30+170)*4</t>
  </si>
  <si>
    <t>"obrubníky"(5,125+2,9+10,25+11,5)*4</t>
  </si>
  <si>
    <t>"zámková dlažba"((42,775+26)*0,4)*4</t>
  </si>
  <si>
    <t>"silniční panely skladka"((120,7)*0,5)*4</t>
  </si>
  <si>
    <t>"silniční panely technické služby"((120,7)*0,5)*1</t>
  </si>
  <si>
    <t>65</t>
  </si>
  <si>
    <t>997221861</t>
  </si>
  <si>
    <t>Poplatek za uložení stavebního odpadu na recyklační skládce (skládkovné) z prostého betonu zatříděného do Katalogu odpadů pod kódem 17 01 01</t>
  </si>
  <si>
    <t>87517200</t>
  </si>
  <si>
    <t>https://podminky.urs.cz/item/CS_URS_2024_01/997221861</t>
  </si>
  <si>
    <t>66</t>
  </si>
  <si>
    <t>997221873</t>
  </si>
  <si>
    <t>Poplatek za uložení stavebního odpadu na recyklační skládce (skládkovné) zeminy a kamení zatříděného do Katalogu odpadů pod kódem 17 05 04</t>
  </si>
  <si>
    <t>1507037417</t>
  </si>
  <si>
    <t>https://podminky.urs.cz/item/CS_URS_2024_01/997221873</t>
  </si>
  <si>
    <t>67</t>
  </si>
  <si>
    <t>997221862</t>
  </si>
  <si>
    <t>Poplatek za uložení stavebního odpadu na recyklační skládce (skládkovné) z armovaného betonu zatříděného do Katalogu odpadů pod kódem 17 01 01</t>
  </si>
  <si>
    <t>-1933282759</t>
  </si>
  <si>
    <t>https://podminky.urs.cz/item/CS_URS_2024_01/997221862</t>
  </si>
  <si>
    <t>"silniční panely skladka"120,7*0,5</t>
  </si>
  <si>
    <t>68</t>
  </si>
  <si>
    <t>997221875</t>
  </si>
  <si>
    <t>Poplatek za uložení stavebního odpadu na recyklační skládce (skládkovné) asfaltového bez obsahu dehtu zatříděného do Katalogu odpadů pod kódem 17 03 02</t>
  </si>
  <si>
    <t>-561126822</t>
  </si>
  <si>
    <t>https://podminky.urs.cz/item/CS_URS_2024_01/997221875</t>
  </si>
  <si>
    <t>"živice bez dehtu"118,5*0,5</t>
  </si>
  <si>
    <t>69</t>
  </si>
  <si>
    <t>997221645_r</t>
  </si>
  <si>
    <t>Poplatek za uložení stavebního odpadu na skládce (skládkovné) asfaltového zatříděného jako nebezpečný odpad</t>
  </si>
  <si>
    <t>459085312</t>
  </si>
  <si>
    <t>"živice jako nebezpečný odpad"118,5*0,5</t>
  </si>
  <si>
    <t>998</t>
  </si>
  <si>
    <t>Přesun hmot</t>
  </si>
  <si>
    <t>70</t>
  </si>
  <si>
    <t>998225111</t>
  </si>
  <si>
    <t>Přesun hmot pro komunikace s krytem z kameniva, monolitickým betonovým nebo živičným dopravní vzdálenost do 200 m jakékoliv délky objektu</t>
  </si>
  <si>
    <t>-1071560283</t>
  </si>
  <si>
    <t>https://podminky.urs.cz/item/CS_URS_2024_01/998225111</t>
  </si>
  <si>
    <t xml:space="preserve">02 - Rušené potrubí </t>
  </si>
  <si>
    <t xml:space="preserve">    1.3 - Výkopové práce</t>
  </si>
  <si>
    <t xml:space="preserve">    1.4 - Zemní práce - přesuny</t>
  </si>
  <si>
    <t xml:space="preserve">    4 - Vodorovné konstrukce</t>
  </si>
  <si>
    <t xml:space="preserve">    9.1 - Rušené trubní vedení</t>
  </si>
  <si>
    <t>1.3</t>
  </si>
  <si>
    <t>Výkopové práce</t>
  </si>
  <si>
    <t>119001421</t>
  </si>
  <si>
    <t>Dočasné zajištění podzemního potrubí nebo vedení ve výkopišti ve stavu i poloze, ve kterých byla na začátku zemních prací a to s podepřením, vzepřením nebo vyvěšením, případně s ochranným bedněním, se zřízením a odstraněním zajišťovací konstrukce, s opotřebením hmot kabelů a kabelových tratí z volně ložených kabelů a to do 3 kabelů</t>
  </si>
  <si>
    <t>-1176319873</t>
  </si>
  <si>
    <t>https://podminky.urs.cz/item/CS_URS_2024_01/119001421</t>
  </si>
  <si>
    <t>"zajištění stávajícího kabelu na šířku rýhy 1,2"8*1,2</t>
  </si>
  <si>
    <t>"zajištění stávajícího kabelu na šířku rýhy 1,5"2*1,5</t>
  </si>
  <si>
    <t>119001412</t>
  </si>
  <si>
    <t>Dočasné zajištění podzemního potrubí nebo vedení ve výkopišti ve stavu i poloze, ve kterých byla na začátku zemních prací a to s podepřením, vzepřením nebo vyvěšením, případně s ochranným bedněním, se zřízením a odstraněním zajišťovací konstrukce, s opotřebením hmot potrubí betonového, kameninového nebo železobetonového, světlosti DN přes 200 do 500 mm</t>
  </si>
  <si>
    <t>-1945197384</t>
  </si>
  <si>
    <t>https://podminky.urs.cz/item/CS_URS_2024_01/119001412</t>
  </si>
  <si>
    <t>"zajištění stávající kanalizace na šířku rýhy 1,2"2*1,2</t>
  </si>
  <si>
    <t>119001405</t>
  </si>
  <si>
    <t>Dočasné zajištění podzemního potrubí nebo vedení ve výkopišti ve stavu i poloze, ve kterých byla na začátku zemních prací a to s podepřením, vzepřením nebo vyvěšením, případně s ochranným bedněním, se zřízením a odstraněním zajišťovací konstrukce, s opotřebením hmot potrubí plastového, jmenovité světlosti DN do 200 mm</t>
  </si>
  <si>
    <t>1765018102</t>
  </si>
  <si>
    <t>https://podminky.urs.cz/item/CS_URS_2024_01/119001405</t>
  </si>
  <si>
    <t>"zajištění stávajícího vodovodu na šířku rýhy 1,2"3*1,2</t>
  </si>
  <si>
    <t>139001101</t>
  </si>
  <si>
    <t>Příplatek k cenám hloubených vykopávek za ztížení vykopávky v blízkosti podzemního vedení nebo výbušnin pro jakoukoliv třídu horniny</t>
  </si>
  <si>
    <t>m3</t>
  </si>
  <si>
    <t>-2075830986</t>
  </si>
  <si>
    <t>https://podminky.urs.cz/item/CS_URS_2024_01/139001101</t>
  </si>
  <si>
    <t>"křížení"(12,6+2,4+3,6)*(0,5+0,5)*(0,5+1,0)</t>
  </si>
  <si>
    <t>132154203</t>
  </si>
  <si>
    <t>Hloubení zapažených rýh šířky přes 800 do 2 000 mm strojně s urovnáním dna do předepsaného profilu a spádu v hornině třídy těžitelnosti I skupiny 1 a 2 přes 50 do 100 m3</t>
  </si>
  <si>
    <t>-1080262787</t>
  </si>
  <si>
    <t>https://podminky.urs.cz/item/CS_URS_2024_01/132154203</t>
  </si>
  <si>
    <t>"odstranění výtlaku"36,7*1,2*(1,8-0,44)</t>
  </si>
  <si>
    <t>"odstranění PVC DN 250"26,9*1,2*(2,35-0,47)</t>
  </si>
  <si>
    <t>"odstranění PVC DN 200"11,5*1,2*(1,84-0,47)</t>
  </si>
  <si>
    <t>"odstranění BET DN 400"6,6*1,5*(2,38-0,44)</t>
  </si>
  <si>
    <t>"odstranění BET DN 600"9,4*1,5*(2,38-0,44)</t>
  </si>
  <si>
    <t>"odstranění KT DN 400"8,8*1,5*(2,36-0,44)</t>
  </si>
  <si>
    <t>"odstranění kabelu NN"4,5*0,5*(1,2-0,18)</t>
  </si>
  <si>
    <t>"procentuální zastoupenost třídy težitelnosti"213,685*0,6</t>
  </si>
  <si>
    <t>132254203</t>
  </si>
  <si>
    <t>Hloubení zapažených rýh šířky přes 800 do 2 000 mm strojně s urovnáním dna do předepsaného profilu a spádu v hornině třídy těžitelnosti I skupiny 3 přes 50 do 100 m3</t>
  </si>
  <si>
    <t>1352103109</t>
  </si>
  <si>
    <t>https://podminky.urs.cz/item/CS_URS_2024_01/132254203</t>
  </si>
  <si>
    <t>"procentuální zastoupenost třídy težitelnosti"213,685*0,4</t>
  </si>
  <si>
    <t>151811132</t>
  </si>
  <si>
    <t>Zřízení pažicích boxů pro pažení a rozepření stěn rýh podzemního vedení hloubka výkopu do 4 m, šířka přes 1,2 do 2,5 m</t>
  </si>
  <si>
    <t>167054875</t>
  </si>
  <si>
    <t>https://podminky.urs.cz/item/CS_URS_2024_01/151811132</t>
  </si>
  <si>
    <t>"odstranění výtlaku"(36,7*(1,8-0,44))*2</t>
  </si>
  <si>
    <t>"odstranění PVC DN 250"(26,9*(2,35-0,47))*2</t>
  </si>
  <si>
    <t>"odstranění PVC DN 200"(11,5*(1,84-0,47))*2</t>
  </si>
  <si>
    <t>"odstranění BET DN 400"(6,6*(2,38-0,44))*2</t>
  </si>
  <si>
    <t>"odstranění BET DN 600"(9,4*(2,38-0,44))*2</t>
  </si>
  <si>
    <t>"odstranění KT DN 400"(8,8*(2,36-0,44))*2</t>
  </si>
  <si>
    <t>151811232</t>
  </si>
  <si>
    <t>Odstranění pažicích boxů pro pažení a rozepření stěn rýh podzemního vedení hloubka výkopu do 4 m, šířka přes 1,2 do 2,5 m</t>
  </si>
  <si>
    <t>-1391308356</t>
  </si>
  <si>
    <t>https://podminky.urs.cz/item/CS_URS_2024_01/151811232</t>
  </si>
  <si>
    <t>1.4</t>
  </si>
  <si>
    <t>Zemní práce - přesuny</t>
  </si>
  <si>
    <t>162651112</t>
  </si>
  <si>
    <t>Vodorovné přemístění výkopku nebo sypaniny po suchu na obvyklém dopravním prostředku, bez naložení výkopku, avšak se složením bez rozhrnutí z horniny třídy těžitelnosti I skupiny 1 až 3 na vzdálenost přes 4 000 do 5 000 m</t>
  </si>
  <si>
    <t>21804223</t>
  </si>
  <si>
    <t>https://podminky.urs.cz/item/CS_URS_2024_01/162651112</t>
  </si>
  <si>
    <t>"výkopek celkem"128,211+85,474</t>
  </si>
  <si>
    <t>171201231</t>
  </si>
  <si>
    <t>206435758</t>
  </si>
  <si>
    <t>https://podminky.urs.cz/item/CS_URS_2024_01/171201231</t>
  </si>
  <si>
    <t>"zemina na skládku"213,685</t>
  </si>
  <si>
    <t>"přepočet na tuny"213,685*1,9</t>
  </si>
  <si>
    <t>171251201</t>
  </si>
  <si>
    <t>Uložení sypaniny na skládky nebo meziskládky bez hutnění s upravením uložené sypaniny do předepsaného tvaru</t>
  </si>
  <si>
    <t>1644924583</t>
  </si>
  <si>
    <t>https://podminky.urs.cz/item/CS_URS_2024_01/171251201</t>
  </si>
  <si>
    <t>Vodorovné konstrukce</t>
  </si>
  <si>
    <t>174101101</t>
  </si>
  <si>
    <t>Zásyp sypaninou z jakékoliv horniny strojně s uložením výkopku ve vrstvách se zhutněním jam, šachet, rýh nebo kolem objektů v těchto vykopávkách</t>
  </si>
  <si>
    <t>-1798848294</t>
  </si>
  <si>
    <t>https://podminky.urs.cz/item/CS_URS_2024_01/174101101</t>
  </si>
  <si>
    <t>"celkem zásyp v komunikaci" 213,685</t>
  </si>
  <si>
    <t>58344171</t>
  </si>
  <si>
    <t>štěrkodrť frakce 0/32</t>
  </si>
  <si>
    <t>893324421</t>
  </si>
  <si>
    <t>"zásyp v komunikaci a chodníku bude prováděn nakupovaným materiálem 0/32"213,685</t>
  </si>
  <si>
    <t>"přepočet na tuny"213,685*2,05</t>
  </si>
  <si>
    <t>9.1</t>
  </si>
  <si>
    <t>Rušené trubní vedení</t>
  </si>
  <si>
    <t>810391811</t>
  </si>
  <si>
    <t>Bourání stávajícího potrubí z betonu v otevřeném výkopu DN přes 200 do 400</t>
  </si>
  <si>
    <t>-213119095</t>
  </si>
  <si>
    <t>https://podminky.urs.cz/item/CS_URS_2024_01/810391811</t>
  </si>
  <si>
    <t>"Jednotná kanalizace BET DN 400"6,6</t>
  </si>
  <si>
    <t>810441811</t>
  </si>
  <si>
    <t>Bourání stávajícího potrubí z betonu v otevřeném výkopu DN přes 400 do 600</t>
  </si>
  <si>
    <t>-1424510900</t>
  </si>
  <si>
    <t>https://podminky.urs.cz/item/CS_URS_2024_01/810441811</t>
  </si>
  <si>
    <t>"Jednotná kanalizace BET DN 600"9,4</t>
  </si>
  <si>
    <t>830391811</t>
  </si>
  <si>
    <t>Bourání stávajícího potrubí z kameninových trub v otevřeném výkopu DN přes 250 do 400</t>
  </si>
  <si>
    <t>-1524209011</t>
  </si>
  <si>
    <t>https://podminky.urs.cz/item/CS_URS_2024_01/830391811</t>
  </si>
  <si>
    <t>"Jednotná kanalizace KT DN 400"8,8</t>
  </si>
  <si>
    <t>871351811</t>
  </si>
  <si>
    <t>Bourání stávajícího potrubí z polyetylenu v otevřeném výkopu D přes 140 do 225 mm</t>
  </si>
  <si>
    <t>1754328850</t>
  </si>
  <si>
    <t>https://podminky.urs.cz/item/CS_URS_2024_01/871351811</t>
  </si>
  <si>
    <t>"rušený výtlačného řadu PE d180"36,7</t>
  </si>
  <si>
    <t>871365811</t>
  </si>
  <si>
    <t>Bourání stávajícího potrubí z PVC nebo polypropylenu PP v otevřeném výkopu DN přes 150 do 250</t>
  </si>
  <si>
    <t>-2057926093</t>
  </si>
  <si>
    <t>https://podminky.urs.cz/item/CS_URS_2024_01/871365811</t>
  </si>
  <si>
    <t>"Jednotná kanalizace PVC DN 200"11,5</t>
  </si>
  <si>
    <t>"Splašková kanalizace PVC DN 250"26,9</t>
  </si>
  <si>
    <t>890431851</t>
  </si>
  <si>
    <t>Bourání šachet a jímek strojně velikosti obestavěného prostoru přes 1,5 do 3 m3 z prefabrikovaných skruží</t>
  </si>
  <si>
    <t>1329734967</t>
  </si>
  <si>
    <t>https://podminky.urs.cz/item/CS_URS_2024_01/890431851</t>
  </si>
  <si>
    <t>"kanalizační šachty"3*3</t>
  </si>
  <si>
    <t>890351811</t>
  </si>
  <si>
    <t>Bourání šachet a jímek ručně velikosti obestavěného prostoru přes 3 do 5 m3 ze železobetonu</t>
  </si>
  <si>
    <t>-1048638022</t>
  </si>
  <si>
    <t>https://podminky.urs.cz/item/CS_URS_2024_01/890351811</t>
  </si>
  <si>
    <t>"spojna komora BET500, PVC 250 a BET 400"1,2*2,5*1,5</t>
  </si>
  <si>
    <t>899101211</t>
  </si>
  <si>
    <t>Demontáž poklopů litinových a ocelových včetně rámů, hmotnosti jednotlivě do 50 kg</t>
  </si>
  <si>
    <t>1018940748</t>
  </si>
  <si>
    <t>https://podminky.urs.cz/item/CS_URS_2024_01/899101211</t>
  </si>
  <si>
    <t>"kanalizační šachty"5</t>
  </si>
  <si>
    <t>"čerpací stanice"2</t>
  </si>
  <si>
    <t>952903112</t>
  </si>
  <si>
    <t>Vyčištění objektů čistíren odpadních vod, nádrží, žlabů nebo kanálů světlé výšky prostoru do 3,5 m</t>
  </si>
  <si>
    <t>1882960417</t>
  </si>
  <si>
    <t>https://podminky.urs.cz/item/CS_URS_2024_01/952903112</t>
  </si>
  <si>
    <t>"vyčištění stávající ČSOV průměr 2,5 m, hl. 5,0 m"(3,14*2,5*(3,5))</t>
  </si>
  <si>
    <t>952903119</t>
  </si>
  <si>
    <t>Vyčištění objektů čistíren odpadních vod, nádrží, žlabů nebo kanálů Příplatek k ceně za vyčištění prostorů v přes 3,5 m</t>
  </si>
  <si>
    <t>1155072885</t>
  </si>
  <si>
    <t>https://podminky.urs.cz/item/CS_URS_2024_01/952903119</t>
  </si>
  <si>
    <t>"vyčištění stávající ČSOV průměr 2,5 m, hl. 5,0 m"(3,14*2,5*2,5/4)+(3,14*2,5*(1,5))</t>
  </si>
  <si>
    <t>89035185_R1</t>
  </si>
  <si>
    <t>Bourání šachet a jímek strojně ze železobetonu</t>
  </si>
  <si>
    <t>113190279</t>
  </si>
  <si>
    <t>"bourání stávající ČSOV do hloubly 1,5 m"(3,14*2,5*2,5/4)*1,5</t>
  </si>
  <si>
    <t>420862002</t>
  </si>
  <si>
    <t>"demontáž vystrojení ČSOV"4,5+4,5</t>
  </si>
  <si>
    <t>871351819</t>
  </si>
  <si>
    <t>Bourání stávajícího potrubí z polyetylenu Příplatek k cenám za práce ve štole, v uzavřeném kanálu nebo v objektech D do 225 mm</t>
  </si>
  <si>
    <t>-2141380554</t>
  </si>
  <si>
    <t>https://podminky.urs.cz/item/CS_URS_2024_01/871351819</t>
  </si>
  <si>
    <t>891241821</t>
  </si>
  <si>
    <t>Demontáž vodovodních armatur na potrubí šoupátek nebo klapek uzavíracích v šachtách s ručním kolečkem DN 80</t>
  </si>
  <si>
    <t>813842949</t>
  </si>
  <si>
    <t>https://podminky.urs.cz/item/CS_URS_2024_01/891241821</t>
  </si>
  <si>
    <t>"demontáž vystrojení ČSOV - 3x uzávěr, 2x klapka"5</t>
  </si>
  <si>
    <t>724125810</t>
  </si>
  <si>
    <t>Demontáž čerpadel vodovodních ponorných výkonu do 40 l</t>
  </si>
  <si>
    <t>soubor</t>
  </si>
  <si>
    <t>-501052160</t>
  </si>
  <si>
    <t>https://podminky.urs.cz/item/CS_URS_2024_01/724125810</t>
  </si>
  <si>
    <t>"demontáž vystrojení ČSOV"2</t>
  </si>
  <si>
    <t>468061122</t>
  </si>
  <si>
    <t>Bourání pilíře pro rozvod nn ze zdiva cihelného včetně úpravy terénu skříně výšky přes 60 do 105 cm, šířky přes 90 do 150 cm</t>
  </si>
  <si>
    <t>1454259360</t>
  </si>
  <si>
    <t>https://podminky.urs.cz/item/CS_URS_2024_01/468061122</t>
  </si>
  <si>
    <t>"rušení stávajícího pilíře elektra"1</t>
  </si>
  <si>
    <t>218112705</t>
  </si>
  <si>
    <t>Demontáž odpínačů bez odpojení vodičů nn do 500 V třípólových s pojistkami ruční pohon do 160 A</t>
  </si>
  <si>
    <t>-424599065</t>
  </si>
  <si>
    <t>https://podminky.urs.cz/item/CS_URS_2024_01/218112705</t>
  </si>
  <si>
    <t>"odpojení stávajícího pilíře elektra"1</t>
  </si>
  <si>
    <t>228550971</t>
  </si>
  <si>
    <t>Odstranění kabelu z kabelového roštu včetně demontáže konektoru ze sloupu, svinutí kabelu do kotouče nebo na buben a naložení na dopravní prostředek do 60 žil, délky do 5 m</t>
  </si>
  <si>
    <t>-394412162</t>
  </si>
  <si>
    <t>https://podminky.urs.cz/item/CS_URS_2024_01/228550971</t>
  </si>
  <si>
    <t>"odstranění stávajícího kabelu NN mezi pojistkovým pilířem a rušeným pilířem"1</t>
  </si>
  <si>
    <t>1503486981</t>
  </si>
  <si>
    <t>"předpoklad skládka do 5 km"24,078</t>
  </si>
  <si>
    <t>39337218</t>
  </si>
  <si>
    <t>"předpoklad skládka do 5 km"24,078*4</t>
  </si>
  <si>
    <t>997002611</t>
  </si>
  <si>
    <t>Nakládání suti a vybouraných hmot na dopravní prostředek pro vodorovné přemístění</t>
  </si>
  <si>
    <t>-294447567</t>
  </si>
  <si>
    <t>https://podminky.urs.cz/item/CS_URS_2024_01/997002611</t>
  </si>
  <si>
    <t>"betonové potrubí"2,112+6,58</t>
  </si>
  <si>
    <t>"kameninové potrubí"1,364</t>
  </si>
  <si>
    <t>"plastové potrubí"0,551+0,576+0,135</t>
  </si>
  <si>
    <t>"šachty"5,4+1,62</t>
  </si>
  <si>
    <t>"ČSOV"2,649</t>
  </si>
  <si>
    <t>"poklopy"0,35</t>
  </si>
  <si>
    <t>"vystrojení ČSOV"0,092+0,15</t>
  </si>
  <si>
    <t>"cihelný pilíř"2,5</t>
  </si>
  <si>
    <t>-717520613</t>
  </si>
  <si>
    <t>469973113</t>
  </si>
  <si>
    <t>Poplatek za uložení stavebního odpadu (skládkovné) na skládce cihelného zatříděného do Katalogu odpadů pod kódem 17 01 02</t>
  </si>
  <si>
    <t>-1576575102</t>
  </si>
  <si>
    <t>https://podminky.urs.cz/item/CS_URS_2024_01/469973113</t>
  </si>
  <si>
    <t>469973115</t>
  </si>
  <si>
    <t>Poplatek za uložení stavebního odpadu (skládkovné) na skládce z plastických hmot zatříděného do Katalogu odpadů pod kódem 17 02 03</t>
  </si>
  <si>
    <t>414875705</t>
  </si>
  <si>
    <t>https://podminky.urs.cz/item/CS_URS_2024_01/469973115</t>
  </si>
  <si>
    <t>469973115_R</t>
  </si>
  <si>
    <t>Poplatek za uložení na skládce (skládkovné) stavebního odpadu z kovů</t>
  </si>
  <si>
    <t>-1019906576</t>
  </si>
  <si>
    <t>"armatury"0,092</t>
  </si>
  <si>
    <t>469973116_R</t>
  </si>
  <si>
    <t>Poplatek za uložení na skládce (skládkovné) elektroodpadu</t>
  </si>
  <si>
    <t>639635471</t>
  </si>
  <si>
    <t>"čerpací jednotka"0,15</t>
  </si>
  <si>
    <t>998274101</t>
  </si>
  <si>
    <t>Přesun hmot pro trubní vedení hloubené z trub betonových nebo železobetonových pro vodovody nebo kanalizace v otevřeném výkopu dopravní vzdálenost do 15 m</t>
  </si>
  <si>
    <t>-1404840485</t>
  </si>
  <si>
    <t>https://podminky.urs.cz/item/CS_URS_2024_01/998274101</t>
  </si>
  <si>
    <t>IO 01 - Trubní vedení</t>
  </si>
  <si>
    <t>Soupis:</t>
  </si>
  <si>
    <t>01 - Páteřní stoka</t>
  </si>
  <si>
    <t xml:space="preserve">    8.1 - Potrubí</t>
  </si>
  <si>
    <t xml:space="preserve">    8.2 - Kanalizační šachty prefabrikované</t>
  </si>
  <si>
    <t xml:space="preserve">    8.4 - Trubní vedení - ostatní</t>
  </si>
  <si>
    <t>115101202</t>
  </si>
  <si>
    <t>Čerpání vody na dopravní výšku do 10 m s uvažovaným průměrným přítokem přes 500 do 1 000 l/min</t>
  </si>
  <si>
    <t>hod</t>
  </si>
  <si>
    <t>1891780679</t>
  </si>
  <si>
    <t>https://podminky.urs.cz/item/CS_URS_2024_01/115101202</t>
  </si>
  <si>
    <t>"čerpání deš´tových vod"50</t>
  </si>
  <si>
    <t>115101203</t>
  </si>
  <si>
    <t>Čerpání vody na dopravní výšku do 10 m s uvažovaným průměrným přítokem přes 1 000 do 2 000 l/min</t>
  </si>
  <si>
    <t>524412881</t>
  </si>
  <si>
    <t>https://podminky.urs.cz/item/CS_URS_2024_01/115101203</t>
  </si>
  <si>
    <t>"přečerpávání ze stávající odlehčovací komory do šachty Š3 Q=30 l/s H=10 m"30*24</t>
  </si>
  <si>
    <t>115101302</t>
  </si>
  <si>
    <t>Pohotovost záložní čerpací soupravy pro dopravní výšku do 10 m s uvažovaným průměrným přítokem přes 500 do 1 000 l/min</t>
  </si>
  <si>
    <t>den</t>
  </si>
  <si>
    <t>-203790707</t>
  </si>
  <si>
    <t>https://podminky.urs.cz/item/CS_URS_2024_01/115101302</t>
  </si>
  <si>
    <t>"pohotovost čerpací stanice po dobu realizace"100</t>
  </si>
  <si>
    <t>115101303</t>
  </si>
  <si>
    <t>Pohotovost záložní čerpací soupravy pro dopravní výšku do 10 m s uvažovaným průměrným přítokem přes 1 000 do 2 000 l/min</t>
  </si>
  <si>
    <t>1958449015</t>
  </si>
  <si>
    <t>https://podminky.urs.cz/item/CS_URS_2024_01/115101303</t>
  </si>
  <si>
    <t>"přečerpávání ze stávající odlehčovací komory do šachty Š3 Q=30 l/s H=10 m"30</t>
  </si>
  <si>
    <t>774260126</t>
  </si>
  <si>
    <t>"zajištění stávajícího kabelu na šířku rýhy"4*2,5</t>
  </si>
  <si>
    <t>-908936648</t>
  </si>
  <si>
    <t>"křížení"(10)*(0,5+0,5)*(0,5+1,0)</t>
  </si>
  <si>
    <t>131151203</t>
  </si>
  <si>
    <t>Hloubení zapažených jam a zářezů strojně s urovnáním dna do předepsaného profilu a spádu v hornině třídy těžitelnosti I skupiny 1 a 2 přes 50 do 100 m3</t>
  </si>
  <si>
    <t>1170792402</t>
  </si>
  <si>
    <t>https://podminky.urs.cz/item/CS_URS_2024_01/131151203</t>
  </si>
  <si>
    <t>"DN 1000 mimo komunikaci nebo chodník"4,5*2,5*(2,3-0,35)</t>
  </si>
  <si>
    <t>"DN 300 mimo komunikaci nebo chodník"7,6*1,3*(3,5-0,35)</t>
  </si>
  <si>
    <t>"DN 1000 v komunikaci nebo chodníku"14,9*2,5*(2,3-0,47)</t>
  </si>
  <si>
    <t>"DN 800 v komunikaci nebo chodníku"5,4*2,0*(2,2-0,44)</t>
  </si>
  <si>
    <t>"DN 400 v komunikaci nebo chodníku"7*1,5*(2,2-0,44)</t>
  </si>
  <si>
    <t>"rozšíření pro šachty"(3*3*2,8)*4</t>
  </si>
  <si>
    <t>"procentuální zastoupenost třídy težitelnosti"259,516*0,3</t>
  </si>
  <si>
    <t>131251203</t>
  </si>
  <si>
    <t>Hloubení zapažených jam a zářezů strojně s urovnáním dna do předepsaného profilu a spádu v hornině třídy těžitelnosti I skupiny 3 přes 50 do 100 m3</t>
  </si>
  <si>
    <t>713870474</t>
  </si>
  <si>
    <t>https://podminky.urs.cz/item/CS_URS_2024_01/131251203</t>
  </si>
  <si>
    <t>"procentuální zastoupenost třídy težitelnosti"259,516*0,2</t>
  </si>
  <si>
    <t>131351203</t>
  </si>
  <si>
    <t>Hloubení zapažených jam a zářezů strojně s urovnáním dna do předepsaného profilu a spádu v hornině třídy těžitelnosti II skupiny 4 přes 50 do 100 m3</t>
  </si>
  <si>
    <t>-645804868</t>
  </si>
  <si>
    <t>https://podminky.urs.cz/item/CS_URS_2024_01/131351203</t>
  </si>
  <si>
    <t>131451203</t>
  </si>
  <si>
    <t>Hloubení zapažených jam a zářezů strojně s urovnáním dna do předepsaného profilu a spádu v hornině třídy těžitelnosti II skupiny 5 přes 50 do 100 m3</t>
  </si>
  <si>
    <t>-1103852085</t>
  </si>
  <si>
    <t>https://podminky.urs.cz/item/CS_URS_2024_01/131451203</t>
  </si>
  <si>
    <t>1378842257</t>
  </si>
  <si>
    <t>"DN 1000 mimo komunikaci nebo chodník"(4,5*(2,3-0,35))*2</t>
  </si>
  <si>
    <t>"DN 300 mimo komunikaci nebo chodník"(7,6*(3,5-0,35))*2</t>
  </si>
  <si>
    <t>"DN 1000 v komunikaci nebo chodníku"(14,9*(2,3-0,47))*2</t>
  </si>
  <si>
    <t>"DN 800 v komunikaci nebo chodníku"(5,4*(2,2-0,44))*2</t>
  </si>
  <si>
    <t>"DN 400 v komunikaci nebo chodníku"(7*(2,2-0,44))*2</t>
  </si>
  <si>
    <t>1827462409</t>
  </si>
  <si>
    <t>-934500393</t>
  </si>
  <si>
    <t>"výkopek celkem"77,855+51,903</t>
  </si>
  <si>
    <t>"použito ke zpětnému zásypu"-14,669</t>
  </si>
  <si>
    <t>"odvoz na skládku"115,089</t>
  </si>
  <si>
    <t>162651132</t>
  </si>
  <si>
    <t>Vodorovné přemístění výkopku nebo sypaniny po suchu na obvyklém dopravním prostředku, bez naložení výkopku, avšak se složením bez rozhrnutí z horniny třídy těžitelnosti II skupiny 4 a 5 na vzdálenost přes 4 000 do 5 000 m</t>
  </si>
  <si>
    <t>-2050456257</t>
  </si>
  <si>
    <t>https://podminky.urs.cz/item/CS_URS_2024_01/162651132</t>
  </si>
  <si>
    <t>167151101</t>
  </si>
  <si>
    <t>Nakládání, skládání a překládání neulehlého výkopku nebo sypaniny strojně nakládání, množství do 100 m3, z horniny třídy těžitelnosti I, skupiny 1 až 3</t>
  </si>
  <si>
    <t>1564584887</t>
  </si>
  <si>
    <t>https://podminky.urs.cz/item/CS_URS_2024_01/167151101</t>
  </si>
  <si>
    <t>"ke zpětnému zásypu"14,669</t>
  </si>
  <si>
    <t>162351103</t>
  </si>
  <si>
    <t>Vodorovné přemístění výkopku nebo sypaniny po suchu na obvyklém dopravním prostředku, bez naložení výkopku, avšak se složením bez rozhrnutí z horniny třídy těžitelnosti I skupiny 1 až 3 na vzdálenost přes 50 do 500 m</t>
  </si>
  <si>
    <t>-15034930</t>
  </si>
  <si>
    <t>https://podminky.urs.cz/item/CS_URS_2024_01/162351103</t>
  </si>
  <si>
    <t>"ke zpětnému zásypu - na ZS"14,669</t>
  </si>
  <si>
    <t>"ke zpětnému zásypu - k rýze"14,669</t>
  </si>
  <si>
    <t>996486271</t>
  </si>
  <si>
    <t>"zemina na skládku"115,089+129,758</t>
  </si>
  <si>
    <t>"přepočet na tuny"244,847*1,9</t>
  </si>
  <si>
    <t>-1517105560</t>
  </si>
  <si>
    <t>-749265146</t>
  </si>
  <si>
    <t>"DN 1000 mimo komunikaci nebo chodník"4,5*2,5*(2,3-0,35-0,15-1-0,3)</t>
  </si>
  <si>
    <t>"DN 300 mimo komunikaci nebo chodník"7,6*1,3*(3,5-0,35-0,15-0,3-0,3)</t>
  </si>
  <si>
    <t>"DN 1000 v komunikaci nebo chodníku"14,9*2,5*(2,3-0,47-0,15-1-0,3)</t>
  </si>
  <si>
    <t>"DN 800 v komunikaci nebo chodníku"5,4*2,0*(2,2-0,44-0,15-0,8-0,3)</t>
  </si>
  <si>
    <t>"DN 400 v komunikaci nebo chodníku"7*1,5*(2,2-0,44-0,15-0,4-0,3)</t>
  </si>
  <si>
    <t>"rozšíření pro šachty"(3*3*(2,8-0,15))*4</t>
  </si>
  <si>
    <t>"odečet objemu šachet"-((3,14*1,45*1,45/4)*(2,8-0,15))*4</t>
  </si>
  <si>
    <t>-1616666402</t>
  </si>
  <si>
    <t>"zásyp v komunikaci a chodníku bude prováděn nakupovaným materiálem 0/32"14,155+5,508+9,555+(95,4-17,495)</t>
  </si>
  <si>
    <t>"zásyp mimo komunikace a chodníky bude prováděn nakupovaným materiálem 0/32 a výkopkem v poměru 50/50"(5,625+23,712)*0,5</t>
  </si>
  <si>
    <t>"přepočet na tuny"121,792*2,05</t>
  </si>
  <si>
    <t>175151101</t>
  </si>
  <si>
    <t>Obsypání potrubí strojně sypaninou z vhodných třídy těžitelnosti I a II, skupiny 1 až 4 nebo materiálem připraveným podél výkopu ve vzdálenosti do 3 m od jeho kraje, pro jakoukoliv hloubku výkopu a míru zhutnění bez prohození sypaniny</t>
  </si>
  <si>
    <t>1898697377</t>
  </si>
  <si>
    <t>https://podminky.urs.cz/item/CS_URS_2024_01/175151101</t>
  </si>
  <si>
    <t>"DN 1000 mimo komunikaci nebo chodník"4,5*2,5*(0,8+0,3)</t>
  </si>
  <si>
    <t>"DN 300 mimo komunikaci nebo chodník"7,6*1,3*(0,3+0,3)</t>
  </si>
  <si>
    <t>"DN 1000 v komunikaci nebo chodníku"14,9*2,5*(0,8+0,3)</t>
  </si>
  <si>
    <t>"DN 800 v komunikaci nebo chodníku"5,4*2,0*(0,8+0,3)</t>
  </si>
  <si>
    <t>"DN 400 v komunikaci nebo chodníku"7*1,5*(0,4+0,3)</t>
  </si>
  <si>
    <t>"odečet objemu potrubí DN 1000"-(3,14*1,3*1,3/4*19,4)</t>
  </si>
  <si>
    <t>"odečet objemu potrubí DN 800"-(3,14*0,8*0,8/4*5,4)</t>
  </si>
  <si>
    <t>"odečet objemu potrubí DN 400"-(3,14*0,4*0,4/4*9)</t>
  </si>
  <si>
    <t>"odečet objemu potrubí DN 300"-(3,14*0,3*0,3/4*7,6)</t>
  </si>
  <si>
    <t>58341341</t>
  </si>
  <si>
    <t>kamenivo drcené drobné frakce 0/4</t>
  </si>
  <si>
    <t>59648779</t>
  </si>
  <si>
    <t>"obsypání"48,391</t>
  </si>
  <si>
    <t>"přepočet na tuny"48,391*2,05</t>
  </si>
  <si>
    <t>212750104</t>
  </si>
  <si>
    <t>Trativody z drenážních a melioračních trubek pro budovy se zřízením štěrkového lože pod trubky a s jejich obsypem v otevřeném výkopu trubka tyčová PVC-U plocha pro vtékání vody min. 80 cm2/m SN 4 celoperforovaná 360° DN 200</t>
  </si>
  <si>
    <t>-364943675</t>
  </si>
  <si>
    <t>https://podminky.urs.cz/item/CS_URS_2024_01/212750104</t>
  </si>
  <si>
    <t>"DN 1000 mimo komunikaci nebo chodník"4,5</t>
  </si>
  <si>
    <t>"DN 300 mimo komunikaci nebo chodník"7,6</t>
  </si>
  <si>
    <t>"DN 1000 v komunikaci nebo chodníku"14,9</t>
  </si>
  <si>
    <t>"DN 800 v komunikaci nebo chodníku"5,4</t>
  </si>
  <si>
    <t>"DN 400 v komunikaci nebo chodníku"7</t>
  </si>
  <si>
    <t>452312131</t>
  </si>
  <si>
    <t>Podkladní a zajišťovací konstrukce z betonu prostého v otevřeném výkopu bez zvýšených nároků na prostředí sedlové lože pod potrubí z betonu tř. C 12/15</t>
  </si>
  <si>
    <t>161856055</t>
  </si>
  <si>
    <t>https://podminky.urs.cz/item/CS_URS_2024_01/452312131</t>
  </si>
  <si>
    <t>"DN 1000 mimo komunikaci nebo chodník"4,5*2,5*0,2</t>
  </si>
  <si>
    <t>"DN 1000 v komunikaci nebo chodníku"14,9*2,5*0,2</t>
  </si>
  <si>
    <t>452311131</t>
  </si>
  <si>
    <t>Podkladní a zajišťovací konstrukce z betonu prostého v otevřeném výkopu bez zvýšených nároků na prostředí desky pod potrubí, stoky a drobné objekty z betonu tř. C 12/15</t>
  </si>
  <si>
    <t>304773739</t>
  </si>
  <si>
    <t>https://podminky.urs.cz/item/CS_URS_2024_01/452311131</t>
  </si>
  <si>
    <t>"DN 1000 mimo komunikaci nebo chodník"4,5*2,5*0,15</t>
  </si>
  <si>
    <t>"DN 1000 v komunikaci nebo chodníku"14,9*2,5*0,15</t>
  </si>
  <si>
    <t>"rozšíření pro šachty"(3*3*0,15)*4</t>
  </si>
  <si>
    <t>451572111</t>
  </si>
  <si>
    <t>Lože pod potrubí, stoky a drobné objekty v otevřeném výkopu z kameniva drobného těženého 0 až 4 mm</t>
  </si>
  <si>
    <t>1419664988</t>
  </si>
  <si>
    <t>https://podminky.urs.cz/item/CS_URS_2024_01/451572111</t>
  </si>
  <si>
    <t>"DN 300 mimo komunikaci nebo chodník"7,6*1,3*(0,15)</t>
  </si>
  <si>
    <t>"DN 800 v komunikaci nebo chodníku"5,4*2,0*(0,15)</t>
  </si>
  <si>
    <t>"DN 400 v komunikaci nebo chodníku"7*1,5*(0,15)</t>
  </si>
  <si>
    <t>8.1</t>
  </si>
  <si>
    <t>Potrubí</t>
  </si>
  <si>
    <t>871373121</t>
  </si>
  <si>
    <t>Montáž kanalizačního potrubí z tvrdého PVC-U hladkého plnostěnného tuhost SN 8 DN 315</t>
  </si>
  <si>
    <t>-2115651612</t>
  </si>
  <si>
    <t>https://podminky.urs.cz/item/CS_URS_2024_01/871373121</t>
  </si>
  <si>
    <t>28612015</t>
  </si>
  <si>
    <t>trubka kanalizační PVC plnostěnná třívrstvá DN 315x1000mm SN12</t>
  </si>
  <si>
    <t>1070052187</t>
  </si>
  <si>
    <t>"PVC DN 300"7,6</t>
  </si>
  <si>
    <t>871393121</t>
  </si>
  <si>
    <t>Montáž kanalizačního potrubí z tvrdého PVC-U hladkého plnostěnného tuhost SN 8 DN 400</t>
  </si>
  <si>
    <t>-1522763708</t>
  </si>
  <si>
    <t>https://podminky.urs.cz/item/CS_URS_2024_01/871393121</t>
  </si>
  <si>
    <t>28612020</t>
  </si>
  <si>
    <t>trubka kanalizační PVC plnostěnná třívrstvá DN 400x3000mm SN12</t>
  </si>
  <si>
    <t>-421679573</t>
  </si>
  <si>
    <t>"PVC DN 400"7,0</t>
  </si>
  <si>
    <t>"Podchycení stávajícího potrubí BET DN 400"2</t>
  </si>
  <si>
    <t>871473123</t>
  </si>
  <si>
    <t>Montáž kanalizačního potrubí z tvrdého PVC-U hladkého plnostěnného tuhost SN 12 DN 800</t>
  </si>
  <si>
    <t>674171029</t>
  </si>
  <si>
    <t>https://podminky.urs.cz/item/CS_URS_2024_01/871473123</t>
  </si>
  <si>
    <t>28612038</t>
  </si>
  <si>
    <t>trubka kanalizační PVC plnostěnná třívrstvá DN 800x6000mm SN16</t>
  </si>
  <si>
    <t>1838828235</t>
  </si>
  <si>
    <t>"PVC DN 800"5,4</t>
  </si>
  <si>
    <t>822492112</t>
  </si>
  <si>
    <t>Montáž potrubí z trub železobetonových hrdlových v otevřeném výkopu ve sklonu do 20 % s integrovaným pryžovým těsněním DN 1000</t>
  </si>
  <si>
    <t>-2142532328</t>
  </si>
  <si>
    <t>https://podminky.urs.cz/item/CS_URS_2024_01/822492112</t>
  </si>
  <si>
    <t>59222003</t>
  </si>
  <si>
    <t>trouba ŽB hrdlová DN 1000</t>
  </si>
  <si>
    <t>-789263915</t>
  </si>
  <si>
    <t>"ŽB DN 1000"19,4</t>
  </si>
  <si>
    <t>59223735</t>
  </si>
  <si>
    <t>podkladek pod trouby betonové/ŽB DN 1000-1200</t>
  </si>
  <si>
    <t>-2103809672</t>
  </si>
  <si>
    <t>"2 ks/potrubí"16</t>
  </si>
  <si>
    <t>877390310</t>
  </si>
  <si>
    <t>Montáž tvarovek na kanalizačním plastovém potrubí z PP nebo PVC-U hladkého plnostěnného kolen, víček nebo hrdlových uzávěrů DN 400</t>
  </si>
  <si>
    <t>243390851</t>
  </si>
  <si>
    <t>https://podminky.urs.cz/item/CS_URS_2024_01/877390310</t>
  </si>
  <si>
    <t>28611379</t>
  </si>
  <si>
    <t>koleno kanalizační PVC KG 400x45°</t>
  </si>
  <si>
    <t>1793256750</t>
  </si>
  <si>
    <t>8.2</t>
  </si>
  <si>
    <t>Kanalizační šachty prefabrikované</t>
  </si>
  <si>
    <t>899104112</t>
  </si>
  <si>
    <t>Osazení poklopů litinových, ocelových nebo železobetonových včetně rámů pro třídu zatížení D400, E600</t>
  </si>
  <si>
    <t>433755471</t>
  </si>
  <si>
    <t>https://podminky.urs.cz/item/CS_URS_2024_01/899104112</t>
  </si>
  <si>
    <t>55241402</t>
  </si>
  <si>
    <t>poklop šachtový s rámem DN 600 třída D400 bez odvětrání</t>
  </si>
  <si>
    <t>1081168333</t>
  </si>
  <si>
    <t>"viz skladba šachet"5</t>
  </si>
  <si>
    <t>452112122</t>
  </si>
  <si>
    <t>Osazení betonových dílců prstenců nebo rámů pod poklopy a mříže, výšky přes 100 do 200 mm</t>
  </si>
  <si>
    <t>-982648421</t>
  </si>
  <si>
    <t>https://podminky.urs.cz/item/CS_URS_2024_01/452112122</t>
  </si>
  <si>
    <t>59224188</t>
  </si>
  <si>
    <t>prstenec šachtový vyrovnávací betonový 625x120x120mm</t>
  </si>
  <si>
    <t>-1323438454</t>
  </si>
  <si>
    <t>"viz skladba šachet"2</t>
  </si>
  <si>
    <t>59224187</t>
  </si>
  <si>
    <t>prstenec šachtový vyrovnávací betonový 625x120x100mm</t>
  </si>
  <si>
    <t>-1564141113</t>
  </si>
  <si>
    <t>"viz skladba šachet"4</t>
  </si>
  <si>
    <t>452112112</t>
  </si>
  <si>
    <t>Osazení betonových dílců prstenců nebo rámů pod poklopy a mříže, výšky do 100 mm</t>
  </si>
  <si>
    <t>1831518480</t>
  </si>
  <si>
    <t>https://podminky.urs.cz/item/CS_URS_2024_01/452112112</t>
  </si>
  <si>
    <t>59224185</t>
  </si>
  <si>
    <t>prstenec šachtový vyrovnávací betonový 625x120x60mm</t>
  </si>
  <si>
    <t>1006649511</t>
  </si>
  <si>
    <t>"viz skladba šachet"1</t>
  </si>
  <si>
    <t>59224176</t>
  </si>
  <si>
    <t>prstenec šachtový vyrovnávací betonový 625x120x80mm</t>
  </si>
  <si>
    <t>-980670208</t>
  </si>
  <si>
    <t>"viz skladba šachet"3</t>
  </si>
  <si>
    <t>894414211</t>
  </si>
  <si>
    <t>Osazení betonových nebo železobetonových dílců pro šachty desek zákrytových</t>
  </si>
  <si>
    <t>570416220</t>
  </si>
  <si>
    <t>https://podminky.urs.cz/item/CS_URS_2024_01/894414211</t>
  </si>
  <si>
    <t>59224315</t>
  </si>
  <si>
    <t>deska betonová zákrytová pro kruhové šachty 100/62,5x16,5cm</t>
  </si>
  <si>
    <t>-514265520</t>
  </si>
  <si>
    <t>59224422</t>
  </si>
  <si>
    <t>deska betonová zákrytová šachty DN 1200 kanalizační 147/62,5x16,5cm</t>
  </si>
  <si>
    <t>-372282254</t>
  </si>
  <si>
    <t>59224434</t>
  </si>
  <si>
    <t>deska betonová zákrytová šachty DN 1500 kanalizační 180/62,5x16,5cm</t>
  </si>
  <si>
    <t>-632459070</t>
  </si>
  <si>
    <t>894411311</t>
  </si>
  <si>
    <t>Osazení betonových nebo železobetonových dílců pro šachty skruží rovných</t>
  </si>
  <si>
    <t>-271868089</t>
  </si>
  <si>
    <t>https://podminky.urs.cz/item/CS_URS_2024_01/894411311</t>
  </si>
  <si>
    <t>59224424</t>
  </si>
  <si>
    <t>skruž betonové šachty DN 1200 kanalizační 120x50x13,5cm stupadla poplastovaná</t>
  </si>
  <si>
    <t>-1723271189</t>
  </si>
  <si>
    <t>59224426</t>
  </si>
  <si>
    <t>skruž betonové šachty DN 1200 kanalizační 120x108x13,5cm stupadla poplastovaná</t>
  </si>
  <si>
    <t>2077889121</t>
  </si>
  <si>
    <t>894414111</t>
  </si>
  <si>
    <t>Osazení betonových nebo železobetonových dílců pro šachty skruží základových (dno)</t>
  </si>
  <si>
    <t>-1806228315</t>
  </si>
  <si>
    <t>https://podminky.urs.cz/item/CS_URS_2024_01/894414111</t>
  </si>
  <si>
    <t>59224358</t>
  </si>
  <si>
    <t>dno betonové šachty kanalizační jednolité 150x139x100cm</t>
  </si>
  <si>
    <t>988585890</t>
  </si>
  <si>
    <t>59224348</t>
  </si>
  <si>
    <t>těsnění elastomerové pro spojení šachetních dílů DN 1000</t>
  </si>
  <si>
    <t>-2027178712</t>
  </si>
  <si>
    <t>59224341</t>
  </si>
  <si>
    <t>těsnění elastomerové pro spojení šachetních dílů DN 1200</t>
  </si>
  <si>
    <t>1012474640</t>
  </si>
  <si>
    <t>"viz skladba šachet"6</t>
  </si>
  <si>
    <t>59224342</t>
  </si>
  <si>
    <t>těsnění elastomerové pro spojení šachetních dílů DN 1500</t>
  </si>
  <si>
    <t>1630083690</t>
  </si>
  <si>
    <t>8.4</t>
  </si>
  <si>
    <t>Trubní vedení - ostatní</t>
  </si>
  <si>
    <t>359901211</t>
  </si>
  <si>
    <t>Monitoring stok (kamerový systém) jakékoli výšky nová kanalizace</t>
  </si>
  <si>
    <t>1265204253</t>
  </si>
  <si>
    <t>https://podminky.urs.cz/item/CS_URS_2024_01/359901211</t>
  </si>
  <si>
    <t>899722112</t>
  </si>
  <si>
    <t>Krytí potrubí z plastů výstražnou fólií z PVC šířky přes 20 do 25 cm</t>
  </si>
  <si>
    <t>263722141</t>
  </si>
  <si>
    <t>https://podminky.urs.cz/item/CS_URS_2024_01/899722112</t>
  </si>
  <si>
    <t>892372121</t>
  </si>
  <si>
    <t>Tlakové zkoušky vzduchem těsnícími vaky ucpávkovými DN 300</t>
  </si>
  <si>
    <t>úsek</t>
  </si>
  <si>
    <t>1627586455</t>
  </si>
  <si>
    <t>https://podminky.urs.cz/item/CS_URS_2024_01/892372121</t>
  </si>
  <si>
    <t>892392121</t>
  </si>
  <si>
    <t>Tlakové zkoušky vzduchem těsnícími vaky ucpávkovými DN 400</t>
  </si>
  <si>
    <t>-1015734382</t>
  </si>
  <si>
    <t>https://podminky.urs.cz/item/CS_URS_2024_01/892392121</t>
  </si>
  <si>
    <t>892472121</t>
  </si>
  <si>
    <t>Tlakové zkoušky vzduchem těsnícími vaky ucpávkovými DN 800</t>
  </si>
  <si>
    <t>430461890</t>
  </si>
  <si>
    <t>https://podminky.urs.cz/item/CS_URS_2024_01/892472121</t>
  </si>
  <si>
    <t>892492121</t>
  </si>
  <si>
    <t>Tlakové zkoušky vzduchem těsnícími vaky ucpávkovými DN 1000</t>
  </si>
  <si>
    <t>505260980</t>
  </si>
  <si>
    <t>https://podminky.urs.cz/item/CS_URS_2024_01/892492121</t>
  </si>
  <si>
    <t>-58990589</t>
  </si>
  <si>
    <t>998274124</t>
  </si>
  <si>
    <t>Přesun hmot pro trubní vedení hloubené z trub betonových nebo železobetonových Příplatek k cenám za zvětšený přesun přes vymezenou dopravní vzdálenost do 500 m</t>
  </si>
  <si>
    <t>1082877370</t>
  </si>
  <si>
    <t>https://podminky.urs.cz/item/CS_URS_2024_01/998274124</t>
  </si>
  <si>
    <t>02 - Vypouštění nádrže na ČSOV</t>
  </si>
  <si>
    <t>1902415110</t>
  </si>
  <si>
    <t>563669888</t>
  </si>
  <si>
    <t>"přečerpávání ze stávající šachty spl. kan. ul  Císaře Zikmunda do stáv OK Q=30 l/s H=10 m"60*24</t>
  </si>
  <si>
    <t>766267427</t>
  </si>
  <si>
    <t>1131885714</t>
  </si>
  <si>
    <t>"přečerpávání ze stávající šachty spl. kan. ul  Císaře Zikmunda do stáv OK Q=30 l/s H=10 m"60</t>
  </si>
  <si>
    <t>1833858275</t>
  </si>
  <si>
    <t>"zajištění stávajícího kabelu na šířku rýhy"2*1,3</t>
  </si>
  <si>
    <t>-155381581</t>
  </si>
  <si>
    <t>"křížení"(2,6)*(0,5+0,5)*(0,5+1,0)</t>
  </si>
  <si>
    <t>-445950759</t>
  </si>
  <si>
    <t>"DN 300 mimo komunikaci nebo chodník"(33-4,9+6)*1,3*(3,5-0,47)</t>
  </si>
  <si>
    <t>"DN 300 v komunikaci nebo chodníku"4,9*1,3*(2,8-0,47)</t>
  </si>
  <si>
    <t>"rozšíření pro šachty"(3*3*3,5)*3</t>
  </si>
  <si>
    <t>"procentuální zastoupenost třídy težitelnosti"243,662*0,3</t>
  </si>
  <si>
    <t>132254202</t>
  </si>
  <si>
    <t>Hloubení zapažených rýh šířky přes 800 do 2 000 mm strojně s urovnáním dna do předepsaného profilu a spádu v hornině třídy těžitelnosti I skupiny 3 přes 20 do 50 m3</t>
  </si>
  <si>
    <t>-1159823016</t>
  </si>
  <si>
    <t>https://podminky.urs.cz/item/CS_URS_2024_01/132254202</t>
  </si>
  <si>
    <t>"procentuální zastoupenost třídy težitelnosti"243,662*0,2</t>
  </si>
  <si>
    <t>132354203</t>
  </si>
  <si>
    <t>Hloubení zapažených rýh šířky přes 800 do 2 000 mm strojně s urovnáním dna do předepsaného profilu a spádu v hornině třídy těžitelnosti II skupiny 4 přes 50 do 100 m3</t>
  </si>
  <si>
    <t>381101850</t>
  </si>
  <si>
    <t>https://podminky.urs.cz/item/CS_URS_2024_01/132354203</t>
  </si>
  <si>
    <t>132454202</t>
  </si>
  <si>
    <t>Hloubení zapažených rýh šířky přes 800 do 2 000 mm strojně s urovnáním dna do předepsaného profilu a spádu v hornině třídy těžitelnosti II skupiny 5 přes 20 do 50 m3</t>
  </si>
  <si>
    <t>744445412</t>
  </si>
  <si>
    <t>https://podminky.urs.cz/item/CS_URS_2024_01/132454202</t>
  </si>
  <si>
    <t>-890080489</t>
  </si>
  <si>
    <t>"DN 300 mimo komunikaci nebo chodník"((33-4,9+6)*(3,5-0,47))*2</t>
  </si>
  <si>
    <t>"DN 300 v komunikaci nebo chodníku"(4,9*(2,8-0,47))*2</t>
  </si>
  <si>
    <t>1968992096</t>
  </si>
  <si>
    <t>-827660622</t>
  </si>
  <si>
    <t>"výkopek celkem"73,099+48,732</t>
  </si>
  <si>
    <t>"použito ke zpětnému zásypu"-50,536</t>
  </si>
  <si>
    <t>"odvoz na skládku"71,295</t>
  </si>
  <si>
    <t>1184452284</t>
  </si>
  <si>
    <t>-1534866970</t>
  </si>
  <si>
    <t>"ke zpětnému zásypu"50,536</t>
  </si>
  <si>
    <t>40902327</t>
  </si>
  <si>
    <t>"ke zpětnému zásypu - na ZS"50,536</t>
  </si>
  <si>
    <t>"ke zpětnému zásypu - k rýze"50,536</t>
  </si>
  <si>
    <t>-2011412361</t>
  </si>
  <si>
    <t>"zemina na skládku"71,295+121,831</t>
  </si>
  <si>
    <t>"přepočet na tuny"193,126*1,9</t>
  </si>
  <si>
    <t>725862936</t>
  </si>
  <si>
    <t>-481249081</t>
  </si>
  <si>
    <t>"DN 300 mimo komunikaci nebo chodník"(33-4,9+6)*1,3*(3,5-0,47-0,15-0,3-0,3)</t>
  </si>
  <si>
    <t>"DN 300 v komunikaci nebo chodníku"4,9*1,3*(2,8-0,47-0,15-0,3-0,3)</t>
  </si>
  <si>
    <t>"rozšíření pro šachty"(3*3*(3,5-0,15))*3</t>
  </si>
  <si>
    <t>"odečet objemu šachet"-(3,14*1,24*1,24/4)*(3,5-0,15)*3</t>
  </si>
  <si>
    <t>318733726</t>
  </si>
  <si>
    <t>"zásyp v komunikaci a chodníku bude prováděn nakupovaným materiálem 0/32"10,065+(90,45-12,131)</t>
  </si>
  <si>
    <t>"zásyp mimo komunikace a chodníky bude prováděn nakupovaným materiálem 0/32 a výkopkem v poměru 50/50"(101,072)*0,5</t>
  </si>
  <si>
    <t>"přepočet na tuny"138,92*2,05</t>
  </si>
  <si>
    <t>-855627431</t>
  </si>
  <si>
    <t>"DN 300 mimo komunikaci nebo chodník"(33-4,9+6)*1,3*(0,3+0,3)</t>
  </si>
  <si>
    <t>"DN 300 v komunikaci nebo chodníku"4,9*1,3*(0,3+0,3)</t>
  </si>
  <si>
    <t>"odečet objemu potrubí DN 300"-(3,14*0,3*0,3/4*39)</t>
  </si>
  <si>
    <t>"obsyp vypouštěcí potrubí UN PVC DN 200"2,6*1*(0,15+0,3)</t>
  </si>
  <si>
    <t>-1326491663</t>
  </si>
  <si>
    <t>"obsypání"28,835</t>
  </si>
  <si>
    <t>"přepočet na tuny"28,835*2,05</t>
  </si>
  <si>
    <t>446245472</t>
  </si>
  <si>
    <t>"DN 300 mimo komunikaci nebo chodník"(33-4,9+6)</t>
  </si>
  <si>
    <t>"DN 300 v komunikaci nebo chodníku"4,9</t>
  </si>
  <si>
    <t>-852083847</t>
  </si>
  <si>
    <t>"DN 300 mimo komunikaci nebo chodník"(33-4,9+6)*1,3*(0,15)</t>
  </si>
  <si>
    <t>"DN 300 v komunikaci nebo chodníku"4,9*1,3*(0,15)</t>
  </si>
  <si>
    <t>-2135767747</t>
  </si>
  <si>
    <t>"rozšíření pro šachty"(3*3*0,15)*3</t>
  </si>
  <si>
    <t>-208677369</t>
  </si>
  <si>
    <t>"PVC DN 300"33+6</t>
  </si>
  <si>
    <t>618325293</t>
  </si>
  <si>
    <t>877370310</t>
  </si>
  <si>
    <t>Montáž tvarovek na kanalizačním plastovém potrubí z PP nebo PVC-U hladkého plnostěnného kolen, víček nebo hrdlových uzávěrů DN 300</t>
  </si>
  <si>
    <t>311136729</t>
  </si>
  <si>
    <t>https://podminky.urs.cz/item/CS_URS_2024_01/877370310</t>
  </si>
  <si>
    <t>28611728</t>
  </si>
  <si>
    <t>víčko kanalizace plastové KG DN 315</t>
  </si>
  <si>
    <t>1566345883</t>
  </si>
  <si>
    <t>"zaslepení PVC DN 300 - stavební příprava"1</t>
  </si>
  <si>
    <t>871353121</t>
  </si>
  <si>
    <t>Montáž kanalizačního potrubí z tvrdého PVC-U hladkého plnostěnného tuhost SN 8 DN 200</t>
  </si>
  <si>
    <t>1089246274</t>
  </si>
  <si>
    <t>https://podminky.urs.cz/item/CS_URS_2024_01/871353121</t>
  </si>
  <si>
    <t>28612008</t>
  </si>
  <si>
    <t>trubka kanalizační PVC plnostěnná třívrstvá DN 200x3000mm SN12</t>
  </si>
  <si>
    <t>1846151750</t>
  </si>
  <si>
    <t>"vypouštěcí potrubí UN PVC DN 200"2*1,3</t>
  </si>
  <si>
    <t>877370320</t>
  </si>
  <si>
    <t>Montáž tvarovek na kanalizačním plastovém potrubí z PP nebo PVC-U hladkého plnostěnného odboček DN 300</t>
  </si>
  <si>
    <t>-795238173</t>
  </si>
  <si>
    <t>https://podminky.urs.cz/item/CS_URS_2024_01/877370320</t>
  </si>
  <si>
    <t>28617215</t>
  </si>
  <si>
    <t>odbočka kanalizační PP třívrstvá SN16 45° DN 300/200</t>
  </si>
  <si>
    <t>758718164</t>
  </si>
  <si>
    <t>"vypouštěcí potrubí UN PVC DN 200"2</t>
  </si>
  <si>
    <t>877350310</t>
  </si>
  <si>
    <t>Montáž tvarovek na kanalizačním plastovém potrubí z PP nebo PVC-U hladkého plnostěnného kolen, víček nebo hrdlových uzávěrů DN 200</t>
  </si>
  <si>
    <t>83617056</t>
  </si>
  <si>
    <t>https://podminky.urs.cz/item/CS_URS_2024_01/877350310</t>
  </si>
  <si>
    <t>28617183</t>
  </si>
  <si>
    <t>koleno kanalizační PP třívrstvé SN16 DN 200x45°</t>
  </si>
  <si>
    <t>125726424</t>
  </si>
  <si>
    <t>571177101</t>
  </si>
  <si>
    <t>1960110278</t>
  </si>
  <si>
    <t>947754241</t>
  </si>
  <si>
    <t>-284177236</t>
  </si>
  <si>
    <t>-419287803</t>
  </si>
  <si>
    <t>-44417716</t>
  </si>
  <si>
    <t>-588520853</t>
  </si>
  <si>
    <t>-259185735</t>
  </si>
  <si>
    <t>410923603</t>
  </si>
  <si>
    <t>894412411</t>
  </si>
  <si>
    <t>Osazení betonových nebo železobetonových dílců pro šachty skruží přechodových</t>
  </si>
  <si>
    <t>764661778</t>
  </si>
  <si>
    <t>https://podminky.urs.cz/item/CS_URS_2024_01/894412411</t>
  </si>
  <si>
    <t>59224312</t>
  </si>
  <si>
    <t>konus betonové šachty DN 1000 kanalizační 100x62,5x58cm tl stěny 12 stupadla poplastovaná</t>
  </si>
  <si>
    <t>-1966119629</t>
  </si>
  <si>
    <t>-160710329</t>
  </si>
  <si>
    <t>59224070</t>
  </si>
  <si>
    <t>skruž betonová DN 1000x1000 100x100x12cm</t>
  </si>
  <si>
    <t>-2067862950</t>
  </si>
  <si>
    <t>59224068</t>
  </si>
  <si>
    <t>skruž betonová DN 1000x500 100x50x12cm</t>
  </si>
  <si>
    <t>1943940284</t>
  </si>
  <si>
    <t>780967619</t>
  </si>
  <si>
    <t>59224356</t>
  </si>
  <si>
    <t>dno betonové šachty kanalizační jednolité 100x98x60cm</t>
  </si>
  <si>
    <t>-771745143</t>
  </si>
  <si>
    <t>1852171586</t>
  </si>
  <si>
    <t>"viz skladba šachet"7</t>
  </si>
  <si>
    <t>-1284194664</t>
  </si>
  <si>
    <t>"PVC DN 200"2*1,3</t>
  </si>
  <si>
    <t>1219086952</t>
  </si>
  <si>
    <t>"PVC DN 300"4</t>
  </si>
  <si>
    <t>1348182372</t>
  </si>
  <si>
    <t>998276101</t>
  </si>
  <si>
    <t>Přesun hmot pro trubní vedení hloubené z trub z plastických hmot nebo sklolaminátových pro vodovody, kanalizace, teplovody, produktovody v otevřeném výkopu dopravní vzdálenost do 15 m</t>
  </si>
  <si>
    <t>1732153445</t>
  </si>
  <si>
    <t>https://podminky.urs.cz/item/CS_URS_2024_01/998276101</t>
  </si>
  <si>
    <t>03 - Odtok do vodoteče</t>
  </si>
  <si>
    <t>186328994</t>
  </si>
  <si>
    <t>-460299155</t>
  </si>
  <si>
    <t>-875804277</t>
  </si>
  <si>
    <t>"zajištění stávajícího kabelu na šířku rýhy"2*2,0</t>
  </si>
  <si>
    <t>1836799151</t>
  </si>
  <si>
    <t>"křížení"(4)*(0,5+0,5)*(0,5+1,0)</t>
  </si>
  <si>
    <t>132154202</t>
  </si>
  <si>
    <t>Hloubení zapažených rýh šířky přes 800 do 2 000 mm strojně s urovnáním dna do předepsaného profilu a spádu v hornině třídy těžitelnosti I skupiny 1 a 2 přes 20 do 50 m3</t>
  </si>
  <si>
    <t>1312439553</t>
  </si>
  <si>
    <t>https://podminky.urs.cz/item/CS_URS_2024_01/132154202</t>
  </si>
  <si>
    <t>"DN 800 mimo komunikaci nebo chodník"(14,7+6,2+6-8)*2,0*(2,3-0,47)</t>
  </si>
  <si>
    <t>"DN 800 v komunikaci nebo chodníku"8,0*2,0*(2,3-0,44)</t>
  </si>
  <si>
    <t>"rozšíření pro šachty, včetně Š11"(3*3*2,3)*3</t>
  </si>
  <si>
    <t>"procentuální zastoupenost třídy težitelnosti"161,034*0,3</t>
  </si>
  <si>
    <t>819775298</t>
  </si>
  <si>
    <t>"procentuální zastoupenost třídy težitelnosti"161,034*0,2</t>
  </si>
  <si>
    <t>132354202</t>
  </si>
  <si>
    <t>Hloubení zapažených rýh šířky přes 800 do 2 000 mm strojně s urovnáním dna do předepsaného profilu a spádu v hornině třídy těžitelnosti II skupiny 4 přes 20 do 50 m3</t>
  </si>
  <si>
    <t>-2105881218</t>
  </si>
  <si>
    <t>https://podminky.urs.cz/item/CS_URS_2024_01/132354202</t>
  </si>
  <si>
    <t>1050578133</t>
  </si>
  <si>
    <t>1895489522</t>
  </si>
  <si>
    <t>"DN 800 mimo komunikaci nebo chodník"((14,7+6,2+6-8)*(2,3-0,47))*2</t>
  </si>
  <si>
    <t>"DN 800 v komunikaci nebo chodníku"(8,0*(2,3-0,44))*2</t>
  </si>
  <si>
    <t>329653218</t>
  </si>
  <si>
    <t>600799617</t>
  </si>
  <si>
    <t>"výkopek celkem"48,31+32,207</t>
  </si>
  <si>
    <t>"použito ke zpětnému zásypu"-10,962</t>
  </si>
  <si>
    <t>"odvoz na skládku"69,555</t>
  </si>
  <si>
    <t>549869360</t>
  </si>
  <si>
    <t>1305839639</t>
  </si>
  <si>
    <t>"ke zpětnému zásypu"10,962</t>
  </si>
  <si>
    <t>2025892385</t>
  </si>
  <si>
    <t>"ke zpětnému zásypu - na ZS"10,962</t>
  </si>
  <si>
    <t>"ke zpětnému zásypu - k rýze"10,962</t>
  </si>
  <si>
    <t>-1893162297</t>
  </si>
  <si>
    <t>"zemina na skládku"69,555+80,517</t>
  </si>
  <si>
    <t>"přepočet na tuny"150,072*1,9</t>
  </si>
  <si>
    <t>-618832376</t>
  </si>
  <si>
    <t>1184320603</t>
  </si>
  <si>
    <t>"DN 800 mimo komunikaci nebo chodník"(14,7+6,2+6-8)*2,0*(2,3-0,47-0,15-0,8-0,3)</t>
  </si>
  <si>
    <t>"DN 800 v komunikaci nebo chodníku"8,0*2,0*(2,3-0,44-0,15-0,8-0,3)</t>
  </si>
  <si>
    <t>"rozšíření pro šachty, včetně Š11"(3*3*(2,3-0,15))*3</t>
  </si>
  <si>
    <t>"odečet objemu šachet"-(3,14*1,8*1,8/4*2,15)*3</t>
  </si>
  <si>
    <t>-965303355</t>
  </si>
  <si>
    <t>"zásyp v komunikaci a chodníku bude prováděn nakupovaným materiálem 0/32"9,76+(58,05-16,405)</t>
  </si>
  <si>
    <t>"zásyp mimo komunikace a chodníky bude prováděn nakupovaným materiálem 0/32 a výkopkem v poměru 50/50"(21,924)*0,5</t>
  </si>
  <si>
    <t>"přepočet na tuny"62,367*2,05</t>
  </si>
  <si>
    <t>1821103920</t>
  </si>
  <si>
    <t>"DN 800 mimo komunikaci nebo chodník"(14,7+6,2+6-8)*2,0*(0,8+0,3)</t>
  </si>
  <si>
    <t>"DN 800 v komunikaci nebo chodníku"8,0*2,0*(0,8+0,3)</t>
  </si>
  <si>
    <t>"odečet objemu potrubí DN 800"-(3,14*0,8*0,8/4*26,9)</t>
  </si>
  <si>
    <t>475676196</t>
  </si>
  <si>
    <t>"obsypání"45,665</t>
  </si>
  <si>
    <t>"přepočet na tuny"45,665*2,05</t>
  </si>
  <si>
    <t>1939159976</t>
  </si>
  <si>
    <t>"DN 800 mimo komunikaci nebo chodník"(14,7+6,2+6-8)</t>
  </si>
  <si>
    <t>"DN 800 v komunikaci nebo chodníku"8,0</t>
  </si>
  <si>
    <t>-1135623364</t>
  </si>
  <si>
    <t>"DN 800 mimo komunikaci nebo chodník"(14,7+6,2+6-8)*2,0*(0,15)</t>
  </si>
  <si>
    <t>"DN 800 v komunikaci nebo chodníku"8,0*2,0*(0,15)</t>
  </si>
  <si>
    <t>2101374240</t>
  </si>
  <si>
    <t>"rozšíření pro šachty, včetně Š11"(3*3*0,15)*3</t>
  </si>
  <si>
    <t>297262100</t>
  </si>
  <si>
    <t>"odtok a nátok UN"14,7+6,2</t>
  </si>
  <si>
    <t>"stavební příprava"6</t>
  </si>
  <si>
    <t>-2109552267</t>
  </si>
  <si>
    <t>-1389483500</t>
  </si>
  <si>
    <t>421812549</t>
  </si>
  <si>
    <t>1820788557</t>
  </si>
  <si>
    <t>-980334190</t>
  </si>
  <si>
    <t>-1940873784</t>
  </si>
  <si>
    <t>-1222249051</t>
  </si>
  <si>
    <t>1551087868</t>
  </si>
  <si>
    <t>1645179822</t>
  </si>
  <si>
    <t>-1779057517</t>
  </si>
  <si>
    <t>-1534439118</t>
  </si>
  <si>
    <t>-1305230190</t>
  </si>
  <si>
    <t>1449620149</t>
  </si>
  <si>
    <t>398493754</t>
  </si>
  <si>
    <t>1637342259</t>
  </si>
  <si>
    <t>59224357</t>
  </si>
  <si>
    <t>dno betonové šachty kanalizační jednolité 120x113x80cm</t>
  </si>
  <si>
    <t>2019917660</t>
  </si>
  <si>
    <t>-1335753510</t>
  </si>
  <si>
    <t>-1503073800</t>
  </si>
  <si>
    <t>-1297345344</t>
  </si>
  <si>
    <t>-1518538646</t>
  </si>
  <si>
    <t>1040328287</t>
  </si>
  <si>
    <t>522455106</t>
  </si>
  <si>
    <t>04 - Výtlak ČS</t>
  </si>
  <si>
    <t>-248475068</t>
  </si>
  <si>
    <t>"čerpání deš´tových vod"25</t>
  </si>
  <si>
    <t>820879010</t>
  </si>
  <si>
    <t>"pohotovost čerpací stanice po dobu realizace"30</t>
  </si>
  <si>
    <t>2081017718</t>
  </si>
  <si>
    <t>"zajištění stávajícího kabelu na šířku rýhy"3*1,1</t>
  </si>
  <si>
    <t>533744338</t>
  </si>
  <si>
    <t>"zajištění stávajícího vodovodu na šířku rýhy"2*1,1</t>
  </si>
  <si>
    <t>642462186</t>
  </si>
  <si>
    <t>"zajištění stávající kanalizace na šířku rýhy"3*1,1</t>
  </si>
  <si>
    <t>119001412_R1</t>
  </si>
  <si>
    <t>Dočasné zajištění podzemního potrubí nebo vedení ve výkopišti ve stavu i poloze, ve kterých byla na začátku zemních prací a to s podepřením, vzepřením nebo vyvěšením, případně s ochranným bedněním, se zřízením a odstraněním zajišťovací konstrukce, s opotř</t>
  </si>
  <si>
    <t>-1244946913</t>
  </si>
  <si>
    <t>"zajištění stávající kanalizace na šířku rýhy"1*1,1</t>
  </si>
  <si>
    <t>1276310203</t>
  </si>
  <si>
    <t>(3,3+2,2+3,3+1,1)*(0,5+0,5)*(0,5+1,0)</t>
  </si>
  <si>
    <t>132154201</t>
  </si>
  <si>
    <t>Hloubení zapažených rýh šířky přes 800 do 2 000 mm strojně s urovnáním dna do předepsaného profilu a spádu v hornině třídy těžitelnosti I skupiny 1 a 2 do 20 m3</t>
  </si>
  <si>
    <t>2066688883</t>
  </si>
  <si>
    <t>https://podminky.urs.cz/item/CS_URS_2024_01/132154201</t>
  </si>
  <si>
    <t>"pažený výkop"38,7*1,1*(2,7-0,44)</t>
  </si>
  <si>
    <t>"procentuální zastoupenost třídy težitelnosti"96,208*0,3</t>
  </si>
  <si>
    <t>132254201</t>
  </si>
  <si>
    <t>Hloubení zapažených rýh šířky přes 800 do 2 000 mm strojně s urovnáním dna do předepsaného profilu a spádu v hornině třídy těžitelnosti I skupiny 3 do 20 m3</t>
  </si>
  <si>
    <t>-1374942252</t>
  </si>
  <si>
    <t>https://podminky.urs.cz/item/CS_URS_2024_01/132254201</t>
  </si>
  <si>
    <t>"procentuální zastoupenost třídy težitelnosti"96,208*0,2</t>
  </si>
  <si>
    <t>132354201</t>
  </si>
  <si>
    <t>Hloubení zapažených rýh šířky přes 800 do 2 000 mm strojně s urovnáním dna do předepsaného profilu a spádu v hornině třídy těžitelnosti II skupiny 4 do 20 m3</t>
  </si>
  <si>
    <t>-1846169420</t>
  </si>
  <si>
    <t>https://podminky.urs.cz/item/CS_URS_2024_01/132354201</t>
  </si>
  <si>
    <t>132454201</t>
  </si>
  <si>
    <t>Hloubení zapažených rýh šířky přes 800 do 2 000 mm strojně s urovnáním dna do předepsaného profilu a spádu v hornině třídy těžitelnosti II skupiny 5 do 20 m3</t>
  </si>
  <si>
    <t>-1709280742</t>
  </si>
  <si>
    <t>https://podminky.urs.cz/item/CS_URS_2024_01/132454201</t>
  </si>
  <si>
    <t>1861328764</t>
  </si>
  <si>
    <t>"pažený výkop"(38,7*(2,7-0,44))*2</t>
  </si>
  <si>
    <t>-1011262749</t>
  </si>
  <si>
    <t>-345604019</t>
  </si>
  <si>
    <t>"výkopek celkem"28,862+19,242</t>
  </si>
  <si>
    <t>1116479008</t>
  </si>
  <si>
    <t>944081282</t>
  </si>
  <si>
    <t>"zemina na skládku"48,104+48,104</t>
  </si>
  <si>
    <t>"přepočet na tuny"96,208*1,9</t>
  </si>
  <si>
    <t>2140608894</t>
  </si>
  <si>
    <t>2111242063</t>
  </si>
  <si>
    <t>"pažený výkop"38,7*1,1*(2,7-0,44-0,15-0,18-0,3)</t>
  </si>
  <si>
    <t>1099201326</t>
  </si>
  <si>
    <t>"zásyp v komunikaci a chodníku bude prováděn nakupovaným materiálem 0/32"69,389</t>
  </si>
  <si>
    <t>"přepočet na tuny"69,389*2,05</t>
  </si>
  <si>
    <t>1784026432</t>
  </si>
  <si>
    <t>"pažený výkop"38,7*1,1*(0,18+0,3)</t>
  </si>
  <si>
    <t>1493219395</t>
  </si>
  <si>
    <t>"odpočet objemu potrubí"-(3,14*0,18*0,18/4*38,7)</t>
  </si>
  <si>
    <t>"přepočet na tuny"19,45*2,05</t>
  </si>
  <si>
    <t>-416864396</t>
  </si>
  <si>
    <t>"pažený výkop"38,7</t>
  </si>
  <si>
    <t>-380845502</t>
  </si>
  <si>
    <t>"pažený výkop"38,7*1,1*(0,15)</t>
  </si>
  <si>
    <t>871341211</t>
  </si>
  <si>
    <t>Montáž vodovodního potrubí z polyetylenu PE100 RC v otevřeném výkopu svařovaných elektrotvarovkou SDR 11/PN16 d 180 x 16,4 mm</t>
  </si>
  <si>
    <t>1575389595</t>
  </si>
  <si>
    <t>https://podminky.urs.cz/item/CS_URS_2024_01/871341211</t>
  </si>
  <si>
    <t>28613561</t>
  </si>
  <si>
    <t>potrubí vodovodní dvouvrstvé PE100 RC SDR11 180x16,4mm</t>
  </si>
  <si>
    <t>-1894874767</t>
  </si>
  <si>
    <t>"výtlak ČS"38,7</t>
  </si>
  <si>
    <t>877341101</t>
  </si>
  <si>
    <t>Montáž tvarovek na vodovodním plastovém potrubí z polyetylenu PE 100 elektrotvarovek SDR 11/PN16 spojek, oblouků nebo redukcí d 180</t>
  </si>
  <si>
    <t>-1827845371</t>
  </si>
  <si>
    <t>https://podminky.urs.cz/item/CS_URS_2024_01/877341101</t>
  </si>
  <si>
    <t>28615979</t>
  </si>
  <si>
    <t>elektrospojka SDR11 PE 100 PN16 D 180mm</t>
  </si>
  <si>
    <t>-119606921</t>
  </si>
  <si>
    <t>"PE potrubí"7</t>
  </si>
  <si>
    <t>877341110</t>
  </si>
  <si>
    <t>Montáž tvarovek na vodovodním plastovém potrubí z polyetylenu PE 100 elektrotvarovek SDR 11/PN16 kolen 45° d 180</t>
  </si>
  <si>
    <t>1833126956</t>
  </si>
  <si>
    <t>https://podminky.urs.cz/item/CS_URS_2024_01/877341110</t>
  </si>
  <si>
    <t>28614952</t>
  </si>
  <si>
    <t>elektrokoleno 45° PE 100 PN16 D 180mm</t>
  </si>
  <si>
    <t>-1072931252</t>
  </si>
  <si>
    <t>"PE potrubí"5</t>
  </si>
  <si>
    <t>877341118</t>
  </si>
  <si>
    <t>Montáž tvarovek na vodovodním plastovém potrubí z polyetylenu PE 100 elektrotvarovek SDR 11/PN16 záslepek d 180</t>
  </si>
  <si>
    <t>627476197</t>
  </si>
  <si>
    <t>https://podminky.urs.cz/item/CS_URS_2024_01/877341118</t>
  </si>
  <si>
    <t>28614590</t>
  </si>
  <si>
    <t>elektrozáslepka SDR11 PE 100 PN16 D 180mm KIT</t>
  </si>
  <si>
    <t>-1898903659</t>
  </si>
  <si>
    <t>"PE potrubí"1</t>
  </si>
  <si>
    <t>877341113</t>
  </si>
  <si>
    <t>Montáž tvarovek na vodovodním plastovém potrubí z polyetylenu PE 100 elektrotvarovek SDR 11/PN16 T-kusů d 180</t>
  </si>
  <si>
    <t>-1208858525</t>
  </si>
  <si>
    <t>https://podminky.urs.cz/item/CS_URS_2024_01/877341113</t>
  </si>
  <si>
    <t>28614964</t>
  </si>
  <si>
    <t>elektrotvarovka T-kus rovnoramenný PE 100 PN16 D 180mm</t>
  </si>
  <si>
    <t>-1944582707</t>
  </si>
  <si>
    <t>857311151</t>
  </si>
  <si>
    <t>Montáž litinových tvarovek na potrubí litinovém tlakovém jednoosých na potrubí z trub hrdlových v otevřeném výkopu, kanálu nebo v šachtě s přírubovým koncem vnějšího průměru DN/OD 160</t>
  </si>
  <si>
    <t>600409505</t>
  </si>
  <si>
    <t>https://podminky.urs.cz/item/CS_URS_2024_01/857311151</t>
  </si>
  <si>
    <t>31951018</t>
  </si>
  <si>
    <t>potrubní spojka jištěná proti posuvu hrdlo-hrdlo DN 150</t>
  </si>
  <si>
    <t>-1855674</t>
  </si>
  <si>
    <t>899721111</t>
  </si>
  <si>
    <t>Signalizační vodič na potrubí DN do 150 mm</t>
  </si>
  <si>
    <t>-1427914489</t>
  </si>
  <si>
    <t>https://podminky.urs.cz/item/CS_URS_2024_01/899721111</t>
  </si>
  <si>
    <t>"výtlak d160"38,7</t>
  </si>
  <si>
    <t>892241111</t>
  </si>
  <si>
    <t>Tlakové zkoušky vodou na potrubí DN do 80</t>
  </si>
  <si>
    <t>192618888</t>
  </si>
  <si>
    <t>https://podminky.urs.cz/item/CS_URS_2024_01/892241111</t>
  </si>
  <si>
    <t>892273122</t>
  </si>
  <si>
    <t>Proplach a dezinfekce vodovodního potrubí DN od 80 do 125</t>
  </si>
  <si>
    <t>87204784</t>
  </si>
  <si>
    <t>https://podminky.urs.cz/item/CS_URS_2024_01/892273122</t>
  </si>
  <si>
    <t>892372111</t>
  </si>
  <si>
    <t>Tlakové zkoušky vodou zabezpečení konců potrubí při tlakových zkouškách DN do 300</t>
  </si>
  <si>
    <t>-1804281901</t>
  </si>
  <si>
    <t>https://podminky.urs.cz/item/CS_URS_2024_01/892372111</t>
  </si>
  <si>
    <t>"výtlak ČS"2</t>
  </si>
  <si>
    <t>1466601337</t>
  </si>
  <si>
    <t>-1110653014</t>
  </si>
  <si>
    <t>998276124</t>
  </si>
  <si>
    <t>Přesun hmot pro trubní vedení hloubené z trub z plastických hmot nebo sklolaminátových Příplatek k cenám za zvětšený přesun přes vymezenou dopravní vzdálenost do 500 m</t>
  </si>
  <si>
    <t>-1884361246</t>
  </si>
  <si>
    <t>https://podminky.urs.cz/item/CS_URS_2024_01/998276124</t>
  </si>
  <si>
    <t>IO 02 - Čerpací stanice</t>
  </si>
  <si>
    <t xml:space="preserve">    1 - Zemní práce</t>
  </si>
  <si>
    <t xml:space="preserve">    8.1 - Čerpací stanice - stavební část</t>
  </si>
  <si>
    <t xml:space="preserve">    8.2 - Čerpací stanice - technologie</t>
  </si>
  <si>
    <t>Zemní práce</t>
  </si>
  <si>
    <t>115101201</t>
  </si>
  <si>
    <t>Čerpání vody na dopravní výšku do 10 m s uvažovaným průměrným přítokem do 500 l/min</t>
  </si>
  <si>
    <t>-47691795</t>
  </si>
  <si>
    <t>https://podminky.urs.cz/item/CS_URS_2024_01/115101201</t>
  </si>
  <si>
    <t>115101301</t>
  </si>
  <si>
    <t>Pohotovost záložní čerpací soupravy pro dopravní výšku do 10 m s uvažovaným průměrným přítokem do 500 l/min</t>
  </si>
  <si>
    <t>2129866042</t>
  </si>
  <si>
    <t>https://podminky.urs.cz/item/CS_URS_2024_01/115101301</t>
  </si>
  <si>
    <t>278138878</t>
  </si>
  <si>
    <t>"výkop pažený" 6,3*6,3*(5,3-0,47)</t>
  </si>
  <si>
    <t>"procentuální zastoupenost třídy težitelnosti"191,703*0,3</t>
  </si>
  <si>
    <t>131251202</t>
  </si>
  <si>
    <t>Hloubení zapažených jam a zářezů strojně s urovnáním dna do předepsaného profilu a spádu v hornině třídy těžitelnosti I skupiny 3 přes 20 do 50 m3</t>
  </si>
  <si>
    <t>1961584088</t>
  </si>
  <si>
    <t>https://podminky.urs.cz/item/CS_URS_2024_01/131251202</t>
  </si>
  <si>
    <t>"procentuální zastoupenost třídy težitelnosti"191,703*0,2</t>
  </si>
  <si>
    <t>-743609953</t>
  </si>
  <si>
    <t>131451202</t>
  </si>
  <si>
    <t>Hloubení zapažených jam a zářezů strojně s urovnáním dna do předepsaného profilu a spádu v hornině třídy těžitelnosti II skupiny 5 přes 20 do 50 m3</t>
  </si>
  <si>
    <t>-889553930</t>
  </si>
  <si>
    <t>https://podminky.urs.cz/item/CS_URS_2024_01/131451202</t>
  </si>
  <si>
    <t>151101202</t>
  </si>
  <si>
    <t>Zřízení pažení stěn výkopu bez rozepření nebo vzepření příložné, hloubky přes 4 do 8 m</t>
  </si>
  <si>
    <t>-1035454624</t>
  </si>
  <si>
    <t>https://podminky.urs.cz/item/CS_URS_2024_01/151101202</t>
  </si>
  <si>
    <t>"zajištění jámy"4*(6,3*(5,3))</t>
  </si>
  <si>
    <t>151101212</t>
  </si>
  <si>
    <t>Odstranění pažení stěn výkopu bez rozepření nebo vzepření s uložením pažin na vzdálenost do 3 m od okraje výkopu příložné, hloubky přes 4 do 8 m</t>
  </si>
  <si>
    <t>-1858891819</t>
  </si>
  <si>
    <t>https://podminky.urs.cz/item/CS_URS_2024_01/151101212</t>
  </si>
  <si>
    <t>151101402</t>
  </si>
  <si>
    <t>Zřízení vzepření zapažených stěn výkopů s potřebným přepažováním při pažení příložném, hloubky přes 4 do 8 m</t>
  </si>
  <si>
    <t>79110918</t>
  </si>
  <si>
    <t>https://podminky.urs.cz/item/CS_URS_2024_01/151101402</t>
  </si>
  <si>
    <t>151101412</t>
  </si>
  <si>
    <t>Odstranění vzepření stěn výkopů s uložením materiálu na vzdálenost do 3 m od kraje výkopu při pažení příložném, hloubky přes 4 do 8 m</t>
  </si>
  <si>
    <t>-1421236989</t>
  </si>
  <si>
    <t>https://podminky.urs.cz/item/CS_URS_2024_01/151101412</t>
  </si>
  <si>
    <t>174251101</t>
  </si>
  <si>
    <t>Zásyp sypaninou z jakékoliv horniny strojně s uložením výkopku ve vrstvách bez zhutnění jam, šachet, rýh nebo kolem objektů v těchto vykopávkách</t>
  </si>
  <si>
    <t>-1160835081</t>
  </si>
  <si>
    <t>https://podminky.urs.cz/item/CS_URS_2024_01/174251101</t>
  </si>
  <si>
    <t>"celkový výkop"191,703</t>
  </si>
  <si>
    <t>"štěrkový polštář"-3,969</t>
  </si>
  <si>
    <t>"betonová deska"-5,954</t>
  </si>
  <si>
    <t>"objem nádrže"-3,14*(3,3*3,3)/4*4,35</t>
  </si>
  <si>
    <t>-964550121</t>
  </si>
  <si>
    <t>"zásyp mimo komunikace a chodníky bude prováděn nakupovaným materiálem 0/32 a výkopkem v poměru 50/50"144,593*0,5</t>
  </si>
  <si>
    <t>"přepočet na tuny"72,297*2,05</t>
  </si>
  <si>
    <t>-439446513</t>
  </si>
  <si>
    <t>"výkopek celkem"57,511+38,341</t>
  </si>
  <si>
    <t>"použito ke zpětnému zásypu"-72,297</t>
  </si>
  <si>
    <t>"odvoz na skládku"23,555</t>
  </si>
  <si>
    <t>-381601840</t>
  </si>
  <si>
    <t>-660736082</t>
  </si>
  <si>
    <t>"ke zpětnému zásypu"72,297</t>
  </si>
  <si>
    <t>-1303781497</t>
  </si>
  <si>
    <t>"ke zpětnému zásypu - na ZS"72,297</t>
  </si>
  <si>
    <t>"ke zpětnému zásypu - k rýze"72,297</t>
  </si>
  <si>
    <t>-340050269</t>
  </si>
  <si>
    <t>"zemina na skládku"23,555+95,852</t>
  </si>
  <si>
    <t>-572991101</t>
  </si>
  <si>
    <t>"přepočet na tuny"119,407*1,9</t>
  </si>
  <si>
    <t>452321131</t>
  </si>
  <si>
    <t>Podkladní a zajišťovací konstrukce z betonu železového v otevřeném výkopu bez zvýšených nároků na prostředí desky pod potrubí, stoky a drobné objekty z betonu tř. C 12/15</t>
  </si>
  <si>
    <t>639794594</t>
  </si>
  <si>
    <t>https://podminky.urs.cz/item/CS_URS_2024_01/452321131</t>
  </si>
  <si>
    <t>"betonový podklad C12/15-X0"6,3*6,3*0,15</t>
  </si>
  <si>
    <t>31316015</t>
  </si>
  <si>
    <t>síť výztužná svařovaná DIN 488 jakost B500A 150x150mm drát D 10mm</t>
  </si>
  <si>
    <t>-972913466</t>
  </si>
  <si>
    <t>"výztuž 25% překrytí"(6,3*6,3)*1,25</t>
  </si>
  <si>
    <t>271532212</t>
  </si>
  <si>
    <t>Podsyp pod základové konstrukce se zhutněním a urovnáním povrchu z kameniva hrubého, frakce 16 - 32 mm</t>
  </si>
  <si>
    <t>1330428391</t>
  </si>
  <si>
    <t>https://podminky.urs.cz/item/CS_URS_2024_01/271532212</t>
  </si>
  <si>
    <t>"štěrkový podsyp"6,3*6,3*0,1</t>
  </si>
  <si>
    <t>Čerpací stanice - stavební část</t>
  </si>
  <si>
    <t>1419512813</t>
  </si>
  <si>
    <t>55241402_r1</t>
  </si>
  <si>
    <t>poklop šachtový s rámem třída D 400,  bez odvětrání průměr vlezu 800 mm</t>
  </si>
  <si>
    <t>-1726049365</t>
  </si>
  <si>
    <t>1387799797</t>
  </si>
  <si>
    <t>"vstup"1</t>
  </si>
  <si>
    <t>-293381173</t>
  </si>
  <si>
    <t>59224400</t>
  </si>
  <si>
    <t>deska betonová zákrytová šachty DN 800 kanalizační 100/80x23cm</t>
  </si>
  <si>
    <t>-178403944</t>
  </si>
  <si>
    <t>3120911_R</t>
  </si>
  <si>
    <t>Zákrytová deska vnitřního průměru 3000 mm</t>
  </si>
  <si>
    <t>1025140060</t>
  </si>
  <si>
    <t>"zákrytová deska"1</t>
  </si>
  <si>
    <t>-606008301</t>
  </si>
  <si>
    <t>1122123_r3</t>
  </si>
  <si>
    <t>Skruž vnitřního průměru 3000 mm, vnitřní výšky 1000 mm, tl. stěny 150 mm</t>
  </si>
  <si>
    <t>-1858221649</t>
  </si>
  <si>
    <t>"skruž nádrže"2</t>
  </si>
  <si>
    <t>59224065</t>
  </si>
  <si>
    <t>skruž betonová DN 1000x250 100x25x12cm</t>
  </si>
  <si>
    <t>-2128078012</t>
  </si>
  <si>
    <t>1961555344</t>
  </si>
  <si>
    <t>3101041_r4</t>
  </si>
  <si>
    <t>Dno průměru 3000 mm, vnitřní výšky 2000 mm, tl. 150 mm</t>
  </si>
  <si>
    <t>1270807809</t>
  </si>
  <si>
    <t>"dno nádrže"1</t>
  </si>
  <si>
    <t>59224348_r5</t>
  </si>
  <si>
    <t>těsnění elastomerové pro spojení šachetních dílů DN 3000</t>
  </si>
  <si>
    <t>-587887582</t>
  </si>
  <si>
    <t>977151125</t>
  </si>
  <si>
    <t>Jádrové vrty diamantovými korunkami do stavebních materiálů (železobetonu, betonu, cihel, obkladů, dlažeb, kamene) průměru přes 180 do 200 mm</t>
  </si>
  <si>
    <t>1482424935</t>
  </si>
  <si>
    <t>https://podminky.urs.cz/item/CS_URS_2024_01/977151125</t>
  </si>
  <si>
    <t>"prostup pro elektro"0,15</t>
  </si>
  <si>
    <t>"prostup pro VZT"2*0,15</t>
  </si>
  <si>
    <t>977151131</t>
  </si>
  <si>
    <t>Jádrové vrty diamantovými korunkami do stavebních materiálů (železobetonu, betonu, cihel, obkladů, dlažeb, kamene) průměru přes 350 do 400 mm</t>
  </si>
  <si>
    <t>228961606</t>
  </si>
  <si>
    <t>https://podminky.urs.cz/item/CS_URS_2024_01/977151131</t>
  </si>
  <si>
    <t>"prostup pro nátokové potrubí"0,15</t>
  </si>
  <si>
    <t>977151128</t>
  </si>
  <si>
    <t>Jádrové vrty diamantovými korunkami do stavebních materiálů (železobetonu, betonu, cihel, obkladů, dlažeb, kamene) průměru přes 250 do 300 mm</t>
  </si>
  <si>
    <t>307731998</t>
  </si>
  <si>
    <t>https://podminky.urs.cz/item/CS_URS_2024_01/977151128</t>
  </si>
  <si>
    <t>"prostup pro výtlačné potrubí"0,15</t>
  </si>
  <si>
    <t>721100912_r6</t>
  </si>
  <si>
    <t>Utěsnění otvorů segmentovým těsněním</t>
  </si>
  <si>
    <t>-2119402264</t>
  </si>
  <si>
    <t>"elektro DN200"1</t>
  </si>
  <si>
    <t>"VZT DN200"2</t>
  </si>
  <si>
    <t>"výtlak DN300"1</t>
  </si>
  <si>
    <t>"nátok DN400"1</t>
  </si>
  <si>
    <t>711141559</t>
  </si>
  <si>
    <t>Provedení izolace proti zemní vlhkosti pásy přitavením NAIP na ploše vodorovné V</t>
  </si>
  <si>
    <t>2124651678</t>
  </si>
  <si>
    <t>https://podminky.urs.cz/item/CS_URS_2024_01/711141559</t>
  </si>
  <si>
    <t>"plocha zákrytové desky"3,14*(3,3*3,3)/4</t>
  </si>
  <si>
    <t>"odečet poklopu"-(3,14*(0,6*0,6)/4)</t>
  </si>
  <si>
    <t>711142559</t>
  </si>
  <si>
    <t>Provedení izolace proti zemní vlhkosti pásy přitavením NAIP na ploše svislé S</t>
  </si>
  <si>
    <t>-727458303</t>
  </si>
  <si>
    <t>https://podminky.urs.cz/item/CS_URS_2024_01/711142559</t>
  </si>
  <si>
    <t>"plocha vnější stěny"3,14*3,3*4,35</t>
  </si>
  <si>
    <t>"plocha vnější vstup"3,14*1,2*0,5</t>
  </si>
  <si>
    <t>62832134</t>
  </si>
  <si>
    <t>pás asfaltový natavitelný oxidovaný s vložkou ze skleněné rohože typu V60 s jemnozrnným minerálním posypem tl 4,0mm</t>
  </si>
  <si>
    <t>589700893</t>
  </si>
  <si>
    <t>55,225*1,25 'Přepočtené koeficientem množství</t>
  </si>
  <si>
    <t>711111001</t>
  </si>
  <si>
    <t>Provedení izolace proti zemní vlhkosti natěradly a tmely za studena na ploše vodorovné V nátěrem penetračním</t>
  </si>
  <si>
    <t>-542580910</t>
  </si>
  <si>
    <t>https://podminky.urs.cz/item/CS_URS_2024_01/711111001</t>
  </si>
  <si>
    <t>711112001</t>
  </si>
  <si>
    <t>Provedení izolace proti zemní vlhkosti natěradly a tmely za studena na ploše svislé S nátěrem penetračním</t>
  </si>
  <si>
    <t>-1414857791</t>
  </si>
  <si>
    <t>https://podminky.urs.cz/item/CS_URS_2024_01/711112001</t>
  </si>
  <si>
    <t>11163150</t>
  </si>
  <si>
    <t>lak penetrační asfaltový</t>
  </si>
  <si>
    <t>1572237775</t>
  </si>
  <si>
    <t>Poznámka k položce:_x000D_
Spotřeba 0,3-0,4kg/m2</t>
  </si>
  <si>
    <t>55,225*0,00034 'Přepočtené koeficientem množství</t>
  </si>
  <si>
    <t>Čerpací stanice - technologie</t>
  </si>
  <si>
    <t>857242122_R8</t>
  </si>
  <si>
    <t>Čerpací jednotka osazení</t>
  </si>
  <si>
    <t>-1373666483</t>
  </si>
  <si>
    <t>767861011</t>
  </si>
  <si>
    <t>Montáž vnitřních kovových žebříků přímých délky přes 2 do 5 m, ukotvených do betonu</t>
  </si>
  <si>
    <t>137774643</t>
  </si>
  <si>
    <t>https://podminky.urs.cz/item/CS_URS_2024_01/767861011</t>
  </si>
  <si>
    <t>857242122_R7</t>
  </si>
  <si>
    <t>Čerpací jednotka se separací tuhých kalů</t>
  </si>
  <si>
    <t>-733222047</t>
  </si>
  <si>
    <t>Poznámka k položce:_x000D_
separační modul se 2 kalovými vertikálními čerpadly v krytí IP68: Q = 30 l/s , H = 15 m. Součástí dodávky čerpací stanice je: kompletní modul s čerpadly, sběrná nádrž 1600 l se separací pevných látek (NEREZ ), armaturami na nátoku a_x000D_
výtlaku čerpadel + zp.armatury, hydrostatická tlaková sonda s kabelem (kabel 10m). Armatura přítoku do čs –_x000D_
nožové šoupě DN200, ovládání kolem.</t>
  </si>
  <si>
    <t>44983049</t>
  </si>
  <si>
    <t>žebřík venkovní s přímým výstupem a ochranným košem bez suchovodu z nerezové oceli celkem do dl 6m</t>
  </si>
  <si>
    <t>1804341065</t>
  </si>
  <si>
    <t>"délk"4,7</t>
  </si>
  <si>
    <t>033203000</t>
  </si>
  <si>
    <t>Energie pro zařízení staveniště</t>
  </si>
  <si>
    <t>…</t>
  </si>
  <si>
    <t>-1753404493</t>
  </si>
  <si>
    <t>https://podminky.urs.cz/item/CS_URS_2024_01/033203000</t>
  </si>
  <si>
    <t>1171944832</t>
  </si>
  <si>
    <t>IO 03 - Odlehčovací komora</t>
  </si>
  <si>
    <t xml:space="preserve">    8.1 - Odlehčovací komora</t>
  </si>
  <si>
    <t>264347101</t>
  </si>
  <si>
    <t>1840582963</t>
  </si>
  <si>
    <t>131151202</t>
  </si>
  <si>
    <t>Hloubení zapažených jam a zářezů strojně s urovnáním dna do předepsaného profilu a spádu v hornině třídy těžitelnosti I skupiny 1 a 2 přes 20 do 50 m3</t>
  </si>
  <si>
    <t>1997969605</t>
  </si>
  <si>
    <t>https://podminky.urs.cz/item/CS_URS_2024_01/131151202</t>
  </si>
  <si>
    <t>"svahovaný výkop" (1/3*(2,87-0,47)*(5,2*5,2+44,98+8,65*8,65))</t>
  </si>
  <si>
    <t>"procentuální zastoupenost třídy težitelnosti"117,474*0,3</t>
  </si>
  <si>
    <t>1309264524</t>
  </si>
  <si>
    <t>"procentuální zastoupenost třídy težitelnosti"117,474*0,2</t>
  </si>
  <si>
    <t>131351202</t>
  </si>
  <si>
    <t>Hloubení zapažených jam a zářezů strojně s urovnáním dna do předepsaného profilu a spádu v hornině třídy těžitelnosti II skupiny 4 přes 20 do 50 m3</t>
  </si>
  <si>
    <t>1697677922</t>
  </si>
  <si>
    <t>https://podminky.urs.cz/item/CS_URS_2024_01/131351202</t>
  </si>
  <si>
    <t>-1397680287</t>
  </si>
  <si>
    <t>-639284764</t>
  </si>
  <si>
    <t>"celkový výkop"117,474</t>
  </si>
  <si>
    <t>"štěrkový polštář"-2,704</t>
  </si>
  <si>
    <t>"betonová deska"-4,056</t>
  </si>
  <si>
    <t>"objem nádrže"-3,14*(3,67*3,67)/4*2,44</t>
  </si>
  <si>
    <t>541408169</t>
  </si>
  <si>
    <t>"zásyp mimo komunikace a chodníky bude prováděn nakupovaným materiálem 0/32 a výkopkem v poměru 50/50"84,916*0,5</t>
  </si>
  <si>
    <t>"přepočet na tuny"42,458*2,05</t>
  </si>
  <si>
    <t>-1913234862</t>
  </si>
  <si>
    <t>"výkopek celkem"35,242+23,495</t>
  </si>
  <si>
    <t>"použito ke zpětnému zásypu"-42,458</t>
  </si>
  <si>
    <t>"odvoz na skládku"16,279</t>
  </si>
  <si>
    <t>1884847982</t>
  </si>
  <si>
    <t>1822048903</t>
  </si>
  <si>
    <t>"ke zpětnému zásypu"42,458</t>
  </si>
  <si>
    <t>552958737</t>
  </si>
  <si>
    <t>"ke zpětnému zásypu - na ZS"42,458</t>
  </si>
  <si>
    <t>"ke zpětnému zásypu - k rýze"42,458</t>
  </si>
  <si>
    <t>-1737009190</t>
  </si>
  <si>
    <t>"zemina na skládku"16,279+58,737</t>
  </si>
  <si>
    <t>"přepočet na tuny"75,016*1,9</t>
  </si>
  <si>
    <t>358107480</t>
  </si>
  <si>
    <t>2012281708</t>
  </si>
  <si>
    <t>"štěrkový podsyp"5,2*5,2*0,1</t>
  </si>
  <si>
    <t>1730737237</t>
  </si>
  <si>
    <t>"betonový podklad C12/15-X0"5,2*5,2*0,15</t>
  </si>
  <si>
    <t>-1457299696</t>
  </si>
  <si>
    <t>"výztuž 25% překrytí"(5,2*5,2)*1,25</t>
  </si>
  <si>
    <t>1269957907</t>
  </si>
  <si>
    <t>-337414126</t>
  </si>
  <si>
    <t>117042411</t>
  </si>
  <si>
    <t>-1618402383</t>
  </si>
  <si>
    <t>"vyrovnávací prstýnek pod kruhový poklop"2</t>
  </si>
  <si>
    <t>894411311_R1</t>
  </si>
  <si>
    <t>Osazení odlehčovací komory</t>
  </si>
  <si>
    <t>-1442975372</t>
  </si>
  <si>
    <t xml:space="preserve">Poznámka k položce:_x000D_
včetně jeřábových prací </t>
  </si>
  <si>
    <t>"osazení čerpací stanice"1</t>
  </si>
  <si>
    <t>1122123_R2</t>
  </si>
  <si>
    <t xml:space="preserve">prefabrikovaná odlehčovací komora s bočním přepadem, princip ztraceného bednění,_x000D_
vnitřní a vnější plášť z PP, armovací výztuž stěn a stropu prozatížení D400, ovládací prvky v nerezi tj. (výškově nastavitelnou přelivnou hranu a stavítko na odtoku)_x000D_
včetně nátrubků pro napojení potrubí odtoku a nátoku </t>
  </si>
  <si>
    <t>-927218471</t>
  </si>
  <si>
    <t>894201121</t>
  </si>
  <si>
    <t>Ostatní konstrukce na trubním vedení z prostého betonu dno šachet tloušťky přes 200 mm z betonu bez zvýšených nároků na prostředí tř. C 25/30</t>
  </si>
  <si>
    <t>1768039615</t>
  </si>
  <si>
    <t>https://podminky.urs.cz/item/CS_URS_2024_01/894201121</t>
  </si>
  <si>
    <t>"Výplňový beton odlehčovací komory"8,8</t>
  </si>
  <si>
    <t>687140476</t>
  </si>
  <si>
    <t>IO 04 - Usazovací nádrž</t>
  </si>
  <si>
    <t xml:space="preserve">    8.1 - Usazovací nádrž - stavební část</t>
  </si>
  <si>
    <t xml:space="preserve">    8.2 - Usazovací nádrž - technologie</t>
  </si>
  <si>
    <t>1791643569</t>
  </si>
  <si>
    <t>-1436528119</t>
  </si>
  <si>
    <t>685639167</t>
  </si>
  <si>
    <t>"svahovaný výkop" (1/3*(4,29-0,47)*(8,38*3,88+58,7+11,08*9,58))</t>
  </si>
  <si>
    <t>"procentuální zastoupenost třídy težitelnosti"251,306*0,3</t>
  </si>
  <si>
    <t>822900694</t>
  </si>
  <si>
    <t>"procentuální zastoupenost třídy težitelnosti"251,306*0,2</t>
  </si>
  <si>
    <t>1160281801</t>
  </si>
  <si>
    <t>144007042</t>
  </si>
  <si>
    <t>2068465273</t>
  </si>
  <si>
    <t>"celkový výkop"251,306</t>
  </si>
  <si>
    <t>"štěrkový polštář"-3,251</t>
  </si>
  <si>
    <t>"betonová deska"-4,877</t>
  </si>
  <si>
    <t>"objem nádrže"-6,88*2,38*3,39</t>
  </si>
  <si>
    <t>-145986937</t>
  </si>
  <si>
    <t>"zásyp mimo komunikace a chodníky bude prováděn nakupovaným materiálem 0/32 a výkopkem v poměru 50/50"187,669*0,5</t>
  </si>
  <si>
    <t>"přepočet na tuny"93,835*2,05</t>
  </si>
  <si>
    <t>564589294</t>
  </si>
  <si>
    <t>"výkopek celkem"75,392+50,261</t>
  </si>
  <si>
    <t>"použito ke zpětnému zásypu"-93,835</t>
  </si>
  <si>
    <t>"odvoz na skládku"31,818</t>
  </si>
  <si>
    <t>-934330364</t>
  </si>
  <si>
    <t>1965353692</t>
  </si>
  <si>
    <t>"ke zpětnému zásypu"93,835</t>
  </si>
  <si>
    <t>112678365</t>
  </si>
  <si>
    <t>"zemina na skládku"31,818+125,653</t>
  </si>
  <si>
    <t>"přepočet na tuny"157,471*1,9</t>
  </si>
  <si>
    <t>1367113718</t>
  </si>
  <si>
    <t>"ke zpětnému zásypu - na ZS"93,835</t>
  </si>
  <si>
    <t>"ke zpětnému zásypu - k rýze"93,835</t>
  </si>
  <si>
    <t>-523692570</t>
  </si>
  <si>
    <t>-1038719196</t>
  </si>
  <si>
    <t>"štěrkový podsyp"8,38*3,88*0,1</t>
  </si>
  <si>
    <t>192881986</t>
  </si>
  <si>
    <t>"betonový podklad C12/15-X0"8,38*3,88*0,15</t>
  </si>
  <si>
    <t>631560408</t>
  </si>
  <si>
    <t>"výztuž 25% překrytí"(8,38*3,88)*1,25</t>
  </si>
  <si>
    <t>Usazovací nádrž - stavební část</t>
  </si>
  <si>
    <t>670752865</t>
  </si>
  <si>
    <t>55241402_R1</t>
  </si>
  <si>
    <t>-790071354</t>
  </si>
  <si>
    <t>55241402_R2</t>
  </si>
  <si>
    <t>Neodvětrávaný kompozitový poklop 1200*600 mm třídy zatížení B125</t>
  </si>
  <si>
    <t>-2010021561</t>
  </si>
  <si>
    <t>-1178619118</t>
  </si>
  <si>
    <t>1120103OZ_R3</t>
  </si>
  <si>
    <t>Prstenec šachtový vyrovnávací  TBW-Q 60/800/150</t>
  </si>
  <si>
    <t>898585212</t>
  </si>
  <si>
    <t>Poznámka k položce:_x000D_
výška 60 mm</t>
  </si>
  <si>
    <t>"vyrovnávací prstýnek pod kruhový poklop"2*3</t>
  </si>
  <si>
    <t>-1733197693</t>
  </si>
  <si>
    <t>1967274707</t>
  </si>
  <si>
    <t>"přechodová deska pod kruhový poklop"3</t>
  </si>
  <si>
    <t>1640107106</t>
  </si>
  <si>
    <t>-529244538</t>
  </si>
  <si>
    <t>"skruž pod kruhový poklop"3</t>
  </si>
  <si>
    <t>894411311_R4</t>
  </si>
  <si>
    <t>Osazení železobetonových dílců pro nádrže - dno a zákrytová deska</t>
  </si>
  <si>
    <t>351054605</t>
  </si>
  <si>
    <t>Poznámka k položce:_x000D_
včetně jeřábových prací</t>
  </si>
  <si>
    <t>"usazovací nádrž"1</t>
  </si>
  <si>
    <t>312504B_R</t>
  </si>
  <si>
    <t>Dno výšky 3000 mm PNO 210/660/300/14 BZP - už. objem 41,58 m3</t>
  </si>
  <si>
    <t>-1009140206</t>
  </si>
  <si>
    <t>Poznámka k položce:_x000D_
2380/6880/3140</t>
  </si>
  <si>
    <t>312500B_R</t>
  </si>
  <si>
    <t>Zákrytová deska PNO 210/660/25 ZDP -14</t>
  </si>
  <si>
    <t>-460157945</t>
  </si>
  <si>
    <t>Poznámka k položce:_x000D_
2380/6880/250</t>
  </si>
  <si>
    <t>3120821_R</t>
  </si>
  <si>
    <t>Nástavec - pro max. zatížení B125 pro kompozitový poklop 1200*600 výšky 550 mm</t>
  </si>
  <si>
    <t>897856037</t>
  </si>
  <si>
    <t>"vstup nad česlemi"1</t>
  </si>
  <si>
    <t>1350625080</t>
  </si>
  <si>
    <t>"strop"6,88*2,38</t>
  </si>
  <si>
    <t>"odečet poklopu"-3*(3,14*(0,8*0,8)/4)</t>
  </si>
  <si>
    <t>-897580528</t>
  </si>
  <si>
    <t>"stěny"2*(3,39*2,38)+2*(3,39*6,88)</t>
  </si>
  <si>
    <t>"plocha vnější vstup"3*(3,14*1,2*0,5)</t>
  </si>
  <si>
    <t>915936668</t>
  </si>
  <si>
    <t>83,302*0,00034 'Přepočtené koeficientem množství</t>
  </si>
  <si>
    <t>-792521008</t>
  </si>
  <si>
    <t>1438538449</t>
  </si>
  <si>
    <t>603992052</t>
  </si>
  <si>
    <t>83,302*1,25 'Přepočtené koeficientem množství</t>
  </si>
  <si>
    <t>1962967308</t>
  </si>
  <si>
    <t>"vypouštěcí  PVC DN 200-otvor 300 mm"2*0,15</t>
  </si>
  <si>
    <t>977151123_R</t>
  </si>
  <si>
    <t>Jádrové vrty diamantovými korunkami do stavebních materiálů D přes 130 do 150 mm, včetně utěsnění mezikruží bude zafouknuto kanalizační pěnou, která se zařízne a následné zapravení bude provedeno maltou ergelit</t>
  </si>
  <si>
    <t>-168779914</t>
  </si>
  <si>
    <t>"Prostup elektro - otvor 150 mm - kopoflex d63"1*0,15</t>
  </si>
  <si>
    <t>977151127</t>
  </si>
  <si>
    <t>Jádrové vrty diamantovými korunkami do stavebních materiálů (železobetonu, betonu, cihel, obkladů, dlažeb, kamene) průměru přes 225 do 250 mm</t>
  </si>
  <si>
    <t>-317745182</t>
  </si>
  <si>
    <t>https://podminky.urs.cz/item/CS_URS_2024_01/977151127</t>
  </si>
  <si>
    <t>"Prostup skrze strop pro zemní soupravu v KG chráničce DN 200-otvor 250 mm"2*0,15</t>
  </si>
  <si>
    <t>721100912_R5</t>
  </si>
  <si>
    <t>1550929726</t>
  </si>
  <si>
    <t>"vypouštěcí  PVC DN 200-otvor 300 mm"2</t>
  </si>
  <si>
    <t>"Prostup skrze strop pro zemní soupravu v KG chráničce DN 200-otvor 250 mm"2</t>
  </si>
  <si>
    <t>894201161</t>
  </si>
  <si>
    <t>Ostatní konstrukce na trubním vedení z prostého betonu dno šachet tloušťky přes 200 mm z betonu se zvýšenými nároky na prostředí tř. C 30/37</t>
  </si>
  <si>
    <t>-1394070109</t>
  </si>
  <si>
    <t>https://podminky.urs.cz/item/CS_URS_2024_01/894201161</t>
  </si>
  <si>
    <t>"dobetonování radiusu"0,1*(5,1+2,0+5,1+2,0)</t>
  </si>
  <si>
    <t>933901111</t>
  </si>
  <si>
    <t>Zkoušky objektů a vymývání provedení zkoušky vodotěsnosti betonové nádrže jakéhokoliv druhu a tvaru, o obsahu do 1000 m3</t>
  </si>
  <si>
    <t>-1035343613</t>
  </si>
  <si>
    <t>https://podminky.urs.cz/item/CS_URS_2024_01/933901111</t>
  </si>
  <si>
    <t>"objem nádrže"41,58</t>
  </si>
  <si>
    <t>08211321</t>
  </si>
  <si>
    <t>voda pitná pro ostatní odběratele</t>
  </si>
  <si>
    <t>1188841937</t>
  </si>
  <si>
    <t>Usazovací nádrž - technologie</t>
  </si>
  <si>
    <t>10871272</t>
  </si>
  <si>
    <t>31951008</t>
  </si>
  <si>
    <t>potrubní spojka jištěná proti posuvu hrdlo-příruba DN 200</t>
  </si>
  <si>
    <t>-567822447</t>
  </si>
  <si>
    <t>"vypouštěcí potrubí"2+2</t>
  </si>
  <si>
    <t>-1751671901</t>
  </si>
  <si>
    <t>28617193</t>
  </si>
  <si>
    <t>koleno kanalizační PP třívrstvé SN16 DN 200x87°</t>
  </si>
  <si>
    <t>1205707195</t>
  </si>
  <si>
    <t>"vypouštěcí potrubí"1+1</t>
  </si>
  <si>
    <t>891241112</t>
  </si>
  <si>
    <t>Montáž vodovodních armatur na potrubí šoupátek nebo klapek uzavíracích v otevřeném výkopu nebo v šachtách s osazením zemní soupravy (bez poklopů) DN 80</t>
  </si>
  <si>
    <t>-229136918</t>
  </si>
  <si>
    <t>https://podminky.urs.cz/item/CS_URS_2024_01/891241112</t>
  </si>
  <si>
    <t>42221507</t>
  </si>
  <si>
    <t>šoupě nožové s nestoupavým vřetenem oboustranně těsnicí DN 200</t>
  </si>
  <si>
    <t>2127737208</t>
  </si>
  <si>
    <t>42291081</t>
  </si>
  <si>
    <t>souprava zemní pro šoupátka DN 200mm Rd 2,0m</t>
  </si>
  <si>
    <t>1472276006</t>
  </si>
  <si>
    <t>42291063</t>
  </si>
  <si>
    <t>souprava zemní pro šoupátka DN 200mm Rd 1,0m</t>
  </si>
  <si>
    <t>2006495648</t>
  </si>
  <si>
    <t>49434541</t>
  </si>
  <si>
    <t>56230633</t>
  </si>
  <si>
    <t>poklop uliční šoupátkový kulatý plastový PA s litinovým víkem</t>
  </si>
  <si>
    <t>1404212233</t>
  </si>
  <si>
    <t>42210050</t>
  </si>
  <si>
    <t>deska podkladová uličního poklopu litinového šoupatového</t>
  </si>
  <si>
    <t>1709779723</t>
  </si>
  <si>
    <t>871355221_R</t>
  </si>
  <si>
    <t xml:space="preserve">Montáž kanalizační potrubí z tvrdého PVC jednovrstvé tuhost třídy SN8 DN 200 do svislé polochy jako chránička pro zemní soupravu </t>
  </si>
  <si>
    <t>450164168</t>
  </si>
  <si>
    <t>"svislá chránička pro zemní soupravu"2*1</t>
  </si>
  <si>
    <t>28611167</t>
  </si>
  <si>
    <t>trubka kanalizační PVC-U plnostěnná jednovrstvá DN 200x1000mm SN8</t>
  </si>
  <si>
    <t>-783837661</t>
  </si>
  <si>
    <t>857242122_R6</t>
  </si>
  <si>
    <t>nerezové sklopné česle, včetně dopravy a montáže</t>
  </si>
  <si>
    <t>-626438858</t>
  </si>
  <si>
    <t>"šikmé 1200*1460"1</t>
  </si>
  <si>
    <t>"vodorovné 840*1460"1</t>
  </si>
  <si>
    <t>1401198870</t>
  </si>
  <si>
    <t>1288548470</t>
  </si>
  <si>
    <t>"výška 3,7 m, počet ks 3"3*3,7</t>
  </si>
  <si>
    <t>-1758224116</t>
  </si>
  <si>
    <t>IO 05 - Technologická elektroinstalace a SŘTP</t>
  </si>
  <si>
    <t>01 - Technologická elektroinstalace a SŘTP - přípojka NN</t>
  </si>
  <si>
    <t xml:space="preserve">    2 - Zakládání</t>
  </si>
  <si>
    <t xml:space="preserve">    3 - Svislé a kompletní konstrukce</t>
  </si>
  <si>
    <t>1_R</t>
  </si>
  <si>
    <t>Elektroměrová rozvodnice ER112/NVP7P, 40A</t>
  </si>
  <si>
    <t>-1388347955</t>
  </si>
  <si>
    <t>2_R</t>
  </si>
  <si>
    <t>Třífázový jistič 32A, char. C, 10kA</t>
  </si>
  <si>
    <t>2003606923</t>
  </si>
  <si>
    <t>Zakládání</t>
  </si>
  <si>
    <t>711030</t>
  </si>
  <si>
    <t>CYKY-J 4x16 RE</t>
  </si>
  <si>
    <t>km</t>
  </si>
  <si>
    <t>1946585622</t>
  </si>
  <si>
    <t>0,010</t>
  </si>
  <si>
    <t>460171322</t>
  </si>
  <si>
    <t>Hloubení nezapažených kabelových rýh strojně včetně urovnání dna s přemístěním výkopku do vzdálenosti 3 m od okraje jámy nebo s naložením na dopravní prostředek šířky 50 cm hloubky 120 cm v hornině třídy těžitelnosti I skupiny 3</t>
  </si>
  <si>
    <t>1257207726</t>
  </si>
  <si>
    <t>https://podminky.urs.cz/item/CS_URS_2024_01/460171322</t>
  </si>
  <si>
    <t>-562375082</t>
  </si>
  <si>
    <t>"výkopek celkem"8*0,5*1,2</t>
  </si>
  <si>
    <t>827802638</t>
  </si>
  <si>
    <t>"zemina na skládku"4,8</t>
  </si>
  <si>
    <t>"přepočet na tuny"4,8*1,9</t>
  </si>
  <si>
    <t>877019836</t>
  </si>
  <si>
    <t>-730313094</t>
  </si>
  <si>
    <t>"výkopek celkem"0,7</t>
  </si>
  <si>
    <t>-992850615</t>
  </si>
  <si>
    <t>"zemina na skládku"0,7</t>
  </si>
  <si>
    <t>"přepočet na tuny"0,7*1,9</t>
  </si>
  <si>
    <t>-83596002</t>
  </si>
  <si>
    <t>460451331</t>
  </si>
  <si>
    <t>Zásyp kabelových rýh strojně s přemístěním sypaniny ze vzdálenosti do 10 m, s uložením výkopku ve vrstvách včetně zhutnění a urovnání povrchu šířky 50 cm hloubky 120 cm z horniny třídy těžitelnosti I skupiny 1 a 2</t>
  </si>
  <si>
    <t>328164893</t>
  </si>
  <si>
    <t>https://podminky.urs.cz/item/CS_URS_2024_01/460451331</t>
  </si>
  <si>
    <t>1735528883</t>
  </si>
  <si>
    <t>"zásyp"8*0,5*1,2</t>
  </si>
  <si>
    <t>"přepočet na tuny"4,8*2,05</t>
  </si>
  <si>
    <t>741110053</t>
  </si>
  <si>
    <t>Montáž trubek elektroinstalačních s nasunutím nebo našroubováním do krabic plastových ohebných, uložených volně, vnější Ø přes 35 mm</t>
  </si>
  <si>
    <t>1992100523</t>
  </si>
  <si>
    <t>https://podminky.urs.cz/item/CS_URS_2024_01/741110053</t>
  </si>
  <si>
    <t>34571352</t>
  </si>
  <si>
    <t>trubka elektroinstalační ohebná dvouplášťová korugovaná (chránička) D 52/63mm, HDPE+LDPE</t>
  </si>
  <si>
    <t>1327693679</t>
  </si>
  <si>
    <t>639320861</t>
  </si>
  <si>
    <t>Svislé a kompletní konstrukce</t>
  </si>
  <si>
    <t>3_R</t>
  </si>
  <si>
    <t>Protažení kabeláže chráničkou</t>
  </si>
  <si>
    <t>1522986928</t>
  </si>
  <si>
    <t>4_R</t>
  </si>
  <si>
    <t>Ukončení kabelu CYKY-J 4x16</t>
  </si>
  <si>
    <t>ks</t>
  </si>
  <si>
    <t>-1719310994</t>
  </si>
  <si>
    <t>5_R</t>
  </si>
  <si>
    <t>Instace ER112 do zděnného pilíře</t>
  </si>
  <si>
    <t>-1069213604</t>
  </si>
  <si>
    <t>6_R</t>
  </si>
  <si>
    <t>Přesun a zapojení jističe</t>
  </si>
  <si>
    <t>-1720501878</t>
  </si>
  <si>
    <t>7_R</t>
  </si>
  <si>
    <t>Koordinace se stavbou a s RT</t>
  </si>
  <si>
    <t>1327182916</t>
  </si>
  <si>
    <t>8_R</t>
  </si>
  <si>
    <t>Odpojení stávající přípojky NN</t>
  </si>
  <si>
    <t>482352775</t>
  </si>
  <si>
    <t>9_R</t>
  </si>
  <si>
    <t>Doprava</t>
  </si>
  <si>
    <t>-1560297489</t>
  </si>
  <si>
    <t>460101112</t>
  </si>
  <si>
    <t>Odkop zeminy strojně s přemístěním výkopku do vzdálenosti 3 m od okraje jámy nebo s naložením na dopravní prostředek v hornině třídy těžitelnosti I skupiny 3</t>
  </si>
  <si>
    <t>1807711621</t>
  </si>
  <si>
    <t>https://podminky.urs.cz/item/CS_URS_2024_01/460101112</t>
  </si>
  <si>
    <t>"výkop základu zděnného pilíře"3,5*0,4*0,7</t>
  </si>
  <si>
    <t>750785626</t>
  </si>
  <si>
    <t>"výkopek celkem"0,98</t>
  </si>
  <si>
    <t>-2147025007</t>
  </si>
  <si>
    <t>"zemina na skládku"0,98</t>
  </si>
  <si>
    <t>"přepočet na tuny"0,98*1,9</t>
  </si>
  <si>
    <t>-911039022</t>
  </si>
  <si>
    <t>128825142</t>
  </si>
  <si>
    <t>"štěrkový podsyp"3,5*0,4*0,1</t>
  </si>
  <si>
    <t>264455064</t>
  </si>
  <si>
    <t>"betonový podklad C12/15-X0"3,5*0,4*0,6</t>
  </si>
  <si>
    <t>346278104</t>
  </si>
  <si>
    <t>Přizdívky z cihel vápenopískových z cihel plných nebarvených na maltu cementovou M20, tloušťka přizdívky 71 mm</t>
  </si>
  <si>
    <t>96689134</t>
  </si>
  <si>
    <t>https://podminky.urs.cz/item/CS_URS_2024_01/346278104</t>
  </si>
  <si>
    <t>"vyzdění pilíře"(2*(2,35*0,4))+(2*(3,5*2,35))</t>
  </si>
  <si>
    <t>"otvory dvířek"-((0,5*0,9)+(0,5*0,9)+(1,5*1,6))</t>
  </si>
  <si>
    <t>444141524</t>
  </si>
  <si>
    <t>Střešní konstrukce pórobetonové ze střešních panelů o objemové hmotnosti 600 kg/m3 spojených na pero a drážku, šířky panelu 625 mm tloušťky 200 mm, délky přes 3000 do 5000 mm</t>
  </si>
  <si>
    <t>1231328642</t>
  </si>
  <si>
    <t>https://podminky.urs.cz/item/CS_URS_2024_01/444141524</t>
  </si>
  <si>
    <t>"zastřešení pilíře"3,7*0,625</t>
  </si>
  <si>
    <t>767646411</t>
  </si>
  <si>
    <t>Montáž revizních dveří a dvířek hliníkových, ocelových nebo plastových s rámem jednokřídlových, plochy do 0,5 m2</t>
  </si>
  <si>
    <t>-596038066</t>
  </si>
  <si>
    <t>https://podminky.urs.cz/item/CS_URS_2024_01/767646411</t>
  </si>
  <si>
    <t>2*(0,5*0,9)</t>
  </si>
  <si>
    <t>56245702_R1</t>
  </si>
  <si>
    <t>dvířka revizní nerezová s rámem 900x500 se zámkem</t>
  </si>
  <si>
    <t>270391530</t>
  </si>
  <si>
    <t>767646413</t>
  </si>
  <si>
    <t>Montáž revizních dveří a dvířek hliníkových, ocelových nebo plastových s rámem jednokřídlových, plochy přes 1 m2</t>
  </si>
  <si>
    <t>-1926365797</t>
  </si>
  <si>
    <t>https://podminky.urs.cz/item/CS_URS_2024_01/767646413</t>
  </si>
  <si>
    <t>1,6*1,5</t>
  </si>
  <si>
    <t>56245702_R2</t>
  </si>
  <si>
    <t>dvířka revizní nerezová s rámem 1500x1600 se zámkem</t>
  </si>
  <si>
    <t>-1704308874</t>
  </si>
  <si>
    <t>220182002_R1</t>
  </si>
  <si>
    <t>Protažení chrániček a uzemnění základem pilíře</t>
  </si>
  <si>
    <t>-2053623836</t>
  </si>
  <si>
    <t>220182002_R2</t>
  </si>
  <si>
    <t>Drobné stavební práce v rámci zdění pilíře</t>
  </si>
  <si>
    <t>2057549371</t>
  </si>
  <si>
    <t>10_R</t>
  </si>
  <si>
    <t>Vypracování revizní zprávy, doprava RT</t>
  </si>
  <si>
    <t>871461286</t>
  </si>
  <si>
    <t>02 - Technologická elektroinstalace a SŘTP - TE+SŘTP</t>
  </si>
  <si>
    <t xml:space="preserve">    3.1 - Rozváděč RM1</t>
  </si>
  <si>
    <t xml:space="preserve">    3.2 - Odvětrání rozváděče</t>
  </si>
  <si>
    <t xml:space="preserve">    3.3 - Propojovací kanály a DIN lišty</t>
  </si>
  <si>
    <t xml:space="preserve">    3.4 - Ostatní příslušenství</t>
  </si>
  <si>
    <t xml:space="preserve">    4.1 -  Hlavní vypínač</t>
  </si>
  <si>
    <t xml:space="preserve">    4.2 - Přístroje NN pro jištění obvodů, přepěťové ochrany</t>
  </si>
  <si>
    <t xml:space="preserve">    4.3 - Relé, stykače, softstarty a tepelné ochrany</t>
  </si>
  <si>
    <t xml:space="preserve">    4.4 - Zdroje, měniče, akumulátory</t>
  </si>
  <si>
    <t xml:space="preserve">    4.5 - Ovládací a signalizační prvky</t>
  </si>
  <si>
    <t xml:space="preserve">    4.6 - Svorkovnice, malé pojistkové odpínače</t>
  </si>
  <si>
    <t xml:space="preserve">    4.7 - Kabelové štítky, návlečky, vodiče</t>
  </si>
  <si>
    <t xml:space="preserve">    7 - SW práce</t>
  </si>
  <si>
    <t xml:space="preserve">    8 - Trubní vedení</t>
  </si>
  <si>
    <t xml:space="preserve">    9 - Ostatní konstrukce a práce, bourání</t>
  </si>
  <si>
    <t xml:space="preserve">    10 - Elektroinstalační materiál</t>
  </si>
  <si>
    <t xml:space="preserve">    10.1 - Kabelové nosné systémy</t>
  </si>
  <si>
    <t xml:space="preserve">    10.2 - Kabely technologické elektroinstalace</t>
  </si>
  <si>
    <t xml:space="preserve">    10.3 - Napojení na uzemnění</t>
  </si>
  <si>
    <t xml:space="preserve">    10.4 - Ochranné pospojení</t>
  </si>
  <si>
    <t xml:space="preserve">    10.5 - Stavební elektroinstalace</t>
  </si>
  <si>
    <t xml:space="preserve">    10.6 - Ostatní</t>
  </si>
  <si>
    <t xml:space="preserve">    11 - Zemní práce - přípravné a přidružené práce</t>
  </si>
  <si>
    <t xml:space="preserve">    12 - Zemní práce - odkopávky a prokopávky</t>
  </si>
  <si>
    <t xml:space="preserve">    13 - Zemní práce - hloubené vykopávky</t>
  </si>
  <si>
    <t>-2039029587</t>
  </si>
  <si>
    <t>"kabelová chránička pro UN"18,5</t>
  </si>
  <si>
    <t>"2*VZT pro ČSOV"2*13,5</t>
  </si>
  <si>
    <t>"1*elektro pro ČSOV"13,5</t>
  </si>
  <si>
    <t>-1337992277</t>
  </si>
  <si>
    <t>"výkopek celkem"59*0,5*1,2</t>
  </si>
  <si>
    <t>-966263691</t>
  </si>
  <si>
    <t>"zemina na skládku"35,4</t>
  </si>
  <si>
    <t>"přepočet na tuny"35,4*1,9</t>
  </si>
  <si>
    <t>-1797060922</t>
  </si>
  <si>
    <t>-1006266242</t>
  </si>
  <si>
    <t>-202602424</t>
  </si>
  <si>
    <t>"zásyp"59*0,5*1,2</t>
  </si>
  <si>
    <t>"přepočet na tuny"35,4*2,05</t>
  </si>
  <si>
    <t>-701735963</t>
  </si>
  <si>
    <t>-1005959609</t>
  </si>
  <si>
    <t>871260310</t>
  </si>
  <si>
    <t>Montáž kanalizačního potrubí z polypropylenu PP hladkého plnostěnného SN 10 DN 100</t>
  </si>
  <si>
    <t>737626452</t>
  </si>
  <si>
    <t>https://podminky.urs.cz/item/CS_URS_2024_01/871260310</t>
  </si>
  <si>
    <t>28611118</t>
  </si>
  <si>
    <t>trubka kanalizační PVC-U plnostěnná jednovrstvá DN 110x1000mm SN8</t>
  </si>
  <si>
    <t>-1778332102</t>
  </si>
  <si>
    <t>877260310</t>
  </si>
  <si>
    <t>Montáž tvarovek na kanalizačním plastovém potrubí z PP nebo PVC-U hladkého plnostěnného kolen, víček nebo hrdlových uzávěrů DN 100</t>
  </si>
  <si>
    <t>1415352662</t>
  </si>
  <si>
    <t>https://podminky.urs.cz/item/CS_URS_2024_01/877260310</t>
  </si>
  <si>
    <t>28617160</t>
  </si>
  <si>
    <t>koleno kanalizační PP třívrstvé SN16 DN 100x15°</t>
  </si>
  <si>
    <t>-1325179881</t>
  </si>
  <si>
    <t>"2*VZT pro ČSOV"2*4</t>
  </si>
  <si>
    <t>"1*elektro pro ČSOV"1*4</t>
  </si>
  <si>
    <t>-1239364024</t>
  </si>
  <si>
    <t>001_R</t>
  </si>
  <si>
    <t>GSM/GPRS modem s komunikačním rozhranním RS232/RS485/MBus. Komunikace standartními protokoly řídících a měřících systémů (Modbus RTU, RDS92, tad.). Dálková zpráva zařízení v síti provozovatele. Zařízení kompatibilní se zařízení v datové síti provozovatele.</t>
  </si>
  <si>
    <t>671859193</t>
  </si>
  <si>
    <t>002_R</t>
  </si>
  <si>
    <t>Montážní anténa GSM, 0dBi, FME(f), RG174 3m</t>
  </si>
  <si>
    <t>1284297108</t>
  </si>
  <si>
    <t>003_R</t>
  </si>
  <si>
    <t>Držák antény - montáž do rozváděče</t>
  </si>
  <si>
    <t>481913599</t>
  </si>
  <si>
    <t>004_R</t>
  </si>
  <si>
    <t>Konfigurace a začlenění do sítě provozovatele</t>
  </si>
  <si>
    <t>-1113735450</t>
  </si>
  <si>
    <t>3.1</t>
  </si>
  <si>
    <t>Rozváděč RM1</t>
  </si>
  <si>
    <t>005_R</t>
  </si>
  <si>
    <t>Oceloplechová nástěnná rozvodnice 1200x1000x300, IP65, plné dveře, montážní deska</t>
  </si>
  <si>
    <t>-784430102</t>
  </si>
  <si>
    <t>006_R</t>
  </si>
  <si>
    <t>Závěsná oka pro oceloplechovou skříň, sada 4ks</t>
  </si>
  <si>
    <t>-1359084458</t>
  </si>
  <si>
    <t>007_R</t>
  </si>
  <si>
    <t>Schránka na dokumentaci, A4</t>
  </si>
  <si>
    <t>-813125576</t>
  </si>
  <si>
    <t>3.2</t>
  </si>
  <si>
    <t>Odvětrání rozváděče</t>
  </si>
  <si>
    <t>008_R</t>
  </si>
  <si>
    <t>Větrací mřížka, 125 x 125 mm, IP54</t>
  </si>
  <si>
    <t>1425121530</t>
  </si>
  <si>
    <t>009_R</t>
  </si>
  <si>
    <t>Ventilátor 125 x 125mm, 85m3/ h, 230V, IP54</t>
  </si>
  <si>
    <t>-751246617</t>
  </si>
  <si>
    <t>010_R</t>
  </si>
  <si>
    <t>Termostat se spínacím kontaktem. Termostat určený pro spínání ventilátorů. 0-60°C. 1Z 250VAC</t>
  </si>
  <si>
    <t>433155348</t>
  </si>
  <si>
    <t>3.3</t>
  </si>
  <si>
    <t>Propojovací kanály a DIN lišty</t>
  </si>
  <si>
    <t>011_R</t>
  </si>
  <si>
    <t>Lišta přístrojová DIN 35x 7,5 perforovaná</t>
  </si>
  <si>
    <t>-712485349</t>
  </si>
  <si>
    <t>012_R</t>
  </si>
  <si>
    <t>Žlab perforovaný 25x60 otvor 4/6mm</t>
  </si>
  <si>
    <t>-1229486434</t>
  </si>
  <si>
    <t>013_R</t>
  </si>
  <si>
    <t>Žlab perforovaný 60x60 otvor 4/6mm</t>
  </si>
  <si>
    <t>322071310</t>
  </si>
  <si>
    <t>3.4</t>
  </si>
  <si>
    <t>Ostatní příslušenství</t>
  </si>
  <si>
    <t>014_R</t>
  </si>
  <si>
    <t>Zásuvka vestavná 1x230V 1P+N+PE 16A</t>
  </si>
  <si>
    <t>-1986073341</t>
  </si>
  <si>
    <t>015_R</t>
  </si>
  <si>
    <t>Zásuvka vestavná 32A 5P 400V IP44 6h úhlová.</t>
  </si>
  <si>
    <t>-1368539127</t>
  </si>
  <si>
    <t>016_R</t>
  </si>
  <si>
    <t>Vývodka metrická M25, upínací rozsah 13-18mm, RAL7035.</t>
  </si>
  <si>
    <t>1860947352</t>
  </si>
  <si>
    <t>017_R</t>
  </si>
  <si>
    <t>Plastová matice s metrickým závitem M25x1,55.</t>
  </si>
  <si>
    <t>-1934276158</t>
  </si>
  <si>
    <t>018_R</t>
  </si>
  <si>
    <t>Vývodka metrická M20, upínací rozsah 10-14mm, RAL7035.</t>
  </si>
  <si>
    <t>985852447</t>
  </si>
  <si>
    <t>019_R</t>
  </si>
  <si>
    <t>Plastová matice s metrickým závitem M20x1,55.</t>
  </si>
  <si>
    <t>817376434</t>
  </si>
  <si>
    <t>020_R</t>
  </si>
  <si>
    <t>Vývodka metrická M16, upínací rozsah 5-10mm, RAL7035.</t>
  </si>
  <si>
    <t>239675068</t>
  </si>
  <si>
    <t>021_R</t>
  </si>
  <si>
    <t>Plastová matice s metrickým závitem M16x1,55.</t>
  </si>
  <si>
    <t>536842060</t>
  </si>
  <si>
    <t>022_R</t>
  </si>
  <si>
    <t>BM-1s (Vývodka metrická M12, upínací rozsah 3-6mm, RAL7035)</t>
  </si>
  <si>
    <t>1305503381</t>
  </si>
  <si>
    <t>023_R</t>
  </si>
  <si>
    <t>Plastová matice s metrickým závitem M12x1,55.</t>
  </si>
  <si>
    <t>-911782460</t>
  </si>
  <si>
    <t>4.1</t>
  </si>
  <si>
    <t xml:space="preserve"> Hlavní vypínač</t>
  </si>
  <si>
    <t>024_R</t>
  </si>
  <si>
    <t>3-pólový přepínáč I-0-II Ith=40A, 23A/AC-23/415V, montáž na DIN lištu, bez rukojeti (objednává se samostatně), vhodná přímá rukojeť OHBS3/1 nebo OHBS2/1. Vhodná rukojeť pro prodloužené ovládání OH_45J6E311 + hřídel OXP6x_ vhodné délky</t>
  </si>
  <si>
    <t>-1109136835</t>
  </si>
  <si>
    <t>0241_R</t>
  </si>
  <si>
    <t>Kryt 3f svorek</t>
  </si>
  <si>
    <t>-1880098698</t>
  </si>
  <si>
    <t>025_R</t>
  </si>
  <si>
    <t>Přídavný pól pro OT16…40F_, Současný chod, montáž na levou stranu</t>
  </si>
  <si>
    <t>1522998933</t>
  </si>
  <si>
    <t>026.1_R</t>
  </si>
  <si>
    <t>Přídavná krytka svorek, pro odpínač, 1P</t>
  </si>
  <si>
    <t>573414208</t>
  </si>
  <si>
    <t>027_R</t>
  </si>
  <si>
    <t>Pistolová rukojeť pro prodloužené ovládání uzamykatelná ve všech polohách. Blokování otevření dveří rozváděče v obou sepnutých polohách a ve vypnuté uzamčené poloze, v sepnutém stavu lze blokování překonat, ve vypnuté uzamčené poloze nelze.</t>
  </si>
  <si>
    <t>1518310307</t>
  </si>
  <si>
    <t>028_R</t>
  </si>
  <si>
    <t>Prodlužovací hřídel pro pistolovou rukojeť, 6x6-400mm.</t>
  </si>
  <si>
    <t>-1888251549</t>
  </si>
  <si>
    <t>4.2</t>
  </si>
  <si>
    <t>Přístroje NN pro jištění obvodů, přepěťové ochrany</t>
  </si>
  <si>
    <t>029_R</t>
  </si>
  <si>
    <t xml:space="preserve">Svodič přepětí T1+T2, 4P, 280V/12,5kA </t>
  </si>
  <si>
    <t>1727818063</t>
  </si>
  <si>
    <t>030_R</t>
  </si>
  <si>
    <t>Pojistkový odpínač E93/32, In: 32A, Póly: 3, počet modulů: 3, určeno pro pojistky: 10,3x38mm, bez indikátoru přepálené pojistky</t>
  </si>
  <si>
    <t>-923627433</t>
  </si>
  <si>
    <t>031_R</t>
  </si>
  <si>
    <t>Pojistkový odpínač E91/32, In: 32A, Póly: 1, počet modulů: 1, určeno pro pojistky: 10,3x38mm, bez indikátoru přepálené pojistky</t>
  </si>
  <si>
    <t>-905460598</t>
  </si>
  <si>
    <t>032_R</t>
  </si>
  <si>
    <t>Pojistka válcová PVA 10 2 A gG</t>
  </si>
  <si>
    <t>-707284607</t>
  </si>
  <si>
    <t>033_R</t>
  </si>
  <si>
    <t>Pojistka válcová PVA 10 6 A gG</t>
  </si>
  <si>
    <t>-491534100</t>
  </si>
  <si>
    <t>034_R</t>
  </si>
  <si>
    <t>Pojistka válcová PVA 10 25 A gG</t>
  </si>
  <si>
    <t>372792376</t>
  </si>
  <si>
    <t>035_R</t>
  </si>
  <si>
    <t>F204AC-40/0,03, proudový chránič, čtyřpólový, jmenovitý proud: 40 A, citlivost: 30 mA, Typ: AC – pro střídavý reziduální proud (určeno pro obecné zátěže)</t>
  </si>
  <si>
    <t>246005171</t>
  </si>
  <si>
    <t>036_R</t>
  </si>
  <si>
    <t>S201M-B6, 1 fázový jistič, jmenovitý proud In: 6 A, vypínací charakteristika: B, vypínací schopnost Icn: 10 kA</t>
  </si>
  <si>
    <t>-501977001</t>
  </si>
  <si>
    <t>037_R</t>
  </si>
  <si>
    <t>S201M-B10, 1 fázový jistič, jmenovitý proud In: 10 A, vypínací charakteristika: B, vypínací schopnost Icn: 10 kA</t>
  </si>
  <si>
    <t>507315559</t>
  </si>
  <si>
    <t>038_R</t>
  </si>
  <si>
    <t>S201M-B16, 1 fázový jistič, jmenovitý proud In: 16 A, vypínací charakteristika: B, vypínací schopnost Icn: 10 kA</t>
  </si>
  <si>
    <t>1692998798</t>
  </si>
  <si>
    <t>039_R</t>
  </si>
  <si>
    <t>S203M-B16, 3 fázový jistič, jmenovitý proud In: 16 A, vypínací charakteristika: B, vypínací schopnost Icn: 10 kA</t>
  </si>
  <si>
    <t>-1514580992</t>
  </si>
  <si>
    <t>040_R</t>
  </si>
  <si>
    <t>Předem sestavená propojovací lišta PS3/12, 3- fázová, určeno pro: 12 modulů, průřez 10mm (max.63A)</t>
  </si>
  <si>
    <t>-332896740</t>
  </si>
  <si>
    <t>041_R</t>
  </si>
  <si>
    <t>Koncová krytka určená pro 2 a 3 fázové prop. lišty</t>
  </si>
  <si>
    <t>-960937079</t>
  </si>
  <si>
    <t>4.3</t>
  </si>
  <si>
    <t>Relé, stykače, softstarty a tepelné ochrany</t>
  </si>
  <si>
    <t>042_R</t>
  </si>
  <si>
    <t>Napájecí napětí: 3x208 - 440 V AC, časová prodleva: 500 ms pevná, výstupní kontakty: 1 přepínací, monitoruje: výpadek fáze, fázový sled, princip spínání: princip uzavřeného obvodu, monitorování třífázové sítě</t>
  </si>
  <si>
    <t>1217977612</t>
  </si>
  <si>
    <t>043_R</t>
  </si>
  <si>
    <t xml:space="preserve">CM-MSS.23S 110-130VAC/220-240VAC, 2c/o,1xsenz.vstup, auto,manual, remote reset, šroubové svorky </t>
  </si>
  <si>
    <t>2103399443</t>
  </si>
  <si>
    <t>044_R</t>
  </si>
  <si>
    <t>Reléový modul, 24 V DC, Zelená LED, Nulová dioda, 4 Přepínací kontakt s testovacím tlačítkem, 250 V AC, 5 A, Svorky PUSH IN s akčním členem. Reléový modul jako montážní sestava, sestávající ze zásuvného relé a zásuvné základny. Řídicí a zatěžovací obvody elektricky oddělené.</t>
  </si>
  <si>
    <t>-894847501</t>
  </si>
  <si>
    <t>045_R</t>
  </si>
  <si>
    <t>Motorový spouštěč MS116-0,63 s tepelnou a zkratovou ochranou , Rozsah nastavení 0,4…0,63A, Výkon motoru 0,18kW, Napájecí napětí 690V AC/440VDC, Třída spouštění 10A, Zkratová odolnost 50kA, Rozměr 45x90x80</t>
  </si>
  <si>
    <t>2119660722</t>
  </si>
  <si>
    <t>046_R</t>
  </si>
  <si>
    <t>SK1-11, Příslušenství MS 116,132, Signální kontakty, Montáž- vpravo, 1 NO + 1 NC</t>
  </si>
  <si>
    <t>-1651688670</t>
  </si>
  <si>
    <t>047_R</t>
  </si>
  <si>
    <t>3-pólový ministykač (3 ZAP) 8,5 A (380 / 400 V) 55 °C AC-3, 4 kW 20 A (380 / 440 V) 40 °C AC-1 Pomocný kontakt: 1 ZAP Šroub Uc = 24 V DC</t>
  </si>
  <si>
    <t>2067374218</t>
  </si>
  <si>
    <t>048_R</t>
  </si>
  <si>
    <t>Frekvenční měnič 11,0kW, 23,5A, IP21, Modbus TCP (ETH)Frekvenční měnič 11,0kW, 23,5A, IP21, Modbus TCP (ETH)</t>
  </si>
  <si>
    <t>-1617608968</t>
  </si>
  <si>
    <t>4.4</t>
  </si>
  <si>
    <t>Zdroje, měniče, akumulátory</t>
  </si>
  <si>
    <t>049_R</t>
  </si>
  <si>
    <t>Spínaný napájecí zdroj s dobiječem baterie 27,6V/2,25A.</t>
  </si>
  <si>
    <t>145234356</t>
  </si>
  <si>
    <t>050_R</t>
  </si>
  <si>
    <t>Bezúdržbový olověný akumulátor 12V/7Ah, faston 6,3mm</t>
  </si>
  <si>
    <t>1111051698</t>
  </si>
  <si>
    <t>051_R</t>
  </si>
  <si>
    <t>DR-BAT-12/7S (Držák akumulátoru 12V/7Ah, na stojato</t>
  </si>
  <si>
    <t>-372466746</t>
  </si>
  <si>
    <t>4.5</t>
  </si>
  <si>
    <t>Ovládací a signalizační prvky</t>
  </si>
  <si>
    <t>052_R</t>
  </si>
  <si>
    <t>Hlavice otočná černá 3pozice pevné. Montážní průměr 22 mm</t>
  </si>
  <si>
    <t>448360153</t>
  </si>
  <si>
    <t>053_R</t>
  </si>
  <si>
    <t>Jednotka spínací kontakt 1/0 jednoduchá</t>
  </si>
  <si>
    <t>-249181427</t>
  </si>
  <si>
    <t>054_R</t>
  </si>
  <si>
    <t>Díl spojovací těla a elektrického bloku</t>
  </si>
  <si>
    <t>1740621228</t>
  </si>
  <si>
    <t>055_R</t>
  </si>
  <si>
    <t>Signálka s integrovanou LED 24 V AC/DC, barva: modrá</t>
  </si>
  <si>
    <t>-1564427587</t>
  </si>
  <si>
    <t>056_R</t>
  </si>
  <si>
    <t>Signálka s integrovanou LED 24 V AC/DC, barva: zelená</t>
  </si>
  <si>
    <t>1782580498</t>
  </si>
  <si>
    <t>71</t>
  </si>
  <si>
    <t>057_R</t>
  </si>
  <si>
    <t>Signálka s integrovanou LED 24 V AC/DC, barva: červená</t>
  </si>
  <si>
    <t>-1640918447</t>
  </si>
  <si>
    <t>72</t>
  </si>
  <si>
    <t>058_R</t>
  </si>
  <si>
    <t>Držák popisného štítku</t>
  </si>
  <si>
    <t>-2073817992</t>
  </si>
  <si>
    <t>73</t>
  </si>
  <si>
    <t>059_R</t>
  </si>
  <si>
    <t>Štítek popisný, bez textu</t>
  </si>
  <si>
    <t>-430390019</t>
  </si>
  <si>
    <t>4.6</t>
  </si>
  <si>
    <t>Svorkovnice, malé pojistkové odpínače</t>
  </si>
  <si>
    <t>74</t>
  </si>
  <si>
    <t>060_R</t>
  </si>
  <si>
    <t>Svorkovnice rozbočovací HLAK 25 3/6 S, 100A, 3pól., AL/CU, IP20, šedá, na DIN /2080305</t>
  </si>
  <si>
    <t>-234349878</t>
  </si>
  <si>
    <t>75</t>
  </si>
  <si>
    <t>061_R</t>
  </si>
  <si>
    <t>Můstek krytý, 7p, 16mm2,63A, modrý</t>
  </si>
  <si>
    <t>-185563624</t>
  </si>
  <si>
    <t>76</t>
  </si>
  <si>
    <t>062_R</t>
  </si>
  <si>
    <t>Můstek krytý, 12p, 16mm2,63A, modrý</t>
  </si>
  <si>
    <t>-1574293686</t>
  </si>
  <si>
    <t>77</t>
  </si>
  <si>
    <t>063_R</t>
  </si>
  <si>
    <t>Můstek krytý, 12p, 16mm2,63A, zeleno-žlutý</t>
  </si>
  <si>
    <t>1393055635</t>
  </si>
  <si>
    <t>78</t>
  </si>
  <si>
    <t>064_R</t>
  </si>
  <si>
    <t>Svorka šroubová 10 mm, šířka 9,9mm, 2-póly, šedá</t>
  </si>
  <si>
    <t>869893419</t>
  </si>
  <si>
    <t>79</t>
  </si>
  <si>
    <t>065_R</t>
  </si>
  <si>
    <t>Svorka šroubová 10 mm, šířka 9,9mm, 2-póly, modrá</t>
  </si>
  <si>
    <t>1368916891</t>
  </si>
  <si>
    <t>80</t>
  </si>
  <si>
    <t>066_R</t>
  </si>
  <si>
    <t>Svorka šroubová zemnící 10 mm, šířka 9,9mm, 2-póly, zelená-žlutá</t>
  </si>
  <si>
    <t>321116791</t>
  </si>
  <si>
    <t>81</t>
  </si>
  <si>
    <t>067_R</t>
  </si>
  <si>
    <t>Svorka pružinová 2.5 mm, šířka 5,1mm, 2-póly, šedá</t>
  </si>
  <si>
    <t>946058083</t>
  </si>
  <si>
    <t>82</t>
  </si>
  <si>
    <t>068_R</t>
  </si>
  <si>
    <t>Svorka pružinová 2.5 mm, šířka 5,1mm, 2-póly, modrá</t>
  </si>
  <si>
    <t>970732169</t>
  </si>
  <si>
    <t>83</t>
  </si>
  <si>
    <t>069_R</t>
  </si>
  <si>
    <t>Svorka pružinová zemnící 2.5 mm, šířka 5,1mm, 2-póly, zelená-žlutá</t>
  </si>
  <si>
    <t>-771838226</t>
  </si>
  <si>
    <t>84</t>
  </si>
  <si>
    <t>070_R</t>
  </si>
  <si>
    <t>Bočnice pro řadové pružinové svorky 2.5 mm, 2-póly.</t>
  </si>
  <si>
    <t>-1144579543</t>
  </si>
  <si>
    <t>85</t>
  </si>
  <si>
    <t>071_R</t>
  </si>
  <si>
    <t>Svorka pružinová 2.5 mm, šířka 5,1mm, 4-póly, modrá</t>
  </si>
  <si>
    <t>1038586062</t>
  </si>
  <si>
    <t>86</t>
  </si>
  <si>
    <t>072_R</t>
  </si>
  <si>
    <t>Svorka pružinová 2.5 mm, šířka 5,1mm, 4-póly, oranžová</t>
  </si>
  <si>
    <t>1515082975</t>
  </si>
  <si>
    <t>87</t>
  </si>
  <si>
    <t>073_R</t>
  </si>
  <si>
    <t>Bočnice pro řadové pružinové svorky 2.5 mm. 4-póly</t>
  </si>
  <si>
    <t>-1169427509</t>
  </si>
  <si>
    <t>88</t>
  </si>
  <si>
    <t>074_R</t>
  </si>
  <si>
    <t>Propojka pro řadové pružinové svorky 2.5 mm, 2-póly, oranžová</t>
  </si>
  <si>
    <t>416091250</t>
  </si>
  <si>
    <t>89</t>
  </si>
  <si>
    <t>075_R</t>
  </si>
  <si>
    <t>Propojka pro řadové pružinové svorky 2.5 mm, 5-póly, oranžová</t>
  </si>
  <si>
    <t>-1809214185</t>
  </si>
  <si>
    <t>90</t>
  </si>
  <si>
    <t>076_R</t>
  </si>
  <si>
    <t>Pojistková svorkovnice 4 mm, šířka 6,1mm, černá</t>
  </si>
  <si>
    <t>-230650601</t>
  </si>
  <si>
    <t>91</t>
  </si>
  <si>
    <t>077_R</t>
  </si>
  <si>
    <t>Bočnice pro pojistkovou řadovou svorkovnici 4mm2.</t>
  </si>
  <si>
    <t>-1027543607</t>
  </si>
  <si>
    <t>92</t>
  </si>
  <si>
    <t>078_R</t>
  </si>
  <si>
    <t>Propojka pro řadové pružinové svorky 4 mm, 10-póly, oranžová</t>
  </si>
  <si>
    <t>724484699</t>
  </si>
  <si>
    <t>93</t>
  </si>
  <si>
    <t>079_R</t>
  </si>
  <si>
    <t>Trubičková přístrojová pojistka 5x20mm, T4A.</t>
  </si>
  <si>
    <t>-37623342</t>
  </si>
  <si>
    <t>94</t>
  </si>
  <si>
    <t>080_R</t>
  </si>
  <si>
    <t>Trubičková přístrojová pojistka 5x20mm, F1A.</t>
  </si>
  <si>
    <t>518082819</t>
  </si>
  <si>
    <t>95</t>
  </si>
  <si>
    <t>081_R</t>
  </si>
  <si>
    <t>Trubičková přístrojová pojistka 5x20mm, F500mA.</t>
  </si>
  <si>
    <t>901265846</t>
  </si>
  <si>
    <t>96</t>
  </si>
  <si>
    <t>082_R</t>
  </si>
  <si>
    <t>Koncová zarážka DIN35 pro řadové pružinové svorky, bezšroubová, šedá.</t>
  </si>
  <si>
    <t>1748051686</t>
  </si>
  <si>
    <t>4.7</t>
  </si>
  <si>
    <t>Kabelové štítky, návlečky, vodiče</t>
  </si>
  <si>
    <t>97</t>
  </si>
  <si>
    <t>083_R</t>
  </si>
  <si>
    <t>Označení svorek 1 - 10, 5 x 5 mm, Rozteč 5.00mm.</t>
  </si>
  <si>
    <t>-1220849031</t>
  </si>
  <si>
    <t>98</t>
  </si>
  <si>
    <t>084_R</t>
  </si>
  <si>
    <t>Propojovací vodiče do rozváděče</t>
  </si>
  <si>
    <t>-584616258</t>
  </si>
  <si>
    <t>99</t>
  </si>
  <si>
    <t>085_R</t>
  </si>
  <si>
    <t>Kabelové štítky a návlečky</t>
  </si>
  <si>
    <t>1954591763</t>
  </si>
  <si>
    <t>100</t>
  </si>
  <si>
    <t>086_R</t>
  </si>
  <si>
    <t>Sada bezpečnostních štítků na rozváděč</t>
  </si>
  <si>
    <t>64421786</t>
  </si>
  <si>
    <t>101</t>
  </si>
  <si>
    <t>087_R</t>
  </si>
  <si>
    <t>Ostatní drobný materiál jinde nespecifikovaný</t>
  </si>
  <si>
    <t>1190119867</t>
  </si>
  <si>
    <t>102</t>
  </si>
  <si>
    <t>088_R</t>
  </si>
  <si>
    <t>PLC Automat 24DI, 16DO, 24VDC, RS422, sériová linka (RS-232), Ethernet</t>
  </si>
  <si>
    <t>-637421467</t>
  </si>
  <si>
    <t>103</t>
  </si>
  <si>
    <t>089_R</t>
  </si>
  <si>
    <t>Rozšiřující modul RS232</t>
  </si>
  <si>
    <t>995355212</t>
  </si>
  <si>
    <t>104</t>
  </si>
  <si>
    <t>090_R</t>
  </si>
  <si>
    <t>Rozšiřující modul 4AI</t>
  </si>
  <si>
    <t>-1633612459</t>
  </si>
  <si>
    <t>105</t>
  </si>
  <si>
    <t>091_R</t>
  </si>
  <si>
    <t>Propojovací kabel 8mi žilový, 3m, HMI a PLC</t>
  </si>
  <si>
    <t>-370155</t>
  </si>
  <si>
    <t>106</t>
  </si>
  <si>
    <t>092_R</t>
  </si>
  <si>
    <t>Grafický dotykový operátorský panel 4,3"(480x272),2xRS232/RS485, USB; IP65</t>
  </si>
  <si>
    <t>1756726916</t>
  </si>
  <si>
    <t>107</t>
  </si>
  <si>
    <t>093_R</t>
  </si>
  <si>
    <t>Datový kabel KD-2 RS232, DB9-F/RJ45.</t>
  </si>
  <si>
    <t>1548027653</t>
  </si>
  <si>
    <t>108</t>
  </si>
  <si>
    <t>094_R</t>
  </si>
  <si>
    <t>Ethernet switch 8 portů, 24VDC, průmyslové provedení</t>
  </si>
  <si>
    <t>2022487988</t>
  </si>
  <si>
    <t>109</t>
  </si>
  <si>
    <t>095_R</t>
  </si>
  <si>
    <t>Dílenská příprava rozváděče</t>
  </si>
  <si>
    <t>-683442860</t>
  </si>
  <si>
    <t>110</t>
  </si>
  <si>
    <t>096_R</t>
  </si>
  <si>
    <t>CE, kusová zkouška</t>
  </si>
  <si>
    <t>9941</t>
  </si>
  <si>
    <t>SW práce</t>
  </si>
  <si>
    <t>111</t>
  </si>
  <si>
    <t>097_R</t>
  </si>
  <si>
    <t>Příprava SW PLC a HMI</t>
  </si>
  <si>
    <t>849201344</t>
  </si>
  <si>
    <t>112</t>
  </si>
  <si>
    <t>098_R</t>
  </si>
  <si>
    <t>Rozšíření dispečerského pracoviště provozovatele</t>
  </si>
  <si>
    <t>-1742972740</t>
  </si>
  <si>
    <t>113</t>
  </si>
  <si>
    <t>099_R</t>
  </si>
  <si>
    <t>Součinnost při oživení</t>
  </si>
  <si>
    <t>518566101</t>
  </si>
  <si>
    <t>114</t>
  </si>
  <si>
    <t>100_R</t>
  </si>
  <si>
    <t>Kontakt magnetický se svorkovnicí, plastový</t>
  </si>
  <si>
    <t>1079159608</t>
  </si>
  <si>
    <t>115</t>
  </si>
  <si>
    <t>101_R</t>
  </si>
  <si>
    <t>Spínač polohový všesměrová pružinový prut, M20x1,5</t>
  </si>
  <si>
    <t>-1928169161</t>
  </si>
  <si>
    <t>116</t>
  </si>
  <si>
    <t>102_R</t>
  </si>
  <si>
    <t>Ponorná hladinová sonda 0÷5m.v.s./4-20mA, plast / AL2O3, 20m PVC kabel</t>
  </si>
  <si>
    <t>779487221</t>
  </si>
  <si>
    <t>117</t>
  </si>
  <si>
    <t>103_R</t>
  </si>
  <si>
    <t>Sada pro uchycení ponorné sondy (nerez držák, lanko, závaží)</t>
  </si>
  <si>
    <t>1800239841</t>
  </si>
  <si>
    <t>118</t>
  </si>
  <si>
    <t>104_R</t>
  </si>
  <si>
    <t>Plováčkový spínač hladiny, kabel 5m</t>
  </si>
  <si>
    <t>466156268</t>
  </si>
  <si>
    <t>Ostatní konstrukce a práce, bourání</t>
  </si>
  <si>
    <t>119</t>
  </si>
  <si>
    <t>105_R</t>
  </si>
  <si>
    <t>Protažení kabeláže chráničkami</t>
  </si>
  <si>
    <t>-490392802</t>
  </si>
  <si>
    <t>120</t>
  </si>
  <si>
    <t>106_R</t>
  </si>
  <si>
    <t>Osazení rozváděče RM1</t>
  </si>
  <si>
    <t>1850972469</t>
  </si>
  <si>
    <t>121</t>
  </si>
  <si>
    <t>107_R</t>
  </si>
  <si>
    <t>Napojení na uzemnění objektu</t>
  </si>
  <si>
    <t>770782167</t>
  </si>
  <si>
    <t>122</t>
  </si>
  <si>
    <t>108_R</t>
  </si>
  <si>
    <t>Provedení ochranného pospojení</t>
  </si>
  <si>
    <t>2019165559</t>
  </si>
  <si>
    <t>123</t>
  </si>
  <si>
    <t>109_R</t>
  </si>
  <si>
    <t>Instalace uvnitř šachty (kabelové nosné systémy)</t>
  </si>
  <si>
    <t>1092339457</t>
  </si>
  <si>
    <t>124</t>
  </si>
  <si>
    <t>110_R</t>
  </si>
  <si>
    <t>Připojení hlavního přívodu z RE1</t>
  </si>
  <si>
    <t>1218963531</t>
  </si>
  <si>
    <t>125</t>
  </si>
  <si>
    <t>111_R</t>
  </si>
  <si>
    <t>Instalace a zapojení senzorů, kalibrace</t>
  </si>
  <si>
    <t>-2119304542</t>
  </si>
  <si>
    <t>126</t>
  </si>
  <si>
    <t>112_R</t>
  </si>
  <si>
    <t>Osazení a připojení přívodky na náhradní zdroj</t>
  </si>
  <si>
    <t>1661396785</t>
  </si>
  <si>
    <t>127</t>
  </si>
  <si>
    <t>113_R</t>
  </si>
  <si>
    <t>Zapojení na straně rozváděče (motory, čidla)</t>
  </si>
  <si>
    <t>-513504092</t>
  </si>
  <si>
    <t>128</t>
  </si>
  <si>
    <t>114_R</t>
  </si>
  <si>
    <t>Oživení systému, kontrola signálů z úrovně dispečinku</t>
  </si>
  <si>
    <t>1202515852</t>
  </si>
  <si>
    <t>129</t>
  </si>
  <si>
    <t>115_R</t>
  </si>
  <si>
    <t>Zajištění zakázky, koordinace, přípomoce</t>
  </si>
  <si>
    <t>640872653</t>
  </si>
  <si>
    <t>Elektroinstalační materiál</t>
  </si>
  <si>
    <t>10.1</t>
  </si>
  <si>
    <t>Kabelové nosné systémy</t>
  </si>
  <si>
    <t>130</t>
  </si>
  <si>
    <t>117_R</t>
  </si>
  <si>
    <t>Drátěnný žlab 50x50 žárový zinek</t>
  </si>
  <si>
    <t>-708551453</t>
  </si>
  <si>
    <t>131</t>
  </si>
  <si>
    <t>118_R</t>
  </si>
  <si>
    <t>Podpěry na zeď, 50mm, žárový zinek</t>
  </si>
  <si>
    <t>311804855</t>
  </si>
  <si>
    <t>132</t>
  </si>
  <si>
    <t>119_R</t>
  </si>
  <si>
    <t>Spojky a příslušenství pro žlaby</t>
  </si>
  <si>
    <t>946103554</t>
  </si>
  <si>
    <t>133</t>
  </si>
  <si>
    <t>120_R</t>
  </si>
  <si>
    <t>Trubka pevná 20mm včetně příchytek</t>
  </si>
  <si>
    <t>979864836</t>
  </si>
  <si>
    <t>134</t>
  </si>
  <si>
    <t>121_R</t>
  </si>
  <si>
    <t>Elektroinstalační trubka pevná pr.25, 750N, šedá, 3m.</t>
  </si>
  <si>
    <t>-388546921</t>
  </si>
  <si>
    <t>135</t>
  </si>
  <si>
    <t>122_R</t>
  </si>
  <si>
    <t>Spojka elektroinstalační trubky pr.25, PVC, šedá.</t>
  </si>
  <si>
    <t>390942642</t>
  </si>
  <si>
    <t>136</t>
  </si>
  <si>
    <t>123_R</t>
  </si>
  <si>
    <t>Elektroinstalační trubka ohebná pr.25, 750N, světle šedá, návin 50m.</t>
  </si>
  <si>
    <t>218173268</t>
  </si>
  <si>
    <t>137</t>
  </si>
  <si>
    <t>124_R</t>
  </si>
  <si>
    <t>Příchytka elektroinstalační trubky pr.25, šedá.</t>
  </si>
  <si>
    <t>-1840341376</t>
  </si>
  <si>
    <t>10.2</t>
  </si>
  <si>
    <t>Kabely technologické elektroinstalace</t>
  </si>
  <si>
    <t>138</t>
  </si>
  <si>
    <t>125_R</t>
  </si>
  <si>
    <t>Kabel CYKY-J 4x10 buben</t>
  </si>
  <si>
    <t>1806190010</t>
  </si>
  <si>
    <t>139</t>
  </si>
  <si>
    <t>126_R</t>
  </si>
  <si>
    <t>Kabel CYKY-J 5x 6 buben</t>
  </si>
  <si>
    <t>-1788207026</t>
  </si>
  <si>
    <t>140</t>
  </si>
  <si>
    <t>127_R</t>
  </si>
  <si>
    <t>NYCWY 3x4/4</t>
  </si>
  <si>
    <t>-1261984943</t>
  </si>
  <si>
    <t>141</t>
  </si>
  <si>
    <t>128_R</t>
  </si>
  <si>
    <t>CYKY-J 3x1,5</t>
  </si>
  <si>
    <t>-1373136929</t>
  </si>
  <si>
    <t>142</t>
  </si>
  <si>
    <t>129_R</t>
  </si>
  <si>
    <t>Kabel CYKY-J 3x 2,5 / 50m</t>
  </si>
  <si>
    <t>-1408645894</t>
  </si>
  <si>
    <t>143</t>
  </si>
  <si>
    <t>130_R</t>
  </si>
  <si>
    <t>JE-Y(St)Y 2x2x0,8 šedá</t>
  </si>
  <si>
    <t>392313545</t>
  </si>
  <si>
    <t>144</t>
  </si>
  <si>
    <t>131_R</t>
  </si>
  <si>
    <t>CYSY 2G0,5</t>
  </si>
  <si>
    <t>1430216603</t>
  </si>
  <si>
    <t>145</t>
  </si>
  <si>
    <t>132_R</t>
  </si>
  <si>
    <t>Lankový vodič 6mm - ŽLUT. ZELENÝ</t>
  </si>
  <si>
    <t>-523985225</t>
  </si>
  <si>
    <t>146</t>
  </si>
  <si>
    <t>133_R</t>
  </si>
  <si>
    <t>Lankový vodič 16 mm - ŽLUT. ZELENÝ.</t>
  </si>
  <si>
    <t>370350486</t>
  </si>
  <si>
    <t>10.3</t>
  </si>
  <si>
    <t>Napojení na uzemnění</t>
  </si>
  <si>
    <t>147</t>
  </si>
  <si>
    <t>134_R</t>
  </si>
  <si>
    <t>FeZn drát průměr 10mm zinkovaný (0,62kg/m)</t>
  </si>
  <si>
    <t>1028678579</t>
  </si>
  <si>
    <t>148</t>
  </si>
  <si>
    <t>135_R</t>
  </si>
  <si>
    <t>Svorka páska - drát. Pro křížová a souběžná spojení zemnící pásky a kruhového vodiče. Určena pro pásku 30 x 4mm.</t>
  </si>
  <si>
    <t>-2139697604</t>
  </si>
  <si>
    <t>10.4</t>
  </si>
  <si>
    <t>Ochranné pospojení</t>
  </si>
  <si>
    <t>149</t>
  </si>
  <si>
    <t>136_R</t>
  </si>
  <si>
    <t>Lišta potenciálového vyrovnání 1809 A</t>
  </si>
  <si>
    <t>121568889</t>
  </si>
  <si>
    <t>150</t>
  </si>
  <si>
    <t>137_R</t>
  </si>
  <si>
    <t>Páska uzemňovací nerez ZSA 16, 15x0,3 (svitek 10m)</t>
  </si>
  <si>
    <t>2100400267</t>
  </si>
  <si>
    <t>151</t>
  </si>
  <si>
    <t>138_R</t>
  </si>
  <si>
    <t>Svorka zemnicí ZSA 16 NEREZ</t>
  </si>
  <si>
    <t>-742180996</t>
  </si>
  <si>
    <t>10.5</t>
  </si>
  <si>
    <t>Stavební elektroinstalace</t>
  </si>
  <si>
    <t>152</t>
  </si>
  <si>
    <t>139_R</t>
  </si>
  <si>
    <t>Přisazené LED svítidlo 1.5FT 8000/840, 54W, 7520LM, 4000K, IP66</t>
  </si>
  <si>
    <t>-845476098</t>
  </si>
  <si>
    <t>153</t>
  </si>
  <si>
    <t>140_R</t>
  </si>
  <si>
    <t>Spínač řazení 1, povrchová montáž, IP54</t>
  </si>
  <si>
    <t>-135381618</t>
  </si>
  <si>
    <t>154</t>
  </si>
  <si>
    <t>141_R</t>
  </si>
  <si>
    <t>Zásuvka 230VAC, 16A, povrchová montáž, IP54</t>
  </si>
  <si>
    <t>-278673622</t>
  </si>
  <si>
    <t>155</t>
  </si>
  <si>
    <t>142_R</t>
  </si>
  <si>
    <t>Přívodka nástěnná, 5x63A, IP44</t>
  </si>
  <si>
    <t>-1564645427</t>
  </si>
  <si>
    <t>156</t>
  </si>
  <si>
    <t>143_R</t>
  </si>
  <si>
    <t>Přepojovací krabice se svorkovnicí</t>
  </si>
  <si>
    <t>-1834503985</t>
  </si>
  <si>
    <t>10.6</t>
  </si>
  <si>
    <t>Ostatní</t>
  </si>
  <si>
    <t>157</t>
  </si>
  <si>
    <t>144_R</t>
  </si>
  <si>
    <t>Drobný materiál jinde nespecifikovaný</t>
  </si>
  <si>
    <t>-1504124160</t>
  </si>
  <si>
    <t>Zemní práce - přípravné a přidružené práce</t>
  </si>
  <si>
    <t>158</t>
  </si>
  <si>
    <t>145_R</t>
  </si>
  <si>
    <t>Potrubní ventilátor do kruhového potrubí DN100, IP44, plastové tělo, napájení 230VAC, průtok vzduchu 150-180m3/h, Provozní teplota -20°C až 40°C.</t>
  </si>
  <si>
    <t>1683181400</t>
  </si>
  <si>
    <t>Zemní práce - odkopávky a prokopávky</t>
  </si>
  <si>
    <t>159</t>
  </si>
  <si>
    <t>146_R</t>
  </si>
  <si>
    <t>Vypracování výchozí revizní zprávy elektro</t>
  </si>
  <si>
    <t>1054082649</t>
  </si>
  <si>
    <t>Zemní práce - hloubené vykopávky</t>
  </si>
  <si>
    <t>160</t>
  </si>
  <si>
    <t>147_R</t>
  </si>
  <si>
    <t>Výzva TIČR a vydání stanoviska</t>
  </si>
  <si>
    <t>308319968</t>
  </si>
  <si>
    <t>IO 06 - Výšková úprava vodovodu</t>
  </si>
  <si>
    <t>1066012649</t>
  </si>
  <si>
    <t>849483293</t>
  </si>
  <si>
    <t>-690323163</t>
  </si>
  <si>
    <t>"zajištění stávajícího kabelu na šířku rýhy"1,1</t>
  </si>
  <si>
    <t>"zajištění stávajícího kabelu v souběhu s rýhou"15</t>
  </si>
  <si>
    <t>246125658</t>
  </si>
  <si>
    <t>"křížení"(1,1)*(0,5+0,5)*(0,5+1,0)</t>
  </si>
  <si>
    <t>"souběh"(15)*(0,5+0,5)*(0,5+1,0)</t>
  </si>
  <si>
    <t>-41044317</t>
  </si>
  <si>
    <t>"pažený výkop"21,1*1,1*(2,6-0,47)</t>
  </si>
  <si>
    <t>"procentuální zastoupenost třídy težitelnosti"49,437*0,3</t>
  </si>
  <si>
    <t>-1616457381</t>
  </si>
  <si>
    <t>"procentuální zastoupenost třídy težitelnosti"49,437*0,2</t>
  </si>
  <si>
    <t>-1111697501</t>
  </si>
  <si>
    <t>2117529988</t>
  </si>
  <si>
    <t>553155505</t>
  </si>
  <si>
    <t>"pažený výkop"(21,1*(2,6))*2</t>
  </si>
  <si>
    <t>347499022</t>
  </si>
  <si>
    <t>-1321665547</t>
  </si>
  <si>
    <t>"výkopek celkem"14,831+9,887</t>
  </si>
  <si>
    <t>2049806334</t>
  </si>
  <si>
    <t>869069382</t>
  </si>
  <si>
    <t>"zemina na skládku"24,718+24,718</t>
  </si>
  <si>
    <t>"přepočet na tuny"49,436*1,9</t>
  </si>
  <si>
    <t>-1702964012</t>
  </si>
  <si>
    <t>-595312723</t>
  </si>
  <si>
    <t>"pažený výkop"21,1*1,1*(2,6-0,47-0,15-0,09-0,3)</t>
  </si>
  <si>
    <t>-1360995399</t>
  </si>
  <si>
    <t>"zásyp v komunikaci a chodníku bude prováděn nakupovaným materiálem 0/32"36,904</t>
  </si>
  <si>
    <t>"přepočet na tuny"36,904*2,05</t>
  </si>
  <si>
    <t>1982442167</t>
  </si>
  <si>
    <t>"pažený výkop"21,1*1,1*(0,09+0,3)</t>
  </si>
  <si>
    <t>1537265029</t>
  </si>
  <si>
    <t>"přepočet na tuny"9,052*2,05</t>
  </si>
  <si>
    <t>-1045629572</t>
  </si>
  <si>
    <t>"pažený výkop"21,1</t>
  </si>
  <si>
    <t>1240633550</t>
  </si>
  <si>
    <t>"pažený výkop"21,1*1,1*(0,15)</t>
  </si>
  <si>
    <t>871241211</t>
  </si>
  <si>
    <t>Montáž vodovodního potrubí z polyetylenu PE100 RC v otevřeném výkopu svařovaných elektrotvarovkou SDR 11/PN16 d 90 x 8,2 mm</t>
  </si>
  <si>
    <t>-1880148193</t>
  </si>
  <si>
    <t>https://podminky.urs.cz/item/CS_URS_2024_01/871241211</t>
  </si>
  <si>
    <t>28613556</t>
  </si>
  <si>
    <t>potrubí vodovodní dvouvrstvé PE100 RC SDR11 90x8,2mm</t>
  </si>
  <si>
    <t>-1042005081</t>
  </si>
  <si>
    <t>"PE potrubí"21,1</t>
  </si>
  <si>
    <t>877241101</t>
  </si>
  <si>
    <t>Montáž tvarovek na vodovodním plastovém potrubí z polyetylenu PE 100 elektrotvarovek SDR 11/PN16 spojek, oblouků nebo redukcí d 90</t>
  </si>
  <si>
    <t>-63702995</t>
  </si>
  <si>
    <t>https://podminky.urs.cz/item/CS_URS_2024_01/877241101</t>
  </si>
  <si>
    <t>28615974</t>
  </si>
  <si>
    <t>elektrospojka SDR11 PE 100 PN16 D 90mm</t>
  </si>
  <si>
    <t>958810867</t>
  </si>
  <si>
    <t>877241110</t>
  </si>
  <si>
    <t>Montáž tvarovek na vodovodním plastovém potrubí z polyetylenu PE 100 elektrotvarovek SDR 11/PN16 kolen 45° d 90</t>
  </si>
  <si>
    <t>2015911673</t>
  </si>
  <si>
    <t>https://podminky.urs.cz/item/CS_URS_2024_01/877241110</t>
  </si>
  <si>
    <t>28614948</t>
  </si>
  <si>
    <t>elektrokoleno 45° PE 100 PN16 D 90mm</t>
  </si>
  <si>
    <t>1031211105</t>
  </si>
  <si>
    <t>857251151</t>
  </si>
  <si>
    <t>Montáž litinových tvarovek na potrubí litinovém tlakovém jednoosých na potrubí z trub hrdlových v otevřeném výkopu, kanálu nebo v šachtě s přírubovým koncem vnějšího průměru DN/OD 90</t>
  </si>
  <si>
    <t>1756202325</t>
  </si>
  <si>
    <t>https://podminky.urs.cz/item/CS_URS_2024_01/857251151</t>
  </si>
  <si>
    <t>31951003</t>
  </si>
  <si>
    <t>potrubní spojka jištěná proti posuvu hrdlo-příruba DN 80</t>
  </si>
  <si>
    <t>-1642596448</t>
  </si>
  <si>
    <t>"viz kladečské schéma"6</t>
  </si>
  <si>
    <t>857242122</t>
  </si>
  <si>
    <t>Montáž litinových tvarovek na potrubí litinovém tlakovém jednoosých na potrubí z trub přírubových v otevřeném výkopu, kanálu nebo v šachtě DN 80</t>
  </si>
  <si>
    <t>1144260245</t>
  </si>
  <si>
    <t>https://podminky.urs.cz/item/CS_URS_2024_01/857242122</t>
  </si>
  <si>
    <t>55253237</t>
  </si>
  <si>
    <t>tvarovka přírubová litinová vodovodní PN10/16 DN 80 dl 300mm</t>
  </si>
  <si>
    <t>-396944420</t>
  </si>
  <si>
    <t>"viz kladečské schéma"3</t>
  </si>
  <si>
    <t>55253247</t>
  </si>
  <si>
    <t>tvarovka přírubová litinová vodovodní PN10/16 DN 80 dl 1000mm</t>
  </si>
  <si>
    <t>64493606</t>
  </si>
  <si>
    <t>"viz kladečské schéma"1</t>
  </si>
  <si>
    <t>55251810</t>
  </si>
  <si>
    <t>koleno přírubové s patkou pro připojení k hydrantu 80/90mm</t>
  </si>
  <si>
    <t>-1975707743</t>
  </si>
  <si>
    <t>55254011</t>
  </si>
  <si>
    <t>koleno přírubové z tvárné litiny,práškový epoxid tl 250µm FFK-kus DN 80- 45°</t>
  </si>
  <si>
    <t>-761888567</t>
  </si>
  <si>
    <t>857244122</t>
  </si>
  <si>
    <t>Montáž litinových tvarovek na potrubí litinovém tlakovém odbočných na potrubí z trub přírubových v otevřeném výkopu, kanálu nebo v šachtě DN 80</t>
  </si>
  <si>
    <t>-827844060</t>
  </si>
  <si>
    <t>https://podminky.urs.cz/item/CS_URS_2024_01/857244122</t>
  </si>
  <si>
    <t>55253510</t>
  </si>
  <si>
    <t>tvarovka přírubová litinová vodovodní s přírubovou odbočkou PN10/40 T-kus DN 80/80</t>
  </si>
  <si>
    <t>-970964506</t>
  </si>
  <si>
    <t>-2058220202</t>
  </si>
  <si>
    <t>42221212</t>
  </si>
  <si>
    <t>šoupě přírubové vodovodní krátká stavební dl DN 80 PN10-16</t>
  </si>
  <si>
    <t>1085292791</t>
  </si>
  <si>
    <t>"viz kladečské schéma"4</t>
  </si>
  <si>
    <t>42291061</t>
  </si>
  <si>
    <t>souprava zemní pro šoupátka DN 65-80mm Rd 1,0m</t>
  </si>
  <si>
    <t>1851506115</t>
  </si>
  <si>
    <t>42291079</t>
  </si>
  <si>
    <t>souprava zemní pro šoupátka DN 65-80mm Rd 2,0m</t>
  </si>
  <si>
    <t>-945658071</t>
  </si>
  <si>
    <t>891247111</t>
  </si>
  <si>
    <t>Montáž vodovodních armatur na potrubí hydrantů podzemních (bez osazení poklopů) DN 80</t>
  </si>
  <si>
    <t>203755571</t>
  </si>
  <si>
    <t>https://podminky.urs.cz/item/CS_URS_2024_01/891247111</t>
  </si>
  <si>
    <t>42273682</t>
  </si>
  <si>
    <t>hydrant nadzemní DN 80 tvárná litina dvojitý uzávěr s koulí krycí v 1500mm</t>
  </si>
  <si>
    <t>-1240853689</t>
  </si>
  <si>
    <t>42213003</t>
  </si>
  <si>
    <t>ventil odvzdušňovací/zavzdušňovací přírubový PN 16, pitná voda DN 80</t>
  </si>
  <si>
    <t>-598054136</t>
  </si>
  <si>
    <t>"viz kladečské schéma"2</t>
  </si>
  <si>
    <t>358924144</t>
  </si>
  <si>
    <t>42210051</t>
  </si>
  <si>
    <t>deska podkladová uličního poklopu litinového ventilového</t>
  </si>
  <si>
    <t>-1867619844</t>
  </si>
  <si>
    <t>-1300959945</t>
  </si>
  <si>
    <t>899401113</t>
  </si>
  <si>
    <t>Osazení poklopů litinových hydrantových</t>
  </si>
  <si>
    <t>443025585</t>
  </si>
  <si>
    <t>https://podminky.urs.cz/item/CS_URS_2024_01/899401113</t>
  </si>
  <si>
    <t>42210052</t>
  </si>
  <si>
    <t>deska podkladová uličního poklopu litinového hydrantového</t>
  </si>
  <si>
    <t>-1403609125</t>
  </si>
  <si>
    <t>56230635</t>
  </si>
  <si>
    <t>poklop uliční hydrantový oválný plastový PA s litinovým víkem</t>
  </si>
  <si>
    <t>-1982260775</t>
  </si>
  <si>
    <t>230202072</t>
  </si>
  <si>
    <t>Nasunutí potrubní sekce do chráničky nasouvané potrubí plastové dn přes 63 do 110 mm</t>
  </si>
  <si>
    <t>-339149876</t>
  </si>
  <si>
    <t>https://podminky.urs.cz/item/CS_URS_2024_01/230202072</t>
  </si>
  <si>
    <t>"OC chránička"19,4</t>
  </si>
  <si>
    <t>55283924</t>
  </si>
  <si>
    <t>trubka ocelová bezešvá hladká jakost 11 353 159x8,0mm</t>
  </si>
  <si>
    <t>-665639153</t>
  </si>
  <si>
    <t>230202215</t>
  </si>
  <si>
    <t>Montáž manžety na chráničku potrubí ocelového D přes 133 do 168,1 mm</t>
  </si>
  <si>
    <t>-59103445</t>
  </si>
  <si>
    <t>https://podminky.urs.cz/item/CS_URS_2024_01/230202215</t>
  </si>
  <si>
    <t>28655112</t>
  </si>
  <si>
    <t>manžeta chráničky vč. upínací pásky 90x160mm DN 80x150</t>
  </si>
  <si>
    <t>-641519008</t>
  </si>
  <si>
    <t>"utěsnění chráničky"2</t>
  </si>
  <si>
    <t>230202123</t>
  </si>
  <si>
    <t>Montáž kluzných objímek pro zasunutí potrubí do chráničky výšky 19 mm vnějšího průměru potrubí přes 101 do 112 mm</t>
  </si>
  <si>
    <t>1925042904</t>
  </si>
  <si>
    <t>https://podminky.urs.cz/item/CS_URS_2024_01/230202123</t>
  </si>
  <si>
    <t>28655130</t>
  </si>
  <si>
    <t>objímka kluzná typ A segment v 19mm</t>
  </si>
  <si>
    <t>604102738</t>
  </si>
  <si>
    <t>"kluzné objímky"14</t>
  </si>
  <si>
    <t>-1521948103</t>
  </si>
  <si>
    <t>"přeložka vodovodu"21,1</t>
  </si>
  <si>
    <t>-753406150</t>
  </si>
  <si>
    <t>2056689109</t>
  </si>
  <si>
    <t>-118489975</t>
  </si>
  <si>
    <t>"přeložka vodovodu"2</t>
  </si>
  <si>
    <t>1483538978</t>
  </si>
  <si>
    <t>-762097262</t>
  </si>
  <si>
    <t>Struktura údajů, formát souboru a metodika pro zpracování</t>
  </si>
  <si>
    <t>Struktura</t>
  </si>
  <si>
    <t>Soubor je složen ze záložky Rekapitulace stavby a záložek s názvem soupisu prací pro jednotlivé objekty ve formátu XLSX. Každá ze záložek přitom obsahuje</t>
  </si>
  <si>
    <t>ještě samostatné sestavy vymezené orámovaním a nadpisem sestavy.</t>
  </si>
  <si>
    <r>
      <rPr>
        <i/>
        <sz val="8"/>
        <rFont val="Arial CE"/>
        <charset val="238"/>
      </rPr>
      <t xml:space="preserve">Rekapitulace stavby </t>
    </r>
    <r>
      <rPr>
        <sz val="8"/>
        <rFont val="Arial CE"/>
        <charset val="238"/>
      </rPr>
      <t>obsahuje sestavu Rekapitulace stavby a Rekapitulace objektů stavby a soupisů prací.</t>
    </r>
  </si>
  <si>
    <r>
      <t xml:space="preserve">V sestavě </t>
    </r>
    <r>
      <rPr>
        <b/>
        <sz val="8"/>
        <rFont val="Arial CE"/>
        <charset val="238"/>
      </rPr>
      <t>Rekapitulace stavby</t>
    </r>
    <r>
      <rPr>
        <sz val="8"/>
        <rFont val="Arial CE"/>
        <charset val="238"/>
      </rPr>
      <t xml:space="preserve"> jsou uvedeny informace identifikující předmět veřejné zakázky na stavební práce, KSO, CC-CZ, CZ-CPV, CZ-CPA a rekapitulaci </t>
    </r>
  </si>
  <si>
    <t>celkové nabídkové ceny uchazeče.</t>
  </si>
  <si>
    <t xml:space="preserve">Termínem "uchazeč" (resp. zhotovitel) se myslí "účastník zadávacího řízení" ve smyslu zákona o zadávání veřejných zakázek. </t>
  </si>
  <si>
    <r>
      <t xml:space="preserve">V sestavě </t>
    </r>
    <r>
      <rPr>
        <b/>
        <sz val="8"/>
        <rFont val="Arial CE"/>
        <charset val="238"/>
      </rPr>
      <t>Rekapitulace objektů stavby a soupisů prací</t>
    </r>
    <r>
      <rPr>
        <sz val="8"/>
        <rFont val="Arial CE"/>
        <charset val="238"/>
      </rPr>
      <t xml:space="preserve"> je uvedena rekapitulace stavebních objektů, inženýrských objektů, provozních souborů,</t>
    </r>
  </si>
  <si>
    <t>vedlejších a ostatních nákladů a ostatních nákladů s rekapitulací nabídkové ceny za jednotlivé soupisy prací. Na základě údaje Typ je možné</t>
  </si>
  <si>
    <t>identifikovat, zda se jedná o objekt nebo soupis prací pro daný objekt:</t>
  </si>
  <si>
    <t>Stavební objekt pozemní</t>
  </si>
  <si>
    <t>ING</t>
  </si>
  <si>
    <t>Stavební objekt inženýrský</t>
  </si>
  <si>
    <t>PRO</t>
  </si>
  <si>
    <t>Provozní soubor</t>
  </si>
  <si>
    <t>VON</t>
  </si>
  <si>
    <t>Vedlejší a ostatní náklady</t>
  </si>
  <si>
    <t>OST</t>
  </si>
  <si>
    <t>Soupis prací pro daný typ objektu</t>
  </si>
  <si>
    <r>
      <rPr>
        <i/>
        <sz val="8"/>
        <rFont val="Arial CE"/>
        <charset val="238"/>
      </rPr>
      <t xml:space="preserve">Soupis prací </t>
    </r>
    <r>
      <rPr>
        <sz val="8"/>
        <rFont val="Arial CE"/>
        <charset val="238"/>
      </rPr>
      <t>pro jednotlivé objekty obsahuje sestavy Krycí list soupisu prací, Rekapitulace členění soupisu prací, Soupis prací. Za soupis prací může být považován</t>
    </r>
  </si>
  <si>
    <t>i objekt stavby v případě, že neobsahuje podřízenou zakázku.</t>
  </si>
  <si>
    <r>
      <rPr>
        <b/>
        <sz val="8"/>
        <rFont val="Arial CE"/>
        <charset val="238"/>
      </rPr>
      <t>Krycí list soupisu</t>
    </r>
    <r>
      <rPr>
        <sz val="8"/>
        <rFont val="Arial CE"/>
        <charset val="238"/>
      </rPr>
      <t xml:space="preserve"> obsahuje rekapitulaci informací o předmětu veřejné zakázky ze sestavy Rekapitulace stavby, informaci o zařazení objektu do KSO, </t>
    </r>
  </si>
  <si>
    <t>CC-CZ, CZ-CPV, CZ-CPA a rekapitulaci celkové nabídkové ceny uchazeče za aktuální soupis prací.</t>
  </si>
  <si>
    <r>
      <rPr>
        <b/>
        <sz val="8"/>
        <rFont val="Arial CE"/>
        <charset val="238"/>
      </rPr>
      <t>Rekapitulace členění soupisu prací</t>
    </r>
    <r>
      <rPr>
        <sz val="8"/>
        <rFont val="Arial CE"/>
        <charset val="238"/>
      </rPr>
      <t xml:space="preserve"> obsahuje rekapitulaci soupisu prací ve všech úrovních členění soupisu tak, jak byla tato členění použita (např. </t>
    </r>
  </si>
  <si>
    <t>stavební díly, funkční díly, případně jiné členění) s rekapitulací nabídkové ceny.</t>
  </si>
  <si>
    <r>
      <rPr>
        <b/>
        <sz val="8"/>
        <rFont val="Arial CE"/>
        <charset val="238"/>
      </rPr>
      <t xml:space="preserve">Soupis prací </t>
    </r>
    <r>
      <rPr>
        <sz val="8"/>
        <rFont val="Arial CE"/>
        <charset val="238"/>
      </rPr>
      <t>obsahuje položky veškerých stavebních nebo montážních prací, dodávek materiálů a služeb nezbytných pro zhotovení stavebního objektu,</t>
    </r>
  </si>
  <si>
    <t>inženýrského objektu, provozního souboru, vedlejších a ostatních nákladů.</t>
  </si>
  <si>
    <t>Pro položky soupisu prací se zobrazují následující informace:</t>
  </si>
  <si>
    <t>Pořadové číslo položky v aktuálním soupisu</t>
  </si>
  <si>
    <t>TYP</t>
  </si>
  <si>
    <t>Typ položky: K - konstrukce, M - materiál, PP - plný popis, PSC - poznámka k souboru cen,  P - poznámka k položce, VV - výkaz výměr, FIG - rozpad figur</t>
  </si>
  <si>
    <t>Kód položky</t>
  </si>
  <si>
    <t>Zkrácený popis položky</t>
  </si>
  <si>
    <t>Měrná jednotka položky</t>
  </si>
  <si>
    <t>Množství v měrné jednotce</t>
  </si>
  <si>
    <t>J.cena</t>
  </si>
  <si>
    <t xml:space="preserve">Jednotková cena položky. Zadaní může obsahovat namísto J.ceny sloupce J.materiál a J.montáž, jejichž součet definuje </t>
  </si>
  <si>
    <t>J.cenu položky.</t>
  </si>
  <si>
    <t xml:space="preserve">Cena celkem </t>
  </si>
  <si>
    <t>Celková cena položky daná jako součin množství a j.ceny</t>
  </si>
  <si>
    <t>Příslušnost položky do cenové soustavy</t>
  </si>
  <si>
    <t>Ke každé položce soupisu prací se na samostatných řádcích může zobrazovat:</t>
  </si>
  <si>
    <t>Plný popis položky</t>
  </si>
  <si>
    <t>Poznámka k souboru cen a poznámka zadavatele</t>
  </si>
  <si>
    <t>Výkaz výměr</t>
  </si>
  <si>
    <t>Pokud je k řádku výkazu výměr evidovaný údaj ve sloupci Kód, jedná se o definovaný odkaz, na který se může odvolávat výkaz výměr z jiné položky.</t>
  </si>
  <si>
    <t xml:space="preserve">Metodika pro zpracování </t>
  </si>
  <si>
    <t>Jednotlivé sestavy jsou v souboru provázány. Editovatelné pole jsou zvýrazněny žlutým podbarvením, ostatní pole neslouží k editaci a nesmí být jakkoliv</t>
  </si>
  <si>
    <t>modifikovány.</t>
  </si>
  <si>
    <t xml:space="preserve">Uchazeč je pro podání nabídky povinen vyplnit žlutě podbarvená pole: </t>
  </si>
  <si>
    <t xml:space="preserve">Pole Uchazeč v sestavě Rekapitulace stavby - zde uchazeč vyplní svůj název (název subjektu) </t>
  </si>
  <si>
    <t>Pole IČ a DIČ v sestavě Rekapitulace stavby - zde uchazeč vyplní svoje IČ a DIČ</t>
  </si>
  <si>
    <t>Datum v sestavě Rekapitulace stavby - zde uchazeč vyplní datum vytvoření nabídky</t>
  </si>
  <si>
    <t>J.cena = jednotková cena v sestavě Soupis prací o maximálním počtu desetinných míst uvedených v poli</t>
  </si>
  <si>
    <t>- pokud sestavy soupisů prací obsahují pole J.cena, měla by být všechna tato pole vyplněna nenulovými</t>
  </si>
  <si>
    <t>Poznámka - nepovinný údaj pro položku soupisu</t>
  </si>
  <si>
    <t>V případě, že sestavy soupisů prací neobsahují pole J.cena, potom ve všech soupisech prací obsahují pole:</t>
  </si>
  <si>
    <t xml:space="preserve"> - J.materiál - jednotková cena materiálu </t>
  </si>
  <si>
    <t xml:space="preserve"> - J.montáž - jednotková cena montáže</t>
  </si>
  <si>
    <t>Uchazeč v tomto případě by měl vyplnit všechna pole J.materiál a pole J.montáž nenulovými kladnými číslicemi. V případech, kdy položka</t>
  </si>
  <si>
    <t>neobsahuje žádný materiál je přípustné, aby pole J.materiál bylo vyplněno nulou. V případech, kdy položka neobsahuje žádnou montáž je přípustné,</t>
  </si>
  <si>
    <t>aby pole J.montáž bylo vyplněno nulou. Obě pole - J.materiál, J.Montáž u jedné položky by však neměly být vyplněny nulou.</t>
  </si>
  <si>
    <t>Rekapitulace stavby</t>
  </si>
  <si>
    <t>Název</t>
  </si>
  <si>
    <t>Povinný</t>
  </si>
  <si>
    <t>Max. počet</t>
  </si>
  <si>
    <t>atributu</t>
  </si>
  <si>
    <t>(A/N)</t>
  </si>
  <si>
    <t>znaků</t>
  </si>
  <si>
    <t>A</t>
  </si>
  <si>
    <t>Kód stavby</t>
  </si>
  <si>
    <t>String</t>
  </si>
  <si>
    <t>Stavba</t>
  </si>
  <si>
    <t>Název stavby</t>
  </si>
  <si>
    <t>Místo</t>
  </si>
  <si>
    <t>N</t>
  </si>
  <si>
    <t>Místo stavby</t>
  </si>
  <si>
    <t>Datum</t>
  </si>
  <si>
    <t>Datum vykonaného exportu</t>
  </si>
  <si>
    <t>Date</t>
  </si>
  <si>
    <t>KSO</t>
  </si>
  <si>
    <t>Klasifikace stavebního objektu</t>
  </si>
  <si>
    <t>CC-CZ</t>
  </si>
  <si>
    <t>Klasifikace stavbeních děl</t>
  </si>
  <si>
    <t>CZ-CPV</t>
  </si>
  <si>
    <t>Společný slovník pro veřejné zakázky</t>
  </si>
  <si>
    <t>CZ-CPA</t>
  </si>
  <si>
    <t>Klasifikace produkce podle činností</t>
  </si>
  <si>
    <t>Zadavatel</t>
  </si>
  <si>
    <t>Zadavatel zadaní</t>
  </si>
  <si>
    <t>IČ</t>
  </si>
  <si>
    <t>IČ zadavatele zadaní</t>
  </si>
  <si>
    <t>DIČ</t>
  </si>
  <si>
    <t>DIČ zadavatele zadaní</t>
  </si>
  <si>
    <t>Uchazeč</t>
  </si>
  <si>
    <t>Uchazeč veřejné zakázky</t>
  </si>
  <si>
    <t>Projektant</t>
  </si>
  <si>
    <t>Poznámka</t>
  </si>
  <si>
    <t>Poznámka k zadání</t>
  </si>
  <si>
    <t>Sazba DPH</t>
  </si>
  <si>
    <t>Rekapitulace sazeb DPH u položek soupisů</t>
  </si>
  <si>
    <t>eGSazbaDph</t>
  </si>
  <si>
    <t>Základna DPH</t>
  </si>
  <si>
    <t>Základna DPH určena součtem celkové ceny z položek soupisů</t>
  </si>
  <si>
    <t>Double</t>
  </si>
  <si>
    <t>Hodnota DPH</t>
  </si>
  <si>
    <t>Celková cena bez DPH za celou stavbu. Sčítává se ze všech listů.</t>
  </si>
  <si>
    <t>Celková cena s DPH za celou stavbu</t>
  </si>
  <si>
    <t>Rekapitulace objektů stavby a soupisů prací</t>
  </si>
  <si>
    <t>Přebírá se z Rekapitulace stavby</t>
  </si>
  <si>
    <t>Kód objektu</t>
  </si>
  <si>
    <t>Objektu, Soupis prací</t>
  </si>
  <si>
    <t>Název objektu</t>
  </si>
  <si>
    <t>Cena bez DPH za daný objekt</t>
  </si>
  <si>
    <t>Cena spolu s DPH za daný objekt</t>
  </si>
  <si>
    <t>Typ zakázky</t>
  </si>
  <si>
    <t>eGTypZakazky</t>
  </si>
  <si>
    <t>Krycí list soupisu</t>
  </si>
  <si>
    <t>Objekt</t>
  </si>
  <si>
    <t>Kód a název objektu</t>
  </si>
  <si>
    <t>20 + 120</t>
  </si>
  <si>
    <t>Kód a název soupisu</t>
  </si>
  <si>
    <t>Poznámka k soupisu prací</t>
  </si>
  <si>
    <t>Rekapitulace sazeb DPH na položkách aktuálního soupisu</t>
  </si>
  <si>
    <t>Základna DPH určena součtem celkové ceny z položek aktuálního soupisu</t>
  </si>
  <si>
    <t>Cena bez DPH za daný soupis</t>
  </si>
  <si>
    <t>Cena s DPH</t>
  </si>
  <si>
    <t>Cena s DPH za daný soupis</t>
  </si>
  <si>
    <t>Rekapitulace členění soupisu prací</t>
  </si>
  <si>
    <t>Kód a název objektu, přebírá se z Krycího listu soupisu</t>
  </si>
  <si>
    <t>Kód a název objektu, přebírá se z Krycího listu soupisu</t>
  </si>
  <si>
    <t>Kód a název dílu ze soupisu</t>
  </si>
  <si>
    <t>20 + 100</t>
  </si>
  <si>
    <t>Cena celkem</t>
  </si>
  <si>
    <t>Cena celkem za díl ze soupisu</t>
  </si>
  <si>
    <t>Soupis prací</t>
  </si>
  <si>
    <t>Přebírá se z Krycího listu soupisu</t>
  </si>
  <si>
    <t>Pořadové číslo položky soupisu</t>
  </si>
  <si>
    <t>Long</t>
  </si>
  <si>
    <t>Typ položky soupisu</t>
  </si>
  <si>
    <t>eGTypPolozky</t>
  </si>
  <si>
    <t>Kód položky ze soupisu</t>
  </si>
  <si>
    <t>Popis položky ze soupisu</t>
  </si>
  <si>
    <t>Množství položky soupisu</t>
  </si>
  <si>
    <t>J.Cena</t>
  </si>
  <si>
    <t>Jednotková cena položky</t>
  </si>
  <si>
    <t>Cena celkem vyčíslena jako J.Cena * Množství</t>
  </si>
  <si>
    <t>Zařazení položky do cenové soustavy</t>
  </si>
  <si>
    <t>p</t>
  </si>
  <si>
    <t>Poznámka položky ze soupisu</t>
  </si>
  <si>
    <t>Memo</t>
  </si>
  <si>
    <t>psc</t>
  </si>
  <si>
    <t>Poznámka k souboru cen ze soupisu</t>
  </si>
  <si>
    <t>pp</t>
  </si>
  <si>
    <t>Plný popis položky ze soupisu</t>
  </si>
  <si>
    <t>vv</t>
  </si>
  <si>
    <t>Výkaz výměr (figura, výraz, výměra) ze soupisu</t>
  </si>
  <si>
    <t>Text,Text,Double</t>
  </si>
  <si>
    <t>20, 150</t>
  </si>
  <si>
    <t>fig</t>
  </si>
  <si>
    <t>Rozpad figur</t>
  </si>
  <si>
    <t>Sazba DPH pro položku</t>
  </si>
  <si>
    <t>eGSazbaDPH</t>
  </si>
  <si>
    <t>Hmotnost</t>
  </si>
  <si>
    <t>Hmotnost položky ze soupisu</t>
  </si>
  <si>
    <t>Suť</t>
  </si>
  <si>
    <t>Suť položky ze soupisu</t>
  </si>
  <si>
    <t>Nh</t>
  </si>
  <si>
    <t>Normohodiny položky ze soupisu</t>
  </si>
  <si>
    <t>Datová věta</t>
  </si>
  <si>
    <t>Typ věty</t>
  </si>
  <si>
    <t>Hodnota</t>
  </si>
  <si>
    <t>Význam</t>
  </si>
  <si>
    <t>Základní sazba DPH</t>
  </si>
  <si>
    <t>Snížená sazba DPH</t>
  </si>
  <si>
    <t>Nulová sazba DPH</t>
  </si>
  <si>
    <t>Základní sazba DPH přenesená</t>
  </si>
  <si>
    <t>Snížená sazba DPH přenesená</t>
  </si>
  <si>
    <t>Stavební objekt</t>
  </si>
  <si>
    <t>Inženýrský objekt</t>
  </si>
  <si>
    <t>Ostatní náklady</t>
  </si>
  <si>
    <t>Položka typu HSV</t>
  </si>
  <si>
    <t>Položka typu PSV</t>
  </si>
  <si>
    <t>Položka typu M</t>
  </si>
  <si>
    <t>Položka typu OST</t>
  </si>
  <si>
    <t>1.SčV, a.s.</t>
  </si>
  <si>
    <t>47549793</t>
  </si>
  <si>
    <t>CZ47549793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</si>
</sst>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%"/>
    <numFmt numFmtId="165" formatCode="dd\.mm\.yyyy"/>
    <numFmt numFmtId="166" formatCode="#,##0.00000"/>
    <numFmt numFmtId="167" formatCode="#,##0.000"/>
  </numFmts>
  <fonts count="53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505050"/>
      <name val="Arial CE"/>
    </font>
    <font>
      <sz val="8"/>
      <color rgb="FFFF0000"/>
      <name val="Arial CE"/>
    </font>
    <font>
      <sz val="8"/>
      <color rgb="FF0000A8"/>
      <name val="Arial CE"/>
    </font>
    <font>
      <sz val="8"/>
      <color rgb="FFFFFFFF"/>
      <name val="Arial CE"/>
    </font>
    <font>
      <b/>
      <sz val="14"/>
      <name val="Arial CE"/>
    </font>
    <font>
      <sz val="8"/>
      <color rgb="FF3366FF"/>
      <name val="Arial CE"/>
    </font>
    <font>
      <b/>
      <sz val="12"/>
      <color rgb="FF969696"/>
      <name val="Arial CE"/>
    </font>
    <font>
      <b/>
      <sz val="8"/>
      <color rgb="FF969696"/>
      <name val="Arial CE"/>
    </font>
    <font>
      <b/>
      <sz val="10"/>
      <name val="Arial CE"/>
    </font>
    <font>
      <b/>
      <sz val="10"/>
      <color rgb="FF96969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2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b/>
      <sz val="10"/>
      <color rgb="FF003366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sz val="7"/>
      <color rgb="FF969696"/>
      <name val="Arial CE"/>
    </font>
    <font>
      <i/>
      <sz val="7"/>
      <color rgb="FF969696"/>
      <name val="Arial CE"/>
    </font>
    <font>
      <sz val="7"/>
      <color rgb="FF979797"/>
      <name val="Arial CE"/>
    </font>
    <font>
      <i/>
      <u/>
      <sz val="7"/>
      <color rgb="FF979797"/>
      <name val="Calibri"/>
      <scheme val="minor"/>
    </font>
    <font>
      <i/>
      <sz val="9"/>
      <color rgb="FF0000FF"/>
      <name val="Arial CE"/>
    </font>
    <font>
      <i/>
      <sz val="8"/>
      <color rgb="FF0000FF"/>
      <name val="Arial CE"/>
    </font>
    <font>
      <sz val="8"/>
      <name val="Trebuchet MS"/>
      <charset val="238"/>
    </font>
    <font>
      <b/>
      <sz val="16"/>
      <name val="Trebuchet MS"/>
      <charset val="238"/>
    </font>
    <font>
      <b/>
      <sz val="11"/>
      <name val="Trebuchet MS"/>
      <charset val="238"/>
    </font>
    <font>
      <sz val="8"/>
      <name val="Arial CE"/>
      <charset val="238"/>
    </font>
    <font>
      <sz val="9"/>
      <name val="Trebuchet MS"/>
      <charset val="238"/>
    </font>
    <font>
      <sz val="10"/>
      <name val="Trebuchet MS"/>
      <charset val="238"/>
    </font>
    <font>
      <sz val="11"/>
      <name val="Trebuchet MS"/>
      <charset val="238"/>
    </font>
    <font>
      <b/>
      <sz val="9"/>
      <name val="Trebuchet MS"/>
      <charset val="238"/>
    </font>
    <font>
      <b/>
      <sz val="8"/>
      <name val="Arial CE"/>
      <charset val="238"/>
    </font>
    <font>
      <sz val="9"/>
      <name val="Trebuchet MS"/>
      <charset val="238"/>
    </font>
    <font>
      <sz val="8"/>
      <name val="Arial CE"/>
      <charset val="238"/>
    </font>
    <font>
      <u/>
      <sz val="11"/>
      <color theme="10"/>
      <name val="Calibri"/>
      <scheme val="minor"/>
    </font>
    <font>
      <i/>
      <sz val="8"/>
      <name val="Arial CE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1" fillId="0" borderId="0" applyNumberFormat="0" applyFill="0" applyBorder="0" applyAlignment="0" applyProtection="0"/>
  </cellStyleXfs>
  <cellXfs count="401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/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 applyProtection="1"/>
    <xf numFmtId="0" fontId="12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2" xfId="0" applyBorder="1" applyProtection="1"/>
    <xf numFmtId="0" fontId="0" fillId="0" borderId="3" xfId="0" applyBorder="1" applyProtection="1"/>
    <xf numFmtId="0" fontId="0" fillId="0" borderId="4" xfId="0" applyBorder="1"/>
    <xf numFmtId="0" fontId="0" fillId="0" borderId="4" xfId="0" applyBorder="1" applyProtection="1"/>
    <xf numFmtId="0" fontId="0" fillId="0" borderId="0" xfId="0" applyProtection="1"/>
    <xf numFmtId="0" fontId="13" fillId="0" borderId="0" xfId="0" applyFont="1" applyAlignment="1" applyProtection="1">
      <alignment horizontal="left"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left" vertical="top"/>
    </xf>
    <xf numFmtId="0" fontId="2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left" vertical="top"/>
    </xf>
    <xf numFmtId="0" fontId="1" fillId="0" borderId="0" xfId="0" applyFont="1" applyAlignment="1" applyProtection="1">
      <alignment horizontal="left" vertical="center"/>
    </xf>
    <xf numFmtId="0" fontId="2" fillId="2" borderId="0" xfId="0" applyFont="1" applyFill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left" vertical="top"/>
    </xf>
    <xf numFmtId="49" fontId="2" fillId="2" borderId="0" xfId="0" applyNumberFormat="1" applyFont="1" applyFill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left" vertical="center" wrapText="1"/>
    </xf>
    <xf numFmtId="0" fontId="0" fillId="0" borderId="5" xfId="0" applyBorder="1" applyProtection="1"/>
    <xf numFmtId="0" fontId="0" fillId="0" borderId="0" xfId="0" applyFont="1" applyAlignment="1">
      <alignment vertical="center"/>
    </xf>
    <xf numFmtId="0" fontId="0" fillId="0" borderId="4" xfId="0" applyFont="1" applyBorder="1" applyAlignment="1" applyProtection="1">
      <alignment vertical="center"/>
    </xf>
    <xf numFmtId="0" fontId="0" fillId="0" borderId="0" xfId="0" applyFont="1" applyAlignment="1" applyProtection="1">
      <alignment vertical="center"/>
    </xf>
    <xf numFmtId="0" fontId="17" fillId="0" borderId="6" xfId="0" applyFont="1" applyBorder="1" applyAlignment="1" applyProtection="1">
      <alignment horizontal="left" vertical="center"/>
    </xf>
    <xf numFmtId="0" fontId="0" fillId="0" borderId="6" xfId="0" applyFont="1" applyBorder="1" applyAlignment="1" applyProtection="1">
      <alignment vertical="center"/>
    </xf>
    <xf numFmtId="0" fontId="0" fillId="0" borderId="4" xfId="0" applyFont="1" applyBorder="1" applyAlignment="1">
      <alignment vertical="center"/>
    </xf>
    <xf numFmtId="0" fontId="1" fillId="0" borderId="4" xfId="0" applyFont="1" applyBorder="1" applyAlignment="1" applyProtection="1">
      <alignment vertical="center"/>
    </xf>
    <xf numFmtId="0" fontId="1" fillId="0" borderId="0" xfId="0" applyFont="1" applyAlignment="1" applyProtection="1">
      <alignment vertical="center"/>
    </xf>
    <xf numFmtId="0" fontId="1" fillId="0" borderId="4" xfId="0" applyFont="1" applyBorder="1" applyAlignment="1">
      <alignment vertical="center"/>
    </xf>
    <xf numFmtId="0" fontId="0" fillId="3" borderId="0" xfId="0" applyFont="1" applyFill="1" applyAlignment="1" applyProtection="1">
      <alignment vertical="center"/>
    </xf>
    <xf numFmtId="0" fontId="4" fillId="3" borderId="7" xfId="0" applyFont="1" applyFill="1" applyBorder="1" applyAlignment="1" applyProtection="1">
      <alignment horizontal="left" vertical="center"/>
    </xf>
    <xf numFmtId="0" fontId="0" fillId="3" borderId="8" xfId="0" applyFont="1" applyFill="1" applyBorder="1" applyAlignment="1" applyProtection="1">
      <alignment vertical="center"/>
    </xf>
    <xf numFmtId="0" fontId="4" fillId="3" borderId="8" xfId="0" applyFont="1" applyFill="1" applyBorder="1" applyAlignment="1" applyProtection="1">
      <alignment horizontal="center" vertical="center"/>
    </xf>
    <xf numFmtId="0" fontId="0" fillId="0" borderId="10" xfId="0" applyFont="1" applyBorder="1" applyAlignment="1" applyProtection="1">
      <alignment vertical="center"/>
    </xf>
    <xf numFmtId="0" fontId="0" fillId="0" borderId="11" xfId="0" applyFont="1" applyBorder="1" applyAlignment="1" applyProtection="1">
      <alignment vertical="center"/>
    </xf>
    <xf numFmtId="0" fontId="0" fillId="0" borderId="2" xfId="0" applyFont="1" applyBorder="1" applyAlignment="1" applyProtection="1">
      <alignment vertical="center"/>
    </xf>
    <xf numFmtId="0" fontId="0" fillId="0" borderId="3" xfId="0" applyFont="1" applyBorder="1" applyAlignment="1" applyProtection="1">
      <alignment vertical="center"/>
    </xf>
    <xf numFmtId="0" fontId="2" fillId="0" borderId="4" xfId="0" applyFont="1" applyBorder="1" applyAlignment="1" applyProtection="1">
      <alignment vertical="center"/>
    </xf>
    <xf numFmtId="0" fontId="2" fillId="0" borderId="0" xfId="0" applyFont="1" applyAlignment="1" applyProtection="1">
      <alignment vertical="center"/>
    </xf>
    <xf numFmtId="0" fontId="2" fillId="0" borderId="4" xfId="0" applyFont="1" applyBorder="1" applyAlignment="1">
      <alignment vertical="center"/>
    </xf>
    <xf numFmtId="0" fontId="3" fillId="0" borderId="4" xfId="0" applyFont="1" applyBorder="1" applyAlignment="1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vertical="center"/>
    </xf>
    <xf numFmtId="0" fontId="3" fillId="0" borderId="4" xfId="0" applyFont="1" applyBorder="1" applyAlignment="1">
      <alignment vertical="center"/>
    </xf>
    <xf numFmtId="0" fontId="17" fillId="0" borderId="0" xfId="0" applyFont="1" applyAlignment="1" applyProtection="1">
      <alignment vertical="center"/>
    </xf>
    <xf numFmtId="165" fontId="2" fillId="0" borderId="0" xfId="0" applyNumberFormat="1" applyFont="1" applyAlignment="1" applyProtection="1">
      <alignment horizontal="left"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6" xfId="0" applyFont="1" applyBorder="1" applyAlignment="1">
      <alignment vertical="center"/>
    </xf>
    <xf numFmtId="0" fontId="0" fillId="0" borderId="0" xfId="0" applyFont="1" applyBorder="1" applyAlignment="1" applyProtection="1">
      <alignment vertical="center"/>
    </xf>
    <xf numFmtId="0" fontId="0" fillId="0" borderId="16" xfId="0" applyFont="1" applyBorder="1" applyAlignment="1" applyProtection="1">
      <alignment vertical="center"/>
    </xf>
    <xf numFmtId="0" fontId="0" fillId="4" borderId="8" xfId="0" applyFont="1" applyFill="1" applyBorder="1" applyAlignment="1" applyProtection="1">
      <alignment vertical="center"/>
    </xf>
    <xf numFmtId="0" fontId="21" fillId="4" borderId="9" xfId="0" applyFont="1" applyFill="1" applyBorder="1" applyAlignment="1" applyProtection="1">
      <alignment horizontal="center" vertical="center"/>
    </xf>
    <xf numFmtId="0" fontId="22" fillId="0" borderId="17" xfId="0" applyFont="1" applyBorder="1" applyAlignment="1" applyProtection="1">
      <alignment horizontal="center" vertical="center" wrapText="1"/>
    </xf>
    <xf numFmtId="0" fontId="22" fillId="0" borderId="18" xfId="0" applyFont="1" applyBorder="1" applyAlignment="1" applyProtection="1">
      <alignment horizontal="center" vertical="center" wrapText="1"/>
    </xf>
    <xf numFmtId="0" fontId="22" fillId="0" borderId="19" xfId="0" applyFont="1" applyBorder="1" applyAlignment="1" applyProtection="1">
      <alignment horizontal="center" vertical="center" wrapText="1"/>
    </xf>
    <xf numFmtId="0" fontId="0" fillId="0" borderId="12" xfId="0" applyFont="1" applyBorder="1" applyAlignment="1" applyProtection="1">
      <alignment vertical="center"/>
    </xf>
    <xf numFmtId="0" fontId="0" fillId="0" borderId="13" xfId="0" applyFont="1" applyBorder="1" applyAlignment="1" applyProtection="1">
      <alignment vertical="center"/>
    </xf>
    <xf numFmtId="0" fontId="0" fillId="0" borderId="14" xfId="0" applyFont="1" applyBorder="1" applyAlignment="1" applyProtection="1">
      <alignment vertical="center"/>
    </xf>
    <xf numFmtId="0" fontId="4" fillId="0" borderId="4" xfId="0" applyFont="1" applyBorder="1" applyAlignment="1" applyProtection="1">
      <alignment vertical="center"/>
    </xf>
    <xf numFmtId="0" fontId="23" fillId="0" borderId="0" xfId="0" applyFont="1" applyAlignment="1" applyProtection="1">
      <alignment horizontal="left" vertical="center"/>
    </xf>
    <xf numFmtId="0" fontId="23" fillId="0" borderId="0" xfId="0" applyFont="1" applyAlignment="1" applyProtection="1">
      <alignment vertical="center"/>
    </xf>
    <xf numFmtId="4" fontId="23" fillId="0" borderId="0" xfId="0" applyNumberFormat="1" applyFont="1" applyAlignment="1" applyProtection="1">
      <alignment vertical="center"/>
    </xf>
    <xf numFmtId="0" fontId="4" fillId="0" borderId="0" xfId="0" applyFont="1" applyAlignment="1" applyProtection="1">
      <alignment horizontal="center" vertical="center"/>
    </xf>
    <xf numFmtId="0" fontId="4" fillId="0" borderId="4" xfId="0" applyFont="1" applyBorder="1" applyAlignment="1">
      <alignment vertical="center"/>
    </xf>
    <xf numFmtId="4" fontId="19" fillId="0" borderId="15" xfId="0" applyNumberFormat="1" applyFont="1" applyBorder="1" applyAlignment="1" applyProtection="1">
      <alignment vertical="center"/>
    </xf>
    <xf numFmtId="4" fontId="19" fillId="0" borderId="0" xfId="0" applyNumberFormat="1" applyFont="1" applyBorder="1" applyAlignment="1" applyProtection="1">
      <alignment vertical="center"/>
    </xf>
    <xf numFmtId="166" fontId="19" fillId="0" borderId="0" xfId="0" applyNumberFormat="1" applyFont="1" applyBorder="1" applyAlignment="1" applyProtection="1">
      <alignment vertical="center"/>
    </xf>
    <xf numFmtId="4" fontId="19" fillId="0" borderId="16" xfId="0" applyNumberFormat="1" applyFont="1" applyBorder="1" applyAlignment="1" applyProtection="1">
      <alignment vertical="center"/>
    </xf>
    <xf numFmtId="0" fontId="4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5" fillId="0" borderId="0" xfId="1" applyFont="1" applyAlignment="1">
      <alignment horizontal="center" vertical="center"/>
    </xf>
    <xf numFmtId="0" fontId="5" fillId="0" borderId="4" xfId="0" applyFont="1" applyBorder="1" applyAlignment="1" applyProtection="1">
      <alignment vertical="center"/>
    </xf>
    <xf numFmtId="0" fontId="26" fillId="0" borderId="0" xfId="0" applyFont="1" applyAlignment="1" applyProtection="1">
      <alignment vertical="center"/>
    </xf>
    <xf numFmtId="0" fontId="27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5" fillId="0" borderId="4" xfId="0" applyFont="1" applyBorder="1" applyAlignment="1">
      <alignment vertical="center"/>
    </xf>
    <xf numFmtId="4" fontId="28" fillId="0" borderId="15" xfId="0" applyNumberFormat="1" applyFont="1" applyBorder="1" applyAlignment="1" applyProtection="1">
      <alignment vertical="center"/>
    </xf>
    <xf numFmtId="4" fontId="28" fillId="0" borderId="0" xfId="0" applyNumberFormat="1" applyFont="1" applyBorder="1" applyAlignment="1" applyProtection="1">
      <alignment vertical="center"/>
    </xf>
    <xf numFmtId="166" fontId="28" fillId="0" borderId="0" xfId="0" applyNumberFormat="1" applyFont="1" applyBorder="1" applyAlignment="1" applyProtection="1">
      <alignment vertical="center"/>
    </xf>
    <xf numFmtId="4" fontId="28" fillId="0" borderId="16" xfId="0" applyNumberFormat="1" applyFont="1" applyBorder="1" applyAlignment="1" applyProtection="1">
      <alignment vertical="center"/>
    </xf>
    <xf numFmtId="0" fontId="5" fillId="0" borderId="0" xfId="0" applyFont="1" applyAlignment="1">
      <alignment horizontal="left" vertical="center"/>
    </xf>
    <xf numFmtId="0" fontId="7" fillId="0" borderId="0" xfId="0" applyFont="1" applyAlignment="1" applyProtection="1">
      <alignment vertical="center"/>
    </xf>
    <xf numFmtId="0" fontId="2" fillId="0" borderId="0" xfId="0" applyFont="1" applyAlignment="1" applyProtection="1">
      <alignment horizontal="center" vertical="center"/>
    </xf>
    <xf numFmtId="4" fontId="1" fillId="0" borderId="15" xfId="0" applyNumberFormat="1" applyFont="1" applyBorder="1" applyAlignment="1" applyProtection="1">
      <alignment vertical="center"/>
    </xf>
    <xf numFmtId="4" fontId="1" fillId="0" borderId="0" xfId="0" applyNumberFormat="1" applyFont="1" applyBorder="1" applyAlignment="1" applyProtection="1">
      <alignment vertical="center"/>
    </xf>
    <xf numFmtId="166" fontId="1" fillId="0" borderId="0" xfId="0" applyNumberFormat="1" applyFont="1" applyBorder="1" applyAlignment="1" applyProtection="1">
      <alignment vertical="center"/>
    </xf>
    <xf numFmtId="4" fontId="1" fillId="0" borderId="16" xfId="0" applyNumberFormat="1" applyFont="1" applyBorder="1" applyAlignment="1" applyProtection="1">
      <alignment vertical="center"/>
    </xf>
    <xf numFmtId="0" fontId="2" fillId="0" borderId="0" xfId="0" applyFont="1" applyAlignment="1">
      <alignment horizontal="left" vertical="center"/>
    </xf>
    <xf numFmtId="4" fontId="28" fillId="0" borderId="20" xfId="0" applyNumberFormat="1" applyFont="1" applyBorder="1" applyAlignment="1" applyProtection="1">
      <alignment vertical="center"/>
    </xf>
    <xf numFmtId="4" fontId="28" fillId="0" borderId="21" xfId="0" applyNumberFormat="1" applyFont="1" applyBorder="1" applyAlignment="1" applyProtection="1">
      <alignment vertical="center"/>
    </xf>
    <xf numFmtId="166" fontId="28" fillId="0" borderId="21" xfId="0" applyNumberFormat="1" applyFont="1" applyBorder="1" applyAlignment="1" applyProtection="1">
      <alignment vertical="center"/>
    </xf>
    <xf numFmtId="4" fontId="28" fillId="0" borderId="22" xfId="0" applyNumberFormat="1" applyFont="1" applyBorder="1" applyAlignment="1" applyProtection="1">
      <alignment vertical="center"/>
    </xf>
    <xf numFmtId="0" fontId="0" fillId="0" borderId="2" xfId="0" applyBorder="1"/>
    <xf numFmtId="0" fontId="0" fillId="0" borderId="3" xfId="0" applyBorder="1"/>
    <xf numFmtId="0" fontId="13" fillId="0" borderId="0" xfId="0" applyFont="1" applyAlignment="1">
      <alignment horizontal="left" vertical="center"/>
    </xf>
    <xf numFmtId="0" fontId="30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4" xfId="0" applyBorder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4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13" xfId="0" applyFont="1" applyBorder="1" applyAlignment="1">
      <alignment vertical="center"/>
    </xf>
    <xf numFmtId="0" fontId="17" fillId="0" borderId="0" xfId="0" applyFont="1" applyAlignment="1">
      <alignment horizontal="left" vertical="center"/>
    </xf>
    <xf numFmtId="4" fontId="23" fillId="0" borderId="0" xfId="0" applyNumberFormat="1" applyFont="1" applyAlignment="1">
      <alignment vertical="center"/>
    </xf>
    <xf numFmtId="0" fontId="1" fillId="0" borderId="0" xfId="0" applyFont="1" applyAlignment="1">
      <alignment horizontal="right" vertical="center"/>
    </xf>
    <xf numFmtId="0" fontId="20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4" borderId="0" xfId="0" applyFont="1" applyFill="1" applyAlignment="1">
      <alignment vertical="center"/>
    </xf>
    <xf numFmtId="0" fontId="4" fillId="4" borderId="7" xfId="0" applyFont="1" applyFill="1" applyBorder="1" applyAlignment="1">
      <alignment horizontal="left" vertical="center"/>
    </xf>
    <xf numFmtId="0" fontId="0" fillId="4" borderId="8" xfId="0" applyFont="1" applyFill="1" applyBorder="1" applyAlignment="1">
      <alignment vertical="center"/>
    </xf>
    <xf numFmtId="0" fontId="4" fillId="4" borderId="8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center" vertical="center"/>
    </xf>
    <xf numFmtId="4" fontId="4" fillId="4" borderId="8" xfId="0" applyNumberFormat="1" applyFont="1" applyFill="1" applyBorder="1" applyAlignment="1">
      <alignment vertical="center"/>
    </xf>
    <xf numFmtId="0" fontId="0" fillId="4" borderId="9" xfId="0" applyFont="1" applyFill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21" fillId="4" borderId="0" xfId="0" applyFont="1" applyFill="1" applyAlignment="1" applyProtection="1">
      <alignment horizontal="left" vertical="center"/>
    </xf>
    <xf numFmtId="0" fontId="0" fillId="4" borderId="0" xfId="0" applyFont="1" applyFill="1" applyAlignment="1" applyProtection="1">
      <alignment vertical="center"/>
    </xf>
    <xf numFmtId="0" fontId="21" fillId="4" borderId="0" xfId="0" applyFont="1" applyFill="1" applyAlignment="1" applyProtection="1">
      <alignment horizontal="right" vertical="center"/>
    </xf>
    <xf numFmtId="0" fontId="31" fillId="0" borderId="0" xfId="0" applyFont="1" applyAlignment="1" applyProtection="1">
      <alignment horizontal="left" vertical="center"/>
    </xf>
    <xf numFmtId="0" fontId="0" fillId="0" borderId="0" xfId="0" applyFont="1" applyAlignment="1">
      <alignment horizontal="center" vertical="center" wrapText="1"/>
    </xf>
    <xf numFmtId="0" fontId="0" fillId="0" borderId="4" xfId="0" applyFont="1" applyBorder="1" applyAlignment="1" applyProtection="1">
      <alignment horizontal="center" vertical="center" wrapText="1"/>
    </xf>
    <xf numFmtId="0" fontId="21" fillId="4" borderId="17" xfId="0" applyFont="1" applyFill="1" applyBorder="1" applyAlignment="1" applyProtection="1">
      <alignment horizontal="center" vertical="center" wrapText="1"/>
    </xf>
    <xf numFmtId="0" fontId="21" fillId="4" borderId="18" xfId="0" applyFont="1" applyFill="1" applyBorder="1" applyAlignment="1" applyProtection="1">
      <alignment horizontal="center" vertical="center" wrapText="1"/>
    </xf>
    <xf numFmtId="0" fontId="21" fillId="4" borderId="19" xfId="0" applyFont="1" applyFill="1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" fontId="23" fillId="0" borderId="0" xfId="0" applyNumberFormat="1" applyFont="1" applyAlignment="1" applyProtection="1"/>
    <xf numFmtId="0" fontId="0" fillId="0" borderId="13" xfId="0" applyBorder="1" applyAlignment="1" applyProtection="1">
      <alignment vertical="center"/>
    </xf>
    <xf numFmtId="166" fontId="32" fillId="0" borderId="13" xfId="0" applyNumberFormat="1" applyFont="1" applyBorder="1" applyAlignment="1" applyProtection="1"/>
    <xf numFmtId="166" fontId="32" fillId="0" borderId="14" xfId="0" applyNumberFormat="1" applyFont="1" applyBorder="1" applyAlignment="1" applyProtection="1"/>
    <xf numFmtId="4" fontId="33" fillId="0" borderId="0" xfId="0" applyNumberFormat="1" applyFont="1" applyAlignment="1">
      <alignment vertical="center"/>
    </xf>
    <xf numFmtId="0" fontId="21" fillId="0" borderId="23" xfId="0" applyFont="1" applyBorder="1" applyAlignment="1" applyProtection="1">
      <alignment horizontal="center" vertical="center"/>
    </xf>
    <xf numFmtId="49" fontId="21" fillId="0" borderId="23" xfId="0" applyNumberFormat="1" applyFont="1" applyBorder="1" applyAlignment="1" applyProtection="1">
      <alignment horizontal="left" vertical="center" wrapText="1"/>
    </xf>
    <xf numFmtId="0" fontId="21" fillId="0" borderId="23" xfId="0" applyFont="1" applyBorder="1" applyAlignment="1" applyProtection="1">
      <alignment horizontal="left" vertical="center" wrapText="1"/>
    </xf>
    <xf numFmtId="0" fontId="21" fillId="0" borderId="23" xfId="0" applyFont="1" applyBorder="1" applyAlignment="1" applyProtection="1">
      <alignment horizontal="center" vertical="center" wrapText="1"/>
    </xf>
    <xf numFmtId="167" fontId="21" fillId="0" borderId="23" xfId="0" applyNumberFormat="1" applyFont="1" applyBorder="1" applyAlignment="1" applyProtection="1">
      <alignment vertical="center"/>
    </xf>
    <xf numFmtId="4" fontId="21" fillId="2" borderId="23" xfId="0" applyNumberFormat="1" applyFont="1" applyFill="1" applyBorder="1" applyAlignment="1" applyProtection="1">
      <alignment vertical="center"/>
      <protection locked="0"/>
    </xf>
    <xf numFmtId="4" fontId="21" fillId="0" borderId="23" xfId="0" applyNumberFormat="1" applyFont="1" applyBorder="1" applyAlignment="1" applyProtection="1">
      <alignment vertical="center"/>
    </xf>
    <xf numFmtId="0" fontId="22" fillId="2" borderId="15" xfId="0" applyFont="1" applyFill="1" applyBorder="1" applyAlignment="1" applyProtection="1">
      <alignment horizontal="left" vertical="center"/>
      <protection locked="0"/>
    </xf>
    <xf numFmtId="0" fontId="22" fillId="0" borderId="0" xfId="0" applyFont="1" applyBorder="1" applyAlignment="1" applyProtection="1">
      <alignment horizontal="center" vertical="center"/>
    </xf>
    <xf numFmtId="166" fontId="22" fillId="0" borderId="0" xfId="0" applyNumberFormat="1" applyFont="1" applyBorder="1" applyAlignment="1" applyProtection="1">
      <alignment vertical="center"/>
    </xf>
    <xf numFmtId="166" fontId="22" fillId="0" borderId="16" xfId="0" applyNumberFormat="1" applyFont="1" applyBorder="1" applyAlignment="1" applyProtection="1">
      <alignment vertical="center"/>
    </xf>
    <xf numFmtId="0" fontId="21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0" fontId="34" fillId="0" borderId="0" xfId="0" applyFont="1" applyAlignment="1" applyProtection="1">
      <alignment horizontal="left" vertical="center"/>
    </xf>
    <xf numFmtId="0" fontId="35" fillId="0" borderId="0" xfId="0" applyFont="1" applyAlignment="1" applyProtection="1">
      <alignment vertical="center" wrapText="1"/>
    </xf>
    <xf numFmtId="0" fontId="0" fillId="0" borderId="0" xfId="0" applyFont="1" applyAlignment="1" applyProtection="1">
      <alignment vertical="center"/>
      <protection locked="0"/>
    </xf>
    <xf numFmtId="0" fontId="0" fillId="0" borderId="15" xfId="0" applyFont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22" fillId="2" borderId="20" xfId="0" applyFont="1" applyFill="1" applyBorder="1" applyAlignment="1" applyProtection="1">
      <alignment horizontal="left" vertical="center"/>
      <protection locked="0"/>
    </xf>
    <xf numFmtId="0" fontId="22" fillId="0" borderId="21" xfId="0" applyFont="1" applyBorder="1" applyAlignment="1" applyProtection="1">
      <alignment horizontal="center" vertical="center"/>
    </xf>
    <xf numFmtId="0" fontId="0" fillId="0" borderId="21" xfId="0" applyFont="1" applyBorder="1" applyAlignment="1" applyProtection="1">
      <alignment vertical="center"/>
    </xf>
    <xf numFmtId="166" fontId="22" fillId="0" borderId="21" xfId="0" applyNumberFormat="1" applyFont="1" applyBorder="1" applyAlignment="1" applyProtection="1">
      <alignment vertical="center"/>
    </xf>
    <xf numFmtId="166" fontId="22" fillId="0" borderId="22" xfId="0" applyNumberFormat="1" applyFont="1" applyBorder="1" applyAlignment="1" applyProtection="1">
      <alignment vertical="center"/>
    </xf>
    <xf numFmtId="0" fontId="6" fillId="0" borderId="4" xfId="0" applyFont="1" applyBorder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6" fillId="0" borderId="21" xfId="0" applyFont="1" applyBorder="1" applyAlignment="1" applyProtection="1">
      <alignment horizontal="left" vertical="center"/>
    </xf>
    <xf numFmtId="0" fontId="6" fillId="0" borderId="21" xfId="0" applyFont="1" applyBorder="1" applyAlignment="1" applyProtection="1">
      <alignment vertical="center"/>
    </xf>
    <xf numFmtId="4" fontId="6" fillId="0" borderId="21" xfId="0" applyNumberFormat="1" applyFont="1" applyBorder="1" applyAlignment="1" applyProtection="1">
      <alignment vertical="center"/>
    </xf>
    <xf numFmtId="0" fontId="6" fillId="0" borderId="4" xfId="0" applyFont="1" applyBorder="1" applyAlignment="1">
      <alignment vertical="center"/>
    </xf>
    <xf numFmtId="0" fontId="7" fillId="0" borderId="4" xfId="0" applyFont="1" applyBorder="1" applyAlignment="1" applyProtection="1">
      <alignment vertical="center"/>
    </xf>
    <xf numFmtId="0" fontId="7" fillId="0" borderId="21" xfId="0" applyFont="1" applyBorder="1" applyAlignment="1" applyProtection="1">
      <alignment horizontal="left" vertical="center"/>
    </xf>
    <xf numFmtId="0" fontId="7" fillId="0" borderId="21" xfId="0" applyFont="1" applyBorder="1" applyAlignment="1" applyProtection="1">
      <alignment vertical="center"/>
    </xf>
    <xf numFmtId="4" fontId="7" fillId="0" borderId="21" xfId="0" applyNumberFormat="1" applyFont="1" applyBorder="1" applyAlignment="1" applyProtection="1">
      <alignment vertical="center"/>
    </xf>
    <xf numFmtId="0" fontId="7" fillId="0" borderId="4" xfId="0" applyFont="1" applyBorder="1" applyAlignment="1">
      <alignment vertical="center"/>
    </xf>
    <xf numFmtId="0" fontId="8" fillId="0" borderId="4" xfId="0" applyFont="1" applyBorder="1" applyAlignment="1" applyProtection="1"/>
    <xf numFmtId="0" fontId="8" fillId="0" borderId="0" xfId="0" applyFont="1" applyAlignment="1" applyProtection="1"/>
    <xf numFmtId="0" fontId="8" fillId="0" borderId="0" xfId="0" applyFont="1" applyAlignment="1" applyProtection="1">
      <alignment horizontal="left"/>
    </xf>
    <xf numFmtId="0" fontId="6" fillId="0" borderId="0" xfId="0" applyFont="1" applyAlignment="1" applyProtection="1">
      <alignment horizontal="left"/>
    </xf>
    <xf numFmtId="0" fontId="8" fillId="0" borderId="0" xfId="0" applyFont="1" applyAlignment="1" applyProtection="1">
      <protection locked="0"/>
    </xf>
    <xf numFmtId="4" fontId="6" fillId="0" borderId="0" xfId="0" applyNumberFormat="1" applyFont="1" applyAlignment="1" applyProtection="1"/>
    <xf numFmtId="0" fontId="8" fillId="0" borderId="4" xfId="0" applyFont="1" applyBorder="1" applyAlignment="1"/>
    <xf numFmtId="0" fontId="8" fillId="0" borderId="15" xfId="0" applyFont="1" applyBorder="1" applyAlignment="1" applyProtection="1"/>
    <xf numFmtId="0" fontId="8" fillId="0" borderId="0" xfId="0" applyFont="1" applyBorder="1" applyAlignment="1" applyProtection="1"/>
    <xf numFmtId="166" fontId="8" fillId="0" borderId="0" xfId="0" applyNumberFormat="1" applyFont="1" applyBorder="1" applyAlignment="1" applyProtection="1"/>
    <xf numFmtId="166" fontId="8" fillId="0" borderId="16" xfId="0" applyNumberFormat="1" applyFont="1" applyBorder="1" applyAlignment="1" applyProtection="1"/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vertical="center"/>
    </xf>
    <xf numFmtId="0" fontId="7" fillId="0" borderId="0" xfId="0" applyFont="1" applyAlignment="1" applyProtection="1">
      <alignment horizontal="left"/>
    </xf>
    <xf numFmtId="4" fontId="7" fillId="0" borderId="0" xfId="0" applyNumberFormat="1" applyFont="1" applyAlignment="1" applyProtection="1"/>
    <xf numFmtId="0" fontId="9" fillId="0" borderId="4" xfId="0" applyFont="1" applyBorder="1" applyAlignment="1" applyProtection="1">
      <alignment vertical="center"/>
    </xf>
    <xf numFmtId="0" fontId="9" fillId="0" borderId="0" xfId="0" applyFont="1" applyAlignment="1" applyProtection="1">
      <alignment vertical="center"/>
    </xf>
    <xf numFmtId="0" fontId="9" fillId="0" borderId="0" xfId="0" applyFont="1" applyAlignment="1" applyProtection="1">
      <alignment horizontal="left" vertical="center"/>
    </xf>
    <xf numFmtId="0" fontId="9" fillId="0" borderId="0" xfId="0" applyFont="1" applyAlignment="1" applyProtection="1">
      <alignment horizontal="left" vertical="center" wrapText="1"/>
    </xf>
    <xf numFmtId="167" fontId="9" fillId="0" borderId="0" xfId="0" applyNumberFormat="1" applyFont="1" applyAlignment="1" applyProtection="1">
      <alignment vertical="center"/>
    </xf>
    <xf numFmtId="0" fontId="9" fillId="0" borderId="0" xfId="0" applyFont="1" applyAlignment="1" applyProtection="1">
      <alignment vertical="center"/>
      <protection locked="0"/>
    </xf>
    <xf numFmtId="0" fontId="9" fillId="0" borderId="4" xfId="0" applyFont="1" applyBorder="1" applyAlignment="1">
      <alignment vertical="center"/>
    </xf>
    <xf numFmtId="0" fontId="9" fillId="0" borderId="15" xfId="0" applyFont="1" applyBorder="1" applyAlignment="1" applyProtection="1">
      <alignment vertical="center"/>
    </xf>
    <xf numFmtId="0" fontId="9" fillId="0" borderId="0" xfId="0" applyFont="1" applyBorder="1" applyAlignment="1" applyProtection="1">
      <alignment vertical="center"/>
    </xf>
    <xf numFmtId="0" fontId="9" fillId="0" borderId="16" xfId="0" applyFont="1" applyBorder="1" applyAlignment="1" applyProtection="1">
      <alignment vertical="center"/>
    </xf>
    <xf numFmtId="0" fontId="9" fillId="0" borderId="0" xfId="0" applyFont="1" applyAlignment="1">
      <alignment horizontal="left" vertical="center"/>
    </xf>
    <xf numFmtId="0" fontId="36" fillId="0" borderId="0" xfId="0" applyFont="1" applyAlignment="1" applyProtection="1">
      <alignment horizontal="left" vertical="center"/>
    </xf>
    <xf numFmtId="0" fontId="37" fillId="0" borderId="0" xfId="1" applyFont="1" applyAlignment="1" applyProtection="1">
      <alignment vertical="center" wrapText="1"/>
    </xf>
    <xf numFmtId="0" fontId="10" fillId="0" borderId="4" xfId="0" applyFont="1" applyBorder="1" applyAlignment="1" applyProtection="1">
      <alignment vertical="center"/>
    </xf>
    <xf numFmtId="0" fontId="10" fillId="0" borderId="0" xfId="0" applyFont="1" applyAlignme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10" fillId="0" borderId="0" xfId="0" applyFont="1" applyAlignment="1" applyProtection="1">
      <alignment horizontal="left" vertical="center" wrapText="1"/>
    </xf>
    <xf numFmtId="167" fontId="10" fillId="0" borderId="0" xfId="0" applyNumberFormat="1" applyFont="1" applyAlignment="1" applyProtection="1">
      <alignment vertical="center"/>
    </xf>
    <xf numFmtId="0" fontId="10" fillId="0" borderId="0" xfId="0" applyFont="1" applyAlignment="1" applyProtection="1">
      <alignment vertical="center"/>
      <protection locked="0"/>
    </xf>
    <xf numFmtId="0" fontId="10" fillId="0" borderId="4" xfId="0" applyFont="1" applyBorder="1" applyAlignment="1">
      <alignment vertical="center"/>
    </xf>
    <xf numFmtId="0" fontId="10" fillId="0" borderId="15" xfId="0" applyFont="1" applyBorder="1" applyAlignment="1" applyProtection="1">
      <alignment vertical="center"/>
    </xf>
    <xf numFmtId="0" fontId="10" fillId="0" borderId="0" xfId="0" applyFont="1" applyBorder="1" applyAlignment="1" applyProtection="1">
      <alignment vertical="center"/>
    </xf>
    <xf numFmtId="0" fontId="10" fillId="0" borderId="16" xfId="0" applyFont="1" applyBorder="1" applyAlignment="1" applyProtection="1">
      <alignment vertical="center"/>
    </xf>
    <xf numFmtId="0" fontId="10" fillId="0" borderId="0" xfId="0" applyFont="1" applyAlignment="1">
      <alignment horizontal="left" vertical="center"/>
    </xf>
    <xf numFmtId="0" fontId="38" fillId="0" borderId="23" xfId="0" applyFont="1" applyBorder="1" applyAlignment="1" applyProtection="1">
      <alignment horizontal="center" vertical="center"/>
    </xf>
    <xf numFmtId="49" fontId="38" fillId="0" borderId="23" xfId="0" applyNumberFormat="1" applyFont="1" applyBorder="1" applyAlignment="1" applyProtection="1">
      <alignment horizontal="left" vertical="center" wrapText="1"/>
    </xf>
    <xf numFmtId="0" fontId="38" fillId="0" borderId="23" xfId="0" applyFont="1" applyBorder="1" applyAlignment="1" applyProtection="1">
      <alignment horizontal="left" vertical="center" wrapText="1"/>
    </xf>
    <xf numFmtId="0" fontId="38" fillId="0" borderId="23" xfId="0" applyFont="1" applyBorder="1" applyAlignment="1" applyProtection="1">
      <alignment horizontal="center" vertical="center" wrapText="1"/>
    </xf>
    <xf numFmtId="167" fontId="38" fillId="0" borderId="23" xfId="0" applyNumberFormat="1" applyFont="1" applyBorder="1" applyAlignment="1" applyProtection="1">
      <alignment vertical="center"/>
    </xf>
    <xf numFmtId="4" fontId="38" fillId="2" borderId="23" xfId="0" applyNumberFormat="1" applyFont="1" applyFill="1" applyBorder="1" applyAlignment="1" applyProtection="1">
      <alignment vertical="center"/>
      <protection locked="0"/>
    </xf>
    <xf numFmtId="4" fontId="38" fillId="0" borderId="23" xfId="0" applyNumberFormat="1" applyFont="1" applyBorder="1" applyAlignment="1" applyProtection="1">
      <alignment vertical="center"/>
    </xf>
    <xf numFmtId="0" fontId="39" fillId="0" borderId="4" xfId="0" applyFont="1" applyBorder="1" applyAlignment="1">
      <alignment vertical="center"/>
    </xf>
    <xf numFmtId="0" fontId="38" fillId="2" borderId="15" xfId="0" applyFont="1" applyFill="1" applyBorder="1" applyAlignment="1" applyProtection="1">
      <alignment horizontal="left" vertical="center"/>
      <protection locked="0"/>
    </xf>
    <xf numFmtId="0" fontId="38" fillId="0" borderId="0" xfId="0" applyFont="1" applyBorder="1" applyAlignment="1" applyProtection="1">
      <alignment horizontal="center" vertical="center"/>
    </xf>
    <xf numFmtId="0" fontId="11" fillId="0" borderId="4" xfId="0" applyFont="1" applyBorder="1" applyAlignment="1" applyProtection="1">
      <alignment vertical="center"/>
    </xf>
    <xf numFmtId="0" fontId="11" fillId="0" borderId="0" xfId="0" applyFont="1" applyAlignment="1" applyProtection="1">
      <alignment vertical="center"/>
    </xf>
    <xf numFmtId="0" fontId="11" fillId="0" borderId="0" xfId="0" applyFont="1" applyAlignment="1" applyProtection="1">
      <alignment horizontal="left" vertical="center"/>
    </xf>
    <xf numFmtId="0" fontId="11" fillId="0" borderId="0" xfId="0" applyFont="1" applyAlignment="1" applyProtection="1">
      <alignment horizontal="left" vertical="center" wrapText="1"/>
    </xf>
    <xf numFmtId="167" fontId="11" fillId="0" borderId="0" xfId="0" applyNumberFormat="1" applyFont="1" applyAlignment="1" applyProtection="1">
      <alignment vertical="center"/>
    </xf>
    <xf numFmtId="0" fontId="11" fillId="0" borderId="0" xfId="0" applyFont="1" applyAlignment="1" applyProtection="1">
      <alignment vertical="center"/>
      <protection locked="0"/>
    </xf>
    <xf numFmtId="0" fontId="11" fillId="0" borderId="4" xfId="0" applyFont="1" applyBorder="1" applyAlignment="1">
      <alignment vertical="center"/>
    </xf>
    <xf numFmtId="0" fontId="11" fillId="0" borderId="15" xfId="0" applyFont="1" applyBorder="1" applyAlignment="1" applyProtection="1">
      <alignment vertical="center"/>
    </xf>
    <xf numFmtId="0" fontId="11" fillId="0" borderId="0" xfId="0" applyFont="1" applyBorder="1" applyAlignment="1" applyProtection="1">
      <alignment vertical="center"/>
    </xf>
    <xf numFmtId="0" fontId="11" fillId="0" borderId="16" xfId="0" applyFont="1" applyBorder="1" applyAlignment="1" applyProtection="1">
      <alignment vertical="center"/>
    </xf>
    <xf numFmtId="0" fontId="11" fillId="0" borderId="0" xfId="0" applyFont="1" applyAlignment="1">
      <alignment horizontal="left" vertical="center"/>
    </xf>
    <xf numFmtId="0" fontId="0" fillId="0" borderId="20" xfId="0" applyFont="1" applyBorder="1" applyAlignment="1" applyProtection="1">
      <alignment vertical="center"/>
    </xf>
    <xf numFmtId="0" fontId="0" fillId="0" borderId="21" xfId="0" applyBorder="1" applyAlignment="1" applyProtection="1">
      <alignment vertical="center"/>
    </xf>
    <xf numFmtId="0" fontId="0" fillId="0" borderId="22" xfId="0" applyFont="1" applyBorder="1" applyAlignment="1" applyProtection="1">
      <alignment vertical="center"/>
    </xf>
    <xf numFmtId="0" fontId="0" fillId="0" borderId="0" xfId="0" applyAlignment="1">
      <alignment vertical="top"/>
    </xf>
    <xf numFmtId="0" fontId="40" fillId="0" borderId="24" xfId="0" applyFont="1" applyBorder="1" applyAlignment="1">
      <alignment vertical="center" wrapText="1"/>
    </xf>
    <xf numFmtId="0" fontId="40" fillId="0" borderId="25" xfId="0" applyFont="1" applyBorder="1" applyAlignment="1">
      <alignment vertical="center" wrapText="1"/>
    </xf>
    <xf numFmtId="0" fontId="40" fillId="0" borderId="26" xfId="0" applyFont="1" applyBorder="1" applyAlignment="1">
      <alignment vertical="center" wrapText="1"/>
    </xf>
    <xf numFmtId="0" fontId="40" fillId="0" borderId="27" xfId="0" applyFont="1" applyBorder="1" applyAlignment="1">
      <alignment horizontal="center" vertical="center" wrapText="1"/>
    </xf>
    <xf numFmtId="0" fontId="40" fillId="0" borderId="28" xfId="0" applyFont="1" applyBorder="1" applyAlignment="1">
      <alignment horizontal="center" vertical="center" wrapText="1"/>
    </xf>
    <xf numFmtId="0" fontId="40" fillId="0" borderId="27" xfId="0" applyFont="1" applyBorder="1" applyAlignment="1">
      <alignment vertical="center" wrapText="1"/>
    </xf>
    <xf numFmtId="0" fontId="40" fillId="0" borderId="28" xfId="0" applyFont="1" applyBorder="1" applyAlignment="1">
      <alignment vertical="center" wrapText="1"/>
    </xf>
    <xf numFmtId="0" fontId="42" fillId="0" borderId="1" xfId="0" applyFont="1" applyBorder="1" applyAlignment="1">
      <alignment horizontal="left" vertical="center" wrapText="1"/>
    </xf>
    <xf numFmtId="0" fontId="43" fillId="0" borderId="1" xfId="0" applyFont="1" applyBorder="1" applyAlignment="1">
      <alignment horizontal="left" vertical="center" wrapText="1"/>
    </xf>
    <xf numFmtId="0" fontId="44" fillId="0" borderId="27" xfId="0" applyFont="1" applyBorder="1" applyAlignment="1">
      <alignment vertical="center" wrapText="1"/>
    </xf>
    <xf numFmtId="0" fontId="43" fillId="0" borderId="1" xfId="0" applyFont="1" applyBorder="1" applyAlignment="1">
      <alignment vertical="center" wrapText="1"/>
    </xf>
    <xf numFmtId="0" fontId="43" fillId="0" borderId="1" xfId="0" applyFont="1" applyBorder="1" applyAlignment="1">
      <alignment horizontal="left" vertical="center"/>
    </xf>
    <xf numFmtId="0" fontId="43" fillId="0" borderId="1" xfId="0" applyFont="1" applyBorder="1" applyAlignment="1">
      <alignment vertical="center"/>
    </xf>
    <xf numFmtId="49" fontId="43" fillId="0" borderId="1" xfId="0" applyNumberFormat="1" applyFont="1" applyBorder="1" applyAlignment="1">
      <alignment vertical="center" wrapText="1"/>
    </xf>
    <xf numFmtId="0" fontId="40" fillId="0" borderId="30" xfId="0" applyFont="1" applyBorder="1" applyAlignment="1">
      <alignment vertical="center" wrapText="1"/>
    </xf>
    <xf numFmtId="0" fontId="45" fillId="0" borderId="29" xfId="0" applyFont="1" applyBorder="1" applyAlignment="1">
      <alignment vertical="center" wrapText="1"/>
    </xf>
    <xf numFmtId="0" fontId="40" fillId="0" borderId="31" xfId="0" applyFont="1" applyBorder="1" applyAlignment="1">
      <alignment vertical="center" wrapText="1"/>
    </xf>
    <xf numFmtId="0" fontId="40" fillId="0" borderId="1" xfId="0" applyFont="1" applyBorder="1" applyAlignment="1">
      <alignment vertical="top"/>
    </xf>
    <xf numFmtId="0" fontId="40" fillId="0" borderId="0" xfId="0" applyFont="1" applyAlignment="1">
      <alignment vertical="top"/>
    </xf>
    <xf numFmtId="0" fontId="40" fillId="0" borderId="24" xfId="0" applyFont="1" applyBorder="1" applyAlignment="1">
      <alignment horizontal="left" vertical="center"/>
    </xf>
    <xf numFmtId="0" fontId="40" fillId="0" borderId="25" xfId="0" applyFont="1" applyBorder="1" applyAlignment="1">
      <alignment horizontal="left" vertical="center"/>
    </xf>
    <xf numFmtId="0" fontId="40" fillId="0" borderId="26" xfId="0" applyFont="1" applyBorder="1" applyAlignment="1">
      <alignment horizontal="left" vertical="center"/>
    </xf>
    <xf numFmtId="0" fontId="40" fillId="0" borderId="27" xfId="0" applyFont="1" applyBorder="1" applyAlignment="1">
      <alignment horizontal="left" vertical="center"/>
    </xf>
    <xf numFmtId="0" fontId="40" fillId="0" borderId="28" xfId="0" applyFont="1" applyBorder="1" applyAlignment="1">
      <alignment horizontal="left" vertical="center"/>
    </xf>
    <xf numFmtId="0" fontId="42" fillId="0" borderId="1" xfId="0" applyFont="1" applyBorder="1" applyAlignment="1">
      <alignment horizontal="left" vertical="center"/>
    </xf>
    <xf numFmtId="0" fontId="46" fillId="0" borderId="0" xfId="0" applyFont="1" applyAlignment="1">
      <alignment horizontal="left" vertical="center"/>
    </xf>
    <xf numFmtId="0" fontId="42" fillId="0" borderId="29" xfId="0" applyFont="1" applyBorder="1" applyAlignment="1">
      <alignment horizontal="left" vertical="center"/>
    </xf>
    <xf numFmtId="0" fontId="42" fillId="0" borderId="29" xfId="0" applyFont="1" applyBorder="1" applyAlignment="1">
      <alignment horizontal="center" vertical="center"/>
    </xf>
    <xf numFmtId="0" fontId="46" fillId="0" borderId="29" xfId="0" applyFont="1" applyBorder="1" applyAlignment="1">
      <alignment horizontal="left" vertical="center"/>
    </xf>
    <xf numFmtId="0" fontId="47" fillId="0" borderId="1" xfId="0" applyFont="1" applyBorder="1" applyAlignment="1">
      <alignment horizontal="left" vertical="center"/>
    </xf>
    <xf numFmtId="0" fontId="44" fillId="0" borderId="0" xfId="0" applyFont="1" applyAlignment="1">
      <alignment horizontal="left" vertical="center"/>
    </xf>
    <xf numFmtId="0" fontId="48" fillId="0" borderId="1" xfId="0" applyFont="1" applyBorder="1" applyAlignment="1">
      <alignment horizontal="left" vertical="center"/>
    </xf>
    <xf numFmtId="0" fontId="43" fillId="0" borderId="1" xfId="0" applyFont="1" applyBorder="1" applyAlignment="1">
      <alignment horizontal="center" vertical="center"/>
    </xf>
    <xf numFmtId="0" fontId="43" fillId="0" borderId="0" xfId="0" applyFont="1" applyAlignment="1">
      <alignment horizontal="left" vertical="center"/>
    </xf>
    <xf numFmtId="0" fontId="44" fillId="0" borderId="27" xfId="0" applyFont="1" applyBorder="1" applyAlignment="1">
      <alignment horizontal="left" vertical="center"/>
    </xf>
    <xf numFmtId="0" fontId="43" fillId="0" borderId="1" xfId="0" applyFont="1" applyFill="1" applyBorder="1" applyAlignment="1">
      <alignment horizontal="left" vertical="center"/>
    </xf>
    <xf numFmtId="0" fontId="43" fillId="0" borderId="1" xfId="0" applyFont="1" applyFill="1" applyBorder="1" applyAlignment="1">
      <alignment horizontal="center" vertical="center"/>
    </xf>
    <xf numFmtId="0" fontId="40" fillId="0" borderId="30" xfId="0" applyFont="1" applyBorder="1" applyAlignment="1">
      <alignment horizontal="left" vertical="center"/>
    </xf>
    <xf numFmtId="0" fontId="45" fillId="0" borderId="29" xfId="0" applyFont="1" applyBorder="1" applyAlignment="1">
      <alignment horizontal="left" vertical="center"/>
    </xf>
    <xf numFmtId="0" fontId="40" fillId="0" borderId="31" xfId="0" applyFont="1" applyBorder="1" applyAlignment="1">
      <alignment horizontal="left" vertical="center"/>
    </xf>
    <xf numFmtId="0" fontId="40" fillId="0" borderId="1" xfId="0" applyFont="1" applyBorder="1" applyAlignment="1">
      <alignment horizontal="left" vertical="center"/>
    </xf>
    <xf numFmtId="0" fontId="45" fillId="0" borderId="1" xfId="0" applyFont="1" applyBorder="1" applyAlignment="1">
      <alignment horizontal="left" vertical="center"/>
    </xf>
    <xf numFmtId="0" fontId="46" fillId="0" borderId="1" xfId="0" applyFont="1" applyBorder="1" applyAlignment="1">
      <alignment horizontal="left" vertical="center"/>
    </xf>
    <xf numFmtId="0" fontId="44" fillId="0" borderId="29" xfId="0" applyFont="1" applyBorder="1" applyAlignment="1">
      <alignment horizontal="left" vertical="center"/>
    </xf>
    <xf numFmtId="0" fontId="40" fillId="0" borderId="1" xfId="0" applyFont="1" applyBorder="1" applyAlignment="1">
      <alignment horizontal="left" vertical="center" wrapText="1"/>
    </xf>
    <xf numFmtId="0" fontId="44" fillId="0" borderId="1" xfId="0" applyFont="1" applyBorder="1" applyAlignment="1">
      <alignment horizontal="left" vertical="center" wrapText="1"/>
    </xf>
    <xf numFmtId="0" fontId="44" fillId="0" borderId="1" xfId="0" applyFont="1" applyBorder="1" applyAlignment="1">
      <alignment horizontal="center" vertical="center" wrapText="1"/>
    </xf>
    <xf numFmtId="0" fontId="40" fillId="0" borderId="24" xfId="0" applyFont="1" applyBorder="1" applyAlignment="1">
      <alignment horizontal="left" vertical="center" wrapText="1"/>
    </xf>
    <xf numFmtId="0" fontId="40" fillId="0" borderId="25" xfId="0" applyFont="1" applyBorder="1" applyAlignment="1">
      <alignment horizontal="left" vertical="center" wrapText="1"/>
    </xf>
    <xf numFmtId="0" fontId="40" fillId="0" borderId="26" xfId="0" applyFont="1" applyBorder="1" applyAlignment="1">
      <alignment horizontal="left" vertical="center" wrapText="1"/>
    </xf>
    <xf numFmtId="0" fontId="40" fillId="0" borderId="27" xfId="0" applyFont="1" applyBorder="1" applyAlignment="1">
      <alignment horizontal="left" vertical="center" wrapText="1"/>
    </xf>
    <xf numFmtId="0" fontId="40" fillId="0" borderId="28" xfId="0" applyFont="1" applyBorder="1" applyAlignment="1">
      <alignment horizontal="left" vertical="center" wrapText="1"/>
    </xf>
    <xf numFmtId="0" fontId="46" fillId="0" borderId="27" xfId="0" applyFont="1" applyBorder="1" applyAlignment="1">
      <alignment horizontal="left" vertical="center" wrapText="1"/>
    </xf>
    <xf numFmtId="0" fontId="46" fillId="0" borderId="28" xfId="0" applyFont="1" applyBorder="1" applyAlignment="1">
      <alignment horizontal="left" vertical="center" wrapText="1"/>
    </xf>
    <xf numFmtId="0" fontId="44" fillId="0" borderId="27" xfId="0" applyFont="1" applyBorder="1" applyAlignment="1">
      <alignment horizontal="left" vertical="center" wrapText="1"/>
    </xf>
    <xf numFmtId="0" fontId="44" fillId="0" borderId="1" xfId="0" applyFont="1" applyBorder="1" applyAlignment="1">
      <alignment horizontal="left" vertical="center"/>
    </xf>
    <xf numFmtId="0" fontId="44" fillId="0" borderId="28" xfId="0" applyFont="1" applyBorder="1" applyAlignment="1">
      <alignment horizontal="left" vertical="center" wrapText="1"/>
    </xf>
    <xf numFmtId="0" fontId="44" fillId="0" borderId="28" xfId="0" applyFont="1" applyBorder="1" applyAlignment="1">
      <alignment horizontal="left" vertical="center"/>
    </xf>
    <xf numFmtId="0" fontId="44" fillId="0" borderId="30" xfId="0" applyFont="1" applyBorder="1" applyAlignment="1">
      <alignment horizontal="left" vertical="center" wrapText="1"/>
    </xf>
    <xf numFmtId="0" fontId="44" fillId="0" borderId="29" xfId="0" applyFont="1" applyBorder="1" applyAlignment="1">
      <alignment horizontal="left" vertical="center" wrapText="1"/>
    </xf>
    <xf numFmtId="0" fontId="44" fillId="0" borderId="31" xfId="0" applyFont="1" applyBorder="1" applyAlignment="1">
      <alignment horizontal="left" vertical="center" wrapText="1"/>
    </xf>
    <xf numFmtId="0" fontId="43" fillId="0" borderId="1" xfId="0" applyFont="1" applyBorder="1" applyAlignment="1">
      <alignment horizontal="left" vertical="top"/>
    </xf>
    <xf numFmtId="0" fontId="43" fillId="0" borderId="1" xfId="0" applyFont="1" applyBorder="1" applyAlignment="1">
      <alignment horizontal="center" vertical="top"/>
    </xf>
    <xf numFmtId="0" fontId="44" fillId="0" borderId="30" xfId="0" applyFont="1" applyBorder="1" applyAlignment="1">
      <alignment horizontal="left" vertical="center"/>
    </xf>
    <xf numFmtId="0" fontId="44" fillId="0" borderId="31" xfId="0" applyFont="1" applyBorder="1" applyAlignment="1">
      <alignment horizontal="left" vertical="center"/>
    </xf>
    <xf numFmtId="0" fontId="44" fillId="0" borderId="1" xfId="0" applyFont="1" applyBorder="1" applyAlignment="1">
      <alignment horizontal="center" vertical="center"/>
    </xf>
    <xf numFmtId="0" fontId="46" fillId="0" borderId="0" xfId="0" applyFont="1" applyAlignment="1">
      <alignment vertical="center"/>
    </xf>
    <xf numFmtId="0" fontId="42" fillId="0" borderId="1" xfId="0" applyFont="1" applyBorder="1" applyAlignment="1">
      <alignment vertical="center"/>
    </xf>
    <xf numFmtId="0" fontId="46" fillId="0" borderId="29" xfId="0" applyFont="1" applyBorder="1" applyAlignment="1">
      <alignment vertical="center"/>
    </xf>
    <xf numFmtId="0" fontId="42" fillId="0" borderId="29" xfId="0" applyFont="1" applyBorder="1" applyAlignment="1">
      <alignment vertical="center"/>
    </xf>
    <xf numFmtId="0" fontId="43" fillId="0" borderId="1" xfId="0" applyFont="1" applyBorder="1" applyAlignment="1">
      <alignment vertical="top"/>
    </xf>
    <xf numFmtId="49" fontId="43" fillId="0" borderId="1" xfId="0" applyNumberFormat="1" applyFont="1" applyBorder="1" applyAlignment="1">
      <alignment horizontal="left" vertical="center"/>
    </xf>
    <xf numFmtId="0" fontId="49" fillId="0" borderId="27" xfId="0" applyFont="1" applyBorder="1" applyAlignment="1" applyProtection="1">
      <alignment horizontal="left" vertical="center"/>
    </xf>
    <xf numFmtId="0" fontId="50" fillId="0" borderId="1" xfId="0" applyFont="1" applyBorder="1" applyAlignment="1" applyProtection="1">
      <alignment vertical="top"/>
    </xf>
    <xf numFmtId="0" fontId="50" fillId="0" borderId="1" xfId="0" applyFont="1" applyBorder="1" applyAlignment="1" applyProtection="1">
      <alignment horizontal="left" vertical="center"/>
    </xf>
    <xf numFmtId="0" fontId="50" fillId="0" borderId="1" xfId="0" applyFont="1" applyBorder="1" applyAlignment="1" applyProtection="1">
      <alignment horizontal="center" vertical="center"/>
    </xf>
    <xf numFmtId="49" fontId="50" fillId="0" borderId="1" xfId="0" applyNumberFormat="1" applyFont="1" applyBorder="1" applyAlignment="1" applyProtection="1">
      <alignment horizontal="left" vertical="center"/>
    </xf>
    <xf numFmtId="0" fontId="49" fillId="0" borderId="28" xfId="0" applyFont="1" applyBorder="1" applyAlignment="1" applyProtection="1">
      <alignment horizontal="left" vertical="center"/>
    </xf>
    <xf numFmtId="0" fontId="0" fillId="0" borderId="29" xfId="0" applyBorder="1" applyAlignment="1">
      <alignment vertical="top"/>
    </xf>
    <xf numFmtId="0" fontId="42" fillId="0" borderId="29" xfId="0" applyFont="1" applyBorder="1" applyAlignment="1">
      <alignment horizontal="left"/>
    </xf>
    <xf numFmtId="0" fontId="46" fillId="0" borderId="29" xfId="0" applyFont="1" applyBorder="1" applyAlignment="1"/>
    <xf numFmtId="0" fontId="40" fillId="0" borderId="27" xfId="0" applyFont="1" applyBorder="1" applyAlignment="1">
      <alignment vertical="top"/>
    </xf>
    <xf numFmtId="0" fontId="40" fillId="0" borderId="28" xfId="0" applyFont="1" applyBorder="1" applyAlignment="1">
      <alignment vertical="top"/>
    </xf>
    <xf numFmtId="0" fontId="40" fillId="0" borderId="30" xfId="0" applyFont="1" applyBorder="1" applyAlignment="1">
      <alignment vertical="top"/>
    </xf>
    <xf numFmtId="0" fontId="40" fillId="0" borderId="29" xfId="0" applyFont="1" applyBorder="1" applyAlignment="1">
      <alignment vertical="top"/>
    </xf>
    <xf numFmtId="0" fontId="40" fillId="0" borderId="31" xfId="0" applyFont="1" applyBorder="1" applyAlignment="1">
      <alignment vertical="top"/>
    </xf>
    <xf numFmtId="0" fontId="21" fillId="4" borderId="7" xfId="0" applyFont="1" applyFill="1" applyBorder="1" applyAlignment="1" applyProtection="1">
      <alignment horizontal="center" vertical="center"/>
    </xf>
    <xf numFmtId="0" fontId="21" fillId="4" borderId="8" xfId="0" applyFont="1" applyFill="1" applyBorder="1" applyAlignment="1" applyProtection="1">
      <alignment horizontal="left" vertical="center"/>
    </xf>
    <xf numFmtId="0" fontId="26" fillId="0" borderId="0" xfId="0" applyFont="1" applyAlignment="1" applyProtection="1">
      <alignment horizontal="left" vertical="center" wrapText="1"/>
    </xf>
    <xf numFmtId="0" fontId="29" fillId="0" borderId="0" xfId="0" applyFont="1" applyAlignment="1" applyProtection="1">
      <alignment horizontal="left" vertical="center" wrapText="1"/>
    </xf>
    <xf numFmtId="0" fontId="21" fillId="4" borderId="8" xfId="0" applyFont="1" applyFill="1" applyBorder="1" applyAlignment="1" applyProtection="1">
      <alignment horizontal="center" vertical="center"/>
    </xf>
    <xf numFmtId="0" fontId="3" fillId="0" borderId="0" xfId="0" applyFont="1" applyAlignment="1" applyProtection="1">
      <alignment horizontal="left" vertical="center" wrapText="1"/>
    </xf>
    <xf numFmtId="0" fontId="3" fillId="0" borderId="0" xfId="0" applyFont="1" applyAlignment="1" applyProtection="1">
      <alignment vertical="center"/>
    </xf>
    <xf numFmtId="4" fontId="23" fillId="0" borderId="0" xfId="0" applyNumberFormat="1" applyFont="1" applyAlignment="1" applyProtection="1">
      <alignment horizontal="right" vertical="center"/>
    </xf>
    <xf numFmtId="0" fontId="16" fillId="0" borderId="0" xfId="0" applyFont="1" applyAlignment="1">
      <alignment horizontal="left" vertical="top" wrapText="1"/>
    </xf>
    <xf numFmtId="0" fontId="16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2" fillId="0" borderId="0" xfId="0" applyFont="1" applyAlignment="1" applyProtection="1">
      <alignment horizontal="left" vertical="center"/>
    </xf>
    <xf numFmtId="0" fontId="0" fillId="0" borderId="0" xfId="0" applyProtection="1"/>
    <xf numFmtId="0" fontId="3" fillId="0" borderId="0" xfId="0" applyFont="1" applyAlignment="1" applyProtection="1">
      <alignment horizontal="left" vertical="top" wrapText="1"/>
    </xf>
    <xf numFmtId="49" fontId="2" fillId="2" borderId="0" xfId="0" applyNumberFormat="1" applyFont="1" applyFill="1" applyAlignment="1" applyProtection="1">
      <alignment horizontal="left" vertical="center"/>
      <protection locked="0"/>
    </xf>
    <xf numFmtId="49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horizontal="left" vertical="center" wrapText="1"/>
    </xf>
    <xf numFmtId="4" fontId="17" fillId="0" borderId="6" xfId="0" applyNumberFormat="1" applyFont="1" applyBorder="1" applyAlignment="1" applyProtection="1">
      <alignment vertical="center"/>
    </xf>
    <xf numFmtId="0" fontId="0" fillId="0" borderId="6" xfId="0" applyFont="1" applyBorder="1" applyAlignment="1" applyProtection="1">
      <alignment vertical="center"/>
    </xf>
    <xf numFmtId="0" fontId="1" fillId="0" borderId="0" xfId="0" applyFont="1" applyAlignment="1" applyProtection="1">
      <alignment horizontal="right" vertical="center"/>
    </xf>
    <xf numFmtId="4" fontId="18" fillId="0" borderId="0" xfId="0" applyNumberFormat="1" applyFont="1" applyAlignment="1" applyProtection="1">
      <alignment vertical="center"/>
    </xf>
    <xf numFmtId="0" fontId="1" fillId="0" borderId="0" xfId="0" applyFont="1" applyAlignment="1" applyProtection="1">
      <alignment vertical="center"/>
    </xf>
    <xf numFmtId="164" fontId="1" fillId="0" borderId="0" xfId="0" applyNumberFormat="1" applyFont="1" applyAlignment="1" applyProtection="1">
      <alignment horizontal="left" vertical="center"/>
    </xf>
    <xf numFmtId="4" fontId="4" fillId="3" borderId="8" xfId="0" applyNumberFormat="1" applyFont="1" applyFill="1" applyBorder="1" applyAlignment="1" applyProtection="1">
      <alignment vertical="center"/>
    </xf>
    <xf numFmtId="0" fontId="0" fillId="3" borderId="8" xfId="0" applyFont="1" applyFill="1" applyBorder="1" applyAlignment="1" applyProtection="1">
      <alignment vertical="center"/>
    </xf>
    <xf numFmtId="0" fontId="0" fillId="3" borderId="9" xfId="0" applyFont="1" applyFill="1" applyBorder="1" applyAlignment="1" applyProtection="1">
      <alignment vertical="center"/>
    </xf>
    <xf numFmtId="0" fontId="4" fillId="3" borderId="8" xfId="0" applyFont="1" applyFill="1" applyBorder="1" applyAlignment="1" applyProtection="1">
      <alignment horizontal="left" vertical="center"/>
    </xf>
    <xf numFmtId="0" fontId="0" fillId="0" borderId="0" xfId="0"/>
    <xf numFmtId="0" fontId="21" fillId="4" borderId="8" xfId="0" applyFont="1" applyFill="1" applyBorder="1" applyAlignment="1" applyProtection="1">
      <alignment horizontal="right" vertical="center"/>
    </xf>
    <xf numFmtId="4" fontId="27" fillId="0" borderId="0" xfId="0" applyNumberFormat="1" applyFont="1" applyAlignment="1" applyProtection="1">
      <alignment vertical="center"/>
    </xf>
    <xf numFmtId="0" fontId="27" fillId="0" borderId="0" xfId="0" applyFont="1" applyAlignment="1" applyProtection="1">
      <alignment vertical="center"/>
    </xf>
    <xf numFmtId="4" fontId="27" fillId="0" borderId="0" xfId="0" applyNumberFormat="1" applyFont="1" applyAlignment="1" applyProtection="1">
      <alignment horizontal="right" vertical="center"/>
    </xf>
    <xf numFmtId="4" fontId="7" fillId="0" borderId="0" xfId="0" applyNumberFormat="1" applyFont="1" applyAlignment="1" applyProtection="1">
      <alignment vertical="center"/>
    </xf>
    <xf numFmtId="0" fontId="7" fillId="0" borderId="0" xfId="0" applyFont="1" applyAlignment="1" applyProtection="1">
      <alignment vertical="center"/>
    </xf>
    <xf numFmtId="0" fontId="2" fillId="0" borderId="0" xfId="0" applyFont="1" applyAlignment="1" applyProtection="1">
      <alignment vertical="center" wrapText="1"/>
    </xf>
    <xf numFmtId="0" fontId="2" fillId="0" borderId="0" xfId="0" applyFont="1" applyAlignment="1" applyProtection="1">
      <alignment vertical="center"/>
    </xf>
    <xf numFmtId="165" fontId="2" fillId="0" borderId="0" xfId="0" applyNumberFormat="1" applyFont="1" applyAlignment="1" applyProtection="1">
      <alignment horizontal="left" vertical="center"/>
    </xf>
    <xf numFmtId="0" fontId="19" fillId="0" borderId="12" xfId="0" applyFont="1" applyBorder="1" applyAlignment="1">
      <alignment horizontal="center" vertical="center"/>
    </xf>
    <xf numFmtId="0" fontId="19" fillId="0" borderId="13" xfId="0" applyFont="1" applyBorder="1" applyAlignment="1">
      <alignment horizontal="left" vertical="center"/>
    </xf>
    <xf numFmtId="0" fontId="20" fillId="0" borderId="15" xfId="0" applyFont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0" fontId="20" fillId="0" borderId="15" xfId="0" applyFont="1" applyBorder="1" applyAlignment="1" applyProtection="1">
      <alignment horizontal="left" vertical="center"/>
    </xf>
    <xf numFmtId="0" fontId="20" fillId="0" borderId="0" xfId="0" applyFont="1" applyBorder="1" applyAlignment="1" applyProtection="1">
      <alignment horizontal="left" vertical="center"/>
    </xf>
    <xf numFmtId="4" fontId="23" fillId="0" borderId="0" xfId="0" applyNumberFormat="1" applyFont="1" applyAlignment="1" applyProtection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/>
    </xf>
    <xf numFmtId="0" fontId="2" fillId="2" borderId="0" xfId="0" applyFont="1" applyFill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 applyProtection="1">
      <alignment horizontal="left" vertical="center" wrapText="1"/>
    </xf>
    <xf numFmtId="0" fontId="1" fillId="0" borderId="0" xfId="0" applyFont="1" applyAlignment="1" applyProtection="1">
      <alignment horizontal="left" vertical="center"/>
    </xf>
    <xf numFmtId="0" fontId="0" fillId="0" borderId="0" xfId="0" applyFont="1" applyAlignment="1" applyProtection="1">
      <alignment vertical="center"/>
    </xf>
    <xf numFmtId="0" fontId="43" fillId="0" borderId="1" xfId="0" applyFont="1" applyBorder="1" applyAlignment="1">
      <alignment horizontal="left" vertical="center" wrapText="1"/>
    </xf>
    <xf numFmtId="0" fontId="42" fillId="0" borderId="29" xfId="0" applyFont="1" applyBorder="1" applyAlignment="1">
      <alignment horizontal="left" wrapText="1"/>
    </xf>
    <xf numFmtId="0" fontId="41" fillId="0" borderId="1" xfId="0" applyFont="1" applyBorder="1" applyAlignment="1">
      <alignment horizontal="center" vertical="center" wrapText="1"/>
    </xf>
    <xf numFmtId="49" fontId="43" fillId="0" borderId="1" xfId="0" applyNumberFormat="1" applyFont="1" applyBorder="1" applyAlignment="1">
      <alignment horizontal="left" vertical="center" wrapText="1"/>
    </xf>
    <xf numFmtId="0" fontId="41" fillId="0" borderId="1" xfId="0" applyFont="1" applyBorder="1" applyAlignment="1">
      <alignment horizontal="center" vertical="center"/>
    </xf>
    <xf numFmtId="0" fontId="42" fillId="0" borderId="29" xfId="0" applyFont="1" applyBorder="1" applyAlignment="1">
      <alignment horizontal="left"/>
    </xf>
    <xf numFmtId="0" fontId="43" fillId="0" borderId="1" xfId="0" applyFont="1" applyBorder="1" applyAlignment="1">
      <alignment horizontal="left" vertical="center"/>
    </xf>
    <xf numFmtId="0" fontId="43" fillId="0" borderId="1" xfId="0" applyFont="1" applyBorder="1" applyAlignment="1">
      <alignment horizontal="left" vertical="top"/>
    </xf>
  </cellXfs>
  <cellStyles count="2">
    <cellStyle name="Hypertextový odkaz" xfId="1" builtinId="8"/>
    <cellStyle name="Normální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app.urs.cz/products/kros4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app.urs.cz/products/kros4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app.urs.cz/products/kros4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app.urs.cz/products/kros4" TargetMode="Externa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app.urs.cz/products/kros4" TargetMode="Externa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app.urs.cz/products/kros4" TargetMode="Externa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app.urs.cz/products/kros4" TargetMode="Externa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app.urs.cz/products/kros4" TargetMode="Externa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app.urs.cz/products/kros4" TargetMode="Externa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app.urs.cz/products/kros4" TargetMode="Externa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app.urs.cz/products/kros4" TargetMode="Externa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app.urs.cz/products/kros4" TargetMode="External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app.urs.cz/products/kros4" TargetMode="External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app.urs.cz/products/kros4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10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11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12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13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14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s://podminky.urs.cz/item/CS_URS_2024_01/113107222" TargetMode="External"/><Relationship Id="rId18" Type="http://schemas.openxmlformats.org/officeDocument/2006/relationships/hyperlink" Target="https://podminky.urs.cz/item/CS_URS_2024_01/979071021" TargetMode="External"/><Relationship Id="rId26" Type="http://schemas.openxmlformats.org/officeDocument/2006/relationships/hyperlink" Target="https://podminky.urs.cz/item/CS_URS_2024_01/113151111" TargetMode="External"/><Relationship Id="rId39" Type="http://schemas.openxmlformats.org/officeDocument/2006/relationships/hyperlink" Target="https://podminky.urs.cz/item/CS_URS_2024_01/916131113" TargetMode="External"/><Relationship Id="rId21" Type="http://schemas.openxmlformats.org/officeDocument/2006/relationships/hyperlink" Target="https://podminky.urs.cz/item/CS_URS_2024_01/113107152" TargetMode="External"/><Relationship Id="rId34" Type="http://schemas.openxmlformats.org/officeDocument/2006/relationships/hyperlink" Target="https://podminky.urs.cz/item/CS_URS_2024_01/573111112" TargetMode="External"/><Relationship Id="rId42" Type="http://schemas.openxmlformats.org/officeDocument/2006/relationships/hyperlink" Target="https://podminky.urs.cz/item/CS_URS_2024_01/564851113" TargetMode="External"/><Relationship Id="rId47" Type="http://schemas.openxmlformats.org/officeDocument/2006/relationships/hyperlink" Target="https://podminky.urs.cz/item/CS_URS_2024_01/565155101" TargetMode="External"/><Relationship Id="rId50" Type="http://schemas.openxmlformats.org/officeDocument/2006/relationships/hyperlink" Target="https://podminky.urs.cz/item/CS_URS_2024_01/596211111" TargetMode="External"/><Relationship Id="rId55" Type="http://schemas.openxmlformats.org/officeDocument/2006/relationships/hyperlink" Target="https://podminky.urs.cz/item/CS_URS_2024_01/997002511" TargetMode="External"/><Relationship Id="rId63" Type="http://schemas.openxmlformats.org/officeDocument/2006/relationships/drawing" Target="../drawings/drawing3.xml"/><Relationship Id="rId7" Type="http://schemas.openxmlformats.org/officeDocument/2006/relationships/hyperlink" Target="https://podminky.urs.cz/item/CS_URS_2024_01/966005111" TargetMode="External"/><Relationship Id="rId2" Type="http://schemas.openxmlformats.org/officeDocument/2006/relationships/hyperlink" Target="https://podminky.urs.cz/item/CS_URS_2024_01/460030114" TargetMode="External"/><Relationship Id="rId16" Type="http://schemas.openxmlformats.org/officeDocument/2006/relationships/hyperlink" Target="https://podminky.urs.cz/item/CS_URS_2024_01/113107153" TargetMode="External"/><Relationship Id="rId20" Type="http://schemas.openxmlformats.org/officeDocument/2006/relationships/hyperlink" Target="https://podminky.urs.cz/item/CS_URS_2024_01/113107183" TargetMode="External"/><Relationship Id="rId29" Type="http://schemas.openxmlformats.org/officeDocument/2006/relationships/hyperlink" Target="https://podminky.urs.cz/item/CS_URS_2024_01/914511111" TargetMode="External"/><Relationship Id="rId41" Type="http://schemas.openxmlformats.org/officeDocument/2006/relationships/hyperlink" Target="https://podminky.urs.cz/item/CS_URS_2024_01/567122114" TargetMode="External"/><Relationship Id="rId54" Type="http://schemas.openxmlformats.org/officeDocument/2006/relationships/hyperlink" Target="https://podminky.urs.cz/item/CS_URS_2024_01/183405211" TargetMode="External"/><Relationship Id="rId62" Type="http://schemas.openxmlformats.org/officeDocument/2006/relationships/printerSettings" Target="../printerSettings/printerSettings3.bin"/><Relationship Id="rId1" Type="http://schemas.openxmlformats.org/officeDocument/2006/relationships/hyperlink" Target="https://podminky.urs.cz/item/CS_URS_2024_01/966006211" TargetMode="External"/><Relationship Id="rId6" Type="http://schemas.openxmlformats.org/officeDocument/2006/relationships/hyperlink" Target="https://podminky.urs.cz/item/CS_URS_2024_01/966073813" TargetMode="External"/><Relationship Id="rId11" Type="http://schemas.openxmlformats.org/officeDocument/2006/relationships/hyperlink" Target="https://podminky.urs.cz/item/CS_URS_2024_01/113107243" TargetMode="External"/><Relationship Id="rId24" Type="http://schemas.openxmlformats.org/officeDocument/2006/relationships/hyperlink" Target="https://podminky.urs.cz/item/CS_URS_2024_01/113107152" TargetMode="External"/><Relationship Id="rId32" Type="http://schemas.openxmlformats.org/officeDocument/2006/relationships/hyperlink" Target="https://podminky.urs.cz/item/CS_URS_2024_01/573211109" TargetMode="External"/><Relationship Id="rId37" Type="http://schemas.openxmlformats.org/officeDocument/2006/relationships/hyperlink" Target="https://podminky.urs.cz/item/CS_URS_2024_01/181951112" TargetMode="External"/><Relationship Id="rId40" Type="http://schemas.openxmlformats.org/officeDocument/2006/relationships/hyperlink" Target="https://podminky.urs.cz/item/CS_URS_2024_01/596212313" TargetMode="External"/><Relationship Id="rId45" Type="http://schemas.openxmlformats.org/officeDocument/2006/relationships/hyperlink" Target="https://podminky.urs.cz/item/CS_URS_2024_01/577123111" TargetMode="External"/><Relationship Id="rId53" Type="http://schemas.openxmlformats.org/officeDocument/2006/relationships/hyperlink" Target="https://podminky.urs.cz/item/CS_URS_2024_01/181006113" TargetMode="External"/><Relationship Id="rId58" Type="http://schemas.openxmlformats.org/officeDocument/2006/relationships/hyperlink" Target="https://podminky.urs.cz/item/CS_URS_2024_01/997221873" TargetMode="External"/><Relationship Id="rId5" Type="http://schemas.openxmlformats.org/officeDocument/2006/relationships/hyperlink" Target="https://podminky.urs.cz/item/CS_URS_2024_01/966071822" TargetMode="External"/><Relationship Id="rId15" Type="http://schemas.openxmlformats.org/officeDocument/2006/relationships/hyperlink" Target="https://podminky.urs.cz/item/CS_URS_2024_01/113106171" TargetMode="External"/><Relationship Id="rId23" Type="http://schemas.openxmlformats.org/officeDocument/2006/relationships/hyperlink" Target="https://podminky.urs.cz/item/CS_URS_2024_01/113106123" TargetMode="External"/><Relationship Id="rId28" Type="http://schemas.openxmlformats.org/officeDocument/2006/relationships/hyperlink" Target="https://podminky.urs.cz/item/CS_URS_2024_01/210204011" TargetMode="External"/><Relationship Id="rId36" Type="http://schemas.openxmlformats.org/officeDocument/2006/relationships/hyperlink" Target="https://podminky.urs.cz/item/CS_URS_2024_01/564861111" TargetMode="External"/><Relationship Id="rId49" Type="http://schemas.openxmlformats.org/officeDocument/2006/relationships/hyperlink" Target="https://podminky.urs.cz/item/CS_URS_2024_01/564841011" TargetMode="External"/><Relationship Id="rId57" Type="http://schemas.openxmlformats.org/officeDocument/2006/relationships/hyperlink" Target="https://podminky.urs.cz/item/CS_URS_2024_01/997221861" TargetMode="External"/><Relationship Id="rId61" Type="http://schemas.openxmlformats.org/officeDocument/2006/relationships/hyperlink" Target="https://podminky.urs.cz/item/CS_URS_2024_01/998225111" TargetMode="External"/><Relationship Id="rId10" Type="http://schemas.openxmlformats.org/officeDocument/2006/relationships/hyperlink" Target="https://podminky.urs.cz/item/CS_URS_2024_01/113201112" TargetMode="External"/><Relationship Id="rId19" Type="http://schemas.openxmlformats.org/officeDocument/2006/relationships/hyperlink" Target="https://podminky.urs.cz/item/CS_URS_2024_01/919735113" TargetMode="External"/><Relationship Id="rId31" Type="http://schemas.openxmlformats.org/officeDocument/2006/relationships/hyperlink" Target="https://podminky.urs.cz/item/CS_URS_2024_01/577134111" TargetMode="External"/><Relationship Id="rId44" Type="http://schemas.openxmlformats.org/officeDocument/2006/relationships/hyperlink" Target="https://podminky.urs.cz/item/CS_URS_2024_01/916131213" TargetMode="External"/><Relationship Id="rId52" Type="http://schemas.openxmlformats.org/officeDocument/2006/relationships/hyperlink" Target="https://podminky.urs.cz/item/CS_URS_2024_01/916231213" TargetMode="External"/><Relationship Id="rId60" Type="http://schemas.openxmlformats.org/officeDocument/2006/relationships/hyperlink" Target="https://podminky.urs.cz/item/CS_URS_2024_01/997221875" TargetMode="External"/><Relationship Id="rId4" Type="http://schemas.openxmlformats.org/officeDocument/2006/relationships/hyperlink" Target="https://podminky.urs.cz/item/CS_URS_2024_01/112201111" TargetMode="External"/><Relationship Id="rId9" Type="http://schemas.openxmlformats.org/officeDocument/2006/relationships/hyperlink" Target="https://podminky.urs.cz/item/CS_URS_2024_01/113202111" TargetMode="External"/><Relationship Id="rId14" Type="http://schemas.openxmlformats.org/officeDocument/2006/relationships/hyperlink" Target="https://podminky.urs.cz/item/CS_URS_2024_01/113202111" TargetMode="External"/><Relationship Id="rId22" Type="http://schemas.openxmlformats.org/officeDocument/2006/relationships/hyperlink" Target="https://podminky.urs.cz/item/CS_URS_2024_01/113201111" TargetMode="External"/><Relationship Id="rId27" Type="http://schemas.openxmlformats.org/officeDocument/2006/relationships/hyperlink" Target="https://podminky.urs.cz/item/CS_URS_2024_01/113107213" TargetMode="External"/><Relationship Id="rId30" Type="http://schemas.openxmlformats.org/officeDocument/2006/relationships/hyperlink" Target="https://podminky.urs.cz/item/CS_URS_2024_01/899401112" TargetMode="External"/><Relationship Id="rId35" Type="http://schemas.openxmlformats.org/officeDocument/2006/relationships/hyperlink" Target="https://podminky.urs.cz/item/CS_URS_2024_01/567122112" TargetMode="External"/><Relationship Id="rId43" Type="http://schemas.openxmlformats.org/officeDocument/2006/relationships/hyperlink" Target="https://podminky.urs.cz/item/CS_URS_2024_01/181951112" TargetMode="External"/><Relationship Id="rId48" Type="http://schemas.openxmlformats.org/officeDocument/2006/relationships/hyperlink" Target="https://podminky.urs.cz/item/CS_URS_2024_01/573111112" TargetMode="External"/><Relationship Id="rId56" Type="http://schemas.openxmlformats.org/officeDocument/2006/relationships/hyperlink" Target="https://podminky.urs.cz/item/CS_URS_2024_01/997002519" TargetMode="External"/><Relationship Id="rId8" Type="http://schemas.openxmlformats.org/officeDocument/2006/relationships/hyperlink" Target="https://podminky.urs.cz/item/CS_URS_2024_01/919735113" TargetMode="External"/><Relationship Id="rId51" Type="http://schemas.openxmlformats.org/officeDocument/2006/relationships/hyperlink" Target="https://podminky.urs.cz/item/CS_URS_2024_01/564720001" TargetMode="External"/><Relationship Id="rId3" Type="http://schemas.openxmlformats.org/officeDocument/2006/relationships/hyperlink" Target="https://podminky.urs.cz/item/CS_URS_2024_01/460030115" TargetMode="External"/><Relationship Id="rId12" Type="http://schemas.openxmlformats.org/officeDocument/2006/relationships/hyperlink" Target="https://podminky.urs.cz/item/CS_URS_2024_01/113107231" TargetMode="External"/><Relationship Id="rId17" Type="http://schemas.openxmlformats.org/officeDocument/2006/relationships/hyperlink" Target="https://podminky.urs.cz/item/CS_URS_2024_01/113107171" TargetMode="External"/><Relationship Id="rId25" Type="http://schemas.openxmlformats.org/officeDocument/2006/relationships/hyperlink" Target="https://podminky.urs.cz/item/CS_URS_2024_01/979071021" TargetMode="External"/><Relationship Id="rId33" Type="http://schemas.openxmlformats.org/officeDocument/2006/relationships/hyperlink" Target="https://podminky.urs.cz/item/CS_URS_2024_01/565155111" TargetMode="External"/><Relationship Id="rId38" Type="http://schemas.openxmlformats.org/officeDocument/2006/relationships/hyperlink" Target="https://podminky.urs.cz/item/CS_URS_2024_01/916131213" TargetMode="External"/><Relationship Id="rId46" Type="http://schemas.openxmlformats.org/officeDocument/2006/relationships/hyperlink" Target="https://podminky.urs.cz/item/CS_URS_2024_01/573211109" TargetMode="External"/><Relationship Id="rId59" Type="http://schemas.openxmlformats.org/officeDocument/2006/relationships/hyperlink" Target="https://podminky.urs.cz/item/CS_URS_2024_01/997221862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podminky.urs.cz/item/CS_URS_2024_01/151811232" TargetMode="External"/><Relationship Id="rId13" Type="http://schemas.openxmlformats.org/officeDocument/2006/relationships/hyperlink" Target="https://podminky.urs.cz/item/CS_URS_2024_01/810391811" TargetMode="External"/><Relationship Id="rId18" Type="http://schemas.openxmlformats.org/officeDocument/2006/relationships/hyperlink" Target="https://podminky.urs.cz/item/CS_URS_2024_01/890431851" TargetMode="External"/><Relationship Id="rId26" Type="http://schemas.openxmlformats.org/officeDocument/2006/relationships/hyperlink" Target="https://podminky.urs.cz/item/CS_URS_2024_01/724125810" TargetMode="External"/><Relationship Id="rId3" Type="http://schemas.openxmlformats.org/officeDocument/2006/relationships/hyperlink" Target="https://podminky.urs.cz/item/CS_URS_2024_01/119001405" TargetMode="External"/><Relationship Id="rId21" Type="http://schemas.openxmlformats.org/officeDocument/2006/relationships/hyperlink" Target="https://podminky.urs.cz/item/CS_URS_2024_01/952903112" TargetMode="External"/><Relationship Id="rId34" Type="http://schemas.openxmlformats.org/officeDocument/2006/relationships/hyperlink" Target="https://podminky.urs.cz/item/CS_URS_2024_01/469973113" TargetMode="External"/><Relationship Id="rId7" Type="http://schemas.openxmlformats.org/officeDocument/2006/relationships/hyperlink" Target="https://podminky.urs.cz/item/CS_URS_2024_01/151811132" TargetMode="External"/><Relationship Id="rId12" Type="http://schemas.openxmlformats.org/officeDocument/2006/relationships/hyperlink" Target="https://podminky.urs.cz/item/CS_URS_2024_01/174101101" TargetMode="External"/><Relationship Id="rId17" Type="http://schemas.openxmlformats.org/officeDocument/2006/relationships/hyperlink" Target="https://podminky.urs.cz/item/CS_URS_2024_01/871365811" TargetMode="External"/><Relationship Id="rId25" Type="http://schemas.openxmlformats.org/officeDocument/2006/relationships/hyperlink" Target="https://podminky.urs.cz/item/CS_URS_2024_01/891241821" TargetMode="External"/><Relationship Id="rId33" Type="http://schemas.openxmlformats.org/officeDocument/2006/relationships/hyperlink" Target="https://podminky.urs.cz/item/CS_URS_2024_01/997221861" TargetMode="External"/><Relationship Id="rId38" Type="http://schemas.openxmlformats.org/officeDocument/2006/relationships/drawing" Target="../drawings/drawing4.xml"/><Relationship Id="rId2" Type="http://schemas.openxmlformats.org/officeDocument/2006/relationships/hyperlink" Target="https://podminky.urs.cz/item/CS_URS_2024_01/119001412" TargetMode="External"/><Relationship Id="rId16" Type="http://schemas.openxmlformats.org/officeDocument/2006/relationships/hyperlink" Target="https://podminky.urs.cz/item/CS_URS_2024_01/871351811" TargetMode="External"/><Relationship Id="rId20" Type="http://schemas.openxmlformats.org/officeDocument/2006/relationships/hyperlink" Target="https://podminky.urs.cz/item/CS_URS_2024_01/899101211" TargetMode="External"/><Relationship Id="rId29" Type="http://schemas.openxmlformats.org/officeDocument/2006/relationships/hyperlink" Target="https://podminky.urs.cz/item/CS_URS_2024_01/228550971" TargetMode="External"/><Relationship Id="rId1" Type="http://schemas.openxmlformats.org/officeDocument/2006/relationships/hyperlink" Target="https://podminky.urs.cz/item/CS_URS_2024_01/119001421" TargetMode="External"/><Relationship Id="rId6" Type="http://schemas.openxmlformats.org/officeDocument/2006/relationships/hyperlink" Target="https://podminky.urs.cz/item/CS_URS_2024_01/132254203" TargetMode="External"/><Relationship Id="rId11" Type="http://schemas.openxmlformats.org/officeDocument/2006/relationships/hyperlink" Target="https://podminky.urs.cz/item/CS_URS_2024_01/171251201" TargetMode="External"/><Relationship Id="rId24" Type="http://schemas.openxmlformats.org/officeDocument/2006/relationships/hyperlink" Target="https://podminky.urs.cz/item/CS_URS_2024_01/871351819" TargetMode="External"/><Relationship Id="rId32" Type="http://schemas.openxmlformats.org/officeDocument/2006/relationships/hyperlink" Target="https://podminky.urs.cz/item/CS_URS_2024_01/997002611" TargetMode="External"/><Relationship Id="rId37" Type="http://schemas.openxmlformats.org/officeDocument/2006/relationships/printerSettings" Target="../printerSettings/printerSettings4.bin"/><Relationship Id="rId5" Type="http://schemas.openxmlformats.org/officeDocument/2006/relationships/hyperlink" Target="https://podminky.urs.cz/item/CS_URS_2024_01/132154203" TargetMode="External"/><Relationship Id="rId15" Type="http://schemas.openxmlformats.org/officeDocument/2006/relationships/hyperlink" Target="https://podminky.urs.cz/item/CS_URS_2024_01/830391811" TargetMode="External"/><Relationship Id="rId23" Type="http://schemas.openxmlformats.org/officeDocument/2006/relationships/hyperlink" Target="https://podminky.urs.cz/item/CS_URS_2024_01/871351811" TargetMode="External"/><Relationship Id="rId28" Type="http://schemas.openxmlformats.org/officeDocument/2006/relationships/hyperlink" Target="https://podminky.urs.cz/item/CS_URS_2024_01/218112705" TargetMode="External"/><Relationship Id="rId36" Type="http://schemas.openxmlformats.org/officeDocument/2006/relationships/hyperlink" Target="https://podminky.urs.cz/item/CS_URS_2024_01/998274101" TargetMode="External"/><Relationship Id="rId10" Type="http://schemas.openxmlformats.org/officeDocument/2006/relationships/hyperlink" Target="https://podminky.urs.cz/item/CS_URS_2024_01/171201231" TargetMode="External"/><Relationship Id="rId19" Type="http://schemas.openxmlformats.org/officeDocument/2006/relationships/hyperlink" Target="https://podminky.urs.cz/item/CS_URS_2024_01/890351811" TargetMode="External"/><Relationship Id="rId31" Type="http://schemas.openxmlformats.org/officeDocument/2006/relationships/hyperlink" Target="https://podminky.urs.cz/item/CS_URS_2024_01/997002519" TargetMode="External"/><Relationship Id="rId4" Type="http://schemas.openxmlformats.org/officeDocument/2006/relationships/hyperlink" Target="https://podminky.urs.cz/item/CS_URS_2024_01/139001101" TargetMode="External"/><Relationship Id="rId9" Type="http://schemas.openxmlformats.org/officeDocument/2006/relationships/hyperlink" Target="https://podminky.urs.cz/item/CS_URS_2024_01/162651112" TargetMode="External"/><Relationship Id="rId14" Type="http://schemas.openxmlformats.org/officeDocument/2006/relationships/hyperlink" Target="https://podminky.urs.cz/item/CS_URS_2024_01/810441811" TargetMode="External"/><Relationship Id="rId22" Type="http://schemas.openxmlformats.org/officeDocument/2006/relationships/hyperlink" Target="https://podminky.urs.cz/item/CS_URS_2024_01/952903119" TargetMode="External"/><Relationship Id="rId27" Type="http://schemas.openxmlformats.org/officeDocument/2006/relationships/hyperlink" Target="https://podminky.urs.cz/item/CS_URS_2024_01/468061122" TargetMode="External"/><Relationship Id="rId30" Type="http://schemas.openxmlformats.org/officeDocument/2006/relationships/hyperlink" Target="https://podminky.urs.cz/item/CS_URS_2024_01/997002511" TargetMode="External"/><Relationship Id="rId35" Type="http://schemas.openxmlformats.org/officeDocument/2006/relationships/hyperlink" Target="https://podminky.urs.cz/item/CS_URS_2024_01/469973115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podminky.urs.cz/item/CS_URS_2024_01/131251203" TargetMode="External"/><Relationship Id="rId13" Type="http://schemas.openxmlformats.org/officeDocument/2006/relationships/hyperlink" Target="https://podminky.urs.cz/item/CS_URS_2024_01/162651112" TargetMode="External"/><Relationship Id="rId18" Type="http://schemas.openxmlformats.org/officeDocument/2006/relationships/hyperlink" Target="https://podminky.urs.cz/item/CS_URS_2024_01/171251201" TargetMode="External"/><Relationship Id="rId26" Type="http://schemas.openxmlformats.org/officeDocument/2006/relationships/hyperlink" Target="https://podminky.urs.cz/item/CS_URS_2024_01/871393121" TargetMode="External"/><Relationship Id="rId39" Type="http://schemas.openxmlformats.org/officeDocument/2006/relationships/hyperlink" Target="https://podminky.urs.cz/item/CS_URS_2024_01/892392121" TargetMode="External"/><Relationship Id="rId3" Type="http://schemas.openxmlformats.org/officeDocument/2006/relationships/hyperlink" Target="https://podminky.urs.cz/item/CS_URS_2024_01/115101302" TargetMode="External"/><Relationship Id="rId21" Type="http://schemas.openxmlformats.org/officeDocument/2006/relationships/hyperlink" Target="https://podminky.urs.cz/item/CS_URS_2024_01/212750104" TargetMode="External"/><Relationship Id="rId34" Type="http://schemas.openxmlformats.org/officeDocument/2006/relationships/hyperlink" Target="https://podminky.urs.cz/item/CS_URS_2024_01/894411311" TargetMode="External"/><Relationship Id="rId42" Type="http://schemas.openxmlformats.org/officeDocument/2006/relationships/hyperlink" Target="https://podminky.urs.cz/item/CS_URS_2024_01/998274101" TargetMode="External"/><Relationship Id="rId7" Type="http://schemas.openxmlformats.org/officeDocument/2006/relationships/hyperlink" Target="https://podminky.urs.cz/item/CS_URS_2024_01/131151203" TargetMode="External"/><Relationship Id="rId12" Type="http://schemas.openxmlformats.org/officeDocument/2006/relationships/hyperlink" Target="https://podminky.urs.cz/item/CS_URS_2024_01/151811232" TargetMode="External"/><Relationship Id="rId17" Type="http://schemas.openxmlformats.org/officeDocument/2006/relationships/hyperlink" Target="https://podminky.urs.cz/item/CS_URS_2024_01/171201231" TargetMode="External"/><Relationship Id="rId25" Type="http://schemas.openxmlformats.org/officeDocument/2006/relationships/hyperlink" Target="https://podminky.urs.cz/item/CS_URS_2024_01/871373121" TargetMode="External"/><Relationship Id="rId33" Type="http://schemas.openxmlformats.org/officeDocument/2006/relationships/hyperlink" Target="https://podminky.urs.cz/item/CS_URS_2024_01/894414211" TargetMode="External"/><Relationship Id="rId38" Type="http://schemas.openxmlformats.org/officeDocument/2006/relationships/hyperlink" Target="https://podminky.urs.cz/item/CS_URS_2024_01/892372121" TargetMode="External"/><Relationship Id="rId2" Type="http://schemas.openxmlformats.org/officeDocument/2006/relationships/hyperlink" Target="https://podminky.urs.cz/item/CS_URS_2024_01/115101203" TargetMode="External"/><Relationship Id="rId16" Type="http://schemas.openxmlformats.org/officeDocument/2006/relationships/hyperlink" Target="https://podminky.urs.cz/item/CS_URS_2024_01/162351103" TargetMode="External"/><Relationship Id="rId20" Type="http://schemas.openxmlformats.org/officeDocument/2006/relationships/hyperlink" Target="https://podminky.urs.cz/item/CS_URS_2024_01/175151101" TargetMode="External"/><Relationship Id="rId29" Type="http://schemas.openxmlformats.org/officeDocument/2006/relationships/hyperlink" Target="https://podminky.urs.cz/item/CS_URS_2024_01/877390310" TargetMode="External"/><Relationship Id="rId41" Type="http://schemas.openxmlformats.org/officeDocument/2006/relationships/hyperlink" Target="https://podminky.urs.cz/item/CS_URS_2024_01/892492121" TargetMode="External"/><Relationship Id="rId1" Type="http://schemas.openxmlformats.org/officeDocument/2006/relationships/hyperlink" Target="https://podminky.urs.cz/item/CS_URS_2024_01/115101202" TargetMode="External"/><Relationship Id="rId6" Type="http://schemas.openxmlformats.org/officeDocument/2006/relationships/hyperlink" Target="https://podminky.urs.cz/item/CS_URS_2024_01/139001101" TargetMode="External"/><Relationship Id="rId11" Type="http://schemas.openxmlformats.org/officeDocument/2006/relationships/hyperlink" Target="https://podminky.urs.cz/item/CS_URS_2024_01/151811132" TargetMode="External"/><Relationship Id="rId24" Type="http://schemas.openxmlformats.org/officeDocument/2006/relationships/hyperlink" Target="https://podminky.urs.cz/item/CS_URS_2024_01/451572111" TargetMode="External"/><Relationship Id="rId32" Type="http://schemas.openxmlformats.org/officeDocument/2006/relationships/hyperlink" Target="https://podminky.urs.cz/item/CS_URS_2024_01/452112112" TargetMode="External"/><Relationship Id="rId37" Type="http://schemas.openxmlformats.org/officeDocument/2006/relationships/hyperlink" Target="https://podminky.urs.cz/item/CS_URS_2024_01/899722112" TargetMode="External"/><Relationship Id="rId40" Type="http://schemas.openxmlformats.org/officeDocument/2006/relationships/hyperlink" Target="https://podminky.urs.cz/item/CS_URS_2024_01/892472121" TargetMode="External"/><Relationship Id="rId45" Type="http://schemas.openxmlformats.org/officeDocument/2006/relationships/drawing" Target="../drawings/drawing5.xml"/><Relationship Id="rId5" Type="http://schemas.openxmlformats.org/officeDocument/2006/relationships/hyperlink" Target="https://podminky.urs.cz/item/CS_URS_2024_01/119001421" TargetMode="External"/><Relationship Id="rId15" Type="http://schemas.openxmlformats.org/officeDocument/2006/relationships/hyperlink" Target="https://podminky.urs.cz/item/CS_URS_2024_01/167151101" TargetMode="External"/><Relationship Id="rId23" Type="http://schemas.openxmlformats.org/officeDocument/2006/relationships/hyperlink" Target="https://podminky.urs.cz/item/CS_URS_2024_01/452311131" TargetMode="External"/><Relationship Id="rId28" Type="http://schemas.openxmlformats.org/officeDocument/2006/relationships/hyperlink" Target="https://podminky.urs.cz/item/CS_URS_2024_01/822492112" TargetMode="External"/><Relationship Id="rId36" Type="http://schemas.openxmlformats.org/officeDocument/2006/relationships/hyperlink" Target="https://podminky.urs.cz/item/CS_URS_2024_01/359901211" TargetMode="External"/><Relationship Id="rId10" Type="http://schemas.openxmlformats.org/officeDocument/2006/relationships/hyperlink" Target="https://podminky.urs.cz/item/CS_URS_2024_01/131451203" TargetMode="External"/><Relationship Id="rId19" Type="http://schemas.openxmlformats.org/officeDocument/2006/relationships/hyperlink" Target="https://podminky.urs.cz/item/CS_URS_2024_01/174101101" TargetMode="External"/><Relationship Id="rId31" Type="http://schemas.openxmlformats.org/officeDocument/2006/relationships/hyperlink" Target="https://podminky.urs.cz/item/CS_URS_2024_01/452112122" TargetMode="External"/><Relationship Id="rId44" Type="http://schemas.openxmlformats.org/officeDocument/2006/relationships/printerSettings" Target="../printerSettings/printerSettings5.bin"/><Relationship Id="rId4" Type="http://schemas.openxmlformats.org/officeDocument/2006/relationships/hyperlink" Target="https://podminky.urs.cz/item/CS_URS_2024_01/115101303" TargetMode="External"/><Relationship Id="rId9" Type="http://schemas.openxmlformats.org/officeDocument/2006/relationships/hyperlink" Target="https://podminky.urs.cz/item/CS_URS_2024_01/131351203" TargetMode="External"/><Relationship Id="rId14" Type="http://schemas.openxmlformats.org/officeDocument/2006/relationships/hyperlink" Target="https://podminky.urs.cz/item/CS_URS_2024_01/162651132" TargetMode="External"/><Relationship Id="rId22" Type="http://schemas.openxmlformats.org/officeDocument/2006/relationships/hyperlink" Target="https://podminky.urs.cz/item/CS_URS_2024_01/452312131" TargetMode="External"/><Relationship Id="rId27" Type="http://schemas.openxmlformats.org/officeDocument/2006/relationships/hyperlink" Target="https://podminky.urs.cz/item/CS_URS_2024_01/871473123" TargetMode="External"/><Relationship Id="rId30" Type="http://schemas.openxmlformats.org/officeDocument/2006/relationships/hyperlink" Target="https://podminky.urs.cz/item/CS_URS_2024_01/899104112" TargetMode="External"/><Relationship Id="rId35" Type="http://schemas.openxmlformats.org/officeDocument/2006/relationships/hyperlink" Target="https://podminky.urs.cz/item/CS_URS_2024_01/894414111" TargetMode="External"/><Relationship Id="rId43" Type="http://schemas.openxmlformats.org/officeDocument/2006/relationships/hyperlink" Target="https://podminky.urs.cz/item/CS_URS_2024_01/998274124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podminky.urs.cz/item/CS_URS_2024_01/132254202" TargetMode="External"/><Relationship Id="rId13" Type="http://schemas.openxmlformats.org/officeDocument/2006/relationships/hyperlink" Target="https://podminky.urs.cz/item/CS_URS_2024_01/162651112" TargetMode="External"/><Relationship Id="rId18" Type="http://schemas.openxmlformats.org/officeDocument/2006/relationships/hyperlink" Target="https://podminky.urs.cz/item/CS_URS_2024_01/171251201" TargetMode="External"/><Relationship Id="rId26" Type="http://schemas.openxmlformats.org/officeDocument/2006/relationships/hyperlink" Target="https://podminky.urs.cz/item/CS_URS_2024_01/871353121" TargetMode="External"/><Relationship Id="rId39" Type="http://schemas.openxmlformats.org/officeDocument/2006/relationships/hyperlink" Target="https://podminky.urs.cz/item/CS_URS_2024_01/998276101" TargetMode="External"/><Relationship Id="rId3" Type="http://schemas.openxmlformats.org/officeDocument/2006/relationships/hyperlink" Target="https://podminky.urs.cz/item/CS_URS_2024_01/115101302" TargetMode="External"/><Relationship Id="rId21" Type="http://schemas.openxmlformats.org/officeDocument/2006/relationships/hyperlink" Target="https://podminky.urs.cz/item/CS_URS_2024_01/212750104" TargetMode="External"/><Relationship Id="rId34" Type="http://schemas.openxmlformats.org/officeDocument/2006/relationships/hyperlink" Target="https://podminky.urs.cz/item/CS_URS_2024_01/894411311" TargetMode="External"/><Relationship Id="rId7" Type="http://schemas.openxmlformats.org/officeDocument/2006/relationships/hyperlink" Target="https://podminky.urs.cz/item/CS_URS_2024_01/132154203" TargetMode="External"/><Relationship Id="rId12" Type="http://schemas.openxmlformats.org/officeDocument/2006/relationships/hyperlink" Target="https://podminky.urs.cz/item/CS_URS_2024_01/151811232" TargetMode="External"/><Relationship Id="rId17" Type="http://schemas.openxmlformats.org/officeDocument/2006/relationships/hyperlink" Target="https://podminky.urs.cz/item/CS_URS_2024_01/171201231" TargetMode="External"/><Relationship Id="rId25" Type="http://schemas.openxmlformats.org/officeDocument/2006/relationships/hyperlink" Target="https://podminky.urs.cz/item/CS_URS_2024_01/877370310" TargetMode="External"/><Relationship Id="rId33" Type="http://schemas.openxmlformats.org/officeDocument/2006/relationships/hyperlink" Target="https://podminky.urs.cz/item/CS_URS_2024_01/894412411" TargetMode="External"/><Relationship Id="rId38" Type="http://schemas.openxmlformats.org/officeDocument/2006/relationships/hyperlink" Target="https://podminky.urs.cz/item/CS_URS_2024_01/899722112" TargetMode="External"/><Relationship Id="rId2" Type="http://schemas.openxmlformats.org/officeDocument/2006/relationships/hyperlink" Target="https://podminky.urs.cz/item/CS_URS_2024_01/115101203" TargetMode="External"/><Relationship Id="rId16" Type="http://schemas.openxmlformats.org/officeDocument/2006/relationships/hyperlink" Target="https://podminky.urs.cz/item/CS_URS_2024_01/162351103" TargetMode="External"/><Relationship Id="rId20" Type="http://schemas.openxmlformats.org/officeDocument/2006/relationships/hyperlink" Target="https://podminky.urs.cz/item/CS_URS_2024_01/175151101" TargetMode="External"/><Relationship Id="rId29" Type="http://schemas.openxmlformats.org/officeDocument/2006/relationships/hyperlink" Target="https://podminky.urs.cz/item/CS_URS_2024_01/899104112" TargetMode="External"/><Relationship Id="rId41" Type="http://schemas.openxmlformats.org/officeDocument/2006/relationships/drawing" Target="../drawings/drawing6.xml"/><Relationship Id="rId1" Type="http://schemas.openxmlformats.org/officeDocument/2006/relationships/hyperlink" Target="https://podminky.urs.cz/item/CS_URS_2024_01/115101202" TargetMode="External"/><Relationship Id="rId6" Type="http://schemas.openxmlformats.org/officeDocument/2006/relationships/hyperlink" Target="https://podminky.urs.cz/item/CS_URS_2024_01/139001101" TargetMode="External"/><Relationship Id="rId11" Type="http://schemas.openxmlformats.org/officeDocument/2006/relationships/hyperlink" Target="https://podminky.urs.cz/item/CS_URS_2024_01/151811132" TargetMode="External"/><Relationship Id="rId24" Type="http://schemas.openxmlformats.org/officeDocument/2006/relationships/hyperlink" Target="https://podminky.urs.cz/item/CS_URS_2024_01/871373121" TargetMode="External"/><Relationship Id="rId32" Type="http://schemas.openxmlformats.org/officeDocument/2006/relationships/hyperlink" Target="https://podminky.urs.cz/item/CS_URS_2024_01/894414211" TargetMode="External"/><Relationship Id="rId37" Type="http://schemas.openxmlformats.org/officeDocument/2006/relationships/hyperlink" Target="https://podminky.urs.cz/item/CS_URS_2024_01/892372121" TargetMode="External"/><Relationship Id="rId40" Type="http://schemas.openxmlformats.org/officeDocument/2006/relationships/printerSettings" Target="../printerSettings/printerSettings6.bin"/><Relationship Id="rId5" Type="http://schemas.openxmlformats.org/officeDocument/2006/relationships/hyperlink" Target="https://podminky.urs.cz/item/CS_URS_2024_01/119001421" TargetMode="External"/><Relationship Id="rId15" Type="http://schemas.openxmlformats.org/officeDocument/2006/relationships/hyperlink" Target="https://podminky.urs.cz/item/CS_URS_2024_01/167151101" TargetMode="External"/><Relationship Id="rId23" Type="http://schemas.openxmlformats.org/officeDocument/2006/relationships/hyperlink" Target="https://podminky.urs.cz/item/CS_URS_2024_01/452311131" TargetMode="External"/><Relationship Id="rId28" Type="http://schemas.openxmlformats.org/officeDocument/2006/relationships/hyperlink" Target="https://podminky.urs.cz/item/CS_URS_2024_01/877350310" TargetMode="External"/><Relationship Id="rId36" Type="http://schemas.openxmlformats.org/officeDocument/2006/relationships/hyperlink" Target="https://podminky.urs.cz/item/CS_URS_2024_01/359901211" TargetMode="External"/><Relationship Id="rId10" Type="http://schemas.openxmlformats.org/officeDocument/2006/relationships/hyperlink" Target="https://podminky.urs.cz/item/CS_URS_2024_01/132454202" TargetMode="External"/><Relationship Id="rId19" Type="http://schemas.openxmlformats.org/officeDocument/2006/relationships/hyperlink" Target="https://podminky.urs.cz/item/CS_URS_2024_01/174101101" TargetMode="External"/><Relationship Id="rId31" Type="http://schemas.openxmlformats.org/officeDocument/2006/relationships/hyperlink" Target="https://podminky.urs.cz/item/CS_URS_2024_01/452112112" TargetMode="External"/><Relationship Id="rId4" Type="http://schemas.openxmlformats.org/officeDocument/2006/relationships/hyperlink" Target="https://podminky.urs.cz/item/CS_URS_2024_01/115101303" TargetMode="External"/><Relationship Id="rId9" Type="http://schemas.openxmlformats.org/officeDocument/2006/relationships/hyperlink" Target="https://podminky.urs.cz/item/CS_URS_2024_01/132354203" TargetMode="External"/><Relationship Id="rId14" Type="http://schemas.openxmlformats.org/officeDocument/2006/relationships/hyperlink" Target="https://podminky.urs.cz/item/CS_URS_2024_01/162651132" TargetMode="External"/><Relationship Id="rId22" Type="http://schemas.openxmlformats.org/officeDocument/2006/relationships/hyperlink" Target="https://podminky.urs.cz/item/CS_URS_2024_01/451572111" TargetMode="External"/><Relationship Id="rId27" Type="http://schemas.openxmlformats.org/officeDocument/2006/relationships/hyperlink" Target="https://podminky.urs.cz/item/CS_URS_2024_01/877370320" TargetMode="External"/><Relationship Id="rId30" Type="http://schemas.openxmlformats.org/officeDocument/2006/relationships/hyperlink" Target="https://podminky.urs.cz/item/CS_URS_2024_01/452112122" TargetMode="External"/><Relationship Id="rId35" Type="http://schemas.openxmlformats.org/officeDocument/2006/relationships/hyperlink" Target="https://podminky.urs.cz/item/CS_URS_2024_01/894414111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podminky.urs.cz/item/CS_URS_2024_01/132454202" TargetMode="External"/><Relationship Id="rId13" Type="http://schemas.openxmlformats.org/officeDocument/2006/relationships/hyperlink" Target="https://podminky.urs.cz/item/CS_URS_2024_01/167151101" TargetMode="External"/><Relationship Id="rId18" Type="http://schemas.openxmlformats.org/officeDocument/2006/relationships/hyperlink" Target="https://podminky.urs.cz/item/CS_URS_2024_01/175151101" TargetMode="External"/><Relationship Id="rId26" Type="http://schemas.openxmlformats.org/officeDocument/2006/relationships/hyperlink" Target="https://podminky.urs.cz/item/CS_URS_2024_01/894414211" TargetMode="External"/><Relationship Id="rId3" Type="http://schemas.openxmlformats.org/officeDocument/2006/relationships/hyperlink" Target="https://podminky.urs.cz/item/CS_URS_2024_01/119001421" TargetMode="External"/><Relationship Id="rId21" Type="http://schemas.openxmlformats.org/officeDocument/2006/relationships/hyperlink" Target="https://podminky.urs.cz/item/CS_URS_2024_01/452311131" TargetMode="External"/><Relationship Id="rId34" Type="http://schemas.openxmlformats.org/officeDocument/2006/relationships/drawing" Target="../drawings/drawing7.xml"/><Relationship Id="rId7" Type="http://schemas.openxmlformats.org/officeDocument/2006/relationships/hyperlink" Target="https://podminky.urs.cz/item/CS_URS_2024_01/132354202" TargetMode="External"/><Relationship Id="rId12" Type="http://schemas.openxmlformats.org/officeDocument/2006/relationships/hyperlink" Target="https://podminky.urs.cz/item/CS_URS_2024_01/162651132" TargetMode="External"/><Relationship Id="rId17" Type="http://schemas.openxmlformats.org/officeDocument/2006/relationships/hyperlink" Target="https://podminky.urs.cz/item/CS_URS_2024_01/174101101" TargetMode="External"/><Relationship Id="rId25" Type="http://schemas.openxmlformats.org/officeDocument/2006/relationships/hyperlink" Target="https://podminky.urs.cz/item/CS_URS_2024_01/452112112" TargetMode="External"/><Relationship Id="rId33" Type="http://schemas.openxmlformats.org/officeDocument/2006/relationships/printerSettings" Target="../printerSettings/printerSettings7.bin"/><Relationship Id="rId2" Type="http://schemas.openxmlformats.org/officeDocument/2006/relationships/hyperlink" Target="https://podminky.urs.cz/item/CS_URS_2024_01/115101302" TargetMode="External"/><Relationship Id="rId16" Type="http://schemas.openxmlformats.org/officeDocument/2006/relationships/hyperlink" Target="https://podminky.urs.cz/item/CS_URS_2024_01/171251201" TargetMode="External"/><Relationship Id="rId20" Type="http://schemas.openxmlformats.org/officeDocument/2006/relationships/hyperlink" Target="https://podminky.urs.cz/item/CS_URS_2024_01/451572111" TargetMode="External"/><Relationship Id="rId29" Type="http://schemas.openxmlformats.org/officeDocument/2006/relationships/hyperlink" Target="https://podminky.urs.cz/item/CS_URS_2024_01/359901211" TargetMode="External"/><Relationship Id="rId1" Type="http://schemas.openxmlformats.org/officeDocument/2006/relationships/hyperlink" Target="https://podminky.urs.cz/item/CS_URS_2024_01/115101202" TargetMode="External"/><Relationship Id="rId6" Type="http://schemas.openxmlformats.org/officeDocument/2006/relationships/hyperlink" Target="https://podminky.urs.cz/item/CS_URS_2024_01/132254202" TargetMode="External"/><Relationship Id="rId11" Type="http://schemas.openxmlformats.org/officeDocument/2006/relationships/hyperlink" Target="https://podminky.urs.cz/item/CS_URS_2024_01/162651112" TargetMode="External"/><Relationship Id="rId24" Type="http://schemas.openxmlformats.org/officeDocument/2006/relationships/hyperlink" Target="https://podminky.urs.cz/item/CS_URS_2024_01/452112122" TargetMode="External"/><Relationship Id="rId32" Type="http://schemas.openxmlformats.org/officeDocument/2006/relationships/hyperlink" Target="https://podminky.urs.cz/item/CS_URS_2024_01/998276101" TargetMode="External"/><Relationship Id="rId5" Type="http://schemas.openxmlformats.org/officeDocument/2006/relationships/hyperlink" Target="https://podminky.urs.cz/item/CS_URS_2024_01/132154202" TargetMode="External"/><Relationship Id="rId15" Type="http://schemas.openxmlformats.org/officeDocument/2006/relationships/hyperlink" Target="https://podminky.urs.cz/item/CS_URS_2024_01/171201231" TargetMode="External"/><Relationship Id="rId23" Type="http://schemas.openxmlformats.org/officeDocument/2006/relationships/hyperlink" Target="https://podminky.urs.cz/item/CS_URS_2024_01/899104112" TargetMode="External"/><Relationship Id="rId28" Type="http://schemas.openxmlformats.org/officeDocument/2006/relationships/hyperlink" Target="https://podminky.urs.cz/item/CS_URS_2024_01/894414111" TargetMode="External"/><Relationship Id="rId10" Type="http://schemas.openxmlformats.org/officeDocument/2006/relationships/hyperlink" Target="https://podminky.urs.cz/item/CS_URS_2024_01/151811232" TargetMode="External"/><Relationship Id="rId19" Type="http://schemas.openxmlformats.org/officeDocument/2006/relationships/hyperlink" Target="https://podminky.urs.cz/item/CS_URS_2024_01/212750104" TargetMode="External"/><Relationship Id="rId31" Type="http://schemas.openxmlformats.org/officeDocument/2006/relationships/hyperlink" Target="https://podminky.urs.cz/item/CS_URS_2024_01/899722112" TargetMode="External"/><Relationship Id="rId4" Type="http://schemas.openxmlformats.org/officeDocument/2006/relationships/hyperlink" Target="https://podminky.urs.cz/item/CS_URS_2024_01/139001101" TargetMode="External"/><Relationship Id="rId9" Type="http://schemas.openxmlformats.org/officeDocument/2006/relationships/hyperlink" Target="https://podminky.urs.cz/item/CS_URS_2024_01/151811132" TargetMode="External"/><Relationship Id="rId14" Type="http://schemas.openxmlformats.org/officeDocument/2006/relationships/hyperlink" Target="https://podminky.urs.cz/item/CS_URS_2024_01/162351103" TargetMode="External"/><Relationship Id="rId22" Type="http://schemas.openxmlformats.org/officeDocument/2006/relationships/hyperlink" Target="https://podminky.urs.cz/item/CS_URS_2024_01/871473123" TargetMode="External"/><Relationship Id="rId27" Type="http://schemas.openxmlformats.org/officeDocument/2006/relationships/hyperlink" Target="https://podminky.urs.cz/item/CS_URS_2024_01/894411311" TargetMode="External"/><Relationship Id="rId30" Type="http://schemas.openxmlformats.org/officeDocument/2006/relationships/hyperlink" Target="https://podminky.urs.cz/item/CS_URS_2024_01/892472121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s://podminky.urs.cz/item/CS_URS_2024_01/132254201" TargetMode="External"/><Relationship Id="rId13" Type="http://schemas.openxmlformats.org/officeDocument/2006/relationships/hyperlink" Target="https://podminky.urs.cz/item/CS_URS_2024_01/162651112" TargetMode="External"/><Relationship Id="rId18" Type="http://schemas.openxmlformats.org/officeDocument/2006/relationships/hyperlink" Target="https://podminky.urs.cz/item/CS_URS_2024_01/175151101" TargetMode="External"/><Relationship Id="rId26" Type="http://schemas.openxmlformats.org/officeDocument/2006/relationships/hyperlink" Target="https://podminky.urs.cz/item/CS_URS_2024_01/857311151" TargetMode="External"/><Relationship Id="rId3" Type="http://schemas.openxmlformats.org/officeDocument/2006/relationships/hyperlink" Target="https://podminky.urs.cz/item/CS_URS_2024_01/119001421" TargetMode="External"/><Relationship Id="rId21" Type="http://schemas.openxmlformats.org/officeDocument/2006/relationships/hyperlink" Target="https://podminky.urs.cz/item/CS_URS_2024_01/871341211" TargetMode="External"/><Relationship Id="rId34" Type="http://schemas.openxmlformats.org/officeDocument/2006/relationships/printerSettings" Target="../printerSettings/printerSettings8.bin"/><Relationship Id="rId7" Type="http://schemas.openxmlformats.org/officeDocument/2006/relationships/hyperlink" Target="https://podminky.urs.cz/item/CS_URS_2024_01/132154201" TargetMode="External"/><Relationship Id="rId12" Type="http://schemas.openxmlformats.org/officeDocument/2006/relationships/hyperlink" Target="https://podminky.urs.cz/item/CS_URS_2024_01/151811232" TargetMode="External"/><Relationship Id="rId17" Type="http://schemas.openxmlformats.org/officeDocument/2006/relationships/hyperlink" Target="https://podminky.urs.cz/item/CS_URS_2024_01/174101101" TargetMode="External"/><Relationship Id="rId25" Type="http://schemas.openxmlformats.org/officeDocument/2006/relationships/hyperlink" Target="https://podminky.urs.cz/item/CS_URS_2024_01/877341113" TargetMode="External"/><Relationship Id="rId33" Type="http://schemas.openxmlformats.org/officeDocument/2006/relationships/hyperlink" Target="https://podminky.urs.cz/item/CS_URS_2024_01/998276124" TargetMode="External"/><Relationship Id="rId2" Type="http://schemas.openxmlformats.org/officeDocument/2006/relationships/hyperlink" Target="https://podminky.urs.cz/item/CS_URS_2024_01/115101302" TargetMode="External"/><Relationship Id="rId16" Type="http://schemas.openxmlformats.org/officeDocument/2006/relationships/hyperlink" Target="https://podminky.urs.cz/item/CS_URS_2024_01/171251201" TargetMode="External"/><Relationship Id="rId20" Type="http://schemas.openxmlformats.org/officeDocument/2006/relationships/hyperlink" Target="https://podminky.urs.cz/item/CS_URS_2024_01/451572111" TargetMode="External"/><Relationship Id="rId29" Type="http://schemas.openxmlformats.org/officeDocument/2006/relationships/hyperlink" Target="https://podminky.urs.cz/item/CS_URS_2024_01/892273122" TargetMode="External"/><Relationship Id="rId1" Type="http://schemas.openxmlformats.org/officeDocument/2006/relationships/hyperlink" Target="https://podminky.urs.cz/item/CS_URS_2024_01/115101202" TargetMode="External"/><Relationship Id="rId6" Type="http://schemas.openxmlformats.org/officeDocument/2006/relationships/hyperlink" Target="https://podminky.urs.cz/item/CS_URS_2024_01/139001101" TargetMode="External"/><Relationship Id="rId11" Type="http://schemas.openxmlformats.org/officeDocument/2006/relationships/hyperlink" Target="https://podminky.urs.cz/item/CS_URS_2024_01/151811132" TargetMode="External"/><Relationship Id="rId24" Type="http://schemas.openxmlformats.org/officeDocument/2006/relationships/hyperlink" Target="https://podminky.urs.cz/item/CS_URS_2024_01/877341118" TargetMode="External"/><Relationship Id="rId32" Type="http://schemas.openxmlformats.org/officeDocument/2006/relationships/hyperlink" Target="https://podminky.urs.cz/item/CS_URS_2024_01/998276101" TargetMode="External"/><Relationship Id="rId5" Type="http://schemas.openxmlformats.org/officeDocument/2006/relationships/hyperlink" Target="https://podminky.urs.cz/item/CS_URS_2024_01/119001412" TargetMode="External"/><Relationship Id="rId15" Type="http://schemas.openxmlformats.org/officeDocument/2006/relationships/hyperlink" Target="https://podminky.urs.cz/item/CS_URS_2024_01/171201231" TargetMode="External"/><Relationship Id="rId23" Type="http://schemas.openxmlformats.org/officeDocument/2006/relationships/hyperlink" Target="https://podminky.urs.cz/item/CS_URS_2024_01/877341110" TargetMode="External"/><Relationship Id="rId28" Type="http://schemas.openxmlformats.org/officeDocument/2006/relationships/hyperlink" Target="https://podminky.urs.cz/item/CS_URS_2024_01/892241111" TargetMode="External"/><Relationship Id="rId10" Type="http://schemas.openxmlformats.org/officeDocument/2006/relationships/hyperlink" Target="https://podminky.urs.cz/item/CS_URS_2024_01/132454201" TargetMode="External"/><Relationship Id="rId19" Type="http://schemas.openxmlformats.org/officeDocument/2006/relationships/hyperlink" Target="https://podminky.urs.cz/item/CS_URS_2024_01/212750104" TargetMode="External"/><Relationship Id="rId31" Type="http://schemas.openxmlformats.org/officeDocument/2006/relationships/hyperlink" Target="https://podminky.urs.cz/item/CS_URS_2024_01/899722112" TargetMode="External"/><Relationship Id="rId4" Type="http://schemas.openxmlformats.org/officeDocument/2006/relationships/hyperlink" Target="https://podminky.urs.cz/item/CS_URS_2024_01/119001405" TargetMode="External"/><Relationship Id="rId9" Type="http://schemas.openxmlformats.org/officeDocument/2006/relationships/hyperlink" Target="https://podminky.urs.cz/item/CS_URS_2024_01/132354201" TargetMode="External"/><Relationship Id="rId14" Type="http://schemas.openxmlformats.org/officeDocument/2006/relationships/hyperlink" Target="https://podminky.urs.cz/item/CS_URS_2024_01/162651132" TargetMode="External"/><Relationship Id="rId22" Type="http://schemas.openxmlformats.org/officeDocument/2006/relationships/hyperlink" Target="https://podminky.urs.cz/item/CS_URS_2024_01/877341101" TargetMode="External"/><Relationship Id="rId27" Type="http://schemas.openxmlformats.org/officeDocument/2006/relationships/hyperlink" Target="https://podminky.urs.cz/item/CS_URS_2024_01/899721111" TargetMode="External"/><Relationship Id="rId30" Type="http://schemas.openxmlformats.org/officeDocument/2006/relationships/hyperlink" Target="https://podminky.urs.cz/item/CS_URS_2024_01/892372111" TargetMode="External"/><Relationship Id="rId35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s://podminky.urs.cz/item/CS_URS_2024_01/151101212" TargetMode="External"/><Relationship Id="rId13" Type="http://schemas.openxmlformats.org/officeDocument/2006/relationships/hyperlink" Target="https://podminky.urs.cz/item/CS_URS_2024_01/162651132" TargetMode="External"/><Relationship Id="rId18" Type="http://schemas.openxmlformats.org/officeDocument/2006/relationships/hyperlink" Target="https://podminky.urs.cz/item/CS_URS_2024_01/452321131" TargetMode="External"/><Relationship Id="rId26" Type="http://schemas.openxmlformats.org/officeDocument/2006/relationships/hyperlink" Target="https://podminky.urs.cz/item/CS_URS_2024_01/977151128" TargetMode="External"/><Relationship Id="rId3" Type="http://schemas.openxmlformats.org/officeDocument/2006/relationships/hyperlink" Target="https://podminky.urs.cz/item/CS_URS_2024_01/131151203" TargetMode="External"/><Relationship Id="rId21" Type="http://schemas.openxmlformats.org/officeDocument/2006/relationships/hyperlink" Target="https://podminky.urs.cz/item/CS_URS_2024_01/894414211" TargetMode="External"/><Relationship Id="rId34" Type="http://schemas.openxmlformats.org/officeDocument/2006/relationships/printerSettings" Target="../printerSettings/printerSettings9.bin"/><Relationship Id="rId7" Type="http://schemas.openxmlformats.org/officeDocument/2006/relationships/hyperlink" Target="https://podminky.urs.cz/item/CS_URS_2024_01/151101202" TargetMode="External"/><Relationship Id="rId12" Type="http://schemas.openxmlformats.org/officeDocument/2006/relationships/hyperlink" Target="https://podminky.urs.cz/item/CS_URS_2024_01/162651112" TargetMode="External"/><Relationship Id="rId17" Type="http://schemas.openxmlformats.org/officeDocument/2006/relationships/hyperlink" Target="https://podminky.urs.cz/item/CS_URS_2024_01/171201231" TargetMode="External"/><Relationship Id="rId25" Type="http://schemas.openxmlformats.org/officeDocument/2006/relationships/hyperlink" Target="https://podminky.urs.cz/item/CS_URS_2024_01/977151131" TargetMode="External"/><Relationship Id="rId33" Type="http://schemas.openxmlformats.org/officeDocument/2006/relationships/hyperlink" Target="https://podminky.urs.cz/item/CS_URS_2024_01/998274101" TargetMode="External"/><Relationship Id="rId2" Type="http://schemas.openxmlformats.org/officeDocument/2006/relationships/hyperlink" Target="https://podminky.urs.cz/item/CS_URS_2024_01/115101301" TargetMode="External"/><Relationship Id="rId16" Type="http://schemas.openxmlformats.org/officeDocument/2006/relationships/hyperlink" Target="https://podminky.urs.cz/item/CS_URS_2024_01/171251201" TargetMode="External"/><Relationship Id="rId20" Type="http://schemas.openxmlformats.org/officeDocument/2006/relationships/hyperlink" Target="https://podminky.urs.cz/item/CS_URS_2024_01/899104112" TargetMode="External"/><Relationship Id="rId29" Type="http://schemas.openxmlformats.org/officeDocument/2006/relationships/hyperlink" Target="https://podminky.urs.cz/item/CS_URS_2024_01/711111001" TargetMode="External"/><Relationship Id="rId1" Type="http://schemas.openxmlformats.org/officeDocument/2006/relationships/hyperlink" Target="https://podminky.urs.cz/item/CS_URS_2024_01/115101201" TargetMode="External"/><Relationship Id="rId6" Type="http://schemas.openxmlformats.org/officeDocument/2006/relationships/hyperlink" Target="https://podminky.urs.cz/item/CS_URS_2024_01/131451202" TargetMode="External"/><Relationship Id="rId11" Type="http://schemas.openxmlformats.org/officeDocument/2006/relationships/hyperlink" Target="https://podminky.urs.cz/item/CS_URS_2024_01/174251101" TargetMode="External"/><Relationship Id="rId24" Type="http://schemas.openxmlformats.org/officeDocument/2006/relationships/hyperlink" Target="https://podminky.urs.cz/item/CS_URS_2024_01/977151125" TargetMode="External"/><Relationship Id="rId32" Type="http://schemas.openxmlformats.org/officeDocument/2006/relationships/hyperlink" Target="https://podminky.urs.cz/item/CS_URS_2024_01/033203000" TargetMode="External"/><Relationship Id="rId5" Type="http://schemas.openxmlformats.org/officeDocument/2006/relationships/hyperlink" Target="https://podminky.urs.cz/item/CS_URS_2024_01/131351203" TargetMode="External"/><Relationship Id="rId15" Type="http://schemas.openxmlformats.org/officeDocument/2006/relationships/hyperlink" Target="https://podminky.urs.cz/item/CS_URS_2024_01/162351103" TargetMode="External"/><Relationship Id="rId23" Type="http://schemas.openxmlformats.org/officeDocument/2006/relationships/hyperlink" Target="https://podminky.urs.cz/item/CS_URS_2024_01/894414111" TargetMode="External"/><Relationship Id="rId28" Type="http://schemas.openxmlformats.org/officeDocument/2006/relationships/hyperlink" Target="https://podminky.urs.cz/item/CS_URS_2024_01/711142559" TargetMode="External"/><Relationship Id="rId10" Type="http://schemas.openxmlformats.org/officeDocument/2006/relationships/hyperlink" Target="https://podminky.urs.cz/item/CS_URS_2024_01/151101412" TargetMode="External"/><Relationship Id="rId19" Type="http://schemas.openxmlformats.org/officeDocument/2006/relationships/hyperlink" Target="https://podminky.urs.cz/item/CS_URS_2024_01/271532212" TargetMode="External"/><Relationship Id="rId31" Type="http://schemas.openxmlformats.org/officeDocument/2006/relationships/hyperlink" Target="https://podminky.urs.cz/item/CS_URS_2024_01/767861011" TargetMode="External"/><Relationship Id="rId4" Type="http://schemas.openxmlformats.org/officeDocument/2006/relationships/hyperlink" Target="https://podminky.urs.cz/item/CS_URS_2024_01/131251202" TargetMode="External"/><Relationship Id="rId9" Type="http://schemas.openxmlformats.org/officeDocument/2006/relationships/hyperlink" Target="https://podminky.urs.cz/item/CS_URS_2024_01/151101402" TargetMode="External"/><Relationship Id="rId14" Type="http://schemas.openxmlformats.org/officeDocument/2006/relationships/hyperlink" Target="https://podminky.urs.cz/item/CS_URS_2024_01/167151101" TargetMode="External"/><Relationship Id="rId22" Type="http://schemas.openxmlformats.org/officeDocument/2006/relationships/hyperlink" Target="https://podminky.urs.cz/item/CS_URS_2024_01/894411311" TargetMode="External"/><Relationship Id="rId27" Type="http://schemas.openxmlformats.org/officeDocument/2006/relationships/hyperlink" Target="https://podminky.urs.cz/item/CS_URS_2024_01/711141559" TargetMode="External"/><Relationship Id="rId30" Type="http://schemas.openxmlformats.org/officeDocument/2006/relationships/hyperlink" Target="https://podminky.urs.cz/item/CS_URS_2024_01/711112001" TargetMode="External"/><Relationship Id="rId35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hyperlink" Target="https://podminky.urs.cz/item/CS_URS_2024_01/162651112" TargetMode="External"/><Relationship Id="rId13" Type="http://schemas.openxmlformats.org/officeDocument/2006/relationships/hyperlink" Target="https://podminky.urs.cz/item/CS_URS_2024_01/171251201" TargetMode="External"/><Relationship Id="rId18" Type="http://schemas.openxmlformats.org/officeDocument/2006/relationships/hyperlink" Target="https://podminky.urs.cz/item/CS_URS_2024_01/894201121" TargetMode="External"/><Relationship Id="rId3" Type="http://schemas.openxmlformats.org/officeDocument/2006/relationships/hyperlink" Target="https://podminky.urs.cz/item/CS_URS_2024_01/131151202" TargetMode="External"/><Relationship Id="rId21" Type="http://schemas.openxmlformats.org/officeDocument/2006/relationships/drawing" Target="../drawings/drawing10.xml"/><Relationship Id="rId7" Type="http://schemas.openxmlformats.org/officeDocument/2006/relationships/hyperlink" Target="https://podminky.urs.cz/item/CS_URS_2024_01/174251101" TargetMode="External"/><Relationship Id="rId12" Type="http://schemas.openxmlformats.org/officeDocument/2006/relationships/hyperlink" Target="https://podminky.urs.cz/item/CS_URS_2024_01/171201231" TargetMode="External"/><Relationship Id="rId17" Type="http://schemas.openxmlformats.org/officeDocument/2006/relationships/hyperlink" Target="https://podminky.urs.cz/item/CS_URS_2024_01/452112112" TargetMode="External"/><Relationship Id="rId2" Type="http://schemas.openxmlformats.org/officeDocument/2006/relationships/hyperlink" Target="https://podminky.urs.cz/item/CS_URS_2024_01/115101301" TargetMode="External"/><Relationship Id="rId16" Type="http://schemas.openxmlformats.org/officeDocument/2006/relationships/hyperlink" Target="https://podminky.urs.cz/item/CS_URS_2024_01/899104112" TargetMode="External"/><Relationship Id="rId20" Type="http://schemas.openxmlformats.org/officeDocument/2006/relationships/printerSettings" Target="../printerSettings/printerSettings10.bin"/><Relationship Id="rId1" Type="http://schemas.openxmlformats.org/officeDocument/2006/relationships/hyperlink" Target="https://podminky.urs.cz/item/CS_URS_2024_01/115101201" TargetMode="External"/><Relationship Id="rId6" Type="http://schemas.openxmlformats.org/officeDocument/2006/relationships/hyperlink" Target="https://podminky.urs.cz/item/CS_URS_2024_01/131451202" TargetMode="External"/><Relationship Id="rId11" Type="http://schemas.openxmlformats.org/officeDocument/2006/relationships/hyperlink" Target="https://podminky.urs.cz/item/CS_URS_2024_01/162351103" TargetMode="External"/><Relationship Id="rId5" Type="http://schemas.openxmlformats.org/officeDocument/2006/relationships/hyperlink" Target="https://podminky.urs.cz/item/CS_URS_2024_01/131351202" TargetMode="External"/><Relationship Id="rId15" Type="http://schemas.openxmlformats.org/officeDocument/2006/relationships/hyperlink" Target="https://podminky.urs.cz/item/CS_URS_2024_01/452321131" TargetMode="External"/><Relationship Id="rId10" Type="http://schemas.openxmlformats.org/officeDocument/2006/relationships/hyperlink" Target="https://podminky.urs.cz/item/CS_URS_2024_01/167151101" TargetMode="External"/><Relationship Id="rId19" Type="http://schemas.openxmlformats.org/officeDocument/2006/relationships/hyperlink" Target="https://podminky.urs.cz/item/CS_URS_2024_01/998274101" TargetMode="External"/><Relationship Id="rId4" Type="http://schemas.openxmlformats.org/officeDocument/2006/relationships/hyperlink" Target="https://podminky.urs.cz/item/CS_URS_2024_01/131251202" TargetMode="External"/><Relationship Id="rId9" Type="http://schemas.openxmlformats.org/officeDocument/2006/relationships/hyperlink" Target="https://podminky.urs.cz/item/CS_URS_2024_01/162651132" TargetMode="External"/><Relationship Id="rId14" Type="http://schemas.openxmlformats.org/officeDocument/2006/relationships/hyperlink" Target="https://podminky.urs.cz/item/CS_URS_2024_01/271532212" TargetMode="External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https://podminky.urs.cz/item/CS_URS_2024_01/162651112" TargetMode="External"/><Relationship Id="rId13" Type="http://schemas.openxmlformats.org/officeDocument/2006/relationships/hyperlink" Target="https://podminky.urs.cz/item/CS_URS_2024_01/171251201" TargetMode="External"/><Relationship Id="rId18" Type="http://schemas.openxmlformats.org/officeDocument/2006/relationships/hyperlink" Target="https://podminky.urs.cz/item/CS_URS_2024_01/894414211" TargetMode="External"/><Relationship Id="rId26" Type="http://schemas.openxmlformats.org/officeDocument/2006/relationships/hyperlink" Target="https://podminky.urs.cz/item/CS_URS_2024_01/894201161" TargetMode="External"/><Relationship Id="rId3" Type="http://schemas.openxmlformats.org/officeDocument/2006/relationships/hyperlink" Target="https://podminky.urs.cz/item/CS_URS_2024_01/131151203" TargetMode="External"/><Relationship Id="rId21" Type="http://schemas.openxmlformats.org/officeDocument/2006/relationships/hyperlink" Target="https://podminky.urs.cz/item/CS_URS_2024_01/711112001" TargetMode="External"/><Relationship Id="rId34" Type="http://schemas.openxmlformats.org/officeDocument/2006/relationships/printerSettings" Target="../printerSettings/printerSettings11.bin"/><Relationship Id="rId7" Type="http://schemas.openxmlformats.org/officeDocument/2006/relationships/hyperlink" Target="https://podminky.urs.cz/item/CS_URS_2024_01/174251101" TargetMode="External"/><Relationship Id="rId12" Type="http://schemas.openxmlformats.org/officeDocument/2006/relationships/hyperlink" Target="https://podminky.urs.cz/item/CS_URS_2024_01/162351103" TargetMode="External"/><Relationship Id="rId17" Type="http://schemas.openxmlformats.org/officeDocument/2006/relationships/hyperlink" Target="https://podminky.urs.cz/item/CS_URS_2024_01/452112122" TargetMode="External"/><Relationship Id="rId25" Type="http://schemas.openxmlformats.org/officeDocument/2006/relationships/hyperlink" Target="https://podminky.urs.cz/item/CS_URS_2024_01/977151127" TargetMode="External"/><Relationship Id="rId33" Type="http://schemas.openxmlformats.org/officeDocument/2006/relationships/hyperlink" Target="https://podminky.urs.cz/item/CS_URS_2024_01/998274101" TargetMode="External"/><Relationship Id="rId2" Type="http://schemas.openxmlformats.org/officeDocument/2006/relationships/hyperlink" Target="https://podminky.urs.cz/item/CS_URS_2024_01/115101301" TargetMode="External"/><Relationship Id="rId16" Type="http://schemas.openxmlformats.org/officeDocument/2006/relationships/hyperlink" Target="https://podminky.urs.cz/item/CS_URS_2024_01/899104112" TargetMode="External"/><Relationship Id="rId20" Type="http://schemas.openxmlformats.org/officeDocument/2006/relationships/hyperlink" Target="https://podminky.urs.cz/item/CS_URS_2024_01/711111001" TargetMode="External"/><Relationship Id="rId29" Type="http://schemas.openxmlformats.org/officeDocument/2006/relationships/hyperlink" Target="https://podminky.urs.cz/item/CS_URS_2024_01/877350310" TargetMode="External"/><Relationship Id="rId1" Type="http://schemas.openxmlformats.org/officeDocument/2006/relationships/hyperlink" Target="https://podminky.urs.cz/item/CS_URS_2024_01/115101201" TargetMode="External"/><Relationship Id="rId6" Type="http://schemas.openxmlformats.org/officeDocument/2006/relationships/hyperlink" Target="https://podminky.urs.cz/item/CS_URS_2024_01/131451203" TargetMode="External"/><Relationship Id="rId11" Type="http://schemas.openxmlformats.org/officeDocument/2006/relationships/hyperlink" Target="https://podminky.urs.cz/item/CS_URS_2024_01/171201231" TargetMode="External"/><Relationship Id="rId24" Type="http://schemas.openxmlformats.org/officeDocument/2006/relationships/hyperlink" Target="https://podminky.urs.cz/item/CS_URS_2024_01/977151128" TargetMode="External"/><Relationship Id="rId32" Type="http://schemas.openxmlformats.org/officeDocument/2006/relationships/hyperlink" Target="https://podminky.urs.cz/item/CS_URS_2024_01/767861011" TargetMode="External"/><Relationship Id="rId5" Type="http://schemas.openxmlformats.org/officeDocument/2006/relationships/hyperlink" Target="https://podminky.urs.cz/item/CS_URS_2024_01/131351203" TargetMode="External"/><Relationship Id="rId15" Type="http://schemas.openxmlformats.org/officeDocument/2006/relationships/hyperlink" Target="https://podminky.urs.cz/item/CS_URS_2024_01/452321131" TargetMode="External"/><Relationship Id="rId23" Type="http://schemas.openxmlformats.org/officeDocument/2006/relationships/hyperlink" Target="https://podminky.urs.cz/item/CS_URS_2024_01/711142559" TargetMode="External"/><Relationship Id="rId28" Type="http://schemas.openxmlformats.org/officeDocument/2006/relationships/hyperlink" Target="https://podminky.urs.cz/item/CS_URS_2024_01/857311151" TargetMode="External"/><Relationship Id="rId10" Type="http://schemas.openxmlformats.org/officeDocument/2006/relationships/hyperlink" Target="https://podminky.urs.cz/item/CS_URS_2024_01/167151101" TargetMode="External"/><Relationship Id="rId19" Type="http://schemas.openxmlformats.org/officeDocument/2006/relationships/hyperlink" Target="https://podminky.urs.cz/item/CS_URS_2024_01/894411311" TargetMode="External"/><Relationship Id="rId31" Type="http://schemas.openxmlformats.org/officeDocument/2006/relationships/hyperlink" Target="https://podminky.urs.cz/item/CS_URS_2024_01/899401112" TargetMode="External"/><Relationship Id="rId4" Type="http://schemas.openxmlformats.org/officeDocument/2006/relationships/hyperlink" Target="https://podminky.urs.cz/item/CS_URS_2024_01/131251203" TargetMode="External"/><Relationship Id="rId9" Type="http://schemas.openxmlformats.org/officeDocument/2006/relationships/hyperlink" Target="https://podminky.urs.cz/item/CS_URS_2024_01/162651132" TargetMode="External"/><Relationship Id="rId14" Type="http://schemas.openxmlformats.org/officeDocument/2006/relationships/hyperlink" Target="https://podminky.urs.cz/item/CS_URS_2024_01/271532212" TargetMode="External"/><Relationship Id="rId22" Type="http://schemas.openxmlformats.org/officeDocument/2006/relationships/hyperlink" Target="https://podminky.urs.cz/item/CS_URS_2024_01/711141559" TargetMode="External"/><Relationship Id="rId27" Type="http://schemas.openxmlformats.org/officeDocument/2006/relationships/hyperlink" Target="https://podminky.urs.cz/item/CS_URS_2024_01/933901111" TargetMode="External"/><Relationship Id="rId30" Type="http://schemas.openxmlformats.org/officeDocument/2006/relationships/hyperlink" Target="https://podminky.urs.cz/item/CS_URS_2024_01/891241112" TargetMode="External"/><Relationship Id="rId35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8" Type="http://schemas.openxmlformats.org/officeDocument/2006/relationships/hyperlink" Target="https://podminky.urs.cz/item/CS_URS_2024_01/460451331" TargetMode="External"/><Relationship Id="rId13" Type="http://schemas.openxmlformats.org/officeDocument/2006/relationships/hyperlink" Target="https://podminky.urs.cz/item/CS_URS_2024_01/171201231" TargetMode="External"/><Relationship Id="rId18" Type="http://schemas.openxmlformats.org/officeDocument/2006/relationships/hyperlink" Target="https://podminky.urs.cz/item/CS_URS_2024_01/444141524" TargetMode="External"/><Relationship Id="rId3" Type="http://schemas.openxmlformats.org/officeDocument/2006/relationships/hyperlink" Target="https://podminky.urs.cz/item/CS_URS_2024_01/171201231" TargetMode="External"/><Relationship Id="rId21" Type="http://schemas.openxmlformats.org/officeDocument/2006/relationships/printerSettings" Target="../printerSettings/printerSettings12.bin"/><Relationship Id="rId7" Type="http://schemas.openxmlformats.org/officeDocument/2006/relationships/hyperlink" Target="https://podminky.urs.cz/item/CS_URS_2024_01/171251201" TargetMode="External"/><Relationship Id="rId12" Type="http://schemas.openxmlformats.org/officeDocument/2006/relationships/hyperlink" Target="https://podminky.urs.cz/item/CS_URS_2024_01/162651112" TargetMode="External"/><Relationship Id="rId17" Type="http://schemas.openxmlformats.org/officeDocument/2006/relationships/hyperlink" Target="https://podminky.urs.cz/item/CS_URS_2024_01/346278104" TargetMode="External"/><Relationship Id="rId2" Type="http://schemas.openxmlformats.org/officeDocument/2006/relationships/hyperlink" Target="https://podminky.urs.cz/item/CS_URS_2024_01/162651112" TargetMode="External"/><Relationship Id="rId16" Type="http://schemas.openxmlformats.org/officeDocument/2006/relationships/hyperlink" Target="https://podminky.urs.cz/item/CS_URS_2024_01/452311131" TargetMode="External"/><Relationship Id="rId20" Type="http://schemas.openxmlformats.org/officeDocument/2006/relationships/hyperlink" Target="https://podminky.urs.cz/item/CS_URS_2024_01/767646413" TargetMode="External"/><Relationship Id="rId1" Type="http://schemas.openxmlformats.org/officeDocument/2006/relationships/hyperlink" Target="https://podminky.urs.cz/item/CS_URS_2024_01/460171322" TargetMode="External"/><Relationship Id="rId6" Type="http://schemas.openxmlformats.org/officeDocument/2006/relationships/hyperlink" Target="https://podminky.urs.cz/item/CS_URS_2024_01/171201231" TargetMode="External"/><Relationship Id="rId11" Type="http://schemas.openxmlformats.org/officeDocument/2006/relationships/hyperlink" Target="https://podminky.urs.cz/item/CS_URS_2024_01/460101112" TargetMode="External"/><Relationship Id="rId5" Type="http://schemas.openxmlformats.org/officeDocument/2006/relationships/hyperlink" Target="https://podminky.urs.cz/item/CS_URS_2024_01/162651112" TargetMode="External"/><Relationship Id="rId15" Type="http://schemas.openxmlformats.org/officeDocument/2006/relationships/hyperlink" Target="https://podminky.urs.cz/item/CS_URS_2024_01/271532212" TargetMode="External"/><Relationship Id="rId10" Type="http://schemas.openxmlformats.org/officeDocument/2006/relationships/hyperlink" Target="https://podminky.urs.cz/item/CS_URS_2024_01/899722112" TargetMode="External"/><Relationship Id="rId19" Type="http://schemas.openxmlformats.org/officeDocument/2006/relationships/hyperlink" Target="https://podminky.urs.cz/item/CS_URS_2024_01/767646411" TargetMode="External"/><Relationship Id="rId4" Type="http://schemas.openxmlformats.org/officeDocument/2006/relationships/hyperlink" Target="https://podminky.urs.cz/item/CS_URS_2024_01/171251201" TargetMode="External"/><Relationship Id="rId9" Type="http://schemas.openxmlformats.org/officeDocument/2006/relationships/hyperlink" Target="https://podminky.urs.cz/item/CS_URS_2024_01/741110053" TargetMode="External"/><Relationship Id="rId14" Type="http://schemas.openxmlformats.org/officeDocument/2006/relationships/hyperlink" Target="https://podminky.urs.cz/item/CS_URS_2024_01/171251201" TargetMode="External"/><Relationship Id="rId22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hyperlink" Target="https://podminky.urs.cz/item/CS_URS_2024_01/877260310" TargetMode="External"/><Relationship Id="rId3" Type="http://schemas.openxmlformats.org/officeDocument/2006/relationships/hyperlink" Target="https://podminky.urs.cz/item/CS_URS_2024_01/171201231" TargetMode="External"/><Relationship Id="rId7" Type="http://schemas.openxmlformats.org/officeDocument/2006/relationships/hyperlink" Target="https://podminky.urs.cz/item/CS_URS_2024_01/871260310" TargetMode="External"/><Relationship Id="rId2" Type="http://schemas.openxmlformats.org/officeDocument/2006/relationships/hyperlink" Target="https://podminky.urs.cz/item/CS_URS_2024_01/162651112" TargetMode="External"/><Relationship Id="rId1" Type="http://schemas.openxmlformats.org/officeDocument/2006/relationships/hyperlink" Target="https://podminky.urs.cz/item/CS_URS_2024_01/460171322" TargetMode="External"/><Relationship Id="rId6" Type="http://schemas.openxmlformats.org/officeDocument/2006/relationships/hyperlink" Target="https://podminky.urs.cz/item/CS_URS_2024_01/741110053" TargetMode="External"/><Relationship Id="rId11" Type="http://schemas.openxmlformats.org/officeDocument/2006/relationships/drawing" Target="../drawings/drawing13.xml"/><Relationship Id="rId5" Type="http://schemas.openxmlformats.org/officeDocument/2006/relationships/hyperlink" Target="https://podminky.urs.cz/item/CS_URS_2024_01/460451331" TargetMode="External"/><Relationship Id="rId10" Type="http://schemas.openxmlformats.org/officeDocument/2006/relationships/printerSettings" Target="../printerSettings/printerSettings13.bin"/><Relationship Id="rId4" Type="http://schemas.openxmlformats.org/officeDocument/2006/relationships/hyperlink" Target="https://podminky.urs.cz/item/CS_URS_2024_01/171251201" TargetMode="External"/><Relationship Id="rId9" Type="http://schemas.openxmlformats.org/officeDocument/2006/relationships/hyperlink" Target="https://podminky.urs.cz/item/CS_URS_2024_01/899722112" TargetMode="External"/></Relationships>
</file>

<file path=xl/worksheets/_rels/sheet14.xml.rels><?xml version="1.0" encoding="UTF-8" standalone="yes"?>
<Relationships xmlns="http://schemas.openxmlformats.org/package/2006/relationships"><Relationship Id="rId8" Type="http://schemas.openxmlformats.org/officeDocument/2006/relationships/hyperlink" Target="https://podminky.urs.cz/item/CS_URS_2024_01/132454201" TargetMode="External"/><Relationship Id="rId13" Type="http://schemas.openxmlformats.org/officeDocument/2006/relationships/hyperlink" Target="https://podminky.urs.cz/item/CS_URS_2024_01/171201231" TargetMode="External"/><Relationship Id="rId18" Type="http://schemas.openxmlformats.org/officeDocument/2006/relationships/hyperlink" Target="https://podminky.urs.cz/item/CS_URS_2024_01/451572111" TargetMode="External"/><Relationship Id="rId26" Type="http://schemas.openxmlformats.org/officeDocument/2006/relationships/hyperlink" Target="https://podminky.urs.cz/item/CS_URS_2024_01/891247111" TargetMode="External"/><Relationship Id="rId39" Type="http://schemas.openxmlformats.org/officeDocument/2006/relationships/drawing" Target="../drawings/drawing14.xml"/><Relationship Id="rId3" Type="http://schemas.openxmlformats.org/officeDocument/2006/relationships/hyperlink" Target="https://podminky.urs.cz/item/CS_URS_2024_01/119001421" TargetMode="External"/><Relationship Id="rId21" Type="http://schemas.openxmlformats.org/officeDocument/2006/relationships/hyperlink" Target="https://podminky.urs.cz/item/CS_URS_2024_01/877241110" TargetMode="External"/><Relationship Id="rId34" Type="http://schemas.openxmlformats.org/officeDocument/2006/relationships/hyperlink" Target="https://podminky.urs.cz/item/CS_URS_2024_01/892273122" TargetMode="External"/><Relationship Id="rId7" Type="http://schemas.openxmlformats.org/officeDocument/2006/relationships/hyperlink" Target="https://podminky.urs.cz/item/CS_URS_2024_01/132354201" TargetMode="External"/><Relationship Id="rId12" Type="http://schemas.openxmlformats.org/officeDocument/2006/relationships/hyperlink" Target="https://podminky.urs.cz/item/CS_URS_2024_01/162651132" TargetMode="External"/><Relationship Id="rId17" Type="http://schemas.openxmlformats.org/officeDocument/2006/relationships/hyperlink" Target="https://podminky.urs.cz/item/CS_URS_2024_01/212750104" TargetMode="External"/><Relationship Id="rId25" Type="http://schemas.openxmlformats.org/officeDocument/2006/relationships/hyperlink" Target="https://podminky.urs.cz/item/CS_URS_2024_01/891241112" TargetMode="External"/><Relationship Id="rId33" Type="http://schemas.openxmlformats.org/officeDocument/2006/relationships/hyperlink" Target="https://podminky.urs.cz/item/CS_URS_2024_01/892241111" TargetMode="External"/><Relationship Id="rId38" Type="http://schemas.openxmlformats.org/officeDocument/2006/relationships/printerSettings" Target="../printerSettings/printerSettings14.bin"/><Relationship Id="rId2" Type="http://schemas.openxmlformats.org/officeDocument/2006/relationships/hyperlink" Target="https://podminky.urs.cz/item/CS_URS_2024_01/115101302" TargetMode="External"/><Relationship Id="rId16" Type="http://schemas.openxmlformats.org/officeDocument/2006/relationships/hyperlink" Target="https://podminky.urs.cz/item/CS_URS_2024_01/175151101" TargetMode="External"/><Relationship Id="rId20" Type="http://schemas.openxmlformats.org/officeDocument/2006/relationships/hyperlink" Target="https://podminky.urs.cz/item/CS_URS_2024_01/877241101" TargetMode="External"/><Relationship Id="rId29" Type="http://schemas.openxmlformats.org/officeDocument/2006/relationships/hyperlink" Target="https://podminky.urs.cz/item/CS_URS_2024_01/230202072" TargetMode="External"/><Relationship Id="rId1" Type="http://schemas.openxmlformats.org/officeDocument/2006/relationships/hyperlink" Target="https://podminky.urs.cz/item/CS_URS_2024_01/115101202" TargetMode="External"/><Relationship Id="rId6" Type="http://schemas.openxmlformats.org/officeDocument/2006/relationships/hyperlink" Target="https://podminky.urs.cz/item/CS_URS_2024_01/132254201" TargetMode="External"/><Relationship Id="rId11" Type="http://schemas.openxmlformats.org/officeDocument/2006/relationships/hyperlink" Target="https://podminky.urs.cz/item/CS_URS_2024_01/162651112" TargetMode="External"/><Relationship Id="rId24" Type="http://schemas.openxmlformats.org/officeDocument/2006/relationships/hyperlink" Target="https://podminky.urs.cz/item/CS_URS_2024_01/857244122" TargetMode="External"/><Relationship Id="rId32" Type="http://schemas.openxmlformats.org/officeDocument/2006/relationships/hyperlink" Target="https://podminky.urs.cz/item/CS_URS_2024_01/899721111" TargetMode="External"/><Relationship Id="rId37" Type="http://schemas.openxmlformats.org/officeDocument/2006/relationships/hyperlink" Target="https://podminky.urs.cz/item/CS_URS_2024_01/998276101" TargetMode="External"/><Relationship Id="rId5" Type="http://schemas.openxmlformats.org/officeDocument/2006/relationships/hyperlink" Target="https://podminky.urs.cz/item/CS_URS_2024_01/132154201" TargetMode="External"/><Relationship Id="rId15" Type="http://schemas.openxmlformats.org/officeDocument/2006/relationships/hyperlink" Target="https://podminky.urs.cz/item/CS_URS_2024_01/174101101" TargetMode="External"/><Relationship Id="rId23" Type="http://schemas.openxmlformats.org/officeDocument/2006/relationships/hyperlink" Target="https://podminky.urs.cz/item/CS_URS_2024_01/857242122" TargetMode="External"/><Relationship Id="rId28" Type="http://schemas.openxmlformats.org/officeDocument/2006/relationships/hyperlink" Target="https://podminky.urs.cz/item/CS_URS_2024_01/899401113" TargetMode="External"/><Relationship Id="rId36" Type="http://schemas.openxmlformats.org/officeDocument/2006/relationships/hyperlink" Target="https://podminky.urs.cz/item/CS_URS_2024_01/899722112" TargetMode="External"/><Relationship Id="rId10" Type="http://schemas.openxmlformats.org/officeDocument/2006/relationships/hyperlink" Target="https://podminky.urs.cz/item/CS_URS_2024_01/151811232" TargetMode="External"/><Relationship Id="rId19" Type="http://schemas.openxmlformats.org/officeDocument/2006/relationships/hyperlink" Target="https://podminky.urs.cz/item/CS_URS_2024_01/871241211" TargetMode="External"/><Relationship Id="rId31" Type="http://schemas.openxmlformats.org/officeDocument/2006/relationships/hyperlink" Target="https://podminky.urs.cz/item/CS_URS_2024_01/230202123" TargetMode="External"/><Relationship Id="rId4" Type="http://schemas.openxmlformats.org/officeDocument/2006/relationships/hyperlink" Target="https://podminky.urs.cz/item/CS_URS_2024_01/139001101" TargetMode="External"/><Relationship Id="rId9" Type="http://schemas.openxmlformats.org/officeDocument/2006/relationships/hyperlink" Target="https://podminky.urs.cz/item/CS_URS_2024_01/151811132" TargetMode="External"/><Relationship Id="rId14" Type="http://schemas.openxmlformats.org/officeDocument/2006/relationships/hyperlink" Target="https://podminky.urs.cz/item/CS_URS_2024_01/171251201" TargetMode="External"/><Relationship Id="rId22" Type="http://schemas.openxmlformats.org/officeDocument/2006/relationships/hyperlink" Target="https://podminky.urs.cz/item/CS_URS_2024_01/857251151" TargetMode="External"/><Relationship Id="rId27" Type="http://schemas.openxmlformats.org/officeDocument/2006/relationships/hyperlink" Target="https://podminky.urs.cz/item/CS_URS_2024_01/899401112" TargetMode="External"/><Relationship Id="rId30" Type="http://schemas.openxmlformats.org/officeDocument/2006/relationships/hyperlink" Target="https://podminky.urs.cz/item/CS_URS_2024_01/230202215" TargetMode="External"/><Relationship Id="rId35" Type="http://schemas.openxmlformats.org/officeDocument/2006/relationships/hyperlink" Target="https://podminky.urs.cz/item/CS_URS_2024_01/892372111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M71"/>
  <sheetViews>
    <sheetView showGridLines="0" tabSelected="1" topLeftCell="A15" zoomScaleNormal="100" workbookViewId="0">
      <selection activeCell="AN15" sqref="AN15"/>
    </sheetView>
  </sheetViews>
  <sheetFormatPr defaultRowHeight="14.5"/>
  <cols>
    <col min="1" max="1" width="8.33203125" style="1" customWidth="1"/>
    <col min="2" max="2" width="1.6640625" style="1" customWidth="1"/>
    <col min="3" max="3" width="4.109375" style="1" customWidth="1"/>
    <col min="4" max="33" width="2.6640625" style="1" customWidth="1"/>
    <col min="34" max="34" width="3.33203125" style="1" customWidth="1"/>
    <col min="35" max="35" width="31.6640625" style="1" customWidth="1"/>
    <col min="36" max="37" width="2.44140625" style="1" customWidth="1"/>
    <col min="38" max="38" width="8.33203125" style="1" customWidth="1"/>
    <col min="39" max="39" width="3.33203125" style="1" customWidth="1"/>
    <col min="40" max="40" width="13.33203125" style="1" customWidth="1"/>
    <col min="41" max="41" width="7.44140625" style="1" customWidth="1"/>
    <col min="42" max="42" width="4.109375" style="1" customWidth="1"/>
    <col min="43" max="43" width="15.6640625" style="1" customWidth="1"/>
    <col min="44" max="44" width="13.6640625" style="1" customWidth="1"/>
    <col min="45" max="47" width="25.77734375" style="1" hidden="1" customWidth="1"/>
    <col min="48" max="49" width="21.6640625" style="1" hidden="1" customWidth="1"/>
    <col min="50" max="51" width="25" style="1" hidden="1" customWidth="1"/>
    <col min="52" max="52" width="21.6640625" style="1" hidden="1" customWidth="1"/>
    <col min="53" max="53" width="19.109375" style="1" hidden="1" customWidth="1"/>
    <col min="54" max="54" width="25" style="1" hidden="1" customWidth="1"/>
    <col min="55" max="55" width="21.6640625" style="1" hidden="1" customWidth="1"/>
    <col min="56" max="56" width="19.109375" style="1" hidden="1" customWidth="1"/>
    <col min="57" max="57" width="66.44140625" style="1" customWidth="1"/>
    <col min="71" max="91" width="9.33203125" style="1" hidden="1"/>
  </cols>
  <sheetData>
    <row r="1" spans="1:74" ht="10">
      <c r="A1" s="18" t="s">
        <v>0</v>
      </c>
      <c r="AZ1" s="18" t="s">
        <v>1</v>
      </c>
      <c r="BA1" s="18" t="s">
        <v>2</v>
      </c>
      <c r="BB1" s="18" t="s">
        <v>3</v>
      </c>
      <c r="BT1" s="18" t="s">
        <v>4</v>
      </c>
      <c r="BU1" s="18" t="s">
        <v>4</v>
      </c>
      <c r="BV1" s="18" t="s">
        <v>5</v>
      </c>
    </row>
    <row r="2" spans="1:74" s="1" customFormat="1" ht="37" customHeight="1">
      <c r="AR2" s="366"/>
      <c r="AS2" s="366"/>
      <c r="AT2" s="366"/>
      <c r="AU2" s="366"/>
      <c r="AV2" s="366"/>
      <c r="AW2" s="366"/>
      <c r="AX2" s="366"/>
      <c r="AY2" s="366"/>
      <c r="AZ2" s="366"/>
      <c r="BA2" s="366"/>
      <c r="BB2" s="366"/>
      <c r="BC2" s="366"/>
      <c r="BD2" s="366"/>
      <c r="BE2" s="366"/>
      <c r="BS2" s="19" t="s">
        <v>6</v>
      </c>
      <c r="BT2" s="19" t="s">
        <v>7</v>
      </c>
    </row>
    <row r="3" spans="1:74" s="1" customFormat="1" ht="7" customHeight="1">
      <c r="B3" s="20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2"/>
      <c r="BS3" s="19" t="s">
        <v>6</v>
      </c>
      <c r="BT3" s="19" t="s">
        <v>8</v>
      </c>
    </row>
    <row r="4" spans="1:74" s="1" customFormat="1" ht="25" customHeight="1">
      <c r="B4" s="23"/>
      <c r="C4" s="24"/>
      <c r="D4" s="25" t="s">
        <v>9</v>
      </c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2"/>
      <c r="AS4" s="26" t="s">
        <v>10</v>
      </c>
      <c r="BE4" s="27" t="s">
        <v>11</v>
      </c>
      <c r="BS4" s="19" t="s">
        <v>12</v>
      </c>
    </row>
    <row r="5" spans="1:74" s="1" customFormat="1" ht="12" customHeight="1">
      <c r="B5" s="23"/>
      <c r="C5" s="24"/>
      <c r="D5" s="28" t="s">
        <v>13</v>
      </c>
      <c r="E5" s="24"/>
      <c r="F5" s="24"/>
      <c r="G5" s="24"/>
      <c r="H5" s="24"/>
      <c r="I5" s="24"/>
      <c r="J5" s="24"/>
      <c r="K5" s="350" t="s">
        <v>14</v>
      </c>
      <c r="L5" s="351"/>
      <c r="M5" s="351"/>
      <c r="N5" s="351"/>
      <c r="O5" s="351"/>
      <c r="P5" s="351"/>
      <c r="Q5" s="351"/>
      <c r="R5" s="351"/>
      <c r="S5" s="351"/>
      <c r="T5" s="351"/>
      <c r="U5" s="351"/>
      <c r="V5" s="351"/>
      <c r="W5" s="351"/>
      <c r="X5" s="351"/>
      <c r="Y5" s="351"/>
      <c r="Z5" s="351"/>
      <c r="AA5" s="351"/>
      <c r="AB5" s="351"/>
      <c r="AC5" s="351"/>
      <c r="AD5" s="351"/>
      <c r="AE5" s="351"/>
      <c r="AF5" s="351"/>
      <c r="AG5" s="351"/>
      <c r="AH5" s="351"/>
      <c r="AI5" s="351"/>
      <c r="AJ5" s="351"/>
      <c r="AK5" s="351"/>
      <c r="AL5" s="351"/>
      <c r="AM5" s="351"/>
      <c r="AN5" s="351"/>
      <c r="AO5" s="351"/>
      <c r="AP5" s="24"/>
      <c r="AQ5" s="24"/>
      <c r="AR5" s="22"/>
      <c r="BE5" s="347" t="s">
        <v>15</v>
      </c>
      <c r="BS5" s="19" t="s">
        <v>6</v>
      </c>
    </row>
    <row r="6" spans="1:74" s="1" customFormat="1" ht="37" customHeight="1">
      <c r="B6" s="23"/>
      <c r="C6" s="24"/>
      <c r="D6" s="30" t="s">
        <v>16</v>
      </c>
      <c r="E6" s="24"/>
      <c r="F6" s="24"/>
      <c r="G6" s="24"/>
      <c r="H6" s="24"/>
      <c r="I6" s="24"/>
      <c r="J6" s="24"/>
      <c r="K6" s="352" t="s">
        <v>17</v>
      </c>
      <c r="L6" s="351"/>
      <c r="M6" s="351"/>
      <c r="N6" s="351"/>
      <c r="O6" s="351"/>
      <c r="P6" s="351"/>
      <c r="Q6" s="351"/>
      <c r="R6" s="351"/>
      <c r="S6" s="351"/>
      <c r="T6" s="351"/>
      <c r="U6" s="351"/>
      <c r="V6" s="351"/>
      <c r="W6" s="351"/>
      <c r="X6" s="351"/>
      <c r="Y6" s="351"/>
      <c r="Z6" s="351"/>
      <c r="AA6" s="351"/>
      <c r="AB6" s="351"/>
      <c r="AC6" s="351"/>
      <c r="AD6" s="351"/>
      <c r="AE6" s="351"/>
      <c r="AF6" s="351"/>
      <c r="AG6" s="351"/>
      <c r="AH6" s="351"/>
      <c r="AI6" s="351"/>
      <c r="AJ6" s="351"/>
      <c r="AK6" s="351"/>
      <c r="AL6" s="351"/>
      <c r="AM6" s="351"/>
      <c r="AN6" s="351"/>
      <c r="AO6" s="351"/>
      <c r="AP6" s="24"/>
      <c r="AQ6" s="24"/>
      <c r="AR6" s="22"/>
      <c r="BE6" s="348"/>
      <c r="BS6" s="19" t="s">
        <v>6</v>
      </c>
    </row>
    <row r="7" spans="1:74" s="1" customFormat="1" ht="12" customHeight="1">
      <c r="B7" s="23"/>
      <c r="C7" s="24"/>
      <c r="D7" s="31" t="s">
        <v>18</v>
      </c>
      <c r="E7" s="24"/>
      <c r="F7" s="24"/>
      <c r="G7" s="24"/>
      <c r="H7" s="24"/>
      <c r="I7" s="24"/>
      <c r="J7" s="24"/>
      <c r="K7" s="29" t="s">
        <v>19</v>
      </c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31" t="s">
        <v>20</v>
      </c>
      <c r="AL7" s="24"/>
      <c r="AM7" s="24"/>
      <c r="AN7" s="29" t="s">
        <v>21</v>
      </c>
      <c r="AO7" s="24"/>
      <c r="AP7" s="24"/>
      <c r="AQ7" s="24"/>
      <c r="AR7" s="22"/>
      <c r="BE7" s="348"/>
      <c r="BS7" s="19" t="s">
        <v>6</v>
      </c>
    </row>
    <row r="8" spans="1:74" s="1" customFormat="1" ht="12" customHeight="1">
      <c r="B8" s="23"/>
      <c r="C8" s="24"/>
      <c r="D8" s="31" t="s">
        <v>22</v>
      </c>
      <c r="E8" s="24"/>
      <c r="F8" s="24"/>
      <c r="G8" s="24"/>
      <c r="H8" s="24"/>
      <c r="I8" s="24"/>
      <c r="J8" s="24"/>
      <c r="K8" s="29" t="s">
        <v>23</v>
      </c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31" t="s">
        <v>24</v>
      </c>
      <c r="AL8" s="24"/>
      <c r="AM8" s="24"/>
      <c r="AN8" s="32" t="s">
        <v>25</v>
      </c>
      <c r="AO8" s="24"/>
      <c r="AP8" s="24"/>
      <c r="AQ8" s="24"/>
      <c r="AR8" s="22"/>
      <c r="BE8" s="348"/>
      <c r="BS8" s="19" t="s">
        <v>6</v>
      </c>
    </row>
    <row r="9" spans="1:74" s="1" customFormat="1" ht="29.25" customHeight="1">
      <c r="B9" s="23"/>
      <c r="C9" s="24"/>
      <c r="D9" s="28" t="s">
        <v>26</v>
      </c>
      <c r="E9" s="24"/>
      <c r="F9" s="24"/>
      <c r="G9" s="24"/>
      <c r="H9" s="24"/>
      <c r="I9" s="24"/>
      <c r="J9" s="24"/>
      <c r="K9" s="33" t="s">
        <v>27</v>
      </c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8" t="s">
        <v>28</v>
      </c>
      <c r="AL9" s="24"/>
      <c r="AM9" s="24"/>
      <c r="AN9" s="33" t="s">
        <v>29</v>
      </c>
      <c r="AO9" s="24"/>
      <c r="AP9" s="24"/>
      <c r="AQ9" s="24"/>
      <c r="AR9" s="22"/>
      <c r="BE9" s="348"/>
      <c r="BS9" s="19" t="s">
        <v>6</v>
      </c>
    </row>
    <row r="10" spans="1:74" s="1" customFormat="1" ht="12" customHeight="1">
      <c r="B10" s="23"/>
      <c r="C10" s="24"/>
      <c r="D10" s="31" t="s">
        <v>30</v>
      </c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31" t="s">
        <v>31</v>
      </c>
      <c r="AL10" s="24"/>
      <c r="AM10" s="24"/>
      <c r="AN10" s="29" t="s">
        <v>32</v>
      </c>
      <c r="AO10" s="24"/>
      <c r="AP10" s="24"/>
      <c r="AQ10" s="24"/>
      <c r="AR10" s="22"/>
      <c r="BE10" s="348"/>
      <c r="BS10" s="19" t="s">
        <v>6</v>
      </c>
    </row>
    <row r="11" spans="1:74" s="1" customFormat="1" ht="18.5" customHeight="1">
      <c r="B11" s="23"/>
      <c r="C11" s="24"/>
      <c r="D11" s="24"/>
      <c r="E11" s="29" t="s">
        <v>33</v>
      </c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31" t="s">
        <v>34</v>
      </c>
      <c r="AL11" s="24"/>
      <c r="AM11" s="24"/>
      <c r="AN11" s="29" t="s">
        <v>35</v>
      </c>
      <c r="AO11" s="24"/>
      <c r="AP11" s="24"/>
      <c r="AQ11" s="24"/>
      <c r="AR11" s="22"/>
      <c r="BE11" s="348"/>
      <c r="BS11" s="19" t="s">
        <v>6</v>
      </c>
    </row>
    <row r="12" spans="1:74" s="1" customFormat="1" ht="7" customHeight="1">
      <c r="B12" s="23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2"/>
      <c r="BE12" s="348"/>
      <c r="BS12" s="19" t="s">
        <v>6</v>
      </c>
    </row>
    <row r="13" spans="1:74" s="1" customFormat="1" ht="12" customHeight="1">
      <c r="B13" s="23"/>
      <c r="C13" s="24"/>
      <c r="D13" s="31" t="s">
        <v>36</v>
      </c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31" t="s">
        <v>31</v>
      </c>
      <c r="AL13" s="24"/>
      <c r="AM13" s="24"/>
      <c r="AN13" s="34" t="s">
        <v>3027</v>
      </c>
      <c r="AO13" s="24"/>
      <c r="AP13" s="24"/>
      <c r="AQ13" s="24"/>
      <c r="AR13" s="22"/>
      <c r="BE13" s="348"/>
      <c r="BS13" s="19" t="s">
        <v>6</v>
      </c>
    </row>
    <row r="14" spans="1:74" ht="12.5">
      <c r="B14" s="23"/>
      <c r="C14" s="24"/>
      <c r="D14" s="24"/>
      <c r="E14" s="353" t="s">
        <v>3026</v>
      </c>
      <c r="F14" s="354"/>
      <c r="G14" s="354"/>
      <c r="H14" s="354"/>
      <c r="I14" s="354"/>
      <c r="J14" s="354"/>
      <c r="K14" s="354"/>
      <c r="L14" s="354"/>
      <c r="M14" s="354"/>
      <c r="N14" s="354"/>
      <c r="O14" s="354"/>
      <c r="P14" s="354"/>
      <c r="Q14" s="354"/>
      <c r="R14" s="354"/>
      <c r="S14" s="354"/>
      <c r="T14" s="354"/>
      <c r="U14" s="354"/>
      <c r="V14" s="354"/>
      <c r="W14" s="354"/>
      <c r="X14" s="354"/>
      <c r="Y14" s="354"/>
      <c r="Z14" s="354"/>
      <c r="AA14" s="354"/>
      <c r="AB14" s="354"/>
      <c r="AC14" s="354"/>
      <c r="AD14" s="354"/>
      <c r="AE14" s="354"/>
      <c r="AF14" s="354"/>
      <c r="AG14" s="354"/>
      <c r="AH14" s="354"/>
      <c r="AI14" s="354"/>
      <c r="AJ14" s="354"/>
      <c r="AK14" s="31" t="s">
        <v>34</v>
      </c>
      <c r="AL14" s="24"/>
      <c r="AM14" s="24"/>
      <c r="AN14" s="34" t="s">
        <v>3028</v>
      </c>
      <c r="AO14" s="24"/>
      <c r="AP14" s="24"/>
      <c r="AQ14" s="24"/>
      <c r="AR14" s="22"/>
      <c r="BE14" s="348"/>
      <c r="BS14" s="19" t="s">
        <v>6</v>
      </c>
    </row>
    <row r="15" spans="1:74" s="1" customFormat="1" ht="7" customHeight="1">
      <c r="B15" s="23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2"/>
      <c r="BE15" s="348"/>
      <c r="BS15" s="19" t="s">
        <v>4</v>
      </c>
    </row>
    <row r="16" spans="1:74" s="1" customFormat="1" ht="12" customHeight="1">
      <c r="B16" s="23"/>
      <c r="C16" s="24"/>
      <c r="D16" s="31" t="s">
        <v>37</v>
      </c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31" t="s">
        <v>31</v>
      </c>
      <c r="AL16" s="24"/>
      <c r="AM16" s="24"/>
      <c r="AN16" s="29" t="s">
        <v>35</v>
      </c>
      <c r="AO16" s="24"/>
      <c r="AP16" s="24"/>
      <c r="AQ16" s="24"/>
      <c r="AR16" s="22"/>
      <c r="BE16" s="348"/>
      <c r="BS16" s="19" t="s">
        <v>4</v>
      </c>
    </row>
    <row r="17" spans="1:71" s="1" customFormat="1" ht="18.5" customHeight="1">
      <c r="B17" s="23"/>
      <c r="C17" s="24"/>
      <c r="D17" s="24"/>
      <c r="E17" s="29" t="s">
        <v>38</v>
      </c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31" t="s">
        <v>34</v>
      </c>
      <c r="AL17" s="24"/>
      <c r="AM17" s="24"/>
      <c r="AN17" s="29" t="s">
        <v>35</v>
      </c>
      <c r="AO17" s="24"/>
      <c r="AP17" s="24"/>
      <c r="AQ17" s="24"/>
      <c r="AR17" s="22"/>
      <c r="BE17" s="348"/>
      <c r="BS17" s="19" t="s">
        <v>39</v>
      </c>
    </row>
    <row r="18" spans="1:71" s="1" customFormat="1" ht="7" customHeight="1">
      <c r="B18" s="23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2"/>
      <c r="BE18" s="348"/>
      <c r="BS18" s="19" t="s">
        <v>6</v>
      </c>
    </row>
    <row r="19" spans="1:71" s="1" customFormat="1" ht="12" customHeight="1">
      <c r="B19" s="23"/>
      <c r="C19" s="24"/>
      <c r="D19" s="31" t="s">
        <v>40</v>
      </c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31" t="s">
        <v>31</v>
      </c>
      <c r="AL19" s="24"/>
      <c r="AM19" s="24"/>
      <c r="AN19" s="29" t="s">
        <v>41</v>
      </c>
      <c r="AO19" s="24"/>
      <c r="AP19" s="24"/>
      <c r="AQ19" s="24"/>
      <c r="AR19" s="22"/>
      <c r="BE19" s="348"/>
      <c r="BS19" s="19" t="s">
        <v>6</v>
      </c>
    </row>
    <row r="20" spans="1:71" s="1" customFormat="1" ht="18.5" customHeight="1">
      <c r="B20" s="23"/>
      <c r="C20" s="24"/>
      <c r="D20" s="24"/>
      <c r="E20" s="29" t="s">
        <v>42</v>
      </c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31" t="s">
        <v>34</v>
      </c>
      <c r="AL20" s="24"/>
      <c r="AM20" s="24"/>
      <c r="AN20" s="29" t="s">
        <v>35</v>
      </c>
      <c r="AO20" s="24"/>
      <c r="AP20" s="24"/>
      <c r="AQ20" s="24"/>
      <c r="AR20" s="22"/>
      <c r="BE20" s="348"/>
      <c r="BS20" s="19" t="s">
        <v>4</v>
      </c>
    </row>
    <row r="21" spans="1:71" s="1" customFormat="1" ht="7" customHeight="1">
      <c r="B21" s="23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2"/>
      <c r="BE21" s="348"/>
    </row>
    <row r="22" spans="1:71" s="1" customFormat="1" ht="12" customHeight="1">
      <c r="B22" s="23"/>
      <c r="C22" s="24"/>
      <c r="D22" s="31" t="s">
        <v>43</v>
      </c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2"/>
      <c r="BE22" s="348"/>
    </row>
    <row r="23" spans="1:71" s="1" customFormat="1" ht="83.25" customHeight="1">
      <c r="B23" s="23"/>
      <c r="C23" s="24"/>
      <c r="D23" s="24"/>
      <c r="E23" s="355" t="s">
        <v>44</v>
      </c>
      <c r="F23" s="355"/>
      <c r="G23" s="355"/>
      <c r="H23" s="355"/>
      <c r="I23" s="355"/>
      <c r="J23" s="355"/>
      <c r="K23" s="355"/>
      <c r="L23" s="355"/>
      <c r="M23" s="355"/>
      <c r="N23" s="355"/>
      <c r="O23" s="355"/>
      <c r="P23" s="355"/>
      <c r="Q23" s="355"/>
      <c r="R23" s="355"/>
      <c r="S23" s="355"/>
      <c r="T23" s="355"/>
      <c r="U23" s="355"/>
      <c r="V23" s="355"/>
      <c r="W23" s="355"/>
      <c r="X23" s="355"/>
      <c r="Y23" s="355"/>
      <c r="Z23" s="355"/>
      <c r="AA23" s="355"/>
      <c r="AB23" s="355"/>
      <c r="AC23" s="355"/>
      <c r="AD23" s="355"/>
      <c r="AE23" s="355"/>
      <c r="AF23" s="355"/>
      <c r="AG23" s="355"/>
      <c r="AH23" s="355"/>
      <c r="AI23" s="355"/>
      <c r="AJ23" s="355"/>
      <c r="AK23" s="355"/>
      <c r="AL23" s="355"/>
      <c r="AM23" s="355"/>
      <c r="AN23" s="355"/>
      <c r="AO23" s="24"/>
      <c r="AP23" s="24"/>
      <c r="AQ23" s="24"/>
      <c r="AR23" s="22"/>
      <c r="BE23" s="348"/>
    </row>
    <row r="24" spans="1:71" s="1" customFormat="1" ht="7" customHeight="1">
      <c r="B24" s="23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2"/>
      <c r="BE24" s="348"/>
    </row>
    <row r="25" spans="1:71" s="1" customFormat="1" ht="7" customHeight="1">
      <c r="B25" s="23"/>
      <c r="C25" s="24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24"/>
      <c r="AQ25" s="24"/>
      <c r="AR25" s="22"/>
      <c r="BE25" s="348"/>
    </row>
    <row r="26" spans="1:71" s="2" customFormat="1" ht="25.9" customHeight="1">
      <c r="A26" s="37"/>
      <c r="B26" s="38"/>
      <c r="C26" s="39"/>
      <c r="D26" s="40" t="s">
        <v>45</v>
      </c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356">
        <f>ROUND(AG54,2)</f>
        <v>12296108.67</v>
      </c>
      <c r="AL26" s="357"/>
      <c r="AM26" s="357"/>
      <c r="AN26" s="357"/>
      <c r="AO26" s="357"/>
      <c r="AP26" s="39"/>
      <c r="AQ26" s="39"/>
      <c r="AR26" s="42"/>
      <c r="BE26" s="348"/>
    </row>
    <row r="27" spans="1:71" s="2" customFormat="1" ht="7" customHeight="1">
      <c r="A27" s="37"/>
      <c r="B27" s="38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39"/>
      <c r="AJ27" s="39"/>
      <c r="AK27" s="39"/>
      <c r="AL27" s="39"/>
      <c r="AM27" s="39"/>
      <c r="AN27" s="39"/>
      <c r="AO27" s="39"/>
      <c r="AP27" s="39"/>
      <c r="AQ27" s="39"/>
      <c r="AR27" s="42"/>
      <c r="BE27" s="348"/>
    </row>
    <row r="28" spans="1:71" s="2" customFormat="1" ht="12.5">
      <c r="A28" s="37"/>
      <c r="B28" s="38"/>
      <c r="C28" s="39"/>
      <c r="D28" s="39"/>
      <c r="E28" s="39"/>
      <c r="F28" s="39"/>
      <c r="G28" s="39"/>
      <c r="H28" s="39"/>
      <c r="I28" s="39"/>
      <c r="J28" s="39"/>
      <c r="K28" s="39"/>
      <c r="L28" s="358" t="s">
        <v>46</v>
      </c>
      <c r="M28" s="358"/>
      <c r="N28" s="358"/>
      <c r="O28" s="358"/>
      <c r="P28" s="358"/>
      <c r="Q28" s="39"/>
      <c r="R28" s="39"/>
      <c r="S28" s="39"/>
      <c r="T28" s="39"/>
      <c r="U28" s="39"/>
      <c r="V28" s="39"/>
      <c r="W28" s="358" t="s">
        <v>47</v>
      </c>
      <c r="X28" s="358"/>
      <c r="Y28" s="358"/>
      <c r="Z28" s="358"/>
      <c r="AA28" s="358"/>
      <c r="AB28" s="358"/>
      <c r="AC28" s="358"/>
      <c r="AD28" s="358"/>
      <c r="AE28" s="358"/>
      <c r="AF28" s="39"/>
      <c r="AG28" s="39"/>
      <c r="AH28" s="39"/>
      <c r="AI28" s="39"/>
      <c r="AJ28" s="39"/>
      <c r="AK28" s="358" t="s">
        <v>48</v>
      </c>
      <c r="AL28" s="358"/>
      <c r="AM28" s="358"/>
      <c r="AN28" s="358"/>
      <c r="AO28" s="358"/>
      <c r="AP28" s="39"/>
      <c r="AQ28" s="39"/>
      <c r="AR28" s="42"/>
      <c r="BE28" s="348"/>
    </row>
    <row r="29" spans="1:71" s="3" customFormat="1" ht="14.4" customHeight="1">
      <c r="B29" s="43"/>
      <c r="C29" s="44"/>
      <c r="D29" s="31" t="s">
        <v>49</v>
      </c>
      <c r="E29" s="44"/>
      <c r="F29" s="31" t="s">
        <v>50</v>
      </c>
      <c r="G29" s="44"/>
      <c r="H29" s="44"/>
      <c r="I29" s="44"/>
      <c r="J29" s="44"/>
      <c r="K29" s="44"/>
      <c r="L29" s="361">
        <v>0.21</v>
      </c>
      <c r="M29" s="360"/>
      <c r="N29" s="360"/>
      <c r="O29" s="360"/>
      <c r="P29" s="360"/>
      <c r="Q29" s="44"/>
      <c r="R29" s="44"/>
      <c r="S29" s="44"/>
      <c r="T29" s="44"/>
      <c r="U29" s="44"/>
      <c r="V29" s="44"/>
      <c r="W29" s="359">
        <f>ROUND(AZ54, 2)</f>
        <v>12296108.67</v>
      </c>
      <c r="X29" s="360"/>
      <c r="Y29" s="360"/>
      <c r="Z29" s="360"/>
      <c r="AA29" s="360"/>
      <c r="AB29" s="360"/>
      <c r="AC29" s="360"/>
      <c r="AD29" s="360"/>
      <c r="AE29" s="360"/>
      <c r="AF29" s="44"/>
      <c r="AG29" s="44"/>
      <c r="AH29" s="44"/>
      <c r="AI29" s="44"/>
      <c r="AJ29" s="44"/>
      <c r="AK29" s="359">
        <f>ROUND(AV54, 2)</f>
        <v>2582182.8199999998</v>
      </c>
      <c r="AL29" s="360"/>
      <c r="AM29" s="360"/>
      <c r="AN29" s="360"/>
      <c r="AO29" s="360"/>
      <c r="AP29" s="44"/>
      <c r="AQ29" s="44"/>
      <c r="AR29" s="45"/>
      <c r="BE29" s="349"/>
    </row>
    <row r="30" spans="1:71" s="3" customFormat="1" ht="14.4" customHeight="1">
      <c r="B30" s="43"/>
      <c r="C30" s="44"/>
      <c r="D30" s="44"/>
      <c r="E30" s="44"/>
      <c r="F30" s="31" t="s">
        <v>51</v>
      </c>
      <c r="G30" s="44"/>
      <c r="H30" s="44"/>
      <c r="I30" s="44"/>
      <c r="J30" s="44"/>
      <c r="K30" s="44"/>
      <c r="L30" s="361">
        <v>0.15</v>
      </c>
      <c r="M30" s="360"/>
      <c r="N30" s="360"/>
      <c r="O30" s="360"/>
      <c r="P30" s="360"/>
      <c r="Q30" s="44"/>
      <c r="R30" s="44"/>
      <c r="S30" s="44"/>
      <c r="T30" s="44"/>
      <c r="U30" s="44"/>
      <c r="V30" s="44"/>
      <c r="W30" s="359">
        <f>ROUND(BA54, 2)</f>
        <v>0</v>
      </c>
      <c r="X30" s="360"/>
      <c r="Y30" s="360"/>
      <c r="Z30" s="360"/>
      <c r="AA30" s="360"/>
      <c r="AB30" s="360"/>
      <c r="AC30" s="360"/>
      <c r="AD30" s="360"/>
      <c r="AE30" s="360"/>
      <c r="AF30" s="44"/>
      <c r="AG30" s="44"/>
      <c r="AH30" s="44"/>
      <c r="AI30" s="44"/>
      <c r="AJ30" s="44"/>
      <c r="AK30" s="359">
        <f>ROUND(AW54, 2)</f>
        <v>0</v>
      </c>
      <c r="AL30" s="360"/>
      <c r="AM30" s="360"/>
      <c r="AN30" s="360"/>
      <c r="AO30" s="360"/>
      <c r="AP30" s="44"/>
      <c r="AQ30" s="44"/>
      <c r="AR30" s="45"/>
      <c r="BE30" s="349"/>
    </row>
    <row r="31" spans="1:71" s="3" customFormat="1" ht="14.4" hidden="1" customHeight="1">
      <c r="B31" s="43"/>
      <c r="C31" s="44"/>
      <c r="D31" s="44"/>
      <c r="E31" s="44"/>
      <c r="F31" s="31" t="s">
        <v>52</v>
      </c>
      <c r="G31" s="44"/>
      <c r="H31" s="44"/>
      <c r="I31" s="44"/>
      <c r="J31" s="44"/>
      <c r="K31" s="44"/>
      <c r="L31" s="361">
        <v>0.21</v>
      </c>
      <c r="M31" s="360"/>
      <c r="N31" s="360"/>
      <c r="O31" s="360"/>
      <c r="P31" s="360"/>
      <c r="Q31" s="44"/>
      <c r="R31" s="44"/>
      <c r="S31" s="44"/>
      <c r="T31" s="44"/>
      <c r="U31" s="44"/>
      <c r="V31" s="44"/>
      <c r="W31" s="359">
        <f>ROUND(BB54, 2)</f>
        <v>0</v>
      </c>
      <c r="X31" s="360"/>
      <c r="Y31" s="360"/>
      <c r="Z31" s="360"/>
      <c r="AA31" s="360"/>
      <c r="AB31" s="360"/>
      <c r="AC31" s="360"/>
      <c r="AD31" s="360"/>
      <c r="AE31" s="360"/>
      <c r="AF31" s="44"/>
      <c r="AG31" s="44"/>
      <c r="AH31" s="44"/>
      <c r="AI31" s="44"/>
      <c r="AJ31" s="44"/>
      <c r="AK31" s="359">
        <v>0</v>
      </c>
      <c r="AL31" s="360"/>
      <c r="AM31" s="360"/>
      <c r="AN31" s="360"/>
      <c r="AO31" s="360"/>
      <c r="AP31" s="44"/>
      <c r="AQ31" s="44"/>
      <c r="AR31" s="45"/>
      <c r="BE31" s="349"/>
    </row>
    <row r="32" spans="1:71" s="3" customFormat="1" ht="14.4" hidden="1" customHeight="1">
      <c r="B32" s="43"/>
      <c r="C32" s="44"/>
      <c r="D32" s="44"/>
      <c r="E32" s="44"/>
      <c r="F32" s="31" t="s">
        <v>53</v>
      </c>
      <c r="G32" s="44"/>
      <c r="H32" s="44"/>
      <c r="I32" s="44"/>
      <c r="J32" s="44"/>
      <c r="K32" s="44"/>
      <c r="L32" s="361">
        <v>0.15</v>
      </c>
      <c r="M32" s="360"/>
      <c r="N32" s="360"/>
      <c r="O32" s="360"/>
      <c r="P32" s="360"/>
      <c r="Q32" s="44"/>
      <c r="R32" s="44"/>
      <c r="S32" s="44"/>
      <c r="T32" s="44"/>
      <c r="U32" s="44"/>
      <c r="V32" s="44"/>
      <c r="W32" s="359">
        <f>ROUND(BC54, 2)</f>
        <v>0</v>
      </c>
      <c r="X32" s="360"/>
      <c r="Y32" s="360"/>
      <c r="Z32" s="360"/>
      <c r="AA32" s="360"/>
      <c r="AB32" s="360"/>
      <c r="AC32" s="360"/>
      <c r="AD32" s="360"/>
      <c r="AE32" s="360"/>
      <c r="AF32" s="44"/>
      <c r="AG32" s="44"/>
      <c r="AH32" s="44"/>
      <c r="AI32" s="44"/>
      <c r="AJ32" s="44"/>
      <c r="AK32" s="359">
        <v>0</v>
      </c>
      <c r="AL32" s="360"/>
      <c r="AM32" s="360"/>
      <c r="AN32" s="360"/>
      <c r="AO32" s="360"/>
      <c r="AP32" s="44"/>
      <c r="AQ32" s="44"/>
      <c r="AR32" s="45"/>
      <c r="BE32" s="349"/>
    </row>
    <row r="33" spans="1:57" s="3" customFormat="1" ht="14.4" hidden="1" customHeight="1">
      <c r="B33" s="43"/>
      <c r="C33" s="44"/>
      <c r="D33" s="44"/>
      <c r="E33" s="44"/>
      <c r="F33" s="31" t="s">
        <v>54</v>
      </c>
      <c r="G33" s="44"/>
      <c r="H33" s="44"/>
      <c r="I33" s="44"/>
      <c r="J33" s="44"/>
      <c r="K33" s="44"/>
      <c r="L33" s="361">
        <v>0</v>
      </c>
      <c r="M33" s="360"/>
      <c r="N33" s="360"/>
      <c r="O33" s="360"/>
      <c r="P33" s="360"/>
      <c r="Q33" s="44"/>
      <c r="R33" s="44"/>
      <c r="S33" s="44"/>
      <c r="T33" s="44"/>
      <c r="U33" s="44"/>
      <c r="V33" s="44"/>
      <c r="W33" s="359">
        <f>ROUND(BD54, 2)</f>
        <v>0</v>
      </c>
      <c r="X33" s="360"/>
      <c r="Y33" s="360"/>
      <c r="Z33" s="360"/>
      <c r="AA33" s="360"/>
      <c r="AB33" s="360"/>
      <c r="AC33" s="360"/>
      <c r="AD33" s="360"/>
      <c r="AE33" s="360"/>
      <c r="AF33" s="44"/>
      <c r="AG33" s="44"/>
      <c r="AH33" s="44"/>
      <c r="AI33" s="44"/>
      <c r="AJ33" s="44"/>
      <c r="AK33" s="359">
        <v>0</v>
      </c>
      <c r="AL33" s="360"/>
      <c r="AM33" s="360"/>
      <c r="AN33" s="360"/>
      <c r="AO33" s="360"/>
      <c r="AP33" s="44"/>
      <c r="AQ33" s="44"/>
      <c r="AR33" s="45"/>
    </row>
    <row r="34" spans="1:57" s="2" customFormat="1" ht="7" customHeight="1">
      <c r="A34" s="37"/>
      <c r="B34" s="38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9"/>
      <c r="AL34" s="39"/>
      <c r="AM34" s="39"/>
      <c r="AN34" s="39"/>
      <c r="AO34" s="39"/>
      <c r="AP34" s="39"/>
      <c r="AQ34" s="39"/>
      <c r="AR34" s="42"/>
      <c r="BE34" s="37"/>
    </row>
    <row r="35" spans="1:57" s="2" customFormat="1" ht="25.9" customHeight="1">
      <c r="A35" s="37"/>
      <c r="B35" s="38"/>
      <c r="C35" s="46"/>
      <c r="D35" s="47" t="s">
        <v>55</v>
      </c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9" t="s">
        <v>56</v>
      </c>
      <c r="U35" s="48"/>
      <c r="V35" s="48"/>
      <c r="W35" s="48"/>
      <c r="X35" s="365" t="s">
        <v>57</v>
      </c>
      <c r="Y35" s="363"/>
      <c r="Z35" s="363"/>
      <c r="AA35" s="363"/>
      <c r="AB35" s="363"/>
      <c r="AC35" s="48"/>
      <c r="AD35" s="48"/>
      <c r="AE35" s="48"/>
      <c r="AF35" s="48"/>
      <c r="AG35" s="48"/>
      <c r="AH35" s="48"/>
      <c r="AI35" s="48"/>
      <c r="AJ35" s="48"/>
      <c r="AK35" s="362">
        <f>SUM(AK26:AK33)</f>
        <v>14878291.49</v>
      </c>
      <c r="AL35" s="363"/>
      <c r="AM35" s="363"/>
      <c r="AN35" s="363"/>
      <c r="AO35" s="364"/>
      <c r="AP35" s="46"/>
      <c r="AQ35" s="46"/>
      <c r="AR35" s="42"/>
      <c r="BE35" s="37"/>
    </row>
    <row r="36" spans="1:57" s="2" customFormat="1" ht="7" customHeight="1">
      <c r="A36" s="37"/>
      <c r="B36" s="38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39"/>
      <c r="AL36" s="39"/>
      <c r="AM36" s="39"/>
      <c r="AN36" s="39"/>
      <c r="AO36" s="39"/>
      <c r="AP36" s="39"/>
      <c r="AQ36" s="39"/>
      <c r="AR36" s="42"/>
      <c r="BE36" s="37"/>
    </row>
    <row r="37" spans="1:57" s="2" customFormat="1" ht="7" customHeight="1">
      <c r="A37" s="37"/>
      <c r="B37" s="50"/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42"/>
      <c r="BE37" s="37"/>
    </row>
    <row r="41" spans="1:57" s="2" customFormat="1" ht="7" customHeight="1">
      <c r="A41" s="37"/>
      <c r="B41" s="52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42"/>
      <c r="BE41" s="37"/>
    </row>
    <row r="42" spans="1:57" s="2" customFormat="1" ht="25" customHeight="1">
      <c r="A42" s="37"/>
      <c r="B42" s="38"/>
      <c r="C42" s="25" t="s">
        <v>58</v>
      </c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42"/>
      <c r="BE42" s="37"/>
    </row>
    <row r="43" spans="1:57" s="2" customFormat="1" ht="7" customHeight="1">
      <c r="A43" s="37"/>
      <c r="B43" s="38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  <c r="AK43" s="39"/>
      <c r="AL43" s="39"/>
      <c r="AM43" s="39"/>
      <c r="AN43" s="39"/>
      <c r="AO43" s="39"/>
      <c r="AP43" s="39"/>
      <c r="AQ43" s="39"/>
      <c r="AR43" s="42"/>
      <c r="BE43" s="37"/>
    </row>
    <row r="44" spans="1:57" s="4" customFormat="1" ht="12" customHeight="1">
      <c r="B44" s="54"/>
      <c r="C44" s="31" t="s">
        <v>13</v>
      </c>
      <c r="D44" s="55"/>
      <c r="E44" s="55"/>
      <c r="F44" s="55"/>
      <c r="G44" s="55"/>
      <c r="H44" s="55"/>
      <c r="I44" s="55"/>
      <c r="J44" s="55"/>
      <c r="K44" s="55"/>
      <c r="L44" s="55" t="str">
        <f>K5</f>
        <v>516/002</v>
      </c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6"/>
    </row>
    <row r="45" spans="1:57" s="5" customFormat="1" ht="37" customHeight="1">
      <c r="B45" s="57"/>
      <c r="C45" s="58" t="s">
        <v>16</v>
      </c>
      <c r="D45" s="59"/>
      <c r="E45" s="59"/>
      <c r="F45" s="59"/>
      <c r="G45" s="59"/>
      <c r="H45" s="59"/>
      <c r="I45" s="59"/>
      <c r="J45" s="59"/>
      <c r="K45" s="59"/>
      <c r="L45" s="344" t="str">
        <f>K6</f>
        <v>Stavební úpravy přečerpávací stanice a odlehčovací komory 10 v ulici Sportovní</v>
      </c>
      <c r="M45" s="345"/>
      <c r="N45" s="345"/>
      <c r="O45" s="345"/>
      <c r="P45" s="345"/>
      <c r="Q45" s="345"/>
      <c r="R45" s="345"/>
      <c r="S45" s="345"/>
      <c r="T45" s="345"/>
      <c r="U45" s="345"/>
      <c r="V45" s="345"/>
      <c r="W45" s="345"/>
      <c r="X45" s="345"/>
      <c r="Y45" s="345"/>
      <c r="Z45" s="345"/>
      <c r="AA45" s="345"/>
      <c r="AB45" s="345"/>
      <c r="AC45" s="345"/>
      <c r="AD45" s="345"/>
      <c r="AE45" s="345"/>
      <c r="AF45" s="345"/>
      <c r="AG45" s="345"/>
      <c r="AH45" s="345"/>
      <c r="AI45" s="345"/>
      <c r="AJ45" s="345"/>
      <c r="AK45" s="345"/>
      <c r="AL45" s="345"/>
      <c r="AM45" s="345"/>
      <c r="AN45" s="345"/>
      <c r="AO45" s="345"/>
      <c r="AP45" s="59"/>
      <c r="AQ45" s="59"/>
      <c r="AR45" s="60"/>
    </row>
    <row r="46" spans="1:57" s="2" customFormat="1" ht="7" customHeight="1">
      <c r="A46" s="37"/>
      <c r="B46" s="38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  <c r="AK46" s="39"/>
      <c r="AL46" s="39"/>
      <c r="AM46" s="39"/>
      <c r="AN46" s="39"/>
      <c r="AO46" s="39"/>
      <c r="AP46" s="39"/>
      <c r="AQ46" s="39"/>
      <c r="AR46" s="42"/>
      <c r="BE46" s="37"/>
    </row>
    <row r="47" spans="1:57" s="2" customFormat="1" ht="12" customHeight="1">
      <c r="A47" s="37"/>
      <c r="B47" s="38"/>
      <c r="C47" s="31" t="s">
        <v>22</v>
      </c>
      <c r="D47" s="39"/>
      <c r="E47" s="39"/>
      <c r="F47" s="39"/>
      <c r="G47" s="39"/>
      <c r="H47" s="39"/>
      <c r="I47" s="39"/>
      <c r="J47" s="39"/>
      <c r="K47" s="39"/>
      <c r="L47" s="61" t="str">
        <f>IF(K8="","",K8)</f>
        <v>Český Brod</v>
      </c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1" t="s">
        <v>24</v>
      </c>
      <c r="AJ47" s="39"/>
      <c r="AK47" s="39"/>
      <c r="AL47" s="39"/>
      <c r="AM47" s="375" t="str">
        <f>IF(AN8= "","",AN8)</f>
        <v>31. 1. 2024</v>
      </c>
      <c r="AN47" s="375"/>
      <c r="AO47" s="39"/>
      <c r="AP47" s="39"/>
      <c r="AQ47" s="39"/>
      <c r="AR47" s="42"/>
      <c r="BE47" s="37"/>
    </row>
    <row r="48" spans="1:57" s="2" customFormat="1" ht="7" customHeight="1">
      <c r="A48" s="37"/>
      <c r="B48" s="38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9"/>
      <c r="AL48" s="39"/>
      <c r="AM48" s="39"/>
      <c r="AN48" s="39"/>
      <c r="AO48" s="39"/>
      <c r="AP48" s="39"/>
      <c r="AQ48" s="39"/>
      <c r="AR48" s="42"/>
      <c r="BE48" s="37"/>
    </row>
    <row r="49" spans="1:91" s="2" customFormat="1" ht="15.15" customHeight="1">
      <c r="A49" s="37"/>
      <c r="B49" s="38"/>
      <c r="C49" s="31" t="s">
        <v>30</v>
      </c>
      <c r="D49" s="39"/>
      <c r="E49" s="39"/>
      <c r="F49" s="39"/>
      <c r="G49" s="39"/>
      <c r="H49" s="39"/>
      <c r="I49" s="39"/>
      <c r="J49" s="39"/>
      <c r="K49" s="39"/>
      <c r="L49" s="55" t="str">
        <f>IF(E11= "","",E11)</f>
        <v>Město Český Brod</v>
      </c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1" t="s">
        <v>37</v>
      </c>
      <c r="AJ49" s="39"/>
      <c r="AK49" s="39"/>
      <c r="AL49" s="39"/>
      <c r="AM49" s="373" t="str">
        <f>IF(E17="","",E17)</f>
        <v>Ing. Petr Koblenc</v>
      </c>
      <c r="AN49" s="374"/>
      <c r="AO49" s="374"/>
      <c r="AP49" s="374"/>
      <c r="AQ49" s="39"/>
      <c r="AR49" s="42"/>
      <c r="AS49" s="376" t="s">
        <v>59</v>
      </c>
      <c r="AT49" s="377"/>
      <c r="AU49" s="63"/>
      <c r="AV49" s="63"/>
      <c r="AW49" s="63"/>
      <c r="AX49" s="63"/>
      <c r="AY49" s="63"/>
      <c r="AZ49" s="63"/>
      <c r="BA49" s="63"/>
      <c r="BB49" s="63"/>
      <c r="BC49" s="63"/>
      <c r="BD49" s="64"/>
      <c r="BE49" s="37"/>
    </row>
    <row r="50" spans="1:91" s="2" customFormat="1" ht="25.65" customHeight="1">
      <c r="A50" s="37"/>
      <c r="B50" s="38"/>
      <c r="C50" s="31" t="s">
        <v>36</v>
      </c>
      <c r="D50" s="39"/>
      <c r="E50" s="39"/>
      <c r="F50" s="39"/>
      <c r="G50" s="39"/>
      <c r="H50" s="39"/>
      <c r="I50" s="39"/>
      <c r="J50" s="39"/>
      <c r="K50" s="39"/>
      <c r="L50" s="55" t="str">
        <f>IF(E14= "Vyplň údaj","",E14)</f>
        <v>1.SčV, a.s.</v>
      </c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1" t="s">
        <v>40</v>
      </c>
      <c r="AJ50" s="39"/>
      <c r="AK50" s="39"/>
      <c r="AL50" s="39"/>
      <c r="AM50" s="373" t="str">
        <f>IF(E20="","",E20)</f>
        <v>Vodohospodářský rozvoj a výstavba a.s.</v>
      </c>
      <c r="AN50" s="374"/>
      <c r="AO50" s="374"/>
      <c r="AP50" s="374"/>
      <c r="AQ50" s="39"/>
      <c r="AR50" s="42"/>
      <c r="AS50" s="378"/>
      <c r="AT50" s="379"/>
      <c r="AU50" s="65"/>
      <c r="AV50" s="65"/>
      <c r="AW50" s="65"/>
      <c r="AX50" s="65"/>
      <c r="AY50" s="65"/>
      <c r="AZ50" s="65"/>
      <c r="BA50" s="65"/>
      <c r="BB50" s="65"/>
      <c r="BC50" s="65"/>
      <c r="BD50" s="66"/>
      <c r="BE50" s="37"/>
    </row>
    <row r="51" spans="1:91" s="2" customFormat="1" ht="10.75" customHeight="1">
      <c r="A51" s="37"/>
      <c r="B51" s="38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  <c r="AK51" s="39"/>
      <c r="AL51" s="39"/>
      <c r="AM51" s="39"/>
      <c r="AN51" s="39"/>
      <c r="AO51" s="39"/>
      <c r="AP51" s="39"/>
      <c r="AQ51" s="39"/>
      <c r="AR51" s="42"/>
      <c r="AS51" s="380"/>
      <c r="AT51" s="381"/>
      <c r="AU51" s="67"/>
      <c r="AV51" s="67"/>
      <c r="AW51" s="67"/>
      <c r="AX51" s="67"/>
      <c r="AY51" s="67"/>
      <c r="AZ51" s="67"/>
      <c r="BA51" s="67"/>
      <c r="BB51" s="67"/>
      <c r="BC51" s="67"/>
      <c r="BD51" s="68"/>
      <c r="BE51" s="37"/>
    </row>
    <row r="52" spans="1:91" s="2" customFormat="1" ht="29.25" customHeight="1">
      <c r="A52" s="37"/>
      <c r="B52" s="38"/>
      <c r="C52" s="339" t="s">
        <v>60</v>
      </c>
      <c r="D52" s="340"/>
      <c r="E52" s="340"/>
      <c r="F52" s="340"/>
      <c r="G52" s="340"/>
      <c r="H52" s="69"/>
      <c r="I52" s="343" t="s">
        <v>61</v>
      </c>
      <c r="J52" s="340"/>
      <c r="K52" s="340"/>
      <c r="L52" s="340"/>
      <c r="M52" s="340"/>
      <c r="N52" s="340"/>
      <c r="O52" s="340"/>
      <c r="P52" s="340"/>
      <c r="Q52" s="340"/>
      <c r="R52" s="340"/>
      <c r="S52" s="340"/>
      <c r="T52" s="340"/>
      <c r="U52" s="340"/>
      <c r="V52" s="340"/>
      <c r="W52" s="340"/>
      <c r="X52" s="340"/>
      <c r="Y52" s="340"/>
      <c r="Z52" s="340"/>
      <c r="AA52" s="340"/>
      <c r="AB52" s="340"/>
      <c r="AC52" s="340"/>
      <c r="AD52" s="340"/>
      <c r="AE52" s="340"/>
      <c r="AF52" s="340"/>
      <c r="AG52" s="367" t="s">
        <v>62</v>
      </c>
      <c r="AH52" s="340"/>
      <c r="AI52" s="340"/>
      <c r="AJ52" s="340"/>
      <c r="AK52" s="340"/>
      <c r="AL52" s="340"/>
      <c r="AM52" s="340"/>
      <c r="AN52" s="343" t="s">
        <v>63</v>
      </c>
      <c r="AO52" s="340"/>
      <c r="AP52" s="340"/>
      <c r="AQ52" s="70" t="s">
        <v>64</v>
      </c>
      <c r="AR52" s="42"/>
      <c r="AS52" s="71" t="s">
        <v>65</v>
      </c>
      <c r="AT52" s="72" t="s">
        <v>66</v>
      </c>
      <c r="AU52" s="72" t="s">
        <v>67</v>
      </c>
      <c r="AV52" s="72" t="s">
        <v>68</v>
      </c>
      <c r="AW52" s="72" t="s">
        <v>69</v>
      </c>
      <c r="AX52" s="72" t="s">
        <v>70</v>
      </c>
      <c r="AY52" s="72" t="s">
        <v>71</v>
      </c>
      <c r="AZ52" s="72" t="s">
        <v>72</v>
      </c>
      <c r="BA52" s="72" t="s">
        <v>73</v>
      </c>
      <c r="BB52" s="72" t="s">
        <v>74</v>
      </c>
      <c r="BC52" s="72" t="s">
        <v>75</v>
      </c>
      <c r="BD52" s="73" t="s">
        <v>76</v>
      </c>
      <c r="BE52" s="37"/>
    </row>
    <row r="53" spans="1:91" s="2" customFormat="1" ht="10.75" customHeight="1">
      <c r="A53" s="37"/>
      <c r="B53" s="38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  <c r="AK53" s="39"/>
      <c r="AL53" s="39"/>
      <c r="AM53" s="39"/>
      <c r="AN53" s="39"/>
      <c r="AO53" s="39"/>
      <c r="AP53" s="39"/>
      <c r="AQ53" s="39"/>
      <c r="AR53" s="42"/>
      <c r="AS53" s="74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6"/>
      <c r="BE53" s="37"/>
    </row>
    <row r="54" spans="1:91" s="6" customFormat="1" ht="32.4" customHeight="1">
      <c r="B54" s="77"/>
      <c r="C54" s="78" t="s">
        <v>77</v>
      </c>
      <c r="D54" s="79"/>
      <c r="E54" s="79"/>
      <c r="F54" s="79"/>
      <c r="G54" s="79"/>
      <c r="H54" s="79"/>
      <c r="I54" s="79"/>
      <c r="J54" s="79"/>
      <c r="K54" s="79"/>
      <c r="L54" s="79"/>
      <c r="M54" s="79"/>
      <c r="N54" s="79"/>
      <c r="O54" s="79"/>
      <c r="P54" s="79"/>
      <c r="Q54" s="79"/>
      <c r="R54" s="79"/>
      <c r="S54" s="79"/>
      <c r="T54" s="79"/>
      <c r="U54" s="79"/>
      <c r="V54" s="79"/>
      <c r="W54" s="79"/>
      <c r="X54" s="79"/>
      <c r="Y54" s="79"/>
      <c r="Z54" s="79"/>
      <c r="AA54" s="79"/>
      <c r="AB54" s="79"/>
      <c r="AC54" s="79"/>
      <c r="AD54" s="79"/>
      <c r="AE54" s="79"/>
      <c r="AF54" s="79"/>
      <c r="AG54" s="346">
        <f>ROUND(AG55+SUM(AG56:AG58)+SUM(AG63:AG66)+AG69,2)</f>
        <v>12296108.67</v>
      </c>
      <c r="AH54" s="346"/>
      <c r="AI54" s="346"/>
      <c r="AJ54" s="346"/>
      <c r="AK54" s="346"/>
      <c r="AL54" s="346"/>
      <c r="AM54" s="346"/>
      <c r="AN54" s="382">
        <f t="shared" ref="AN54:AN69" si="0">SUM(AG54,AT54)</f>
        <v>14878291.49</v>
      </c>
      <c r="AO54" s="382"/>
      <c r="AP54" s="382"/>
      <c r="AQ54" s="81" t="s">
        <v>35</v>
      </c>
      <c r="AR54" s="82"/>
      <c r="AS54" s="83">
        <f>ROUND(AS55+SUM(AS56:AS58)+SUM(AS63:AS66)+AS69,2)</f>
        <v>0</v>
      </c>
      <c r="AT54" s="84">
        <f t="shared" ref="AT54:AT69" si="1">ROUND(SUM(AV54:AW54),2)</f>
        <v>2582182.8199999998</v>
      </c>
      <c r="AU54" s="85">
        <f>ROUND(AU55+SUM(AU56:AU58)+SUM(AU63:AU66)+AU69,5)</f>
        <v>0</v>
      </c>
      <c r="AV54" s="84">
        <f>ROUND(AZ54*L29,2)</f>
        <v>2582182.8199999998</v>
      </c>
      <c r="AW54" s="84">
        <f>ROUND(BA54*L30,2)</f>
        <v>0</v>
      </c>
      <c r="AX54" s="84">
        <f>ROUND(BB54*L29,2)</f>
        <v>0</v>
      </c>
      <c r="AY54" s="84">
        <f>ROUND(BC54*L30,2)</f>
        <v>0</v>
      </c>
      <c r="AZ54" s="84">
        <f>ROUND(AZ55+SUM(AZ56:AZ58)+SUM(AZ63:AZ66)+AZ69,2)</f>
        <v>12296108.67</v>
      </c>
      <c r="BA54" s="84">
        <f>ROUND(BA55+SUM(BA56:BA58)+SUM(BA63:BA66)+BA69,2)</f>
        <v>0</v>
      </c>
      <c r="BB54" s="84">
        <f>ROUND(BB55+SUM(BB56:BB58)+SUM(BB63:BB66)+BB69,2)</f>
        <v>0</v>
      </c>
      <c r="BC54" s="84">
        <f>ROUND(BC55+SUM(BC56:BC58)+SUM(BC63:BC66)+BC69,2)</f>
        <v>0</v>
      </c>
      <c r="BD54" s="86">
        <f>ROUND(BD55+SUM(BD56:BD58)+SUM(BD63:BD66)+BD69,2)</f>
        <v>0</v>
      </c>
      <c r="BS54" s="87" t="s">
        <v>78</v>
      </c>
      <c r="BT54" s="87" t="s">
        <v>79</v>
      </c>
      <c r="BU54" s="88" t="s">
        <v>80</v>
      </c>
      <c r="BV54" s="87" t="s">
        <v>81</v>
      </c>
      <c r="BW54" s="87" t="s">
        <v>5</v>
      </c>
      <c r="BX54" s="87" t="s">
        <v>82</v>
      </c>
      <c r="CL54" s="87" t="s">
        <v>19</v>
      </c>
    </row>
    <row r="55" spans="1:91" s="7" customFormat="1" ht="16.5" customHeight="1">
      <c r="A55" s="89" t="s">
        <v>83</v>
      </c>
      <c r="B55" s="90"/>
      <c r="C55" s="91"/>
      <c r="D55" s="341" t="s">
        <v>84</v>
      </c>
      <c r="E55" s="341"/>
      <c r="F55" s="341"/>
      <c r="G55" s="341"/>
      <c r="H55" s="341"/>
      <c r="I55" s="92"/>
      <c r="J55" s="341" t="s">
        <v>85</v>
      </c>
      <c r="K55" s="341"/>
      <c r="L55" s="341"/>
      <c r="M55" s="341"/>
      <c r="N55" s="341"/>
      <c r="O55" s="341"/>
      <c r="P55" s="341"/>
      <c r="Q55" s="341"/>
      <c r="R55" s="341"/>
      <c r="S55" s="341"/>
      <c r="T55" s="341"/>
      <c r="U55" s="341"/>
      <c r="V55" s="341"/>
      <c r="W55" s="341"/>
      <c r="X55" s="341"/>
      <c r="Y55" s="341"/>
      <c r="Z55" s="341"/>
      <c r="AA55" s="341"/>
      <c r="AB55" s="341"/>
      <c r="AC55" s="341"/>
      <c r="AD55" s="341"/>
      <c r="AE55" s="341"/>
      <c r="AF55" s="341"/>
      <c r="AG55" s="368">
        <f>'00 - Soupis vedlejších a ...'!J30</f>
        <v>347517.65</v>
      </c>
      <c r="AH55" s="369"/>
      <c r="AI55" s="369"/>
      <c r="AJ55" s="369"/>
      <c r="AK55" s="369"/>
      <c r="AL55" s="369"/>
      <c r="AM55" s="369"/>
      <c r="AN55" s="368">
        <f t="shared" si="0"/>
        <v>420496.36000000004</v>
      </c>
      <c r="AO55" s="369"/>
      <c r="AP55" s="369"/>
      <c r="AQ55" s="93" t="s">
        <v>86</v>
      </c>
      <c r="AR55" s="94"/>
      <c r="AS55" s="95">
        <v>0</v>
      </c>
      <c r="AT55" s="96">
        <f t="shared" si="1"/>
        <v>72978.710000000006</v>
      </c>
      <c r="AU55" s="97">
        <f>'00 - Soupis vedlejších a ...'!P79</f>
        <v>0</v>
      </c>
      <c r="AV55" s="96">
        <f>'00 - Soupis vedlejších a ...'!J33</f>
        <v>72978.710000000006</v>
      </c>
      <c r="AW55" s="96">
        <f>'00 - Soupis vedlejších a ...'!J34</f>
        <v>0</v>
      </c>
      <c r="AX55" s="96">
        <f>'00 - Soupis vedlejších a ...'!J35</f>
        <v>0</v>
      </c>
      <c r="AY55" s="96">
        <f>'00 - Soupis vedlejších a ...'!J36</f>
        <v>0</v>
      </c>
      <c r="AZ55" s="96">
        <f>'00 - Soupis vedlejších a ...'!F33</f>
        <v>347517.65</v>
      </c>
      <c r="BA55" s="96">
        <f>'00 - Soupis vedlejších a ...'!F34</f>
        <v>0</v>
      </c>
      <c r="BB55" s="96">
        <f>'00 - Soupis vedlejších a ...'!F35</f>
        <v>0</v>
      </c>
      <c r="BC55" s="96">
        <f>'00 - Soupis vedlejších a ...'!F36</f>
        <v>0</v>
      </c>
      <c r="BD55" s="98">
        <f>'00 - Soupis vedlejších a ...'!F37</f>
        <v>0</v>
      </c>
      <c r="BT55" s="99" t="s">
        <v>87</v>
      </c>
      <c r="BV55" s="99" t="s">
        <v>81</v>
      </c>
      <c r="BW55" s="99" t="s">
        <v>88</v>
      </c>
      <c r="BX55" s="99" t="s">
        <v>5</v>
      </c>
      <c r="CL55" s="99" t="s">
        <v>19</v>
      </c>
      <c r="CM55" s="99" t="s">
        <v>89</v>
      </c>
    </row>
    <row r="56" spans="1:91" s="7" customFormat="1" ht="16.5" customHeight="1">
      <c r="A56" s="89" t="s">
        <v>83</v>
      </c>
      <c r="B56" s="90"/>
      <c r="C56" s="91"/>
      <c r="D56" s="341" t="s">
        <v>90</v>
      </c>
      <c r="E56" s="341"/>
      <c r="F56" s="341"/>
      <c r="G56" s="341"/>
      <c r="H56" s="341"/>
      <c r="I56" s="92"/>
      <c r="J56" s="341" t="s">
        <v>91</v>
      </c>
      <c r="K56" s="341"/>
      <c r="L56" s="341"/>
      <c r="M56" s="341"/>
      <c r="N56" s="341"/>
      <c r="O56" s="341"/>
      <c r="P56" s="341"/>
      <c r="Q56" s="341"/>
      <c r="R56" s="341"/>
      <c r="S56" s="341"/>
      <c r="T56" s="341"/>
      <c r="U56" s="341"/>
      <c r="V56" s="341"/>
      <c r="W56" s="341"/>
      <c r="X56" s="341"/>
      <c r="Y56" s="341"/>
      <c r="Z56" s="341"/>
      <c r="AA56" s="341"/>
      <c r="AB56" s="341"/>
      <c r="AC56" s="341"/>
      <c r="AD56" s="341"/>
      <c r="AE56" s="341"/>
      <c r="AF56" s="341"/>
      <c r="AG56" s="368">
        <f>'01 - Povrchy'!J30</f>
        <v>2026955.7</v>
      </c>
      <c r="AH56" s="369"/>
      <c r="AI56" s="369"/>
      <c r="AJ56" s="369"/>
      <c r="AK56" s="369"/>
      <c r="AL56" s="369"/>
      <c r="AM56" s="369"/>
      <c r="AN56" s="368">
        <f t="shared" si="0"/>
        <v>2452616.4</v>
      </c>
      <c r="AO56" s="369"/>
      <c r="AP56" s="369"/>
      <c r="AQ56" s="93" t="s">
        <v>86</v>
      </c>
      <c r="AR56" s="94"/>
      <c r="AS56" s="95">
        <v>0</v>
      </c>
      <c r="AT56" s="96">
        <f t="shared" si="1"/>
        <v>425660.7</v>
      </c>
      <c r="AU56" s="97">
        <f>'01 - Povrchy'!P94</f>
        <v>0</v>
      </c>
      <c r="AV56" s="96">
        <f>'01 - Povrchy'!J33</f>
        <v>425660.7</v>
      </c>
      <c r="AW56" s="96">
        <f>'01 - Povrchy'!J34</f>
        <v>0</v>
      </c>
      <c r="AX56" s="96">
        <f>'01 - Povrchy'!J35</f>
        <v>0</v>
      </c>
      <c r="AY56" s="96">
        <f>'01 - Povrchy'!J36</f>
        <v>0</v>
      </c>
      <c r="AZ56" s="96">
        <f>'01 - Povrchy'!F33</f>
        <v>2026955.7</v>
      </c>
      <c r="BA56" s="96">
        <f>'01 - Povrchy'!F34</f>
        <v>0</v>
      </c>
      <c r="BB56" s="96">
        <f>'01 - Povrchy'!F35</f>
        <v>0</v>
      </c>
      <c r="BC56" s="96">
        <f>'01 - Povrchy'!F36</f>
        <v>0</v>
      </c>
      <c r="BD56" s="98">
        <f>'01 - Povrchy'!F37</f>
        <v>0</v>
      </c>
      <c r="BT56" s="99" t="s">
        <v>87</v>
      </c>
      <c r="BV56" s="99" t="s">
        <v>81</v>
      </c>
      <c r="BW56" s="99" t="s">
        <v>92</v>
      </c>
      <c r="BX56" s="99" t="s">
        <v>5</v>
      </c>
      <c r="CL56" s="99" t="s">
        <v>19</v>
      </c>
      <c r="CM56" s="99" t="s">
        <v>89</v>
      </c>
    </row>
    <row r="57" spans="1:91" s="7" customFormat="1" ht="16.5" customHeight="1">
      <c r="A57" s="89" t="s">
        <v>83</v>
      </c>
      <c r="B57" s="90"/>
      <c r="C57" s="91"/>
      <c r="D57" s="341" t="s">
        <v>93</v>
      </c>
      <c r="E57" s="341"/>
      <c r="F57" s="341"/>
      <c r="G57" s="341"/>
      <c r="H57" s="341"/>
      <c r="I57" s="92"/>
      <c r="J57" s="341" t="s">
        <v>94</v>
      </c>
      <c r="K57" s="341"/>
      <c r="L57" s="341"/>
      <c r="M57" s="341"/>
      <c r="N57" s="341"/>
      <c r="O57" s="341"/>
      <c r="P57" s="341"/>
      <c r="Q57" s="341"/>
      <c r="R57" s="341"/>
      <c r="S57" s="341"/>
      <c r="T57" s="341"/>
      <c r="U57" s="341"/>
      <c r="V57" s="341"/>
      <c r="W57" s="341"/>
      <c r="X57" s="341"/>
      <c r="Y57" s="341"/>
      <c r="Z57" s="341"/>
      <c r="AA57" s="341"/>
      <c r="AB57" s="341"/>
      <c r="AC57" s="341"/>
      <c r="AD57" s="341"/>
      <c r="AE57" s="341"/>
      <c r="AF57" s="341"/>
      <c r="AG57" s="368">
        <f>'02 - Rušené potrubí '!J30</f>
        <v>584520.52</v>
      </c>
      <c r="AH57" s="369"/>
      <c r="AI57" s="369"/>
      <c r="AJ57" s="369"/>
      <c r="AK57" s="369"/>
      <c r="AL57" s="369"/>
      <c r="AM57" s="369"/>
      <c r="AN57" s="368">
        <f t="shared" si="0"/>
        <v>707269.83000000007</v>
      </c>
      <c r="AO57" s="369"/>
      <c r="AP57" s="369"/>
      <c r="AQ57" s="93" t="s">
        <v>86</v>
      </c>
      <c r="AR57" s="94"/>
      <c r="AS57" s="95">
        <v>0</v>
      </c>
      <c r="AT57" s="96">
        <f t="shared" si="1"/>
        <v>122749.31</v>
      </c>
      <c r="AU57" s="97">
        <f>'02 - Rušené potrubí '!P86</f>
        <v>0</v>
      </c>
      <c r="AV57" s="96">
        <f>'02 - Rušené potrubí '!J33</f>
        <v>122749.31</v>
      </c>
      <c r="AW57" s="96">
        <f>'02 - Rušené potrubí '!J34</f>
        <v>0</v>
      </c>
      <c r="AX57" s="96">
        <f>'02 - Rušené potrubí '!J35</f>
        <v>0</v>
      </c>
      <c r="AY57" s="96">
        <f>'02 - Rušené potrubí '!J36</f>
        <v>0</v>
      </c>
      <c r="AZ57" s="96">
        <f>'02 - Rušené potrubí '!F33</f>
        <v>584520.52</v>
      </c>
      <c r="BA57" s="96">
        <f>'02 - Rušené potrubí '!F34</f>
        <v>0</v>
      </c>
      <c r="BB57" s="96">
        <f>'02 - Rušené potrubí '!F35</f>
        <v>0</v>
      </c>
      <c r="BC57" s="96">
        <f>'02 - Rušené potrubí '!F36</f>
        <v>0</v>
      </c>
      <c r="BD57" s="98">
        <f>'02 - Rušené potrubí '!F37</f>
        <v>0</v>
      </c>
      <c r="BT57" s="99" t="s">
        <v>87</v>
      </c>
      <c r="BV57" s="99" t="s">
        <v>81</v>
      </c>
      <c r="BW57" s="99" t="s">
        <v>95</v>
      </c>
      <c r="BX57" s="99" t="s">
        <v>5</v>
      </c>
      <c r="CL57" s="99" t="s">
        <v>19</v>
      </c>
      <c r="CM57" s="99" t="s">
        <v>89</v>
      </c>
    </row>
    <row r="58" spans="1:91" s="7" customFormat="1" ht="16.5" customHeight="1">
      <c r="B58" s="90"/>
      <c r="C58" s="91"/>
      <c r="D58" s="341" t="s">
        <v>96</v>
      </c>
      <c r="E58" s="341"/>
      <c r="F58" s="341"/>
      <c r="G58" s="341"/>
      <c r="H58" s="341"/>
      <c r="I58" s="92"/>
      <c r="J58" s="341" t="s">
        <v>97</v>
      </c>
      <c r="K58" s="341"/>
      <c r="L58" s="341"/>
      <c r="M58" s="341"/>
      <c r="N58" s="341"/>
      <c r="O58" s="341"/>
      <c r="P58" s="341"/>
      <c r="Q58" s="341"/>
      <c r="R58" s="341"/>
      <c r="S58" s="341"/>
      <c r="T58" s="341"/>
      <c r="U58" s="341"/>
      <c r="V58" s="341"/>
      <c r="W58" s="341"/>
      <c r="X58" s="341"/>
      <c r="Y58" s="341"/>
      <c r="Z58" s="341"/>
      <c r="AA58" s="341"/>
      <c r="AB58" s="341"/>
      <c r="AC58" s="341"/>
      <c r="AD58" s="341"/>
      <c r="AE58" s="341"/>
      <c r="AF58" s="341"/>
      <c r="AG58" s="370">
        <f>ROUND(SUM(AG59:AG62),2)</f>
        <v>4038689.24</v>
      </c>
      <c r="AH58" s="369"/>
      <c r="AI58" s="369"/>
      <c r="AJ58" s="369"/>
      <c r="AK58" s="369"/>
      <c r="AL58" s="369"/>
      <c r="AM58" s="369"/>
      <c r="AN58" s="368">
        <f t="shared" si="0"/>
        <v>4886813.9800000004</v>
      </c>
      <c r="AO58" s="369"/>
      <c r="AP58" s="369"/>
      <c r="AQ58" s="93" t="s">
        <v>86</v>
      </c>
      <c r="AR58" s="94"/>
      <c r="AS58" s="95">
        <f>ROUND(SUM(AS59:AS62),2)</f>
        <v>0</v>
      </c>
      <c r="AT58" s="96">
        <f t="shared" si="1"/>
        <v>848124.74</v>
      </c>
      <c r="AU58" s="97">
        <f>ROUND(SUM(AU59:AU62),5)</f>
        <v>0</v>
      </c>
      <c r="AV58" s="96">
        <f>ROUND(AZ58*L29,2)</f>
        <v>848124.74</v>
      </c>
      <c r="AW58" s="96">
        <f>ROUND(BA58*L30,2)</f>
        <v>0</v>
      </c>
      <c r="AX58" s="96">
        <f>ROUND(BB58*L29,2)</f>
        <v>0</v>
      </c>
      <c r="AY58" s="96">
        <f>ROUND(BC58*L30,2)</f>
        <v>0</v>
      </c>
      <c r="AZ58" s="96">
        <f>ROUND(SUM(AZ59:AZ62),2)</f>
        <v>4038689.24</v>
      </c>
      <c r="BA58" s="96">
        <f>ROUND(SUM(BA59:BA62),2)</f>
        <v>0</v>
      </c>
      <c r="BB58" s="96">
        <f>ROUND(SUM(BB59:BB62),2)</f>
        <v>0</v>
      </c>
      <c r="BC58" s="96">
        <f>ROUND(SUM(BC59:BC62),2)</f>
        <v>0</v>
      </c>
      <c r="BD58" s="98">
        <f>ROUND(SUM(BD59:BD62),2)</f>
        <v>0</v>
      </c>
      <c r="BS58" s="99" t="s">
        <v>78</v>
      </c>
      <c r="BT58" s="99" t="s">
        <v>87</v>
      </c>
      <c r="BU58" s="99" t="s">
        <v>80</v>
      </c>
      <c r="BV58" s="99" t="s">
        <v>81</v>
      </c>
      <c r="BW58" s="99" t="s">
        <v>98</v>
      </c>
      <c r="BX58" s="99" t="s">
        <v>5</v>
      </c>
      <c r="CL58" s="99" t="s">
        <v>19</v>
      </c>
      <c r="CM58" s="99" t="s">
        <v>89</v>
      </c>
    </row>
    <row r="59" spans="1:91" s="4" customFormat="1" ht="16.5" customHeight="1">
      <c r="A59" s="89" t="s">
        <v>83</v>
      </c>
      <c r="B59" s="54"/>
      <c r="C59" s="100"/>
      <c r="D59" s="100"/>
      <c r="E59" s="342" t="s">
        <v>90</v>
      </c>
      <c r="F59" s="342"/>
      <c r="G59" s="342"/>
      <c r="H59" s="342"/>
      <c r="I59" s="342"/>
      <c r="J59" s="100"/>
      <c r="K59" s="342" t="s">
        <v>99</v>
      </c>
      <c r="L59" s="342"/>
      <c r="M59" s="342"/>
      <c r="N59" s="342"/>
      <c r="O59" s="342"/>
      <c r="P59" s="342"/>
      <c r="Q59" s="342"/>
      <c r="R59" s="342"/>
      <c r="S59" s="342"/>
      <c r="T59" s="342"/>
      <c r="U59" s="342"/>
      <c r="V59" s="342"/>
      <c r="W59" s="342"/>
      <c r="X59" s="342"/>
      <c r="Y59" s="342"/>
      <c r="Z59" s="342"/>
      <c r="AA59" s="342"/>
      <c r="AB59" s="342"/>
      <c r="AC59" s="342"/>
      <c r="AD59" s="342"/>
      <c r="AE59" s="342"/>
      <c r="AF59" s="342"/>
      <c r="AG59" s="371">
        <f>'01 - Páteřní stoka'!J32</f>
        <v>1801308.19</v>
      </c>
      <c r="AH59" s="372"/>
      <c r="AI59" s="372"/>
      <c r="AJ59" s="372"/>
      <c r="AK59" s="372"/>
      <c r="AL59" s="372"/>
      <c r="AM59" s="372"/>
      <c r="AN59" s="371">
        <f t="shared" si="0"/>
        <v>2179582.91</v>
      </c>
      <c r="AO59" s="372"/>
      <c r="AP59" s="372"/>
      <c r="AQ59" s="101" t="s">
        <v>100</v>
      </c>
      <c r="AR59" s="56"/>
      <c r="AS59" s="102">
        <v>0</v>
      </c>
      <c r="AT59" s="103">
        <f t="shared" si="1"/>
        <v>378274.72</v>
      </c>
      <c r="AU59" s="104">
        <f>'01 - Páteřní stoka'!P93</f>
        <v>0</v>
      </c>
      <c r="AV59" s="103">
        <f>'01 - Páteřní stoka'!J35</f>
        <v>378274.72</v>
      </c>
      <c r="AW59" s="103">
        <f>'01 - Páteřní stoka'!J36</f>
        <v>0</v>
      </c>
      <c r="AX59" s="103">
        <f>'01 - Páteřní stoka'!J37</f>
        <v>0</v>
      </c>
      <c r="AY59" s="103">
        <f>'01 - Páteřní stoka'!J38</f>
        <v>0</v>
      </c>
      <c r="AZ59" s="103">
        <f>'01 - Páteřní stoka'!F35</f>
        <v>1801308.19</v>
      </c>
      <c r="BA59" s="103">
        <f>'01 - Páteřní stoka'!F36</f>
        <v>0</v>
      </c>
      <c r="BB59" s="103">
        <f>'01 - Páteřní stoka'!F37</f>
        <v>0</v>
      </c>
      <c r="BC59" s="103">
        <f>'01 - Páteřní stoka'!F38</f>
        <v>0</v>
      </c>
      <c r="BD59" s="105">
        <f>'01 - Páteřní stoka'!F39</f>
        <v>0</v>
      </c>
      <c r="BT59" s="106" t="s">
        <v>89</v>
      </c>
      <c r="BV59" s="106" t="s">
        <v>81</v>
      </c>
      <c r="BW59" s="106" t="s">
        <v>101</v>
      </c>
      <c r="BX59" s="106" t="s">
        <v>98</v>
      </c>
      <c r="CL59" s="106" t="s">
        <v>19</v>
      </c>
    </row>
    <row r="60" spans="1:91" s="4" customFormat="1" ht="16.5" customHeight="1">
      <c r="A60" s="89" t="s">
        <v>83</v>
      </c>
      <c r="B60" s="54"/>
      <c r="C60" s="100"/>
      <c r="D60" s="100"/>
      <c r="E60" s="342" t="s">
        <v>93</v>
      </c>
      <c r="F60" s="342"/>
      <c r="G60" s="342"/>
      <c r="H60" s="342"/>
      <c r="I60" s="342"/>
      <c r="J60" s="100"/>
      <c r="K60" s="342" t="s">
        <v>102</v>
      </c>
      <c r="L60" s="342"/>
      <c r="M60" s="342"/>
      <c r="N60" s="342"/>
      <c r="O60" s="342"/>
      <c r="P60" s="342"/>
      <c r="Q60" s="342"/>
      <c r="R60" s="342"/>
      <c r="S60" s="342"/>
      <c r="T60" s="342"/>
      <c r="U60" s="342"/>
      <c r="V60" s="342"/>
      <c r="W60" s="342"/>
      <c r="X60" s="342"/>
      <c r="Y60" s="342"/>
      <c r="Z60" s="342"/>
      <c r="AA60" s="342"/>
      <c r="AB60" s="342"/>
      <c r="AC60" s="342"/>
      <c r="AD60" s="342"/>
      <c r="AE60" s="342"/>
      <c r="AF60" s="342"/>
      <c r="AG60" s="371">
        <f>'02 - Vypouštění nádrže na...'!J32</f>
        <v>864964.71</v>
      </c>
      <c r="AH60" s="372"/>
      <c r="AI60" s="372"/>
      <c r="AJ60" s="372"/>
      <c r="AK60" s="372"/>
      <c r="AL60" s="372"/>
      <c r="AM60" s="372"/>
      <c r="AN60" s="371">
        <f t="shared" si="0"/>
        <v>1046607.2999999999</v>
      </c>
      <c r="AO60" s="372"/>
      <c r="AP60" s="372"/>
      <c r="AQ60" s="101" t="s">
        <v>100</v>
      </c>
      <c r="AR60" s="56"/>
      <c r="AS60" s="102">
        <v>0</v>
      </c>
      <c r="AT60" s="103">
        <f t="shared" si="1"/>
        <v>181642.59</v>
      </c>
      <c r="AU60" s="104">
        <f>'02 - Vypouštění nádrže na...'!P93</f>
        <v>0</v>
      </c>
      <c r="AV60" s="103">
        <f>'02 - Vypouštění nádrže na...'!J35</f>
        <v>181642.59</v>
      </c>
      <c r="AW60" s="103">
        <f>'02 - Vypouštění nádrže na...'!J36</f>
        <v>0</v>
      </c>
      <c r="AX60" s="103">
        <f>'02 - Vypouštění nádrže na...'!J37</f>
        <v>0</v>
      </c>
      <c r="AY60" s="103">
        <f>'02 - Vypouštění nádrže na...'!J38</f>
        <v>0</v>
      </c>
      <c r="AZ60" s="103">
        <f>'02 - Vypouštění nádrže na...'!F35</f>
        <v>864964.71</v>
      </c>
      <c r="BA60" s="103">
        <f>'02 - Vypouštění nádrže na...'!F36</f>
        <v>0</v>
      </c>
      <c r="BB60" s="103">
        <f>'02 - Vypouštění nádrže na...'!F37</f>
        <v>0</v>
      </c>
      <c r="BC60" s="103">
        <f>'02 - Vypouštění nádrže na...'!F38</f>
        <v>0</v>
      </c>
      <c r="BD60" s="105">
        <f>'02 - Vypouštění nádrže na...'!F39</f>
        <v>0</v>
      </c>
      <c r="BT60" s="106" t="s">
        <v>89</v>
      </c>
      <c r="BV60" s="106" t="s">
        <v>81</v>
      </c>
      <c r="BW60" s="106" t="s">
        <v>103</v>
      </c>
      <c r="BX60" s="106" t="s">
        <v>98</v>
      </c>
      <c r="CL60" s="106" t="s">
        <v>19</v>
      </c>
    </row>
    <row r="61" spans="1:91" s="4" customFormat="1" ht="16.5" customHeight="1">
      <c r="A61" s="89" t="s">
        <v>83</v>
      </c>
      <c r="B61" s="54"/>
      <c r="C61" s="100"/>
      <c r="D61" s="100"/>
      <c r="E61" s="342" t="s">
        <v>104</v>
      </c>
      <c r="F61" s="342"/>
      <c r="G61" s="342"/>
      <c r="H61" s="342"/>
      <c r="I61" s="342"/>
      <c r="J61" s="100"/>
      <c r="K61" s="342" t="s">
        <v>105</v>
      </c>
      <c r="L61" s="342"/>
      <c r="M61" s="342"/>
      <c r="N61" s="342"/>
      <c r="O61" s="342"/>
      <c r="P61" s="342"/>
      <c r="Q61" s="342"/>
      <c r="R61" s="342"/>
      <c r="S61" s="342"/>
      <c r="T61" s="342"/>
      <c r="U61" s="342"/>
      <c r="V61" s="342"/>
      <c r="W61" s="342"/>
      <c r="X61" s="342"/>
      <c r="Y61" s="342"/>
      <c r="Z61" s="342"/>
      <c r="AA61" s="342"/>
      <c r="AB61" s="342"/>
      <c r="AC61" s="342"/>
      <c r="AD61" s="342"/>
      <c r="AE61" s="342"/>
      <c r="AF61" s="342"/>
      <c r="AG61" s="371">
        <f>'03 - Odtok do vodoteče'!J32</f>
        <v>936499.81</v>
      </c>
      <c r="AH61" s="372"/>
      <c r="AI61" s="372"/>
      <c r="AJ61" s="372"/>
      <c r="AK61" s="372"/>
      <c r="AL61" s="372"/>
      <c r="AM61" s="372"/>
      <c r="AN61" s="371">
        <f t="shared" si="0"/>
        <v>1133164.77</v>
      </c>
      <c r="AO61" s="372"/>
      <c r="AP61" s="372"/>
      <c r="AQ61" s="101" t="s">
        <v>100</v>
      </c>
      <c r="AR61" s="56"/>
      <c r="AS61" s="102">
        <v>0</v>
      </c>
      <c r="AT61" s="103">
        <f t="shared" si="1"/>
        <v>196664.95999999999</v>
      </c>
      <c r="AU61" s="104">
        <f>'03 - Odtok do vodoteče'!P93</f>
        <v>0</v>
      </c>
      <c r="AV61" s="103">
        <f>'03 - Odtok do vodoteče'!J35</f>
        <v>196664.95999999999</v>
      </c>
      <c r="AW61" s="103">
        <f>'03 - Odtok do vodoteče'!J36</f>
        <v>0</v>
      </c>
      <c r="AX61" s="103">
        <f>'03 - Odtok do vodoteče'!J37</f>
        <v>0</v>
      </c>
      <c r="AY61" s="103">
        <f>'03 - Odtok do vodoteče'!J38</f>
        <v>0</v>
      </c>
      <c r="AZ61" s="103">
        <f>'03 - Odtok do vodoteče'!F35</f>
        <v>936499.81</v>
      </c>
      <c r="BA61" s="103">
        <f>'03 - Odtok do vodoteče'!F36</f>
        <v>0</v>
      </c>
      <c r="BB61" s="103">
        <f>'03 - Odtok do vodoteče'!F37</f>
        <v>0</v>
      </c>
      <c r="BC61" s="103">
        <f>'03 - Odtok do vodoteče'!F38</f>
        <v>0</v>
      </c>
      <c r="BD61" s="105">
        <f>'03 - Odtok do vodoteče'!F39</f>
        <v>0</v>
      </c>
      <c r="BT61" s="106" t="s">
        <v>89</v>
      </c>
      <c r="BV61" s="106" t="s">
        <v>81</v>
      </c>
      <c r="BW61" s="106" t="s">
        <v>106</v>
      </c>
      <c r="BX61" s="106" t="s">
        <v>98</v>
      </c>
      <c r="CL61" s="106" t="s">
        <v>19</v>
      </c>
    </row>
    <row r="62" spans="1:91" s="4" customFormat="1" ht="16.5" customHeight="1">
      <c r="A62" s="89" t="s">
        <v>83</v>
      </c>
      <c r="B62" s="54"/>
      <c r="C62" s="100"/>
      <c r="D62" s="100"/>
      <c r="E62" s="342" t="s">
        <v>107</v>
      </c>
      <c r="F62" s="342"/>
      <c r="G62" s="342"/>
      <c r="H62" s="342"/>
      <c r="I62" s="342"/>
      <c r="J62" s="100"/>
      <c r="K62" s="342" t="s">
        <v>108</v>
      </c>
      <c r="L62" s="342"/>
      <c r="M62" s="342"/>
      <c r="N62" s="342"/>
      <c r="O62" s="342"/>
      <c r="P62" s="342"/>
      <c r="Q62" s="342"/>
      <c r="R62" s="342"/>
      <c r="S62" s="342"/>
      <c r="T62" s="342"/>
      <c r="U62" s="342"/>
      <c r="V62" s="342"/>
      <c r="W62" s="342"/>
      <c r="X62" s="342"/>
      <c r="Y62" s="342"/>
      <c r="Z62" s="342"/>
      <c r="AA62" s="342"/>
      <c r="AB62" s="342"/>
      <c r="AC62" s="342"/>
      <c r="AD62" s="342"/>
      <c r="AE62" s="342"/>
      <c r="AF62" s="342"/>
      <c r="AG62" s="371">
        <f>'04 - Výtlak ČS'!J32</f>
        <v>435916.53</v>
      </c>
      <c r="AH62" s="372"/>
      <c r="AI62" s="372"/>
      <c r="AJ62" s="372"/>
      <c r="AK62" s="372"/>
      <c r="AL62" s="372"/>
      <c r="AM62" s="372"/>
      <c r="AN62" s="371">
        <f t="shared" si="0"/>
        <v>527459</v>
      </c>
      <c r="AO62" s="372"/>
      <c r="AP62" s="372"/>
      <c r="AQ62" s="101" t="s">
        <v>100</v>
      </c>
      <c r="AR62" s="56"/>
      <c r="AS62" s="102">
        <v>0</v>
      </c>
      <c r="AT62" s="103">
        <f t="shared" si="1"/>
        <v>91542.47</v>
      </c>
      <c r="AU62" s="104">
        <f>'04 - Výtlak ČS'!P92</f>
        <v>0</v>
      </c>
      <c r="AV62" s="103">
        <f>'04 - Výtlak ČS'!J35</f>
        <v>91542.47</v>
      </c>
      <c r="AW62" s="103">
        <f>'04 - Výtlak ČS'!J36</f>
        <v>0</v>
      </c>
      <c r="AX62" s="103">
        <f>'04 - Výtlak ČS'!J37</f>
        <v>0</v>
      </c>
      <c r="AY62" s="103">
        <f>'04 - Výtlak ČS'!J38</f>
        <v>0</v>
      </c>
      <c r="AZ62" s="103">
        <f>'04 - Výtlak ČS'!F35</f>
        <v>435916.53</v>
      </c>
      <c r="BA62" s="103">
        <f>'04 - Výtlak ČS'!F36</f>
        <v>0</v>
      </c>
      <c r="BB62" s="103">
        <f>'04 - Výtlak ČS'!F37</f>
        <v>0</v>
      </c>
      <c r="BC62" s="103">
        <f>'04 - Výtlak ČS'!F38</f>
        <v>0</v>
      </c>
      <c r="BD62" s="105">
        <f>'04 - Výtlak ČS'!F39</f>
        <v>0</v>
      </c>
      <c r="BT62" s="106" t="s">
        <v>89</v>
      </c>
      <c r="BV62" s="106" t="s">
        <v>81</v>
      </c>
      <c r="BW62" s="106" t="s">
        <v>109</v>
      </c>
      <c r="BX62" s="106" t="s">
        <v>98</v>
      </c>
      <c r="CL62" s="106" t="s">
        <v>19</v>
      </c>
    </row>
    <row r="63" spans="1:91" s="7" customFormat="1" ht="16.5" customHeight="1">
      <c r="A63" s="89" t="s">
        <v>83</v>
      </c>
      <c r="B63" s="90"/>
      <c r="C63" s="91"/>
      <c r="D63" s="341" t="s">
        <v>110</v>
      </c>
      <c r="E63" s="341"/>
      <c r="F63" s="341"/>
      <c r="G63" s="341"/>
      <c r="H63" s="341"/>
      <c r="I63" s="92"/>
      <c r="J63" s="341" t="s">
        <v>111</v>
      </c>
      <c r="K63" s="341"/>
      <c r="L63" s="341"/>
      <c r="M63" s="341"/>
      <c r="N63" s="341"/>
      <c r="O63" s="341"/>
      <c r="P63" s="341"/>
      <c r="Q63" s="341"/>
      <c r="R63" s="341"/>
      <c r="S63" s="341"/>
      <c r="T63" s="341"/>
      <c r="U63" s="341"/>
      <c r="V63" s="341"/>
      <c r="W63" s="341"/>
      <c r="X63" s="341"/>
      <c r="Y63" s="341"/>
      <c r="Z63" s="341"/>
      <c r="AA63" s="341"/>
      <c r="AB63" s="341"/>
      <c r="AC63" s="341"/>
      <c r="AD63" s="341"/>
      <c r="AE63" s="341"/>
      <c r="AF63" s="341"/>
      <c r="AG63" s="368">
        <f>'IO 02 - Čerpací stanice'!J30</f>
        <v>2380623.25</v>
      </c>
      <c r="AH63" s="369"/>
      <c r="AI63" s="369"/>
      <c r="AJ63" s="369"/>
      <c r="AK63" s="369"/>
      <c r="AL63" s="369"/>
      <c r="AM63" s="369"/>
      <c r="AN63" s="368">
        <f t="shared" si="0"/>
        <v>2880554.13</v>
      </c>
      <c r="AO63" s="369"/>
      <c r="AP63" s="369"/>
      <c r="AQ63" s="93" t="s">
        <v>86</v>
      </c>
      <c r="AR63" s="94"/>
      <c r="AS63" s="95">
        <v>0</v>
      </c>
      <c r="AT63" s="96">
        <f t="shared" si="1"/>
        <v>499930.88</v>
      </c>
      <c r="AU63" s="97">
        <f>'IO 02 - Čerpací stanice'!P86</f>
        <v>0</v>
      </c>
      <c r="AV63" s="96">
        <f>'IO 02 - Čerpací stanice'!J33</f>
        <v>499930.88</v>
      </c>
      <c r="AW63" s="96">
        <f>'IO 02 - Čerpací stanice'!J34</f>
        <v>0</v>
      </c>
      <c r="AX63" s="96">
        <f>'IO 02 - Čerpací stanice'!J35</f>
        <v>0</v>
      </c>
      <c r="AY63" s="96">
        <f>'IO 02 - Čerpací stanice'!J36</f>
        <v>0</v>
      </c>
      <c r="AZ63" s="96">
        <f>'IO 02 - Čerpací stanice'!F33</f>
        <v>2380623.25</v>
      </c>
      <c r="BA63" s="96">
        <f>'IO 02 - Čerpací stanice'!F34</f>
        <v>0</v>
      </c>
      <c r="BB63" s="96">
        <f>'IO 02 - Čerpací stanice'!F35</f>
        <v>0</v>
      </c>
      <c r="BC63" s="96">
        <f>'IO 02 - Čerpací stanice'!F36</f>
        <v>0</v>
      </c>
      <c r="BD63" s="98">
        <f>'IO 02 - Čerpací stanice'!F37</f>
        <v>0</v>
      </c>
      <c r="BT63" s="99" t="s">
        <v>87</v>
      </c>
      <c r="BV63" s="99" t="s">
        <v>81</v>
      </c>
      <c r="BW63" s="99" t="s">
        <v>112</v>
      </c>
      <c r="BX63" s="99" t="s">
        <v>5</v>
      </c>
      <c r="CL63" s="99" t="s">
        <v>19</v>
      </c>
      <c r="CM63" s="99" t="s">
        <v>89</v>
      </c>
    </row>
    <row r="64" spans="1:91" s="7" customFormat="1" ht="16.5" customHeight="1">
      <c r="A64" s="89" t="s">
        <v>83</v>
      </c>
      <c r="B64" s="90"/>
      <c r="C64" s="91"/>
      <c r="D64" s="341" t="s">
        <v>113</v>
      </c>
      <c r="E64" s="341"/>
      <c r="F64" s="341"/>
      <c r="G64" s="341"/>
      <c r="H64" s="341"/>
      <c r="I64" s="92"/>
      <c r="J64" s="341" t="s">
        <v>114</v>
      </c>
      <c r="K64" s="341"/>
      <c r="L64" s="341"/>
      <c r="M64" s="341"/>
      <c r="N64" s="341"/>
      <c r="O64" s="341"/>
      <c r="P64" s="341"/>
      <c r="Q64" s="341"/>
      <c r="R64" s="341"/>
      <c r="S64" s="341"/>
      <c r="T64" s="341"/>
      <c r="U64" s="341"/>
      <c r="V64" s="341"/>
      <c r="W64" s="341"/>
      <c r="X64" s="341"/>
      <c r="Y64" s="341"/>
      <c r="Z64" s="341"/>
      <c r="AA64" s="341"/>
      <c r="AB64" s="341"/>
      <c r="AC64" s="341"/>
      <c r="AD64" s="341"/>
      <c r="AE64" s="341"/>
      <c r="AF64" s="341"/>
      <c r="AG64" s="368">
        <f>'IO 03 - Odlehčovací komora'!J30</f>
        <v>746873.77</v>
      </c>
      <c r="AH64" s="369"/>
      <c r="AI64" s="369"/>
      <c r="AJ64" s="369"/>
      <c r="AK64" s="369"/>
      <c r="AL64" s="369"/>
      <c r="AM64" s="369"/>
      <c r="AN64" s="368">
        <f t="shared" si="0"/>
        <v>903717.26</v>
      </c>
      <c r="AO64" s="369"/>
      <c r="AP64" s="369"/>
      <c r="AQ64" s="93" t="s">
        <v>86</v>
      </c>
      <c r="AR64" s="94"/>
      <c r="AS64" s="95">
        <v>0</v>
      </c>
      <c r="AT64" s="96">
        <f t="shared" si="1"/>
        <v>156843.49</v>
      </c>
      <c r="AU64" s="97">
        <f>'IO 03 - Odlehčovací komora'!P85</f>
        <v>0</v>
      </c>
      <c r="AV64" s="96">
        <f>'IO 03 - Odlehčovací komora'!J33</f>
        <v>156843.49</v>
      </c>
      <c r="AW64" s="96">
        <f>'IO 03 - Odlehčovací komora'!J34</f>
        <v>0</v>
      </c>
      <c r="AX64" s="96">
        <f>'IO 03 - Odlehčovací komora'!J35</f>
        <v>0</v>
      </c>
      <c r="AY64" s="96">
        <f>'IO 03 - Odlehčovací komora'!J36</f>
        <v>0</v>
      </c>
      <c r="AZ64" s="96">
        <f>'IO 03 - Odlehčovací komora'!F33</f>
        <v>746873.77</v>
      </c>
      <c r="BA64" s="96">
        <f>'IO 03 - Odlehčovací komora'!F34</f>
        <v>0</v>
      </c>
      <c r="BB64" s="96">
        <f>'IO 03 - Odlehčovací komora'!F35</f>
        <v>0</v>
      </c>
      <c r="BC64" s="96">
        <f>'IO 03 - Odlehčovací komora'!F36</f>
        <v>0</v>
      </c>
      <c r="BD64" s="98">
        <f>'IO 03 - Odlehčovací komora'!F37</f>
        <v>0</v>
      </c>
      <c r="BT64" s="99" t="s">
        <v>87</v>
      </c>
      <c r="BV64" s="99" t="s">
        <v>81</v>
      </c>
      <c r="BW64" s="99" t="s">
        <v>115</v>
      </c>
      <c r="BX64" s="99" t="s">
        <v>5</v>
      </c>
      <c r="CL64" s="99" t="s">
        <v>19</v>
      </c>
      <c r="CM64" s="99" t="s">
        <v>89</v>
      </c>
    </row>
    <row r="65" spans="1:91" s="7" customFormat="1" ht="16.5" customHeight="1">
      <c r="A65" s="89" t="s">
        <v>83</v>
      </c>
      <c r="B65" s="90"/>
      <c r="C65" s="91"/>
      <c r="D65" s="341" t="s">
        <v>116</v>
      </c>
      <c r="E65" s="341"/>
      <c r="F65" s="341"/>
      <c r="G65" s="341"/>
      <c r="H65" s="341"/>
      <c r="I65" s="92"/>
      <c r="J65" s="341" t="s">
        <v>117</v>
      </c>
      <c r="K65" s="341"/>
      <c r="L65" s="341"/>
      <c r="M65" s="341"/>
      <c r="N65" s="341"/>
      <c r="O65" s="341"/>
      <c r="P65" s="341"/>
      <c r="Q65" s="341"/>
      <c r="R65" s="341"/>
      <c r="S65" s="341"/>
      <c r="T65" s="341"/>
      <c r="U65" s="341"/>
      <c r="V65" s="341"/>
      <c r="W65" s="341"/>
      <c r="X65" s="341"/>
      <c r="Y65" s="341"/>
      <c r="Z65" s="341"/>
      <c r="AA65" s="341"/>
      <c r="AB65" s="341"/>
      <c r="AC65" s="341"/>
      <c r="AD65" s="341"/>
      <c r="AE65" s="341"/>
      <c r="AF65" s="341"/>
      <c r="AG65" s="368">
        <f>'IO 04 - Usazovací nádrž'!J30</f>
        <v>1111070.08</v>
      </c>
      <c r="AH65" s="369"/>
      <c r="AI65" s="369"/>
      <c r="AJ65" s="369"/>
      <c r="AK65" s="369"/>
      <c r="AL65" s="369"/>
      <c r="AM65" s="369"/>
      <c r="AN65" s="368">
        <f t="shared" si="0"/>
        <v>1344394.8</v>
      </c>
      <c r="AO65" s="369"/>
      <c r="AP65" s="369"/>
      <c r="AQ65" s="93" t="s">
        <v>86</v>
      </c>
      <c r="AR65" s="94"/>
      <c r="AS65" s="95">
        <v>0</v>
      </c>
      <c r="AT65" s="96">
        <f t="shared" si="1"/>
        <v>233324.72</v>
      </c>
      <c r="AU65" s="97">
        <f>'IO 04 - Usazovací nádrž'!P86</f>
        <v>0</v>
      </c>
      <c r="AV65" s="96">
        <f>'IO 04 - Usazovací nádrž'!J33</f>
        <v>233324.72</v>
      </c>
      <c r="AW65" s="96">
        <f>'IO 04 - Usazovací nádrž'!J34</f>
        <v>0</v>
      </c>
      <c r="AX65" s="96">
        <f>'IO 04 - Usazovací nádrž'!J35</f>
        <v>0</v>
      </c>
      <c r="AY65" s="96">
        <f>'IO 04 - Usazovací nádrž'!J36</f>
        <v>0</v>
      </c>
      <c r="AZ65" s="96">
        <f>'IO 04 - Usazovací nádrž'!F33</f>
        <v>1111070.08</v>
      </c>
      <c r="BA65" s="96">
        <f>'IO 04 - Usazovací nádrž'!F34</f>
        <v>0</v>
      </c>
      <c r="BB65" s="96">
        <f>'IO 04 - Usazovací nádrž'!F35</f>
        <v>0</v>
      </c>
      <c r="BC65" s="96">
        <f>'IO 04 - Usazovací nádrž'!F36</f>
        <v>0</v>
      </c>
      <c r="BD65" s="98">
        <f>'IO 04 - Usazovací nádrž'!F37</f>
        <v>0</v>
      </c>
      <c r="BT65" s="99" t="s">
        <v>87</v>
      </c>
      <c r="BV65" s="99" t="s">
        <v>81</v>
      </c>
      <c r="BW65" s="99" t="s">
        <v>118</v>
      </c>
      <c r="BX65" s="99" t="s">
        <v>5</v>
      </c>
      <c r="CL65" s="99" t="s">
        <v>19</v>
      </c>
      <c r="CM65" s="99" t="s">
        <v>89</v>
      </c>
    </row>
    <row r="66" spans="1:91" s="7" customFormat="1" ht="16.5" customHeight="1">
      <c r="B66" s="90"/>
      <c r="C66" s="91"/>
      <c r="D66" s="341" t="s">
        <v>119</v>
      </c>
      <c r="E66" s="341"/>
      <c r="F66" s="341"/>
      <c r="G66" s="341"/>
      <c r="H66" s="341"/>
      <c r="I66" s="92"/>
      <c r="J66" s="341" t="s">
        <v>120</v>
      </c>
      <c r="K66" s="341"/>
      <c r="L66" s="341"/>
      <c r="M66" s="341"/>
      <c r="N66" s="341"/>
      <c r="O66" s="341"/>
      <c r="P66" s="341"/>
      <c r="Q66" s="341"/>
      <c r="R66" s="341"/>
      <c r="S66" s="341"/>
      <c r="T66" s="341"/>
      <c r="U66" s="341"/>
      <c r="V66" s="341"/>
      <c r="W66" s="341"/>
      <c r="X66" s="341"/>
      <c r="Y66" s="341"/>
      <c r="Z66" s="341"/>
      <c r="AA66" s="341"/>
      <c r="AB66" s="341"/>
      <c r="AC66" s="341"/>
      <c r="AD66" s="341"/>
      <c r="AE66" s="341"/>
      <c r="AF66" s="341"/>
      <c r="AG66" s="370">
        <f>ROUND(SUM(AG67:AG68),2)</f>
        <v>604767.27</v>
      </c>
      <c r="AH66" s="369"/>
      <c r="AI66" s="369"/>
      <c r="AJ66" s="369"/>
      <c r="AK66" s="369"/>
      <c r="AL66" s="369"/>
      <c r="AM66" s="369"/>
      <c r="AN66" s="368">
        <f t="shared" si="0"/>
        <v>731768.4</v>
      </c>
      <c r="AO66" s="369"/>
      <c r="AP66" s="369"/>
      <c r="AQ66" s="93" t="s">
        <v>86</v>
      </c>
      <c r="AR66" s="94"/>
      <c r="AS66" s="95">
        <f>ROUND(SUM(AS67:AS68),2)</f>
        <v>0</v>
      </c>
      <c r="AT66" s="96">
        <f t="shared" si="1"/>
        <v>127001.13</v>
      </c>
      <c r="AU66" s="97">
        <f>ROUND(SUM(AU67:AU68),5)</f>
        <v>0</v>
      </c>
      <c r="AV66" s="96">
        <f>ROUND(AZ66*L29,2)</f>
        <v>127001.13</v>
      </c>
      <c r="AW66" s="96">
        <f>ROUND(BA66*L30,2)</f>
        <v>0</v>
      </c>
      <c r="AX66" s="96">
        <f>ROUND(BB66*L29,2)</f>
        <v>0</v>
      </c>
      <c r="AY66" s="96">
        <f>ROUND(BC66*L30,2)</f>
        <v>0</v>
      </c>
      <c r="AZ66" s="96">
        <f>ROUND(SUM(AZ67:AZ68),2)</f>
        <v>604767.27</v>
      </c>
      <c r="BA66" s="96">
        <f>ROUND(SUM(BA67:BA68),2)</f>
        <v>0</v>
      </c>
      <c r="BB66" s="96">
        <f>ROUND(SUM(BB67:BB68),2)</f>
        <v>0</v>
      </c>
      <c r="BC66" s="96">
        <f>ROUND(SUM(BC67:BC68),2)</f>
        <v>0</v>
      </c>
      <c r="BD66" s="98">
        <f>ROUND(SUM(BD67:BD68),2)</f>
        <v>0</v>
      </c>
      <c r="BS66" s="99" t="s">
        <v>78</v>
      </c>
      <c r="BT66" s="99" t="s">
        <v>87</v>
      </c>
      <c r="BU66" s="99" t="s">
        <v>80</v>
      </c>
      <c r="BV66" s="99" t="s">
        <v>81</v>
      </c>
      <c r="BW66" s="99" t="s">
        <v>121</v>
      </c>
      <c r="BX66" s="99" t="s">
        <v>5</v>
      </c>
      <c r="CL66" s="99" t="s">
        <v>19</v>
      </c>
      <c r="CM66" s="99" t="s">
        <v>89</v>
      </c>
    </row>
    <row r="67" spans="1:91" s="4" customFormat="1" ht="23.25" customHeight="1">
      <c r="A67" s="89" t="s">
        <v>83</v>
      </c>
      <c r="B67" s="54"/>
      <c r="C67" s="100"/>
      <c r="D67" s="100"/>
      <c r="E67" s="342" t="s">
        <v>90</v>
      </c>
      <c r="F67" s="342"/>
      <c r="G67" s="342"/>
      <c r="H67" s="342"/>
      <c r="I67" s="342"/>
      <c r="J67" s="100"/>
      <c r="K67" s="342" t="s">
        <v>122</v>
      </c>
      <c r="L67" s="342"/>
      <c r="M67" s="342"/>
      <c r="N67" s="342"/>
      <c r="O67" s="342"/>
      <c r="P67" s="342"/>
      <c r="Q67" s="342"/>
      <c r="R67" s="342"/>
      <c r="S67" s="342"/>
      <c r="T67" s="342"/>
      <c r="U67" s="342"/>
      <c r="V67" s="342"/>
      <c r="W67" s="342"/>
      <c r="X67" s="342"/>
      <c r="Y67" s="342"/>
      <c r="Z67" s="342"/>
      <c r="AA67" s="342"/>
      <c r="AB67" s="342"/>
      <c r="AC67" s="342"/>
      <c r="AD67" s="342"/>
      <c r="AE67" s="342"/>
      <c r="AF67" s="342"/>
      <c r="AG67" s="371">
        <f>'01 - Technologická elektr...'!J32</f>
        <v>114693.13</v>
      </c>
      <c r="AH67" s="372"/>
      <c r="AI67" s="372"/>
      <c r="AJ67" s="372"/>
      <c r="AK67" s="372"/>
      <c r="AL67" s="372"/>
      <c r="AM67" s="372"/>
      <c r="AN67" s="371">
        <f t="shared" si="0"/>
        <v>138778.69</v>
      </c>
      <c r="AO67" s="372"/>
      <c r="AP67" s="372"/>
      <c r="AQ67" s="101" t="s">
        <v>100</v>
      </c>
      <c r="AR67" s="56"/>
      <c r="AS67" s="102">
        <v>0</v>
      </c>
      <c r="AT67" s="103">
        <f t="shared" si="1"/>
        <v>24085.56</v>
      </c>
      <c r="AU67" s="104">
        <f>'01 - Technologická elektr...'!P90</f>
        <v>0</v>
      </c>
      <c r="AV67" s="103">
        <f>'01 - Technologická elektr...'!J35</f>
        <v>24085.56</v>
      </c>
      <c r="AW67" s="103">
        <f>'01 - Technologická elektr...'!J36</f>
        <v>0</v>
      </c>
      <c r="AX67" s="103">
        <f>'01 - Technologická elektr...'!J37</f>
        <v>0</v>
      </c>
      <c r="AY67" s="103">
        <f>'01 - Technologická elektr...'!J38</f>
        <v>0</v>
      </c>
      <c r="AZ67" s="103">
        <f>'01 - Technologická elektr...'!F35</f>
        <v>114693.13</v>
      </c>
      <c r="BA67" s="103">
        <f>'01 - Technologická elektr...'!F36</f>
        <v>0</v>
      </c>
      <c r="BB67" s="103">
        <f>'01 - Technologická elektr...'!F37</f>
        <v>0</v>
      </c>
      <c r="BC67" s="103">
        <f>'01 - Technologická elektr...'!F38</f>
        <v>0</v>
      </c>
      <c r="BD67" s="105">
        <f>'01 - Technologická elektr...'!F39</f>
        <v>0</v>
      </c>
      <c r="BT67" s="106" t="s">
        <v>89</v>
      </c>
      <c r="BV67" s="106" t="s">
        <v>81</v>
      </c>
      <c r="BW67" s="106" t="s">
        <v>123</v>
      </c>
      <c r="BX67" s="106" t="s">
        <v>121</v>
      </c>
      <c r="CL67" s="106" t="s">
        <v>19</v>
      </c>
    </row>
    <row r="68" spans="1:91" s="4" customFormat="1" ht="23.25" customHeight="1">
      <c r="A68" s="89" t="s">
        <v>83</v>
      </c>
      <c r="B68" s="54"/>
      <c r="C68" s="100"/>
      <c r="D68" s="100"/>
      <c r="E68" s="342" t="s">
        <v>93</v>
      </c>
      <c r="F68" s="342"/>
      <c r="G68" s="342"/>
      <c r="H68" s="342"/>
      <c r="I68" s="342"/>
      <c r="J68" s="100"/>
      <c r="K68" s="342" t="s">
        <v>124</v>
      </c>
      <c r="L68" s="342"/>
      <c r="M68" s="342"/>
      <c r="N68" s="342"/>
      <c r="O68" s="342"/>
      <c r="P68" s="342"/>
      <c r="Q68" s="342"/>
      <c r="R68" s="342"/>
      <c r="S68" s="342"/>
      <c r="T68" s="342"/>
      <c r="U68" s="342"/>
      <c r="V68" s="342"/>
      <c r="W68" s="342"/>
      <c r="X68" s="342"/>
      <c r="Y68" s="342"/>
      <c r="Z68" s="342"/>
      <c r="AA68" s="342"/>
      <c r="AB68" s="342"/>
      <c r="AC68" s="342"/>
      <c r="AD68" s="342"/>
      <c r="AE68" s="342"/>
      <c r="AF68" s="342"/>
      <c r="AG68" s="371">
        <f>'02 - Technologická elektr...'!J32</f>
        <v>490074.14</v>
      </c>
      <c r="AH68" s="372"/>
      <c r="AI68" s="372"/>
      <c r="AJ68" s="372"/>
      <c r="AK68" s="372"/>
      <c r="AL68" s="372"/>
      <c r="AM68" s="372"/>
      <c r="AN68" s="371">
        <f t="shared" si="0"/>
        <v>592989.71</v>
      </c>
      <c r="AO68" s="372"/>
      <c r="AP68" s="372"/>
      <c r="AQ68" s="101" t="s">
        <v>100</v>
      </c>
      <c r="AR68" s="56"/>
      <c r="AS68" s="102">
        <v>0</v>
      </c>
      <c r="AT68" s="103">
        <f t="shared" si="1"/>
        <v>102915.57</v>
      </c>
      <c r="AU68" s="104">
        <f>'02 - Technologická elektr...'!P116</f>
        <v>0</v>
      </c>
      <c r="AV68" s="103">
        <f>'02 - Technologická elektr...'!J35</f>
        <v>102915.57</v>
      </c>
      <c r="AW68" s="103">
        <f>'02 - Technologická elektr...'!J36</f>
        <v>0</v>
      </c>
      <c r="AX68" s="103">
        <f>'02 - Technologická elektr...'!J37</f>
        <v>0</v>
      </c>
      <c r="AY68" s="103">
        <f>'02 - Technologická elektr...'!J38</f>
        <v>0</v>
      </c>
      <c r="AZ68" s="103">
        <f>'02 - Technologická elektr...'!F35</f>
        <v>490074.14</v>
      </c>
      <c r="BA68" s="103">
        <f>'02 - Technologická elektr...'!F36</f>
        <v>0</v>
      </c>
      <c r="BB68" s="103">
        <f>'02 - Technologická elektr...'!F37</f>
        <v>0</v>
      </c>
      <c r="BC68" s="103">
        <f>'02 - Technologická elektr...'!F38</f>
        <v>0</v>
      </c>
      <c r="BD68" s="105">
        <f>'02 - Technologická elektr...'!F39</f>
        <v>0</v>
      </c>
      <c r="BT68" s="106" t="s">
        <v>89</v>
      </c>
      <c r="BV68" s="106" t="s">
        <v>81</v>
      </c>
      <c r="BW68" s="106" t="s">
        <v>125</v>
      </c>
      <c r="BX68" s="106" t="s">
        <v>121</v>
      </c>
      <c r="CL68" s="106" t="s">
        <v>19</v>
      </c>
    </row>
    <row r="69" spans="1:91" s="7" customFormat="1" ht="16.5" customHeight="1">
      <c r="A69" s="89" t="s">
        <v>83</v>
      </c>
      <c r="B69" s="90"/>
      <c r="C69" s="91"/>
      <c r="D69" s="341" t="s">
        <v>126</v>
      </c>
      <c r="E69" s="341"/>
      <c r="F69" s="341"/>
      <c r="G69" s="341"/>
      <c r="H69" s="341"/>
      <c r="I69" s="92"/>
      <c r="J69" s="341" t="s">
        <v>127</v>
      </c>
      <c r="K69" s="341"/>
      <c r="L69" s="341"/>
      <c r="M69" s="341"/>
      <c r="N69" s="341"/>
      <c r="O69" s="341"/>
      <c r="P69" s="341"/>
      <c r="Q69" s="341"/>
      <c r="R69" s="341"/>
      <c r="S69" s="341"/>
      <c r="T69" s="341"/>
      <c r="U69" s="341"/>
      <c r="V69" s="341"/>
      <c r="W69" s="341"/>
      <c r="X69" s="341"/>
      <c r="Y69" s="341"/>
      <c r="Z69" s="341"/>
      <c r="AA69" s="341"/>
      <c r="AB69" s="341"/>
      <c r="AC69" s="341"/>
      <c r="AD69" s="341"/>
      <c r="AE69" s="341"/>
      <c r="AF69" s="341"/>
      <c r="AG69" s="368">
        <f>'IO 06 - Výšková úprava vo...'!J30</f>
        <v>455091.19</v>
      </c>
      <c r="AH69" s="369"/>
      <c r="AI69" s="369"/>
      <c r="AJ69" s="369"/>
      <c r="AK69" s="369"/>
      <c r="AL69" s="369"/>
      <c r="AM69" s="369"/>
      <c r="AN69" s="368">
        <f t="shared" si="0"/>
        <v>550660.34</v>
      </c>
      <c r="AO69" s="369"/>
      <c r="AP69" s="369"/>
      <c r="AQ69" s="93" t="s">
        <v>86</v>
      </c>
      <c r="AR69" s="94"/>
      <c r="AS69" s="107">
        <v>0</v>
      </c>
      <c r="AT69" s="108">
        <f t="shared" si="1"/>
        <v>95569.15</v>
      </c>
      <c r="AU69" s="109">
        <f>'IO 06 - Výšková úprava vo...'!P86</f>
        <v>0</v>
      </c>
      <c r="AV69" s="108">
        <f>'IO 06 - Výšková úprava vo...'!J33</f>
        <v>95569.15</v>
      </c>
      <c r="AW69" s="108">
        <f>'IO 06 - Výšková úprava vo...'!J34</f>
        <v>0</v>
      </c>
      <c r="AX69" s="108">
        <f>'IO 06 - Výšková úprava vo...'!J35</f>
        <v>0</v>
      </c>
      <c r="AY69" s="108">
        <f>'IO 06 - Výšková úprava vo...'!J36</f>
        <v>0</v>
      </c>
      <c r="AZ69" s="108">
        <f>'IO 06 - Výšková úprava vo...'!F33</f>
        <v>455091.19</v>
      </c>
      <c r="BA69" s="108">
        <f>'IO 06 - Výšková úprava vo...'!F34</f>
        <v>0</v>
      </c>
      <c r="BB69" s="108">
        <f>'IO 06 - Výšková úprava vo...'!F35</f>
        <v>0</v>
      </c>
      <c r="BC69" s="108">
        <f>'IO 06 - Výšková úprava vo...'!F36</f>
        <v>0</v>
      </c>
      <c r="BD69" s="110">
        <f>'IO 06 - Výšková úprava vo...'!F37</f>
        <v>0</v>
      </c>
      <c r="BT69" s="99" t="s">
        <v>87</v>
      </c>
      <c r="BV69" s="99" t="s">
        <v>81</v>
      </c>
      <c r="BW69" s="99" t="s">
        <v>128</v>
      </c>
      <c r="BX69" s="99" t="s">
        <v>5</v>
      </c>
      <c r="CL69" s="99" t="s">
        <v>19</v>
      </c>
      <c r="CM69" s="99" t="s">
        <v>89</v>
      </c>
    </row>
    <row r="70" spans="1:91" s="2" customFormat="1" ht="30" customHeight="1">
      <c r="A70" s="37"/>
      <c r="B70" s="38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  <c r="AK70" s="39"/>
      <c r="AL70" s="39"/>
      <c r="AM70" s="39"/>
      <c r="AN70" s="39"/>
      <c r="AO70" s="39"/>
      <c r="AP70" s="39"/>
      <c r="AQ70" s="39"/>
      <c r="AR70" s="42"/>
      <c r="AS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91" s="2" customFormat="1" ht="7" customHeight="1">
      <c r="A71" s="37"/>
      <c r="B71" s="50"/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  <c r="AA71" s="51"/>
      <c r="AB71" s="51"/>
      <c r="AC71" s="51"/>
      <c r="AD71" s="51"/>
      <c r="AE71" s="51"/>
      <c r="AF71" s="51"/>
      <c r="AG71" s="51"/>
      <c r="AH71" s="51"/>
      <c r="AI71" s="51"/>
      <c r="AJ71" s="51"/>
      <c r="AK71" s="51"/>
      <c r="AL71" s="51"/>
      <c r="AM71" s="51"/>
      <c r="AN71" s="51"/>
      <c r="AO71" s="51"/>
      <c r="AP71" s="51"/>
      <c r="AQ71" s="51"/>
      <c r="AR71" s="42"/>
      <c r="AS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</sheetData>
  <sheetProtection algorithmName="SHA-512" hashValue="B+WUsACosOnwTz9nGclqJiwFmEqBgatovmfpBALfBwb/odJtscCUUPg94b4olcDyyfZ+nM/hn6o6BrvLhr6gMw==" saltValue="1lPZ6fVywenJo+ghM/WGfZsn28/kYRF10+6cetMXwUL/N5HSra7j/JY6lCxzHlnrijZeWloBmTz4fEEqGY6u5Q==" spinCount="100000" sheet="1" objects="1" scenarios="1" formatColumns="0" formatRows="0"/>
  <mergeCells count="98">
    <mergeCell ref="AN67:AP67"/>
    <mergeCell ref="AG67:AM67"/>
    <mergeCell ref="AN68:AP68"/>
    <mergeCell ref="AG68:AM68"/>
    <mergeCell ref="AN69:AP69"/>
    <mergeCell ref="AG69:AM69"/>
    <mergeCell ref="AS49:AT51"/>
    <mergeCell ref="AN65:AP65"/>
    <mergeCell ref="AG65:AM65"/>
    <mergeCell ref="AN66:AP66"/>
    <mergeCell ref="AG66:AM66"/>
    <mergeCell ref="AN54:AP54"/>
    <mergeCell ref="AR2:BE2"/>
    <mergeCell ref="AG52:AM52"/>
    <mergeCell ref="AG64:AM64"/>
    <mergeCell ref="AG58:AM58"/>
    <mergeCell ref="AG56:AM56"/>
    <mergeCell ref="AG63:AM63"/>
    <mergeCell ref="AG59:AM59"/>
    <mergeCell ref="AG57:AM57"/>
    <mergeCell ref="AG55:AM55"/>
    <mergeCell ref="AG60:AM60"/>
    <mergeCell ref="AG62:AM62"/>
    <mergeCell ref="AG61:AM61"/>
    <mergeCell ref="AM49:AP49"/>
    <mergeCell ref="AM50:AP50"/>
    <mergeCell ref="AM47:AN47"/>
    <mergeCell ref="AN63:AP63"/>
    <mergeCell ref="AK33:AO33"/>
    <mergeCell ref="L33:P33"/>
    <mergeCell ref="W33:AE33"/>
    <mergeCell ref="AK35:AO35"/>
    <mergeCell ref="X35:AB35"/>
    <mergeCell ref="W31:AE31"/>
    <mergeCell ref="AK31:AO31"/>
    <mergeCell ref="AK32:AO32"/>
    <mergeCell ref="L32:P32"/>
    <mergeCell ref="W32:AE32"/>
    <mergeCell ref="BE5:BE32"/>
    <mergeCell ref="K5:AO5"/>
    <mergeCell ref="K6:AO6"/>
    <mergeCell ref="E14:AJ14"/>
    <mergeCell ref="E23:AN23"/>
    <mergeCell ref="AK26:AO26"/>
    <mergeCell ref="L28:P28"/>
    <mergeCell ref="W28:AE28"/>
    <mergeCell ref="AK28:AO28"/>
    <mergeCell ref="W29:AE29"/>
    <mergeCell ref="L29:P29"/>
    <mergeCell ref="AK29:AO29"/>
    <mergeCell ref="AK30:AO30"/>
    <mergeCell ref="L30:P30"/>
    <mergeCell ref="W30:AE30"/>
    <mergeCell ref="L31:P31"/>
    <mergeCell ref="E67:I67"/>
    <mergeCell ref="K67:AF67"/>
    <mergeCell ref="E68:I68"/>
    <mergeCell ref="K68:AF68"/>
    <mergeCell ref="D69:H69"/>
    <mergeCell ref="J69:AF69"/>
    <mergeCell ref="L45:AO45"/>
    <mergeCell ref="D65:H65"/>
    <mergeCell ref="J65:AF65"/>
    <mergeCell ref="D66:H66"/>
    <mergeCell ref="J66:AF66"/>
    <mergeCell ref="AG54:AM54"/>
    <mergeCell ref="AN62:AP62"/>
    <mergeCell ref="AN58:AP58"/>
    <mergeCell ref="AN61:AP61"/>
    <mergeCell ref="AN60:AP60"/>
    <mergeCell ref="AN55:AP55"/>
    <mergeCell ref="AN59:AP59"/>
    <mergeCell ref="AN56:AP56"/>
    <mergeCell ref="AN57:AP57"/>
    <mergeCell ref="AN52:AP52"/>
    <mergeCell ref="AN64:AP64"/>
    <mergeCell ref="E59:I59"/>
    <mergeCell ref="I52:AF52"/>
    <mergeCell ref="J57:AF57"/>
    <mergeCell ref="J56:AF56"/>
    <mergeCell ref="J64:AF64"/>
    <mergeCell ref="J63:AF63"/>
    <mergeCell ref="J55:AF55"/>
    <mergeCell ref="J58:AF58"/>
    <mergeCell ref="K62:AF62"/>
    <mergeCell ref="K61:AF61"/>
    <mergeCell ref="K59:AF59"/>
    <mergeCell ref="K60:AF60"/>
    <mergeCell ref="D63:H63"/>
    <mergeCell ref="D64:H64"/>
    <mergeCell ref="E62:I62"/>
    <mergeCell ref="E61:I61"/>
    <mergeCell ref="E60:I60"/>
    <mergeCell ref="C52:G52"/>
    <mergeCell ref="D58:H58"/>
    <mergeCell ref="D56:H56"/>
    <mergeCell ref="D55:H55"/>
    <mergeCell ref="D57:H57"/>
  </mergeCells>
  <hyperlinks>
    <hyperlink ref="A55" location="'00 - Soupis vedlejších a ...'!C2" display="/"/>
    <hyperlink ref="A56" location="'01 - Povrchy'!C2" display="/"/>
    <hyperlink ref="A57" location="'02 - Rušené potrubí '!C2" display="/"/>
    <hyperlink ref="A59" location="'01 - Páteřní stoka'!C2" display="/"/>
    <hyperlink ref="A60" location="'02 - Vypouštění nádrže na...'!C2" display="/"/>
    <hyperlink ref="A61" location="'03 - Odtok do vodoteče'!C2" display="/"/>
    <hyperlink ref="A62" location="'04 - Výtlak ČS'!C2" display="/"/>
    <hyperlink ref="A63" location="'IO 02 - Čerpací stanice'!C2" display="/"/>
    <hyperlink ref="A64" location="'IO 03 - Odlehčovací komora'!C2" display="/"/>
    <hyperlink ref="A65" location="'IO 04 - Usazovací nádrž'!C2" display="/"/>
    <hyperlink ref="A67" location="'01 - Technologická elektr...'!C2" display="/"/>
    <hyperlink ref="A68" location="'02 - Technologická elektr...'!C2" display="/"/>
    <hyperlink ref="A69" location="'IO 06 - Výšková úprava vo...'!C2" display="/"/>
  </hyperlinks>
  <pageMargins left="0.39374999999999999" right="0.39374999999999999" top="0.39374999999999999" bottom="0.39374999999999999" header="0" footer="0"/>
  <pageSetup paperSize="9" fitToHeight="100" orientation="landscape" blackAndWhite="1" r:id="rId1"/>
  <headerFooter>
    <oddFooter>&amp;CStrana &amp;P z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BM99"/>
  <sheetViews>
    <sheetView showGridLines="0" zoomScaleNormal="100" workbookViewId="0"/>
  </sheetViews>
  <sheetFormatPr defaultRowHeight="14.5"/>
  <cols>
    <col min="1" max="1" width="8.33203125" style="1" customWidth="1"/>
    <col min="2" max="2" width="1.21875" style="1" customWidth="1"/>
    <col min="3" max="3" width="4.109375" style="1" customWidth="1"/>
    <col min="4" max="4" width="4.33203125" style="1" customWidth="1"/>
    <col min="5" max="5" width="17.109375" style="1" customWidth="1"/>
    <col min="6" max="6" width="100.77734375" style="1" customWidth="1"/>
    <col min="7" max="7" width="7.44140625" style="1" customWidth="1"/>
    <col min="8" max="8" width="14" style="1" customWidth="1"/>
    <col min="9" max="9" width="15.77734375" style="1" customWidth="1"/>
    <col min="10" max="11" width="22.33203125" style="1" customWidth="1"/>
    <col min="12" max="12" width="9.33203125" style="1" customWidth="1"/>
    <col min="13" max="13" width="10.77734375" style="1" hidden="1" customWidth="1"/>
    <col min="14" max="14" width="9.33203125" style="1" hidden="1"/>
    <col min="15" max="20" width="14.10937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7" customHeight="1">
      <c r="L2" s="366"/>
      <c r="M2" s="366"/>
      <c r="N2" s="366"/>
      <c r="O2" s="366"/>
      <c r="P2" s="366"/>
      <c r="Q2" s="366"/>
      <c r="R2" s="366"/>
      <c r="S2" s="366"/>
      <c r="T2" s="366"/>
      <c r="U2" s="366"/>
      <c r="V2" s="366"/>
      <c r="AT2" s="19" t="s">
        <v>88</v>
      </c>
    </row>
    <row r="3" spans="1:46" s="1" customFormat="1" ht="7" customHeight="1">
      <c r="B3" s="111"/>
      <c r="C3" s="112"/>
      <c r="D3" s="112"/>
      <c r="E3" s="112"/>
      <c r="F3" s="112"/>
      <c r="G3" s="112"/>
      <c r="H3" s="112"/>
      <c r="I3" s="112"/>
      <c r="J3" s="112"/>
      <c r="K3" s="112"/>
      <c r="L3" s="22"/>
      <c r="AT3" s="19" t="s">
        <v>89</v>
      </c>
    </row>
    <row r="4" spans="1:46" s="1" customFormat="1" ht="25" customHeight="1">
      <c r="B4" s="22"/>
      <c r="D4" s="113" t="s">
        <v>129</v>
      </c>
      <c r="L4" s="22"/>
      <c r="M4" s="114" t="s">
        <v>10</v>
      </c>
      <c r="AT4" s="19" t="s">
        <v>4</v>
      </c>
    </row>
    <row r="5" spans="1:46" s="1" customFormat="1" ht="7" customHeight="1">
      <c r="B5" s="22"/>
      <c r="L5" s="22"/>
    </row>
    <row r="6" spans="1:46" s="1" customFormat="1" ht="12" customHeight="1">
      <c r="B6" s="22"/>
      <c r="D6" s="115" t="s">
        <v>16</v>
      </c>
      <c r="L6" s="22"/>
    </row>
    <row r="7" spans="1:46" s="1" customFormat="1" ht="16.5" customHeight="1">
      <c r="B7" s="22"/>
      <c r="E7" s="383" t="str">
        <f>'Rekapitulace stavby'!K6</f>
        <v>Stavební úpravy přečerpávací stanice a odlehčovací komory 10 v ulici Sportovní</v>
      </c>
      <c r="F7" s="384"/>
      <c r="G7" s="384"/>
      <c r="H7" s="384"/>
      <c r="L7" s="22"/>
    </row>
    <row r="8" spans="1:46" s="2" customFormat="1" ht="12" customHeight="1">
      <c r="A8" s="37"/>
      <c r="B8" s="42"/>
      <c r="C8" s="37"/>
      <c r="D8" s="115" t="s">
        <v>130</v>
      </c>
      <c r="E8" s="37"/>
      <c r="F8" s="37"/>
      <c r="G8" s="37"/>
      <c r="H8" s="37"/>
      <c r="I8" s="37"/>
      <c r="J8" s="37"/>
      <c r="K8" s="37"/>
      <c r="L8" s="116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</row>
    <row r="9" spans="1:46" s="2" customFormat="1" ht="16.5" customHeight="1">
      <c r="A9" s="37"/>
      <c r="B9" s="42"/>
      <c r="C9" s="37"/>
      <c r="D9" s="37"/>
      <c r="E9" s="385" t="s">
        <v>131</v>
      </c>
      <c r="F9" s="386"/>
      <c r="G9" s="386"/>
      <c r="H9" s="386"/>
      <c r="I9" s="37"/>
      <c r="J9" s="37"/>
      <c r="K9" s="37"/>
      <c r="L9" s="116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</row>
    <row r="10" spans="1:46" s="2" customFormat="1" ht="10">
      <c r="A10" s="37"/>
      <c r="B10" s="42"/>
      <c r="C10" s="37"/>
      <c r="D10" s="37"/>
      <c r="E10" s="37"/>
      <c r="F10" s="37"/>
      <c r="G10" s="37"/>
      <c r="H10" s="37"/>
      <c r="I10" s="37"/>
      <c r="J10" s="37"/>
      <c r="K10" s="37"/>
      <c r="L10" s="116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</row>
    <row r="11" spans="1:46" s="2" customFormat="1" ht="12" customHeight="1">
      <c r="A11" s="37"/>
      <c r="B11" s="42"/>
      <c r="C11" s="37"/>
      <c r="D11" s="115" t="s">
        <v>18</v>
      </c>
      <c r="E11" s="37"/>
      <c r="F11" s="106" t="s">
        <v>19</v>
      </c>
      <c r="G11" s="37"/>
      <c r="H11" s="37"/>
      <c r="I11" s="115" t="s">
        <v>20</v>
      </c>
      <c r="J11" s="106" t="s">
        <v>35</v>
      </c>
      <c r="K11" s="37"/>
      <c r="L11" s="116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</row>
    <row r="12" spans="1:46" s="2" customFormat="1" ht="12" customHeight="1">
      <c r="A12" s="37"/>
      <c r="B12" s="42"/>
      <c r="C12" s="37"/>
      <c r="D12" s="115" t="s">
        <v>22</v>
      </c>
      <c r="E12" s="37"/>
      <c r="F12" s="106" t="s">
        <v>23</v>
      </c>
      <c r="G12" s="37"/>
      <c r="H12" s="37"/>
      <c r="I12" s="115" t="s">
        <v>24</v>
      </c>
      <c r="J12" s="117" t="str">
        <f>'Rekapitulace stavby'!AN8</f>
        <v>31. 1. 2024</v>
      </c>
      <c r="K12" s="37"/>
      <c r="L12" s="116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</row>
    <row r="13" spans="1:46" s="2" customFormat="1" ht="10.75" customHeight="1">
      <c r="A13" s="37"/>
      <c r="B13" s="42"/>
      <c r="C13" s="37"/>
      <c r="D13" s="37"/>
      <c r="E13" s="37"/>
      <c r="F13" s="37"/>
      <c r="G13" s="37"/>
      <c r="H13" s="37"/>
      <c r="I13" s="37"/>
      <c r="J13" s="37"/>
      <c r="K13" s="37"/>
      <c r="L13" s="116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</row>
    <row r="14" spans="1:46" s="2" customFormat="1" ht="12" customHeight="1">
      <c r="A14" s="37"/>
      <c r="B14" s="42"/>
      <c r="C14" s="37"/>
      <c r="D14" s="115" t="s">
        <v>30</v>
      </c>
      <c r="E14" s="37"/>
      <c r="F14" s="37"/>
      <c r="G14" s="37"/>
      <c r="H14" s="37"/>
      <c r="I14" s="115" t="s">
        <v>31</v>
      </c>
      <c r="J14" s="106" t="s">
        <v>32</v>
      </c>
      <c r="K14" s="37"/>
      <c r="L14" s="116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</row>
    <row r="15" spans="1:46" s="2" customFormat="1" ht="18" customHeight="1">
      <c r="A15" s="37"/>
      <c r="B15" s="42"/>
      <c r="C15" s="37"/>
      <c r="D15" s="37"/>
      <c r="E15" s="106" t="s">
        <v>33</v>
      </c>
      <c r="F15" s="37"/>
      <c r="G15" s="37"/>
      <c r="H15" s="37"/>
      <c r="I15" s="115" t="s">
        <v>34</v>
      </c>
      <c r="J15" s="106" t="s">
        <v>35</v>
      </c>
      <c r="K15" s="37"/>
      <c r="L15" s="116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</row>
    <row r="16" spans="1:46" s="2" customFormat="1" ht="7" customHeight="1">
      <c r="A16" s="37"/>
      <c r="B16" s="42"/>
      <c r="C16" s="37"/>
      <c r="D16" s="37"/>
      <c r="E16" s="37"/>
      <c r="F16" s="37"/>
      <c r="G16" s="37"/>
      <c r="H16" s="37"/>
      <c r="I16" s="37"/>
      <c r="J16" s="37"/>
      <c r="K16" s="37"/>
      <c r="L16" s="116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</row>
    <row r="17" spans="1:31" s="2" customFormat="1" ht="12" customHeight="1">
      <c r="A17" s="37"/>
      <c r="B17" s="42"/>
      <c r="C17" s="37"/>
      <c r="D17" s="115" t="s">
        <v>36</v>
      </c>
      <c r="E17" s="37"/>
      <c r="F17" s="37"/>
      <c r="G17" s="37"/>
      <c r="H17" s="37"/>
      <c r="I17" s="115" t="s">
        <v>31</v>
      </c>
      <c r="J17" s="32" t="str">
        <f>'Rekapitulace stavby'!AN13</f>
        <v>47549793</v>
      </c>
      <c r="K17" s="37"/>
      <c r="L17" s="116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</row>
    <row r="18" spans="1:31" s="2" customFormat="1" ht="18" customHeight="1">
      <c r="A18" s="37"/>
      <c r="B18" s="42"/>
      <c r="C18" s="37"/>
      <c r="D18" s="37"/>
      <c r="E18" s="387" t="str">
        <f>'Rekapitulace stavby'!E14</f>
        <v>1.SčV, a.s.</v>
      </c>
      <c r="F18" s="388"/>
      <c r="G18" s="388"/>
      <c r="H18" s="388"/>
      <c r="I18" s="115" t="s">
        <v>34</v>
      </c>
      <c r="J18" s="32" t="str">
        <f>'Rekapitulace stavby'!AN14</f>
        <v>CZ47549793</v>
      </c>
      <c r="K18" s="37"/>
      <c r="L18" s="116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</row>
    <row r="19" spans="1:31" s="2" customFormat="1" ht="7" customHeight="1">
      <c r="A19" s="37"/>
      <c r="B19" s="42"/>
      <c r="C19" s="37"/>
      <c r="D19" s="37"/>
      <c r="E19" s="37"/>
      <c r="F19" s="37"/>
      <c r="G19" s="37"/>
      <c r="H19" s="37"/>
      <c r="I19" s="37"/>
      <c r="J19" s="37"/>
      <c r="K19" s="37"/>
      <c r="L19" s="116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</row>
    <row r="20" spans="1:31" s="2" customFormat="1" ht="12" customHeight="1">
      <c r="A20" s="37"/>
      <c r="B20" s="42"/>
      <c r="C20" s="37"/>
      <c r="D20" s="115" t="s">
        <v>37</v>
      </c>
      <c r="E20" s="37"/>
      <c r="F20" s="37"/>
      <c r="G20" s="37"/>
      <c r="H20" s="37"/>
      <c r="I20" s="115" t="s">
        <v>31</v>
      </c>
      <c r="J20" s="106" t="s">
        <v>35</v>
      </c>
      <c r="K20" s="37"/>
      <c r="L20" s="116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</row>
    <row r="21" spans="1:31" s="2" customFormat="1" ht="18" customHeight="1">
      <c r="A21" s="37"/>
      <c r="B21" s="42"/>
      <c r="C21" s="37"/>
      <c r="D21" s="37"/>
      <c r="E21" s="106" t="s">
        <v>38</v>
      </c>
      <c r="F21" s="37"/>
      <c r="G21" s="37"/>
      <c r="H21" s="37"/>
      <c r="I21" s="115" t="s">
        <v>34</v>
      </c>
      <c r="J21" s="106" t="s">
        <v>35</v>
      </c>
      <c r="K21" s="37"/>
      <c r="L21" s="116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</row>
    <row r="22" spans="1:31" s="2" customFormat="1" ht="7" customHeight="1">
      <c r="A22" s="37"/>
      <c r="B22" s="42"/>
      <c r="C22" s="37"/>
      <c r="D22" s="37"/>
      <c r="E22" s="37"/>
      <c r="F22" s="37"/>
      <c r="G22" s="37"/>
      <c r="H22" s="37"/>
      <c r="I22" s="37"/>
      <c r="J22" s="37"/>
      <c r="K22" s="37"/>
      <c r="L22" s="116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</row>
    <row r="23" spans="1:31" s="2" customFormat="1" ht="12" customHeight="1">
      <c r="A23" s="37"/>
      <c r="B23" s="42"/>
      <c r="C23" s="37"/>
      <c r="D23" s="115" t="s">
        <v>40</v>
      </c>
      <c r="E23" s="37"/>
      <c r="F23" s="37"/>
      <c r="G23" s="37"/>
      <c r="H23" s="37"/>
      <c r="I23" s="115" t="s">
        <v>31</v>
      </c>
      <c r="J23" s="106" t="s">
        <v>41</v>
      </c>
      <c r="K23" s="37"/>
      <c r="L23" s="116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</row>
    <row r="24" spans="1:31" s="2" customFormat="1" ht="18" customHeight="1">
      <c r="A24" s="37"/>
      <c r="B24" s="42"/>
      <c r="C24" s="37"/>
      <c r="D24" s="37"/>
      <c r="E24" s="106" t="s">
        <v>42</v>
      </c>
      <c r="F24" s="37"/>
      <c r="G24" s="37"/>
      <c r="H24" s="37"/>
      <c r="I24" s="115" t="s">
        <v>34</v>
      </c>
      <c r="J24" s="106" t="s">
        <v>35</v>
      </c>
      <c r="K24" s="37"/>
      <c r="L24" s="116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</row>
    <row r="25" spans="1:31" s="2" customFormat="1" ht="7" customHeight="1">
      <c r="A25" s="37"/>
      <c r="B25" s="42"/>
      <c r="C25" s="37"/>
      <c r="D25" s="37"/>
      <c r="E25" s="37"/>
      <c r="F25" s="37"/>
      <c r="G25" s="37"/>
      <c r="H25" s="37"/>
      <c r="I25" s="37"/>
      <c r="J25" s="37"/>
      <c r="K25" s="37"/>
      <c r="L25" s="116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</row>
    <row r="26" spans="1:31" s="2" customFormat="1" ht="12" customHeight="1">
      <c r="A26" s="37"/>
      <c r="B26" s="42"/>
      <c r="C26" s="37"/>
      <c r="D26" s="115" t="s">
        <v>43</v>
      </c>
      <c r="E26" s="37"/>
      <c r="F26" s="37"/>
      <c r="G26" s="37"/>
      <c r="H26" s="37"/>
      <c r="I26" s="37"/>
      <c r="J26" s="37"/>
      <c r="K26" s="37"/>
      <c r="L26" s="116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</row>
    <row r="27" spans="1:31" s="8" customFormat="1" ht="16.5" customHeight="1">
      <c r="A27" s="118"/>
      <c r="B27" s="119"/>
      <c r="C27" s="118"/>
      <c r="D27" s="118"/>
      <c r="E27" s="389" t="s">
        <v>35</v>
      </c>
      <c r="F27" s="389"/>
      <c r="G27" s="389"/>
      <c r="H27" s="389"/>
      <c r="I27" s="118"/>
      <c r="J27" s="118"/>
      <c r="K27" s="118"/>
      <c r="L27" s="120"/>
      <c r="S27" s="118"/>
      <c r="T27" s="118"/>
      <c r="U27" s="118"/>
      <c r="V27" s="118"/>
      <c r="W27" s="118"/>
      <c r="X27" s="118"/>
      <c r="Y27" s="118"/>
      <c r="Z27" s="118"/>
      <c r="AA27" s="118"/>
      <c r="AB27" s="118"/>
      <c r="AC27" s="118"/>
      <c r="AD27" s="118"/>
      <c r="AE27" s="118"/>
    </row>
    <row r="28" spans="1:31" s="2" customFormat="1" ht="7" customHeight="1">
      <c r="A28" s="37"/>
      <c r="B28" s="42"/>
      <c r="C28" s="37"/>
      <c r="D28" s="37"/>
      <c r="E28" s="37"/>
      <c r="F28" s="37"/>
      <c r="G28" s="37"/>
      <c r="H28" s="37"/>
      <c r="I28" s="37"/>
      <c r="J28" s="37"/>
      <c r="K28" s="37"/>
      <c r="L28" s="116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</row>
    <row r="29" spans="1:31" s="2" customFormat="1" ht="7" customHeight="1">
      <c r="A29" s="37"/>
      <c r="B29" s="42"/>
      <c r="C29" s="37"/>
      <c r="D29" s="121"/>
      <c r="E29" s="121"/>
      <c r="F29" s="121"/>
      <c r="G29" s="121"/>
      <c r="H29" s="121"/>
      <c r="I29" s="121"/>
      <c r="J29" s="121"/>
      <c r="K29" s="121"/>
      <c r="L29" s="116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</row>
    <row r="30" spans="1:31" s="2" customFormat="1" ht="25.4" customHeight="1">
      <c r="A30" s="37"/>
      <c r="B30" s="42"/>
      <c r="C30" s="37"/>
      <c r="D30" s="122" t="s">
        <v>45</v>
      </c>
      <c r="E30" s="37"/>
      <c r="F30" s="37"/>
      <c r="G30" s="37"/>
      <c r="H30" s="37"/>
      <c r="I30" s="37"/>
      <c r="J30" s="123">
        <f>ROUND(J79, 2)</f>
        <v>347517.65</v>
      </c>
      <c r="K30" s="37"/>
      <c r="L30" s="116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</row>
    <row r="31" spans="1:31" s="2" customFormat="1" ht="7" customHeight="1">
      <c r="A31" s="37"/>
      <c r="B31" s="42"/>
      <c r="C31" s="37"/>
      <c r="D31" s="121"/>
      <c r="E31" s="121"/>
      <c r="F31" s="121"/>
      <c r="G31" s="121"/>
      <c r="H31" s="121"/>
      <c r="I31" s="121"/>
      <c r="J31" s="121"/>
      <c r="K31" s="121"/>
      <c r="L31" s="116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</row>
    <row r="32" spans="1:31" s="2" customFormat="1" ht="14.4" customHeight="1">
      <c r="A32" s="37"/>
      <c r="B32" s="42"/>
      <c r="C32" s="37"/>
      <c r="D32" s="37"/>
      <c r="E32" s="37"/>
      <c r="F32" s="124" t="s">
        <v>47</v>
      </c>
      <c r="G32" s="37"/>
      <c r="H32" s="37"/>
      <c r="I32" s="124" t="s">
        <v>46</v>
      </c>
      <c r="J32" s="124" t="s">
        <v>48</v>
      </c>
      <c r="K32" s="37"/>
      <c r="L32" s="116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</row>
    <row r="33" spans="1:31" s="2" customFormat="1" ht="14.4" customHeight="1">
      <c r="A33" s="37"/>
      <c r="B33" s="42"/>
      <c r="C33" s="37"/>
      <c r="D33" s="125" t="s">
        <v>49</v>
      </c>
      <c r="E33" s="115" t="s">
        <v>50</v>
      </c>
      <c r="F33" s="126">
        <f>ROUND((SUM(BE79:BE98)),  2)</f>
        <v>347517.65</v>
      </c>
      <c r="G33" s="37"/>
      <c r="H33" s="37"/>
      <c r="I33" s="127">
        <v>0.21</v>
      </c>
      <c r="J33" s="126">
        <f>ROUND(((SUM(BE79:BE98))*I33),  2)</f>
        <v>72978.710000000006</v>
      </c>
      <c r="K33" s="37"/>
      <c r="L33" s="116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</row>
    <row r="34" spans="1:31" s="2" customFormat="1" ht="14.4" customHeight="1">
      <c r="A34" s="37"/>
      <c r="B34" s="42"/>
      <c r="C34" s="37"/>
      <c r="D34" s="37"/>
      <c r="E34" s="115" t="s">
        <v>51</v>
      </c>
      <c r="F34" s="126">
        <f>ROUND((SUM(BF79:BF98)),  2)</f>
        <v>0</v>
      </c>
      <c r="G34" s="37"/>
      <c r="H34" s="37"/>
      <c r="I34" s="127">
        <v>0.15</v>
      </c>
      <c r="J34" s="126">
        <f>ROUND(((SUM(BF79:BF98))*I34),  2)</f>
        <v>0</v>
      </c>
      <c r="K34" s="37"/>
      <c r="L34" s="116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</row>
    <row r="35" spans="1:31" s="2" customFormat="1" ht="14.4" hidden="1" customHeight="1">
      <c r="A35" s="37"/>
      <c r="B35" s="42"/>
      <c r="C35" s="37"/>
      <c r="D35" s="37"/>
      <c r="E35" s="115" t="s">
        <v>52</v>
      </c>
      <c r="F35" s="126">
        <f>ROUND((SUM(BG79:BG98)),  2)</f>
        <v>0</v>
      </c>
      <c r="G35" s="37"/>
      <c r="H35" s="37"/>
      <c r="I35" s="127">
        <v>0.21</v>
      </c>
      <c r="J35" s="126">
        <f>0</f>
        <v>0</v>
      </c>
      <c r="K35" s="37"/>
      <c r="L35" s="116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</row>
    <row r="36" spans="1:31" s="2" customFormat="1" ht="14.4" hidden="1" customHeight="1">
      <c r="A36" s="37"/>
      <c r="B36" s="42"/>
      <c r="C36" s="37"/>
      <c r="D36" s="37"/>
      <c r="E36" s="115" t="s">
        <v>53</v>
      </c>
      <c r="F36" s="126">
        <f>ROUND((SUM(BH79:BH98)),  2)</f>
        <v>0</v>
      </c>
      <c r="G36" s="37"/>
      <c r="H36" s="37"/>
      <c r="I36" s="127">
        <v>0.15</v>
      </c>
      <c r="J36" s="126">
        <f>0</f>
        <v>0</v>
      </c>
      <c r="K36" s="37"/>
      <c r="L36" s="116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</row>
    <row r="37" spans="1:31" s="2" customFormat="1" ht="14.4" hidden="1" customHeight="1">
      <c r="A37" s="37"/>
      <c r="B37" s="42"/>
      <c r="C37" s="37"/>
      <c r="D37" s="37"/>
      <c r="E37" s="115" t="s">
        <v>54</v>
      </c>
      <c r="F37" s="126">
        <f>ROUND((SUM(BI79:BI98)),  2)</f>
        <v>0</v>
      </c>
      <c r="G37" s="37"/>
      <c r="H37" s="37"/>
      <c r="I37" s="127">
        <v>0</v>
      </c>
      <c r="J37" s="126">
        <f>0</f>
        <v>0</v>
      </c>
      <c r="K37" s="37"/>
      <c r="L37" s="116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</row>
    <row r="38" spans="1:31" s="2" customFormat="1" ht="7" customHeight="1">
      <c r="A38" s="37"/>
      <c r="B38" s="42"/>
      <c r="C38" s="37"/>
      <c r="D38" s="37"/>
      <c r="E38" s="37"/>
      <c r="F38" s="37"/>
      <c r="G38" s="37"/>
      <c r="H38" s="37"/>
      <c r="I38" s="37"/>
      <c r="J38" s="37"/>
      <c r="K38" s="37"/>
      <c r="L38" s="116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</row>
    <row r="39" spans="1:31" s="2" customFormat="1" ht="25.4" customHeight="1">
      <c r="A39" s="37"/>
      <c r="B39" s="42"/>
      <c r="C39" s="128"/>
      <c r="D39" s="129" t="s">
        <v>55</v>
      </c>
      <c r="E39" s="130"/>
      <c r="F39" s="130"/>
      <c r="G39" s="131" t="s">
        <v>56</v>
      </c>
      <c r="H39" s="132" t="s">
        <v>57</v>
      </c>
      <c r="I39" s="130"/>
      <c r="J39" s="133">
        <f>SUM(J30:J37)</f>
        <v>420496.36000000004</v>
      </c>
      <c r="K39" s="134"/>
      <c r="L39" s="116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</row>
    <row r="40" spans="1:31" s="2" customFormat="1" ht="14.4" customHeight="1">
      <c r="A40" s="37"/>
      <c r="B40" s="135"/>
      <c r="C40" s="136"/>
      <c r="D40" s="136"/>
      <c r="E40" s="136"/>
      <c r="F40" s="136"/>
      <c r="G40" s="136"/>
      <c r="H40" s="136"/>
      <c r="I40" s="136"/>
      <c r="J40" s="136"/>
      <c r="K40" s="136"/>
      <c r="L40" s="116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</row>
    <row r="44" spans="1:31" s="2" customFormat="1" ht="7" customHeight="1">
      <c r="A44" s="37"/>
      <c r="B44" s="137"/>
      <c r="C44" s="138"/>
      <c r="D44" s="138"/>
      <c r="E44" s="138"/>
      <c r="F44" s="138"/>
      <c r="G44" s="138"/>
      <c r="H44" s="138"/>
      <c r="I44" s="138"/>
      <c r="J44" s="138"/>
      <c r="K44" s="138"/>
      <c r="L44" s="116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</row>
    <row r="45" spans="1:31" s="2" customFormat="1" ht="25" customHeight="1">
      <c r="A45" s="37"/>
      <c r="B45" s="38"/>
      <c r="C45" s="25" t="s">
        <v>132</v>
      </c>
      <c r="D45" s="39"/>
      <c r="E45" s="39"/>
      <c r="F45" s="39"/>
      <c r="G45" s="39"/>
      <c r="H45" s="39"/>
      <c r="I45" s="39"/>
      <c r="J45" s="39"/>
      <c r="K45" s="39"/>
      <c r="L45" s="116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</row>
    <row r="46" spans="1:31" s="2" customFormat="1" ht="7" customHeight="1">
      <c r="A46" s="37"/>
      <c r="B46" s="38"/>
      <c r="C46" s="39"/>
      <c r="D46" s="39"/>
      <c r="E46" s="39"/>
      <c r="F46" s="39"/>
      <c r="G46" s="39"/>
      <c r="H46" s="39"/>
      <c r="I46" s="39"/>
      <c r="J46" s="39"/>
      <c r="K46" s="39"/>
      <c r="L46" s="116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</row>
    <row r="47" spans="1:31" s="2" customFormat="1" ht="12" customHeight="1">
      <c r="A47" s="37"/>
      <c r="B47" s="38"/>
      <c r="C47" s="31" t="s">
        <v>16</v>
      </c>
      <c r="D47" s="39"/>
      <c r="E47" s="39"/>
      <c r="F47" s="39"/>
      <c r="G47" s="39"/>
      <c r="H47" s="39"/>
      <c r="I47" s="39"/>
      <c r="J47" s="39"/>
      <c r="K47" s="39"/>
      <c r="L47" s="116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</row>
    <row r="48" spans="1:31" s="2" customFormat="1" ht="16.5" customHeight="1">
      <c r="A48" s="37"/>
      <c r="B48" s="38"/>
      <c r="C48" s="39"/>
      <c r="D48" s="39"/>
      <c r="E48" s="390" t="str">
        <f>E7</f>
        <v>Stavební úpravy přečerpávací stanice a odlehčovací komory 10 v ulici Sportovní</v>
      </c>
      <c r="F48" s="391"/>
      <c r="G48" s="391"/>
      <c r="H48" s="391"/>
      <c r="I48" s="39"/>
      <c r="J48" s="39"/>
      <c r="K48" s="39"/>
      <c r="L48" s="116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</row>
    <row r="49" spans="1:47" s="2" customFormat="1" ht="12" customHeight="1">
      <c r="A49" s="37"/>
      <c r="B49" s="38"/>
      <c r="C49" s="31" t="s">
        <v>130</v>
      </c>
      <c r="D49" s="39"/>
      <c r="E49" s="39"/>
      <c r="F49" s="39"/>
      <c r="G49" s="39"/>
      <c r="H49" s="39"/>
      <c r="I49" s="39"/>
      <c r="J49" s="39"/>
      <c r="K49" s="39"/>
      <c r="L49" s="116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</row>
    <row r="50" spans="1:47" s="2" customFormat="1" ht="16.5" customHeight="1">
      <c r="A50" s="37"/>
      <c r="B50" s="38"/>
      <c r="C50" s="39"/>
      <c r="D50" s="39"/>
      <c r="E50" s="344" t="str">
        <f>E9</f>
        <v>00 - Soupis vedlejších a ostatních nákladů</v>
      </c>
      <c r="F50" s="392"/>
      <c r="G50" s="392"/>
      <c r="H50" s="392"/>
      <c r="I50" s="39"/>
      <c r="J50" s="39"/>
      <c r="K50" s="39"/>
      <c r="L50" s="116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</row>
    <row r="51" spans="1:47" s="2" customFormat="1" ht="7" customHeight="1">
      <c r="A51" s="37"/>
      <c r="B51" s="38"/>
      <c r="C51" s="39"/>
      <c r="D51" s="39"/>
      <c r="E51" s="39"/>
      <c r="F51" s="39"/>
      <c r="G51" s="39"/>
      <c r="H51" s="39"/>
      <c r="I51" s="39"/>
      <c r="J51" s="39"/>
      <c r="K51" s="39"/>
      <c r="L51" s="116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</row>
    <row r="52" spans="1:47" s="2" customFormat="1" ht="12" customHeight="1">
      <c r="A52" s="37"/>
      <c r="B52" s="38"/>
      <c r="C52" s="31" t="s">
        <v>22</v>
      </c>
      <c r="D52" s="39"/>
      <c r="E52" s="39"/>
      <c r="F52" s="29" t="str">
        <f>F12</f>
        <v>Český Brod</v>
      </c>
      <c r="G52" s="39"/>
      <c r="H52" s="39"/>
      <c r="I52" s="31" t="s">
        <v>24</v>
      </c>
      <c r="J52" s="62" t="str">
        <f>IF(J12="","",J12)</f>
        <v>31. 1. 2024</v>
      </c>
      <c r="K52" s="39"/>
      <c r="L52" s="116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</row>
    <row r="53" spans="1:47" s="2" customFormat="1" ht="7" customHeight="1">
      <c r="A53" s="37"/>
      <c r="B53" s="38"/>
      <c r="C53" s="39"/>
      <c r="D53" s="39"/>
      <c r="E53" s="39"/>
      <c r="F53" s="39"/>
      <c r="G53" s="39"/>
      <c r="H53" s="39"/>
      <c r="I53" s="39"/>
      <c r="J53" s="39"/>
      <c r="K53" s="39"/>
      <c r="L53" s="116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</row>
    <row r="54" spans="1:47" s="2" customFormat="1" ht="15.15" customHeight="1">
      <c r="A54" s="37"/>
      <c r="B54" s="38"/>
      <c r="C54" s="31" t="s">
        <v>30</v>
      </c>
      <c r="D54" s="39"/>
      <c r="E54" s="39"/>
      <c r="F54" s="29" t="str">
        <f>E15</f>
        <v>Město Český Brod</v>
      </c>
      <c r="G54" s="39"/>
      <c r="H54" s="39"/>
      <c r="I54" s="31" t="s">
        <v>37</v>
      </c>
      <c r="J54" s="35" t="str">
        <f>E21</f>
        <v>Ing. Petr Koblenc</v>
      </c>
      <c r="K54" s="39"/>
      <c r="L54" s="116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</row>
    <row r="55" spans="1:47" s="2" customFormat="1" ht="25.65" customHeight="1">
      <c r="A55" s="37"/>
      <c r="B55" s="38"/>
      <c r="C55" s="31" t="s">
        <v>36</v>
      </c>
      <c r="D55" s="39"/>
      <c r="E55" s="39"/>
      <c r="F55" s="29" t="str">
        <f>IF(E18="","",E18)</f>
        <v>1.SčV, a.s.</v>
      </c>
      <c r="G55" s="39"/>
      <c r="H55" s="39"/>
      <c r="I55" s="31" t="s">
        <v>40</v>
      </c>
      <c r="J55" s="35" t="str">
        <f>E24</f>
        <v>Vodohospodářský rozvoj a výstavba a.s.</v>
      </c>
      <c r="K55" s="39"/>
      <c r="L55" s="116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</row>
    <row r="56" spans="1:47" s="2" customFormat="1" ht="10.25" customHeight="1">
      <c r="A56" s="37"/>
      <c r="B56" s="38"/>
      <c r="C56" s="39"/>
      <c r="D56" s="39"/>
      <c r="E56" s="39"/>
      <c r="F56" s="39"/>
      <c r="G56" s="39"/>
      <c r="H56" s="39"/>
      <c r="I56" s="39"/>
      <c r="J56" s="39"/>
      <c r="K56" s="39"/>
      <c r="L56" s="116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</row>
    <row r="57" spans="1:47" s="2" customFormat="1" ht="29.25" customHeight="1">
      <c r="A57" s="37"/>
      <c r="B57" s="38"/>
      <c r="C57" s="139" t="s">
        <v>133</v>
      </c>
      <c r="D57" s="140"/>
      <c r="E57" s="140"/>
      <c r="F57" s="140"/>
      <c r="G57" s="140"/>
      <c r="H57" s="140"/>
      <c r="I57" s="140"/>
      <c r="J57" s="141" t="s">
        <v>134</v>
      </c>
      <c r="K57" s="140"/>
      <c r="L57" s="116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</row>
    <row r="58" spans="1:47" s="2" customFormat="1" ht="10.25" customHeight="1">
      <c r="A58" s="37"/>
      <c r="B58" s="38"/>
      <c r="C58" s="39"/>
      <c r="D58" s="39"/>
      <c r="E58" s="39"/>
      <c r="F58" s="39"/>
      <c r="G58" s="39"/>
      <c r="H58" s="39"/>
      <c r="I58" s="39"/>
      <c r="J58" s="39"/>
      <c r="K58" s="39"/>
      <c r="L58" s="116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</row>
    <row r="59" spans="1:47" s="2" customFormat="1" ht="22.75" customHeight="1">
      <c r="A59" s="37"/>
      <c r="B59" s="38"/>
      <c r="C59" s="142" t="s">
        <v>77</v>
      </c>
      <c r="D59" s="39"/>
      <c r="E59" s="39"/>
      <c r="F59" s="39"/>
      <c r="G59" s="39"/>
      <c r="H59" s="39"/>
      <c r="I59" s="39"/>
      <c r="J59" s="80">
        <f>J79</f>
        <v>347517.65</v>
      </c>
      <c r="K59" s="39"/>
      <c r="L59" s="116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U59" s="19" t="s">
        <v>135</v>
      </c>
    </row>
    <row r="60" spans="1:47" s="2" customFormat="1" ht="21.75" customHeight="1">
      <c r="A60" s="37"/>
      <c r="B60" s="38"/>
      <c r="C60" s="39"/>
      <c r="D60" s="39"/>
      <c r="E60" s="39"/>
      <c r="F60" s="39"/>
      <c r="G60" s="39"/>
      <c r="H60" s="39"/>
      <c r="I60" s="39"/>
      <c r="J60" s="39"/>
      <c r="K60" s="39"/>
      <c r="L60" s="116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</row>
    <row r="61" spans="1:47" s="2" customFormat="1" ht="7" customHeight="1">
      <c r="A61" s="37"/>
      <c r="B61" s="50"/>
      <c r="C61" s="51"/>
      <c r="D61" s="51"/>
      <c r="E61" s="51"/>
      <c r="F61" s="51"/>
      <c r="G61" s="51"/>
      <c r="H61" s="51"/>
      <c r="I61" s="51"/>
      <c r="J61" s="51"/>
      <c r="K61" s="51"/>
      <c r="L61" s="116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</row>
    <row r="65" spans="1:65" s="2" customFormat="1" ht="7" customHeight="1">
      <c r="A65" s="37"/>
      <c r="B65" s="52"/>
      <c r="C65" s="53"/>
      <c r="D65" s="53"/>
      <c r="E65" s="53"/>
      <c r="F65" s="53"/>
      <c r="G65" s="53"/>
      <c r="H65" s="53"/>
      <c r="I65" s="53"/>
      <c r="J65" s="53"/>
      <c r="K65" s="53"/>
      <c r="L65" s="116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</row>
    <row r="66" spans="1:65" s="2" customFormat="1" ht="25" customHeight="1">
      <c r="A66" s="37"/>
      <c r="B66" s="38"/>
      <c r="C66" s="25" t="s">
        <v>136</v>
      </c>
      <c r="D66" s="39"/>
      <c r="E66" s="39"/>
      <c r="F66" s="39"/>
      <c r="G66" s="39"/>
      <c r="H66" s="39"/>
      <c r="I66" s="39"/>
      <c r="J66" s="39"/>
      <c r="K66" s="39"/>
      <c r="L66" s="116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</row>
    <row r="67" spans="1:65" s="2" customFormat="1" ht="7" customHeight="1">
      <c r="A67" s="37"/>
      <c r="B67" s="38"/>
      <c r="C67" s="39"/>
      <c r="D67" s="39"/>
      <c r="E67" s="39"/>
      <c r="F67" s="39"/>
      <c r="G67" s="39"/>
      <c r="H67" s="39"/>
      <c r="I67" s="39"/>
      <c r="J67" s="39"/>
      <c r="K67" s="39"/>
      <c r="L67" s="116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</row>
    <row r="68" spans="1:65" s="2" customFormat="1" ht="12" customHeight="1">
      <c r="A68" s="37"/>
      <c r="B68" s="38"/>
      <c r="C68" s="31" t="s">
        <v>16</v>
      </c>
      <c r="D68" s="39"/>
      <c r="E68" s="39"/>
      <c r="F68" s="39"/>
      <c r="G68" s="39"/>
      <c r="H68" s="39"/>
      <c r="I68" s="39"/>
      <c r="J68" s="39"/>
      <c r="K68" s="39"/>
      <c r="L68" s="116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</row>
    <row r="69" spans="1:65" s="2" customFormat="1" ht="16.5" customHeight="1">
      <c r="A69" s="37"/>
      <c r="B69" s="38"/>
      <c r="C69" s="39"/>
      <c r="D69" s="39"/>
      <c r="E69" s="390" t="str">
        <f>E7</f>
        <v>Stavební úpravy přečerpávací stanice a odlehčovací komory 10 v ulici Sportovní</v>
      </c>
      <c r="F69" s="391"/>
      <c r="G69" s="391"/>
      <c r="H69" s="391"/>
      <c r="I69" s="39"/>
      <c r="J69" s="39"/>
      <c r="K69" s="39"/>
      <c r="L69" s="116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</row>
    <row r="70" spans="1:65" s="2" customFormat="1" ht="12" customHeight="1">
      <c r="A70" s="37"/>
      <c r="B70" s="38"/>
      <c r="C70" s="31" t="s">
        <v>130</v>
      </c>
      <c r="D70" s="39"/>
      <c r="E70" s="39"/>
      <c r="F70" s="39"/>
      <c r="G70" s="39"/>
      <c r="H70" s="39"/>
      <c r="I70" s="39"/>
      <c r="J70" s="39"/>
      <c r="K70" s="39"/>
      <c r="L70" s="116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</row>
    <row r="71" spans="1:65" s="2" customFormat="1" ht="16.5" customHeight="1">
      <c r="A71" s="37"/>
      <c r="B71" s="38"/>
      <c r="C71" s="39"/>
      <c r="D71" s="39"/>
      <c r="E71" s="344" t="str">
        <f>E9</f>
        <v>00 - Soupis vedlejších a ostatních nákladů</v>
      </c>
      <c r="F71" s="392"/>
      <c r="G71" s="392"/>
      <c r="H71" s="392"/>
      <c r="I71" s="39"/>
      <c r="J71" s="39"/>
      <c r="K71" s="39"/>
      <c r="L71" s="116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</row>
    <row r="72" spans="1:65" s="2" customFormat="1" ht="7" customHeight="1">
      <c r="A72" s="37"/>
      <c r="B72" s="38"/>
      <c r="C72" s="39"/>
      <c r="D72" s="39"/>
      <c r="E72" s="39"/>
      <c r="F72" s="39"/>
      <c r="G72" s="39"/>
      <c r="H72" s="39"/>
      <c r="I72" s="39"/>
      <c r="J72" s="39"/>
      <c r="K72" s="39"/>
      <c r="L72" s="116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</row>
    <row r="73" spans="1:65" s="2" customFormat="1" ht="12" customHeight="1">
      <c r="A73" s="37"/>
      <c r="B73" s="38"/>
      <c r="C73" s="31" t="s">
        <v>22</v>
      </c>
      <c r="D73" s="39"/>
      <c r="E73" s="39"/>
      <c r="F73" s="29" t="str">
        <f>F12</f>
        <v>Český Brod</v>
      </c>
      <c r="G73" s="39"/>
      <c r="H73" s="39"/>
      <c r="I73" s="31" t="s">
        <v>24</v>
      </c>
      <c r="J73" s="62" t="str">
        <f>IF(J12="","",J12)</f>
        <v>31. 1. 2024</v>
      </c>
      <c r="K73" s="39"/>
      <c r="L73" s="116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</row>
    <row r="74" spans="1:65" s="2" customFormat="1" ht="7" customHeight="1">
      <c r="A74" s="37"/>
      <c r="B74" s="38"/>
      <c r="C74" s="39"/>
      <c r="D74" s="39"/>
      <c r="E74" s="39"/>
      <c r="F74" s="39"/>
      <c r="G74" s="39"/>
      <c r="H74" s="39"/>
      <c r="I74" s="39"/>
      <c r="J74" s="39"/>
      <c r="K74" s="39"/>
      <c r="L74" s="116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</row>
    <row r="75" spans="1:65" s="2" customFormat="1" ht="15.15" customHeight="1">
      <c r="A75" s="37"/>
      <c r="B75" s="38"/>
      <c r="C75" s="31" t="s">
        <v>30</v>
      </c>
      <c r="D75" s="39"/>
      <c r="E75" s="39"/>
      <c r="F75" s="29" t="str">
        <f>E15</f>
        <v>Město Český Brod</v>
      </c>
      <c r="G75" s="39"/>
      <c r="H75" s="39"/>
      <c r="I75" s="31" t="s">
        <v>37</v>
      </c>
      <c r="J75" s="35" t="str">
        <f>E21</f>
        <v>Ing. Petr Koblenc</v>
      </c>
      <c r="K75" s="39"/>
      <c r="L75" s="116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</row>
    <row r="76" spans="1:65" s="2" customFormat="1" ht="25.65" customHeight="1">
      <c r="A76" s="37"/>
      <c r="B76" s="38"/>
      <c r="C76" s="31" t="s">
        <v>36</v>
      </c>
      <c r="D76" s="39"/>
      <c r="E76" s="39"/>
      <c r="F76" s="29" t="str">
        <f>IF(E18="","",E18)</f>
        <v>1.SčV, a.s.</v>
      </c>
      <c r="G76" s="39"/>
      <c r="H76" s="39"/>
      <c r="I76" s="31" t="s">
        <v>40</v>
      </c>
      <c r="J76" s="35" t="str">
        <f>E24</f>
        <v>Vodohospodářský rozvoj a výstavba a.s.</v>
      </c>
      <c r="K76" s="39"/>
      <c r="L76" s="116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</row>
    <row r="77" spans="1:65" s="2" customFormat="1" ht="10.25" customHeight="1">
      <c r="A77" s="37"/>
      <c r="B77" s="38"/>
      <c r="C77" s="39"/>
      <c r="D77" s="39"/>
      <c r="E77" s="39"/>
      <c r="F77" s="39"/>
      <c r="G77" s="39"/>
      <c r="H77" s="39"/>
      <c r="I77" s="39"/>
      <c r="J77" s="39"/>
      <c r="K77" s="39"/>
      <c r="L77" s="116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</row>
    <row r="78" spans="1:65" s="9" customFormat="1" ht="29.25" customHeight="1">
      <c r="A78" s="143"/>
      <c r="B78" s="144"/>
      <c r="C78" s="145" t="s">
        <v>137</v>
      </c>
      <c r="D78" s="146" t="s">
        <v>64</v>
      </c>
      <c r="E78" s="146" t="s">
        <v>60</v>
      </c>
      <c r="F78" s="146" t="s">
        <v>61</v>
      </c>
      <c r="G78" s="146" t="s">
        <v>138</v>
      </c>
      <c r="H78" s="146" t="s">
        <v>139</v>
      </c>
      <c r="I78" s="146" t="s">
        <v>140</v>
      </c>
      <c r="J78" s="146" t="s">
        <v>134</v>
      </c>
      <c r="K78" s="147" t="s">
        <v>141</v>
      </c>
      <c r="L78" s="148"/>
      <c r="M78" s="71" t="s">
        <v>35</v>
      </c>
      <c r="N78" s="72" t="s">
        <v>49</v>
      </c>
      <c r="O78" s="72" t="s">
        <v>142</v>
      </c>
      <c r="P78" s="72" t="s">
        <v>143</v>
      </c>
      <c r="Q78" s="72" t="s">
        <v>144</v>
      </c>
      <c r="R78" s="72" t="s">
        <v>145</v>
      </c>
      <c r="S78" s="72" t="s">
        <v>146</v>
      </c>
      <c r="T78" s="73" t="s">
        <v>147</v>
      </c>
      <c r="U78" s="143"/>
      <c r="V78" s="143"/>
      <c r="W78" s="143"/>
      <c r="X78" s="143"/>
      <c r="Y78" s="143"/>
      <c r="Z78" s="143"/>
      <c r="AA78" s="143"/>
      <c r="AB78" s="143"/>
      <c r="AC78" s="143"/>
      <c r="AD78" s="143"/>
      <c r="AE78" s="143"/>
    </row>
    <row r="79" spans="1:65" s="2" customFormat="1" ht="22.75" customHeight="1">
      <c r="A79" s="37"/>
      <c r="B79" s="38"/>
      <c r="C79" s="78" t="s">
        <v>148</v>
      </c>
      <c r="D79" s="39"/>
      <c r="E79" s="39"/>
      <c r="F79" s="39"/>
      <c r="G79" s="39"/>
      <c r="H79" s="39"/>
      <c r="I79" s="39"/>
      <c r="J79" s="149">
        <f>BK79</f>
        <v>347517.65</v>
      </c>
      <c r="K79" s="39"/>
      <c r="L79" s="42"/>
      <c r="M79" s="74"/>
      <c r="N79" s="150"/>
      <c r="O79" s="75"/>
      <c r="P79" s="151">
        <f>SUM(P80:P98)</f>
        <v>0</v>
      </c>
      <c r="Q79" s="75"/>
      <c r="R79" s="151">
        <f>SUM(R80:R98)</f>
        <v>0</v>
      </c>
      <c r="S79" s="75"/>
      <c r="T79" s="152">
        <f>SUM(T80:T98)</f>
        <v>0</v>
      </c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T79" s="19" t="s">
        <v>78</v>
      </c>
      <c r="AU79" s="19" t="s">
        <v>135</v>
      </c>
      <c r="BK79" s="153">
        <f>SUM(BK80:BK98)</f>
        <v>347517.65</v>
      </c>
    </row>
    <row r="80" spans="1:65" s="2" customFormat="1" ht="16.5" customHeight="1">
      <c r="A80" s="37"/>
      <c r="B80" s="38"/>
      <c r="C80" s="154" t="s">
        <v>87</v>
      </c>
      <c r="D80" s="154" t="s">
        <v>149</v>
      </c>
      <c r="E80" s="155" t="s">
        <v>150</v>
      </c>
      <c r="F80" s="156" t="s">
        <v>151</v>
      </c>
      <c r="G80" s="157" t="s">
        <v>152</v>
      </c>
      <c r="H80" s="158">
        <v>1</v>
      </c>
      <c r="I80" s="159">
        <v>112000</v>
      </c>
      <c r="J80" s="160">
        <f t="shared" ref="J80:J89" si="0">ROUND(I80*H80,2)</f>
        <v>112000</v>
      </c>
      <c r="K80" s="156" t="s">
        <v>35</v>
      </c>
      <c r="L80" s="42"/>
      <c r="M80" s="161" t="s">
        <v>35</v>
      </c>
      <c r="N80" s="162" t="s">
        <v>50</v>
      </c>
      <c r="O80" s="67"/>
      <c r="P80" s="163">
        <f t="shared" ref="P80:P89" si="1">O80*H80</f>
        <v>0</v>
      </c>
      <c r="Q80" s="163">
        <v>0</v>
      </c>
      <c r="R80" s="163">
        <f t="shared" ref="R80:R89" si="2">Q80*H80</f>
        <v>0</v>
      </c>
      <c r="S80" s="163">
        <v>0</v>
      </c>
      <c r="T80" s="164">
        <f t="shared" ref="T80:T89" si="3">S80*H80</f>
        <v>0</v>
      </c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R80" s="165" t="s">
        <v>153</v>
      </c>
      <c r="AT80" s="165" t="s">
        <v>149</v>
      </c>
      <c r="AU80" s="165" t="s">
        <v>79</v>
      </c>
      <c r="AY80" s="19" t="s">
        <v>154</v>
      </c>
      <c r="BE80" s="166">
        <f t="shared" ref="BE80:BE89" si="4">IF(N80="základní",J80,0)</f>
        <v>112000</v>
      </c>
      <c r="BF80" s="166">
        <f t="shared" ref="BF80:BF89" si="5">IF(N80="snížená",J80,0)</f>
        <v>0</v>
      </c>
      <c r="BG80" s="166">
        <f t="shared" ref="BG80:BG89" si="6">IF(N80="zákl. přenesená",J80,0)</f>
        <v>0</v>
      </c>
      <c r="BH80" s="166">
        <f t="shared" ref="BH80:BH89" si="7">IF(N80="sníž. přenesená",J80,0)</f>
        <v>0</v>
      </c>
      <c r="BI80" s="166">
        <f t="shared" ref="BI80:BI89" si="8">IF(N80="nulová",J80,0)</f>
        <v>0</v>
      </c>
      <c r="BJ80" s="19" t="s">
        <v>87</v>
      </c>
      <c r="BK80" s="166">
        <f t="shared" ref="BK80:BK89" si="9">ROUND(I80*H80,2)</f>
        <v>112000</v>
      </c>
      <c r="BL80" s="19" t="s">
        <v>153</v>
      </c>
      <c r="BM80" s="165" t="s">
        <v>155</v>
      </c>
    </row>
    <row r="81" spans="1:65" s="2" customFormat="1" ht="16.5" customHeight="1">
      <c r="A81" s="37"/>
      <c r="B81" s="38"/>
      <c r="C81" s="154" t="s">
        <v>89</v>
      </c>
      <c r="D81" s="154" t="s">
        <v>149</v>
      </c>
      <c r="E81" s="155" t="s">
        <v>156</v>
      </c>
      <c r="F81" s="156" t="s">
        <v>157</v>
      </c>
      <c r="G81" s="157" t="s">
        <v>152</v>
      </c>
      <c r="H81" s="158">
        <v>1</v>
      </c>
      <c r="I81" s="159">
        <v>8000</v>
      </c>
      <c r="J81" s="160">
        <f t="shared" si="0"/>
        <v>8000</v>
      </c>
      <c r="K81" s="156" t="s">
        <v>35</v>
      </c>
      <c r="L81" s="42"/>
      <c r="M81" s="161" t="s">
        <v>35</v>
      </c>
      <c r="N81" s="162" t="s">
        <v>50</v>
      </c>
      <c r="O81" s="67"/>
      <c r="P81" s="163">
        <f t="shared" si="1"/>
        <v>0</v>
      </c>
      <c r="Q81" s="163">
        <v>0</v>
      </c>
      <c r="R81" s="163">
        <f t="shared" si="2"/>
        <v>0</v>
      </c>
      <c r="S81" s="163">
        <v>0</v>
      </c>
      <c r="T81" s="164">
        <f t="shared" si="3"/>
        <v>0</v>
      </c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R81" s="165" t="s">
        <v>153</v>
      </c>
      <c r="AT81" s="165" t="s">
        <v>149</v>
      </c>
      <c r="AU81" s="165" t="s">
        <v>79</v>
      </c>
      <c r="AY81" s="19" t="s">
        <v>154</v>
      </c>
      <c r="BE81" s="166">
        <f t="shared" si="4"/>
        <v>8000</v>
      </c>
      <c r="BF81" s="166">
        <f t="shared" si="5"/>
        <v>0</v>
      </c>
      <c r="BG81" s="166">
        <f t="shared" si="6"/>
        <v>0</v>
      </c>
      <c r="BH81" s="166">
        <f t="shared" si="7"/>
        <v>0</v>
      </c>
      <c r="BI81" s="166">
        <f t="shared" si="8"/>
        <v>0</v>
      </c>
      <c r="BJ81" s="19" t="s">
        <v>87</v>
      </c>
      <c r="BK81" s="166">
        <f t="shared" si="9"/>
        <v>8000</v>
      </c>
      <c r="BL81" s="19" t="s">
        <v>153</v>
      </c>
      <c r="BM81" s="165" t="s">
        <v>158</v>
      </c>
    </row>
    <row r="82" spans="1:65" s="2" customFormat="1" ht="16.5" customHeight="1">
      <c r="A82" s="37"/>
      <c r="B82" s="38"/>
      <c r="C82" s="154" t="s">
        <v>159</v>
      </c>
      <c r="D82" s="154" t="s">
        <v>149</v>
      </c>
      <c r="E82" s="155" t="s">
        <v>160</v>
      </c>
      <c r="F82" s="156" t="s">
        <v>161</v>
      </c>
      <c r="G82" s="157" t="s">
        <v>152</v>
      </c>
      <c r="H82" s="158">
        <v>1</v>
      </c>
      <c r="I82" s="159">
        <v>69714.75</v>
      </c>
      <c r="J82" s="160">
        <f t="shared" si="0"/>
        <v>69714.75</v>
      </c>
      <c r="K82" s="156" t="s">
        <v>35</v>
      </c>
      <c r="L82" s="42"/>
      <c r="M82" s="161" t="s">
        <v>35</v>
      </c>
      <c r="N82" s="162" t="s">
        <v>50</v>
      </c>
      <c r="O82" s="67"/>
      <c r="P82" s="163">
        <f t="shared" si="1"/>
        <v>0</v>
      </c>
      <c r="Q82" s="163">
        <v>0</v>
      </c>
      <c r="R82" s="163">
        <f t="shared" si="2"/>
        <v>0</v>
      </c>
      <c r="S82" s="163">
        <v>0</v>
      </c>
      <c r="T82" s="164">
        <f t="shared" si="3"/>
        <v>0</v>
      </c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R82" s="165" t="s">
        <v>153</v>
      </c>
      <c r="AT82" s="165" t="s">
        <v>149</v>
      </c>
      <c r="AU82" s="165" t="s">
        <v>79</v>
      </c>
      <c r="AY82" s="19" t="s">
        <v>154</v>
      </c>
      <c r="BE82" s="166">
        <f t="shared" si="4"/>
        <v>69714.75</v>
      </c>
      <c r="BF82" s="166">
        <f t="shared" si="5"/>
        <v>0</v>
      </c>
      <c r="BG82" s="166">
        <f t="shared" si="6"/>
        <v>0</v>
      </c>
      <c r="BH82" s="166">
        <f t="shared" si="7"/>
        <v>0</v>
      </c>
      <c r="BI82" s="166">
        <f t="shared" si="8"/>
        <v>0</v>
      </c>
      <c r="BJ82" s="19" t="s">
        <v>87</v>
      </c>
      <c r="BK82" s="166">
        <f t="shared" si="9"/>
        <v>69714.75</v>
      </c>
      <c r="BL82" s="19" t="s">
        <v>153</v>
      </c>
      <c r="BM82" s="165" t="s">
        <v>162</v>
      </c>
    </row>
    <row r="83" spans="1:65" s="2" customFormat="1" ht="16.5" customHeight="1">
      <c r="A83" s="37"/>
      <c r="B83" s="38"/>
      <c r="C83" s="154" t="s">
        <v>163</v>
      </c>
      <c r="D83" s="154" t="s">
        <v>149</v>
      </c>
      <c r="E83" s="155" t="s">
        <v>164</v>
      </c>
      <c r="F83" s="156" t="s">
        <v>165</v>
      </c>
      <c r="G83" s="157" t="s">
        <v>152</v>
      </c>
      <c r="H83" s="158">
        <v>1</v>
      </c>
      <c r="I83" s="159">
        <v>16000</v>
      </c>
      <c r="J83" s="160">
        <f t="shared" si="0"/>
        <v>16000</v>
      </c>
      <c r="K83" s="156" t="s">
        <v>35</v>
      </c>
      <c r="L83" s="42"/>
      <c r="M83" s="161" t="s">
        <v>35</v>
      </c>
      <c r="N83" s="162" t="s">
        <v>50</v>
      </c>
      <c r="O83" s="67"/>
      <c r="P83" s="163">
        <f t="shared" si="1"/>
        <v>0</v>
      </c>
      <c r="Q83" s="163">
        <v>0</v>
      </c>
      <c r="R83" s="163">
        <f t="shared" si="2"/>
        <v>0</v>
      </c>
      <c r="S83" s="163">
        <v>0</v>
      </c>
      <c r="T83" s="164">
        <f t="shared" si="3"/>
        <v>0</v>
      </c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R83" s="165" t="s">
        <v>153</v>
      </c>
      <c r="AT83" s="165" t="s">
        <v>149</v>
      </c>
      <c r="AU83" s="165" t="s">
        <v>79</v>
      </c>
      <c r="AY83" s="19" t="s">
        <v>154</v>
      </c>
      <c r="BE83" s="166">
        <f t="shared" si="4"/>
        <v>16000</v>
      </c>
      <c r="BF83" s="166">
        <f t="shared" si="5"/>
        <v>0</v>
      </c>
      <c r="BG83" s="166">
        <f t="shared" si="6"/>
        <v>0</v>
      </c>
      <c r="BH83" s="166">
        <f t="shared" si="7"/>
        <v>0</v>
      </c>
      <c r="BI83" s="166">
        <f t="shared" si="8"/>
        <v>0</v>
      </c>
      <c r="BJ83" s="19" t="s">
        <v>87</v>
      </c>
      <c r="BK83" s="166">
        <f t="shared" si="9"/>
        <v>16000</v>
      </c>
      <c r="BL83" s="19" t="s">
        <v>153</v>
      </c>
      <c r="BM83" s="165" t="s">
        <v>166</v>
      </c>
    </row>
    <row r="84" spans="1:65" s="2" customFormat="1" ht="16.5" customHeight="1">
      <c r="A84" s="37"/>
      <c r="B84" s="38"/>
      <c r="C84" s="154" t="s">
        <v>167</v>
      </c>
      <c r="D84" s="154" t="s">
        <v>149</v>
      </c>
      <c r="E84" s="155" t="s">
        <v>168</v>
      </c>
      <c r="F84" s="156" t="s">
        <v>169</v>
      </c>
      <c r="G84" s="157" t="s">
        <v>152</v>
      </c>
      <c r="H84" s="158">
        <v>1</v>
      </c>
      <c r="I84" s="159">
        <v>9450</v>
      </c>
      <c r="J84" s="160">
        <f t="shared" si="0"/>
        <v>9450</v>
      </c>
      <c r="K84" s="156" t="s">
        <v>35</v>
      </c>
      <c r="L84" s="42"/>
      <c r="M84" s="161" t="s">
        <v>35</v>
      </c>
      <c r="N84" s="162" t="s">
        <v>50</v>
      </c>
      <c r="O84" s="67"/>
      <c r="P84" s="163">
        <f t="shared" si="1"/>
        <v>0</v>
      </c>
      <c r="Q84" s="163">
        <v>0</v>
      </c>
      <c r="R84" s="163">
        <f t="shared" si="2"/>
        <v>0</v>
      </c>
      <c r="S84" s="163">
        <v>0</v>
      </c>
      <c r="T84" s="164">
        <f t="shared" si="3"/>
        <v>0</v>
      </c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R84" s="165" t="s">
        <v>153</v>
      </c>
      <c r="AT84" s="165" t="s">
        <v>149</v>
      </c>
      <c r="AU84" s="165" t="s">
        <v>79</v>
      </c>
      <c r="AY84" s="19" t="s">
        <v>154</v>
      </c>
      <c r="BE84" s="166">
        <f t="shared" si="4"/>
        <v>9450</v>
      </c>
      <c r="BF84" s="166">
        <f t="shared" si="5"/>
        <v>0</v>
      </c>
      <c r="BG84" s="166">
        <f t="shared" si="6"/>
        <v>0</v>
      </c>
      <c r="BH84" s="166">
        <f t="shared" si="7"/>
        <v>0</v>
      </c>
      <c r="BI84" s="166">
        <f t="shared" si="8"/>
        <v>0</v>
      </c>
      <c r="BJ84" s="19" t="s">
        <v>87</v>
      </c>
      <c r="BK84" s="166">
        <f t="shared" si="9"/>
        <v>9450</v>
      </c>
      <c r="BL84" s="19" t="s">
        <v>153</v>
      </c>
      <c r="BM84" s="165" t="s">
        <v>170</v>
      </c>
    </row>
    <row r="85" spans="1:65" s="2" customFormat="1" ht="16.5" customHeight="1">
      <c r="A85" s="37"/>
      <c r="B85" s="38"/>
      <c r="C85" s="154" t="s">
        <v>171</v>
      </c>
      <c r="D85" s="154" t="s">
        <v>149</v>
      </c>
      <c r="E85" s="155" t="s">
        <v>172</v>
      </c>
      <c r="F85" s="156" t="s">
        <v>173</v>
      </c>
      <c r="G85" s="157" t="s">
        <v>152</v>
      </c>
      <c r="H85" s="158">
        <v>1</v>
      </c>
      <c r="I85" s="159">
        <v>45000</v>
      </c>
      <c r="J85" s="160">
        <f t="shared" si="0"/>
        <v>45000</v>
      </c>
      <c r="K85" s="156" t="s">
        <v>35</v>
      </c>
      <c r="L85" s="42"/>
      <c r="M85" s="161" t="s">
        <v>35</v>
      </c>
      <c r="N85" s="162" t="s">
        <v>50</v>
      </c>
      <c r="O85" s="67"/>
      <c r="P85" s="163">
        <f t="shared" si="1"/>
        <v>0</v>
      </c>
      <c r="Q85" s="163">
        <v>0</v>
      </c>
      <c r="R85" s="163">
        <f t="shared" si="2"/>
        <v>0</v>
      </c>
      <c r="S85" s="163">
        <v>0</v>
      </c>
      <c r="T85" s="164">
        <f t="shared" si="3"/>
        <v>0</v>
      </c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R85" s="165" t="s">
        <v>153</v>
      </c>
      <c r="AT85" s="165" t="s">
        <v>149</v>
      </c>
      <c r="AU85" s="165" t="s">
        <v>79</v>
      </c>
      <c r="AY85" s="19" t="s">
        <v>154</v>
      </c>
      <c r="BE85" s="166">
        <f t="shared" si="4"/>
        <v>45000</v>
      </c>
      <c r="BF85" s="166">
        <f t="shared" si="5"/>
        <v>0</v>
      </c>
      <c r="BG85" s="166">
        <f t="shared" si="6"/>
        <v>0</v>
      </c>
      <c r="BH85" s="166">
        <f t="shared" si="7"/>
        <v>0</v>
      </c>
      <c r="BI85" s="166">
        <f t="shared" si="8"/>
        <v>0</v>
      </c>
      <c r="BJ85" s="19" t="s">
        <v>87</v>
      </c>
      <c r="BK85" s="166">
        <f t="shared" si="9"/>
        <v>45000</v>
      </c>
      <c r="BL85" s="19" t="s">
        <v>153</v>
      </c>
      <c r="BM85" s="165" t="s">
        <v>174</v>
      </c>
    </row>
    <row r="86" spans="1:65" s="2" customFormat="1" ht="16.5" customHeight="1">
      <c r="A86" s="37"/>
      <c r="B86" s="38"/>
      <c r="C86" s="154" t="s">
        <v>175</v>
      </c>
      <c r="D86" s="154" t="s">
        <v>149</v>
      </c>
      <c r="E86" s="155" t="s">
        <v>176</v>
      </c>
      <c r="F86" s="156" t="s">
        <v>177</v>
      </c>
      <c r="G86" s="157" t="s">
        <v>152</v>
      </c>
      <c r="H86" s="158">
        <v>1</v>
      </c>
      <c r="I86" s="159">
        <v>8000</v>
      </c>
      <c r="J86" s="160">
        <f t="shared" si="0"/>
        <v>8000</v>
      </c>
      <c r="K86" s="156" t="s">
        <v>35</v>
      </c>
      <c r="L86" s="42"/>
      <c r="M86" s="161" t="s">
        <v>35</v>
      </c>
      <c r="N86" s="162" t="s">
        <v>50</v>
      </c>
      <c r="O86" s="67"/>
      <c r="P86" s="163">
        <f t="shared" si="1"/>
        <v>0</v>
      </c>
      <c r="Q86" s="163">
        <v>0</v>
      </c>
      <c r="R86" s="163">
        <f t="shared" si="2"/>
        <v>0</v>
      </c>
      <c r="S86" s="163">
        <v>0</v>
      </c>
      <c r="T86" s="164">
        <f t="shared" si="3"/>
        <v>0</v>
      </c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R86" s="165" t="s">
        <v>153</v>
      </c>
      <c r="AT86" s="165" t="s">
        <v>149</v>
      </c>
      <c r="AU86" s="165" t="s">
        <v>79</v>
      </c>
      <c r="AY86" s="19" t="s">
        <v>154</v>
      </c>
      <c r="BE86" s="166">
        <f t="shared" si="4"/>
        <v>8000</v>
      </c>
      <c r="BF86" s="166">
        <f t="shared" si="5"/>
        <v>0</v>
      </c>
      <c r="BG86" s="166">
        <f t="shared" si="6"/>
        <v>0</v>
      </c>
      <c r="BH86" s="166">
        <f t="shared" si="7"/>
        <v>0</v>
      </c>
      <c r="BI86" s="166">
        <f t="shared" si="8"/>
        <v>0</v>
      </c>
      <c r="BJ86" s="19" t="s">
        <v>87</v>
      </c>
      <c r="BK86" s="166">
        <f t="shared" si="9"/>
        <v>8000</v>
      </c>
      <c r="BL86" s="19" t="s">
        <v>153</v>
      </c>
      <c r="BM86" s="165" t="s">
        <v>178</v>
      </c>
    </row>
    <row r="87" spans="1:65" s="2" customFormat="1" ht="16.5" customHeight="1">
      <c r="A87" s="37"/>
      <c r="B87" s="38"/>
      <c r="C87" s="154" t="s">
        <v>179</v>
      </c>
      <c r="D87" s="154" t="s">
        <v>149</v>
      </c>
      <c r="E87" s="155" t="s">
        <v>180</v>
      </c>
      <c r="F87" s="156" t="s">
        <v>181</v>
      </c>
      <c r="G87" s="157" t="s">
        <v>152</v>
      </c>
      <c r="H87" s="158">
        <v>1</v>
      </c>
      <c r="I87" s="159">
        <v>2000</v>
      </c>
      <c r="J87" s="160">
        <f t="shared" si="0"/>
        <v>2000</v>
      </c>
      <c r="K87" s="156" t="s">
        <v>35</v>
      </c>
      <c r="L87" s="42"/>
      <c r="M87" s="161" t="s">
        <v>35</v>
      </c>
      <c r="N87" s="162" t="s">
        <v>50</v>
      </c>
      <c r="O87" s="67"/>
      <c r="P87" s="163">
        <f t="shared" si="1"/>
        <v>0</v>
      </c>
      <c r="Q87" s="163">
        <v>0</v>
      </c>
      <c r="R87" s="163">
        <f t="shared" si="2"/>
        <v>0</v>
      </c>
      <c r="S87" s="163">
        <v>0</v>
      </c>
      <c r="T87" s="164">
        <f t="shared" si="3"/>
        <v>0</v>
      </c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R87" s="165" t="s">
        <v>153</v>
      </c>
      <c r="AT87" s="165" t="s">
        <v>149</v>
      </c>
      <c r="AU87" s="165" t="s">
        <v>79</v>
      </c>
      <c r="AY87" s="19" t="s">
        <v>154</v>
      </c>
      <c r="BE87" s="166">
        <f t="shared" si="4"/>
        <v>2000</v>
      </c>
      <c r="BF87" s="166">
        <f t="shared" si="5"/>
        <v>0</v>
      </c>
      <c r="BG87" s="166">
        <f t="shared" si="6"/>
        <v>0</v>
      </c>
      <c r="BH87" s="166">
        <f t="shared" si="7"/>
        <v>0</v>
      </c>
      <c r="BI87" s="166">
        <f t="shared" si="8"/>
        <v>0</v>
      </c>
      <c r="BJ87" s="19" t="s">
        <v>87</v>
      </c>
      <c r="BK87" s="166">
        <f t="shared" si="9"/>
        <v>2000</v>
      </c>
      <c r="BL87" s="19" t="s">
        <v>153</v>
      </c>
      <c r="BM87" s="165" t="s">
        <v>182</v>
      </c>
    </row>
    <row r="88" spans="1:65" s="2" customFormat="1" ht="16.5" customHeight="1">
      <c r="A88" s="37"/>
      <c r="B88" s="38"/>
      <c r="C88" s="154" t="s">
        <v>183</v>
      </c>
      <c r="D88" s="154" t="s">
        <v>149</v>
      </c>
      <c r="E88" s="155" t="s">
        <v>184</v>
      </c>
      <c r="F88" s="156" t="s">
        <v>185</v>
      </c>
      <c r="G88" s="157" t="s">
        <v>152</v>
      </c>
      <c r="H88" s="158">
        <v>1</v>
      </c>
      <c r="I88" s="159">
        <v>4000</v>
      </c>
      <c r="J88" s="160">
        <f t="shared" si="0"/>
        <v>4000</v>
      </c>
      <c r="K88" s="156" t="s">
        <v>35</v>
      </c>
      <c r="L88" s="42"/>
      <c r="M88" s="161" t="s">
        <v>35</v>
      </c>
      <c r="N88" s="162" t="s">
        <v>50</v>
      </c>
      <c r="O88" s="67"/>
      <c r="P88" s="163">
        <f t="shared" si="1"/>
        <v>0</v>
      </c>
      <c r="Q88" s="163">
        <v>0</v>
      </c>
      <c r="R88" s="163">
        <f t="shared" si="2"/>
        <v>0</v>
      </c>
      <c r="S88" s="163">
        <v>0</v>
      </c>
      <c r="T88" s="164">
        <f t="shared" si="3"/>
        <v>0</v>
      </c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R88" s="165" t="s">
        <v>153</v>
      </c>
      <c r="AT88" s="165" t="s">
        <v>149</v>
      </c>
      <c r="AU88" s="165" t="s">
        <v>79</v>
      </c>
      <c r="AY88" s="19" t="s">
        <v>154</v>
      </c>
      <c r="BE88" s="166">
        <f t="shared" si="4"/>
        <v>4000</v>
      </c>
      <c r="BF88" s="166">
        <f t="shared" si="5"/>
        <v>0</v>
      </c>
      <c r="BG88" s="166">
        <f t="shared" si="6"/>
        <v>0</v>
      </c>
      <c r="BH88" s="166">
        <f t="shared" si="7"/>
        <v>0</v>
      </c>
      <c r="BI88" s="166">
        <f t="shared" si="8"/>
        <v>0</v>
      </c>
      <c r="BJ88" s="19" t="s">
        <v>87</v>
      </c>
      <c r="BK88" s="166">
        <f t="shared" si="9"/>
        <v>4000</v>
      </c>
      <c r="BL88" s="19" t="s">
        <v>153</v>
      </c>
      <c r="BM88" s="165" t="s">
        <v>186</v>
      </c>
    </row>
    <row r="89" spans="1:65" s="2" customFormat="1" ht="16.5" customHeight="1">
      <c r="A89" s="37"/>
      <c r="B89" s="38"/>
      <c r="C89" s="154" t="s">
        <v>187</v>
      </c>
      <c r="D89" s="154" t="s">
        <v>149</v>
      </c>
      <c r="E89" s="155" t="s">
        <v>188</v>
      </c>
      <c r="F89" s="156" t="s">
        <v>189</v>
      </c>
      <c r="G89" s="157" t="s">
        <v>152</v>
      </c>
      <c r="H89" s="158">
        <v>1</v>
      </c>
      <c r="I89" s="159">
        <v>16000</v>
      </c>
      <c r="J89" s="160">
        <f t="shared" si="0"/>
        <v>16000</v>
      </c>
      <c r="K89" s="156" t="s">
        <v>35</v>
      </c>
      <c r="L89" s="42"/>
      <c r="M89" s="161" t="s">
        <v>35</v>
      </c>
      <c r="N89" s="162" t="s">
        <v>50</v>
      </c>
      <c r="O89" s="67"/>
      <c r="P89" s="163">
        <f t="shared" si="1"/>
        <v>0</v>
      </c>
      <c r="Q89" s="163">
        <v>0</v>
      </c>
      <c r="R89" s="163">
        <f t="shared" si="2"/>
        <v>0</v>
      </c>
      <c r="S89" s="163">
        <v>0</v>
      </c>
      <c r="T89" s="164">
        <f t="shared" si="3"/>
        <v>0</v>
      </c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R89" s="165" t="s">
        <v>153</v>
      </c>
      <c r="AT89" s="165" t="s">
        <v>149</v>
      </c>
      <c r="AU89" s="165" t="s">
        <v>79</v>
      </c>
      <c r="AY89" s="19" t="s">
        <v>154</v>
      </c>
      <c r="BE89" s="166">
        <f t="shared" si="4"/>
        <v>16000</v>
      </c>
      <c r="BF89" s="166">
        <f t="shared" si="5"/>
        <v>0</v>
      </c>
      <c r="BG89" s="166">
        <f t="shared" si="6"/>
        <v>0</v>
      </c>
      <c r="BH89" s="166">
        <f t="shared" si="7"/>
        <v>0</v>
      </c>
      <c r="BI89" s="166">
        <f t="shared" si="8"/>
        <v>0</v>
      </c>
      <c r="BJ89" s="19" t="s">
        <v>87</v>
      </c>
      <c r="BK89" s="166">
        <f t="shared" si="9"/>
        <v>16000</v>
      </c>
      <c r="BL89" s="19" t="s">
        <v>153</v>
      </c>
      <c r="BM89" s="165" t="s">
        <v>190</v>
      </c>
    </row>
    <row r="90" spans="1:65" s="2" customFormat="1" ht="18">
      <c r="A90" s="37"/>
      <c r="B90" s="38"/>
      <c r="C90" s="39"/>
      <c r="D90" s="167" t="s">
        <v>191</v>
      </c>
      <c r="E90" s="39"/>
      <c r="F90" s="168" t="s">
        <v>192</v>
      </c>
      <c r="G90" s="39"/>
      <c r="H90" s="39"/>
      <c r="I90" s="169"/>
      <c r="J90" s="39"/>
      <c r="K90" s="39"/>
      <c r="L90" s="42"/>
      <c r="M90" s="170"/>
      <c r="N90" s="171"/>
      <c r="O90" s="67"/>
      <c r="P90" s="67"/>
      <c r="Q90" s="67"/>
      <c r="R90" s="67"/>
      <c r="S90" s="67"/>
      <c r="T90" s="68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T90" s="19" t="s">
        <v>191</v>
      </c>
      <c r="AU90" s="19" t="s">
        <v>79</v>
      </c>
    </row>
    <row r="91" spans="1:65" s="2" customFormat="1" ht="16.5" customHeight="1">
      <c r="A91" s="37"/>
      <c r="B91" s="38"/>
      <c r="C91" s="154" t="s">
        <v>193</v>
      </c>
      <c r="D91" s="154" t="s">
        <v>149</v>
      </c>
      <c r="E91" s="155" t="s">
        <v>194</v>
      </c>
      <c r="F91" s="156" t="s">
        <v>195</v>
      </c>
      <c r="G91" s="157" t="s">
        <v>152</v>
      </c>
      <c r="H91" s="158">
        <v>1</v>
      </c>
      <c r="I91" s="159">
        <v>2000</v>
      </c>
      <c r="J91" s="160">
        <f t="shared" ref="J91:J98" si="10">ROUND(I91*H91,2)</f>
        <v>2000</v>
      </c>
      <c r="K91" s="156" t="s">
        <v>35</v>
      </c>
      <c r="L91" s="42"/>
      <c r="M91" s="161" t="s">
        <v>35</v>
      </c>
      <c r="N91" s="162" t="s">
        <v>50</v>
      </c>
      <c r="O91" s="67"/>
      <c r="P91" s="163">
        <f t="shared" ref="P91:P98" si="11">O91*H91</f>
        <v>0</v>
      </c>
      <c r="Q91" s="163">
        <v>0</v>
      </c>
      <c r="R91" s="163">
        <f t="shared" ref="R91:R98" si="12">Q91*H91</f>
        <v>0</v>
      </c>
      <c r="S91" s="163">
        <v>0</v>
      </c>
      <c r="T91" s="164">
        <f t="shared" ref="T91:T98" si="13">S91*H91</f>
        <v>0</v>
      </c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R91" s="165" t="s">
        <v>153</v>
      </c>
      <c r="AT91" s="165" t="s">
        <v>149</v>
      </c>
      <c r="AU91" s="165" t="s">
        <v>79</v>
      </c>
      <c r="AY91" s="19" t="s">
        <v>154</v>
      </c>
      <c r="BE91" s="166">
        <f t="shared" ref="BE91:BE98" si="14">IF(N91="základní",J91,0)</f>
        <v>2000</v>
      </c>
      <c r="BF91" s="166">
        <f t="shared" ref="BF91:BF98" si="15">IF(N91="snížená",J91,0)</f>
        <v>0</v>
      </c>
      <c r="BG91" s="166">
        <f t="shared" ref="BG91:BG98" si="16">IF(N91="zákl. přenesená",J91,0)</f>
        <v>0</v>
      </c>
      <c r="BH91" s="166">
        <f t="shared" ref="BH91:BH98" si="17">IF(N91="sníž. přenesená",J91,0)</f>
        <v>0</v>
      </c>
      <c r="BI91" s="166">
        <f t="shared" ref="BI91:BI98" si="18">IF(N91="nulová",J91,0)</f>
        <v>0</v>
      </c>
      <c r="BJ91" s="19" t="s">
        <v>87</v>
      </c>
      <c r="BK91" s="166">
        <f t="shared" ref="BK91:BK98" si="19">ROUND(I91*H91,2)</f>
        <v>2000</v>
      </c>
      <c r="BL91" s="19" t="s">
        <v>153</v>
      </c>
      <c r="BM91" s="165" t="s">
        <v>196</v>
      </c>
    </row>
    <row r="92" spans="1:65" s="2" customFormat="1" ht="16.5" customHeight="1">
      <c r="A92" s="37"/>
      <c r="B92" s="38"/>
      <c r="C92" s="154" t="s">
        <v>197</v>
      </c>
      <c r="D92" s="154" t="s">
        <v>149</v>
      </c>
      <c r="E92" s="155" t="s">
        <v>198</v>
      </c>
      <c r="F92" s="156" t="s">
        <v>199</v>
      </c>
      <c r="G92" s="157" t="s">
        <v>152</v>
      </c>
      <c r="H92" s="158">
        <v>1</v>
      </c>
      <c r="I92" s="159">
        <v>6000</v>
      </c>
      <c r="J92" s="160">
        <f t="shared" si="10"/>
        <v>6000</v>
      </c>
      <c r="K92" s="156" t="s">
        <v>35</v>
      </c>
      <c r="L92" s="42"/>
      <c r="M92" s="161" t="s">
        <v>35</v>
      </c>
      <c r="N92" s="162" t="s">
        <v>50</v>
      </c>
      <c r="O92" s="67"/>
      <c r="P92" s="163">
        <f t="shared" si="11"/>
        <v>0</v>
      </c>
      <c r="Q92" s="163">
        <v>0</v>
      </c>
      <c r="R92" s="163">
        <f t="shared" si="12"/>
        <v>0</v>
      </c>
      <c r="S92" s="163">
        <v>0</v>
      </c>
      <c r="T92" s="164">
        <f t="shared" si="13"/>
        <v>0</v>
      </c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R92" s="165" t="s">
        <v>153</v>
      </c>
      <c r="AT92" s="165" t="s">
        <v>149</v>
      </c>
      <c r="AU92" s="165" t="s">
        <v>79</v>
      </c>
      <c r="AY92" s="19" t="s">
        <v>154</v>
      </c>
      <c r="BE92" s="166">
        <f t="shared" si="14"/>
        <v>6000</v>
      </c>
      <c r="BF92" s="166">
        <f t="shared" si="15"/>
        <v>0</v>
      </c>
      <c r="BG92" s="166">
        <f t="shared" si="16"/>
        <v>0</v>
      </c>
      <c r="BH92" s="166">
        <f t="shared" si="17"/>
        <v>0</v>
      </c>
      <c r="BI92" s="166">
        <f t="shared" si="18"/>
        <v>0</v>
      </c>
      <c r="BJ92" s="19" t="s">
        <v>87</v>
      </c>
      <c r="BK92" s="166">
        <f t="shared" si="19"/>
        <v>6000</v>
      </c>
      <c r="BL92" s="19" t="s">
        <v>153</v>
      </c>
      <c r="BM92" s="165" t="s">
        <v>200</v>
      </c>
    </row>
    <row r="93" spans="1:65" s="2" customFormat="1" ht="16.5" customHeight="1">
      <c r="A93" s="37"/>
      <c r="B93" s="38"/>
      <c r="C93" s="154" t="s">
        <v>201</v>
      </c>
      <c r="D93" s="154" t="s">
        <v>149</v>
      </c>
      <c r="E93" s="155" t="s">
        <v>202</v>
      </c>
      <c r="F93" s="156" t="s">
        <v>203</v>
      </c>
      <c r="G93" s="157" t="s">
        <v>152</v>
      </c>
      <c r="H93" s="158">
        <v>1</v>
      </c>
      <c r="I93" s="159">
        <v>9000</v>
      </c>
      <c r="J93" s="160">
        <f t="shared" si="10"/>
        <v>9000</v>
      </c>
      <c r="K93" s="156" t="s">
        <v>35</v>
      </c>
      <c r="L93" s="42"/>
      <c r="M93" s="161" t="s">
        <v>35</v>
      </c>
      <c r="N93" s="162" t="s">
        <v>50</v>
      </c>
      <c r="O93" s="67"/>
      <c r="P93" s="163">
        <f t="shared" si="11"/>
        <v>0</v>
      </c>
      <c r="Q93" s="163">
        <v>0</v>
      </c>
      <c r="R93" s="163">
        <f t="shared" si="12"/>
        <v>0</v>
      </c>
      <c r="S93" s="163">
        <v>0</v>
      </c>
      <c r="T93" s="164">
        <f t="shared" si="13"/>
        <v>0</v>
      </c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R93" s="165" t="s">
        <v>153</v>
      </c>
      <c r="AT93" s="165" t="s">
        <v>149</v>
      </c>
      <c r="AU93" s="165" t="s">
        <v>79</v>
      </c>
      <c r="AY93" s="19" t="s">
        <v>154</v>
      </c>
      <c r="BE93" s="166">
        <f t="shared" si="14"/>
        <v>9000</v>
      </c>
      <c r="BF93" s="166">
        <f t="shared" si="15"/>
        <v>0</v>
      </c>
      <c r="BG93" s="166">
        <f t="shared" si="16"/>
        <v>0</v>
      </c>
      <c r="BH93" s="166">
        <f t="shared" si="17"/>
        <v>0</v>
      </c>
      <c r="BI93" s="166">
        <f t="shared" si="18"/>
        <v>0</v>
      </c>
      <c r="BJ93" s="19" t="s">
        <v>87</v>
      </c>
      <c r="BK93" s="166">
        <f t="shared" si="19"/>
        <v>9000</v>
      </c>
      <c r="BL93" s="19" t="s">
        <v>153</v>
      </c>
      <c r="BM93" s="165" t="s">
        <v>204</v>
      </c>
    </row>
    <row r="94" spans="1:65" s="2" customFormat="1" ht="16.5" customHeight="1">
      <c r="A94" s="37"/>
      <c r="B94" s="38"/>
      <c r="C94" s="154" t="s">
        <v>205</v>
      </c>
      <c r="D94" s="154" t="s">
        <v>149</v>
      </c>
      <c r="E94" s="155" t="s">
        <v>206</v>
      </c>
      <c r="F94" s="156" t="s">
        <v>207</v>
      </c>
      <c r="G94" s="157" t="s">
        <v>152</v>
      </c>
      <c r="H94" s="158">
        <v>1</v>
      </c>
      <c r="I94" s="159">
        <v>4000</v>
      </c>
      <c r="J94" s="160">
        <f t="shared" si="10"/>
        <v>4000</v>
      </c>
      <c r="K94" s="156" t="s">
        <v>35</v>
      </c>
      <c r="L94" s="42"/>
      <c r="M94" s="161" t="s">
        <v>35</v>
      </c>
      <c r="N94" s="162" t="s">
        <v>50</v>
      </c>
      <c r="O94" s="67"/>
      <c r="P94" s="163">
        <f t="shared" si="11"/>
        <v>0</v>
      </c>
      <c r="Q94" s="163">
        <v>0</v>
      </c>
      <c r="R94" s="163">
        <f t="shared" si="12"/>
        <v>0</v>
      </c>
      <c r="S94" s="163">
        <v>0</v>
      </c>
      <c r="T94" s="164">
        <f t="shared" si="13"/>
        <v>0</v>
      </c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R94" s="165" t="s">
        <v>153</v>
      </c>
      <c r="AT94" s="165" t="s">
        <v>149</v>
      </c>
      <c r="AU94" s="165" t="s">
        <v>79</v>
      </c>
      <c r="AY94" s="19" t="s">
        <v>154</v>
      </c>
      <c r="BE94" s="166">
        <f t="shared" si="14"/>
        <v>4000</v>
      </c>
      <c r="BF94" s="166">
        <f t="shared" si="15"/>
        <v>0</v>
      </c>
      <c r="BG94" s="166">
        <f t="shared" si="16"/>
        <v>0</v>
      </c>
      <c r="BH94" s="166">
        <f t="shared" si="17"/>
        <v>0</v>
      </c>
      <c r="BI94" s="166">
        <f t="shared" si="18"/>
        <v>0</v>
      </c>
      <c r="BJ94" s="19" t="s">
        <v>87</v>
      </c>
      <c r="BK94" s="166">
        <f t="shared" si="19"/>
        <v>4000</v>
      </c>
      <c r="BL94" s="19" t="s">
        <v>153</v>
      </c>
      <c r="BM94" s="165" t="s">
        <v>208</v>
      </c>
    </row>
    <row r="95" spans="1:65" s="2" customFormat="1" ht="16.5" customHeight="1">
      <c r="A95" s="37"/>
      <c r="B95" s="38"/>
      <c r="C95" s="154" t="s">
        <v>8</v>
      </c>
      <c r="D95" s="154" t="s">
        <v>149</v>
      </c>
      <c r="E95" s="155" t="s">
        <v>209</v>
      </c>
      <c r="F95" s="156" t="s">
        <v>210</v>
      </c>
      <c r="G95" s="157" t="s">
        <v>152</v>
      </c>
      <c r="H95" s="158">
        <v>1</v>
      </c>
      <c r="I95" s="159">
        <v>2000</v>
      </c>
      <c r="J95" s="160">
        <f t="shared" si="10"/>
        <v>2000</v>
      </c>
      <c r="K95" s="156" t="s">
        <v>35</v>
      </c>
      <c r="L95" s="42"/>
      <c r="M95" s="161" t="s">
        <v>35</v>
      </c>
      <c r="N95" s="162" t="s">
        <v>50</v>
      </c>
      <c r="O95" s="67"/>
      <c r="P95" s="163">
        <f t="shared" si="11"/>
        <v>0</v>
      </c>
      <c r="Q95" s="163">
        <v>0</v>
      </c>
      <c r="R95" s="163">
        <f t="shared" si="12"/>
        <v>0</v>
      </c>
      <c r="S95" s="163">
        <v>0</v>
      </c>
      <c r="T95" s="164">
        <f t="shared" si="13"/>
        <v>0</v>
      </c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R95" s="165" t="s">
        <v>153</v>
      </c>
      <c r="AT95" s="165" t="s">
        <v>149</v>
      </c>
      <c r="AU95" s="165" t="s">
        <v>79</v>
      </c>
      <c r="AY95" s="19" t="s">
        <v>154</v>
      </c>
      <c r="BE95" s="166">
        <f t="shared" si="14"/>
        <v>2000</v>
      </c>
      <c r="BF95" s="166">
        <f t="shared" si="15"/>
        <v>0</v>
      </c>
      <c r="BG95" s="166">
        <f t="shared" si="16"/>
        <v>0</v>
      </c>
      <c r="BH95" s="166">
        <f t="shared" si="17"/>
        <v>0</v>
      </c>
      <c r="BI95" s="166">
        <f t="shared" si="18"/>
        <v>0</v>
      </c>
      <c r="BJ95" s="19" t="s">
        <v>87</v>
      </c>
      <c r="BK95" s="166">
        <f t="shared" si="19"/>
        <v>2000</v>
      </c>
      <c r="BL95" s="19" t="s">
        <v>153</v>
      </c>
      <c r="BM95" s="165" t="s">
        <v>211</v>
      </c>
    </row>
    <row r="96" spans="1:65" s="2" customFormat="1" ht="24.15" customHeight="1">
      <c r="A96" s="37"/>
      <c r="B96" s="38"/>
      <c r="C96" s="154" t="s">
        <v>212</v>
      </c>
      <c r="D96" s="154" t="s">
        <v>149</v>
      </c>
      <c r="E96" s="155" t="s">
        <v>213</v>
      </c>
      <c r="F96" s="156" t="s">
        <v>214</v>
      </c>
      <c r="G96" s="157" t="s">
        <v>152</v>
      </c>
      <c r="H96" s="158">
        <v>1</v>
      </c>
      <c r="I96" s="159">
        <v>20052.900000000001</v>
      </c>
      <c r="J96" s="160">
        <f t="shared" si="10"/>
        <v>20052.900000000001</v>
      </c>
      <c r="K96" s="156" t="s">
        <v>35</v>
      </c>
      <c r="L96" s="42"/>
      <c r="M96" s="161" t="s">
        <v>35</v>
      </c>
      <c r="N96" s="162" t="s">
        <v>50</v>
      </c>
      <c r="O96" s="67"/>
      <c r="P96" s="163">
        <f t="shared" si="11"/>
        <v>0</v>
      </c>
      <c r="Q96" s="163">
        <v>0</v>
      </c>
      <c r="R96" s="163">
        <f t="shared" si="12"/>
        <v>0</v>
      </c>
      <c r="S96" s="163">
        <v>0</v>
      </c>
      <c r="T96" s="164">
        <f t="shared" si="13"/>
        <v>0</v>
      </c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R96" s="165" t="s">
        <v>153</v>
      </c>
      <c r="AT96" s="165" t="s">
        <v>149</v>
      </c>
      <c r="AU96" s="165" t="s">
        <v>79</v>
      </c>
      <c r="AY96" s="19" t="s">
        <v>154</v>
      </c>
      <c r="BE96" s="166">
        <f t="shared" si="14"/>
        <v>20052.900000000001</v>
      </c>
      <c r="BF96" s="166">
        <f t="shared" si="15"/>
        <v>0</v>
      </c>
      <c r="BG96" s="166">
        <f t="shared" si="16"/>
        <v>0</v>
      </c>
      <c r="BH96" s="166">
        <f t="shared" si="17"/>
        <v>0</v>
      </c>
      <c r="BI96" s="166">
        <f t="shared" si="18"/>
        <v>0</v>
      </c>
      <c r="BJ96" s="19" t="s">
        <v>87</v>
      </c>
      <c r="BK96" s="166">
        <f t="shared" si="19"/>
        <v>20052.900000000001</v>
      </c>
      <c r="BL96" s="19" t="s">
        <v>153</v>
      </c>
      <c r="BM96" s="165" t="s">
        <v>215</v>
      </c>
    </row>
    <row r="97" spans="1:65" s="2" customFormat="1" ht="24.15" customHeight="1">
      <c r="A97" s="37"/>
      <c r="B97" s="38"/>
      <c r="C97" s="154" t="s">
        <v>216</v>
      </c>
      <c r="D97" s="154" t="s">
        <v>149</v>
      </c>
      <c r="E97" s="155" t="s">
        <v>217</v>
      </c>
      <c r="F97" s="156" t="s">
        <v>218</v>
      </c>
      <c r="G97" s="157" t="s">
        <v>152</v>
      </c>
      <c r="H97" s="158">
        <v>1</v>
      </c>
      <c r="I97" s="159">
        <v>7500</v>
      </c>
      <c r="J97" s="160">
        <f t="shared" si="10"/>
        <v>7500</v>
      </c>
      <c r="K97" s="156" t="s">
        <v>35</v>
      </c>
      <c r="L97" s="42"/>
      <c r="M97" s="161" t="s">
        <v>35</v>
      </c>
      <c r="N97" s="162" t="s">
        <v>50</v>
      </c>
      <c r="O97" s="67"/>
      <c r="P97" s="163">
        <f t="shared" si="11"/>
        <v>0</v>
      </c>
      <c r="Q97" s="163">
        <v>0</v>
      </c>
      <c r="R97" s="163">
        <f t="shared" si="12"/>
        <v>0</v>
      </c>
      <c r="S97" s="163">
        <v>0</v>
      </c>
      <c r="T97" s="164">
        <f t="shared" si="13"/>
        <v>0</v>
      </c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R97" s="165" t="s">
        <v>153</v>
      </c>
      <c r="AT97" s="165" t="s">
        <v>149</v>
      </c>
      <c r="AU97" s="165" t="s">
        <v>79</v>
      </c>
      <c r="AY97" s="19" t="s">
        <v>154</v>
      </c>
      <c r="BE97" s="166">
        <f t="shared" si="14"/>
        <v>7500</v>
      </c>
      <c r="BF97" s="166">
        <f t="shared" si="15"/>
        <v>0</v>
      </c>
      <c r="BG97" s="166">
        <f t="shared" si="16"/>
        <v>0</v>
      </c>
      <c r="BH97" s="166">
        <f t="shared" si="17"/>
        <v>0</v>
      </c>
      <c r="BI97" s="166">
        <f t="shared" si="18"/>
        <v>0</v>
      </c>
      <c r="BJ97" s="19" t="s">
        <v>87</v>
      </c>
      <c r="BK97" s="166">
        <f t="shared" si="19"/>
        <v>7500</v>
      </c>
      <c r="BL97" s="19" t="s">
        <v>153</v>
      </c>
      <c r="BM97" s="165" t="s">
        <v>219</v>
      </c>
    </row>
    <row r="98" spans="1:65" s="2" customFormat="1" ht="16.5" customHeight="1">
      <c r="A98" s="37"/>
      <c r="B98" s="38"/>
      <c r="C98" s="154" t="s">
        <v>220</v>
      </c>
      <c r="D98" s="154" t="s">
        <v>149</v>
      </c>
      <c r="E98" s="155" t="s">
        <v>221</v>
      </c>
      <c r="F98" s="156" t="s">
        <v>222</v>
      </c>
      <c r="G98" s="157" t="s">
        <v>152</v>
      </c>
      <c r="H98" s="158">
        <v>1</v>
      </c>
      <c r="I98" s="159">
        <v>6800</v>
      </c>
      <c r="J98" s="160">
        <f t="shared" si="10"/>
        <v>6800</v>
      </c>
      <c r="K98" s="156" t="s">
        <v>35</v>
      </c>
      <c r="L98" s="42"/>
      <c r="M98" s="172" t="s">
        <v>35</v>
      </c>
      <c r="N98" s="173" t="s">
        <v>50</v>
      </c>
      <c r="O98" s="174"/>
      <c r="P98" s="175">
        <f t="shared" si="11"/>
        <v>0</v>
      </c>
      <c r="Q98" s="175">
        <v>0</v>
      </c>
      <c r="R98" s="175">
        <f t="shared" si="12"/>
        <v>0</v>
      </c>
      <c r="S98" s="175">
        <v>0</v>
      </c>
      <c r="T98" s="176">
        <f t="shared" si="13"/>
        <v>0</v>
      </c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R98" s="165" t="s">
        <v>153</v>
      </c>
      <c r="AT98" s="165" t="s">
        <v>149</v>
      </c>
      <c r="AU98" s="165" t="s">
        <v>79</v>
      </c>
      <c r="AY98" s="19" t="s">
        <v>154</v>
      </c>
      <c r="BE98" s="166">
        <f t="shared" si="14"/>
        <v>6800</v>
      </c>
      <c r="BF98" s="166">
        <f t="shared" si="15"/>
        <v>0</v>
      </c>
      <c r="BG98" s="166">
        <f t="shared" si="16"/>
        <v>0</v>
      </c>
      <c r="BH98" s="166">
        <f t="shared" si="17"/>
        <v>0</v>
      </c>
      <c r="BI98" s="166">
        <f t="shared" si="18"/>
        <v>0</v>
      </c>
      <c r="BJ98" s="19" t="s">
        <v>87</v>
      </c>
      <c r="BK98" s="166">
        <f t="shared" si="19"/>
        <v>6800</v>
      </c>
      <c r="BL98" s="19" t="s">
        <v>153</v>
      </c>
      <c r="BM98" s="165" t="s">
        <v>223</v>
      </c>
    </row>
    <row r="99" spans="1:65" s="2" customFormat="1" ht="7" customHeight="1">
      <c r="A99" s="37"/>
      <c r="B99" s="50"/>
      <c r="C99" s="51"/>
      <c r="D99" s="51"/>
      <c r="E99" s="51"/>
      <c r="F99" s="51"/>
      <c r="G99" s="51"/>
      <c r="H99" s="51"/>
      <c r="I99" s="51"/>
      <c r="J99" s="51"/>
      <c r="K99" s="51"/>
      <c r="L99" s="42"/>
      <c r="M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</row>
  </sheetData>
  <sheetProtection algorithmName="SHA-512" hashValue="puc2vSaRIlyxg4jMy4HtEj1iU7hF8p7z68x0UiDG4vT7IoF+hJ7/3yuopwMwILmgPj5Nj6TRUurik3ju3bYSPQ==" saltValue="/FAEgILwM/+gwahe370fAoYfxv1gHAnSG9STbVDmj2tcJ0nODmWSfjmFbH+0DlOm7dHT+TtEDyRprdPsgx4KMg==" spinCount="100000" sheet="1" objects="1" scenarios="1" formatColumns="0" formatRows="0" autoFilter="0"/>
  <autoFilter ref="C78:K98"/>
  <mergeCells count="9">
    <mergeCell ref="E50:H50"/>
    <mergeCell ref="E69:H69"/>
    <mergeCell ref="E71:H71"/>
    <mergeCell ref="L2:V2"/>
    <mergeCell ref="E7:H7"/>
    <mergeCell ref="E9:H9"/>
    <mergeCell ref="E18:H18"/>
    <mergeCell ref="E27:H27"/>
    <mergeCell ref="E48:H48"/>
  </mergeCells>
  <pageMargins left="0.39374999999999999" right="0.39374999999999999" top="0.39374999999999999" bottom="0.39374999999999999" header="0" footer="0"/>
  <pageSetup paperSize="9" scale="84" fitToHeight="100" orientation="landscape" blackAndWhite="1" r:id="rId1"/>
  <headerFooter>
    <oddFooter>&amp;CStrana &amp;P z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BM356"/>
  <sheetViews>
    <sheetView showGridLines="0" zoomScaleNormal="100" workbookViewId="0"/>
  </sheetViews>
  <sheetFormatPr defaultRowHeight="14.5"/>
  <cols>
    <col min="1" max="1" width="8.33203125" style="1" customWidth="1"/>
    <col min="2" max="2" width="1.21875" style="1" customWidth="1"/>
    <col min="3" max="3" width="4.109375" style="1" customWidth="1"/>
    <col min="4" max="4" width="4.33203125" style="1" customWidth="1"/>
    <col min="5" max="5" width="17.109375" style="1" customWidth="1"/>
    <col min="6" max="6" width="100.77734375" style="1" customWidth="1"/>
    <col min="7" max="7" width="7.44140625" style="1" customWidth="1"/>
    <col min="8" max="8" width="14" style="1" customWidth="1"/>
    <col min="9" max="9" width="15.77734375" style="1" customWidth="1"/>
    <col min="10" max="11" width="22.33203125" style="1" customWidth="1"/>
    <col min="12" max="12" width="9.33203125" style="1" customWidth="1"/>
    <col min="13" max="13" width="10.77734375" style="1" hidden="1" customWidth="1"/>
    <col min="14" max="14" width="9.33203125" style="1" hidden="1"/>
    <col min="15" max="20" width="14.10937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7" customHeight="1">
      <c r="L2" s="366"/>
      <c r="M2" s="366"/>
      <c r="N2" s="366"/>
      <c r="O2" s="366"/>
      <c r="P2" s="366"/>
      <c r="Q2" s="366"/>
      <c r="R2" s="366"/>
      <c r="S2" s="366"/>
      <c r="T2" s="366"/>
      <c r="U2" s="366"/>
      <c r="V2" s="366"/>
      <c r="AT2" s="19" t="s">
        <v>92</v>
      </c>
    </row>
    <row r="3" spans="1:46" s="1" customFormat="1" ht="7" customHeight="1">
      <c r="B3" s="111"/>
      <c r="C3" s="112"/>
      <c r="D3" s="112"/>
      <c r="E3" s="112"/>
      <c r="F3" s="112"/>
      <c r="G3" s="112"/>
      <c r="H3" s="112"/>
      <c r="I3" s="112"/>
      <c r="J3" s="112"/>
      <c r="K3" s="112"/>
      <c r="L3" s="22"/>
      <c r="AT3" s="19" t="s">
        <v>89</v>
      </c>
    </row>
    <row r="4" spans="1:46" s="1" customFormat="1" ht="25" customHeight="1">
      <c r="B4" s="22"/>
      <c r="D4" s="113" t="s">
        <v>129</v>
      </c>
      <c r="L4" s="22"/>
      <c r="M4" s="114" t="s">
        <v>10</v>
      </c>
      <c r="AT4" s="19" t="s">
        <v>4</v>
      </c>
    </row>
    <row r="5" spans="1:46" s="1" customFormat="1" ht="7" customHeight="1">
      <c r="B5" s="22"/>
      <c r="L5" s="22"/>
    </row>
    <row r="6" spans="1:46" s="1" customFormat="1" ht="12" customHeight="1">
      <c r="B6" s="22"/>
      <c r="D6" s="115" t="s">
        <v>16</v>
      </c>
      <c r="L6" s="22"/>
    </row>
    <row r="7" spans="1:46" s="1" customFormat="1" ht="16.5" customHeight="1">
      <c r="B7" s="22"/>
      <c r="E7" s="383" t="str">
        <f>'Rekapitulace stavby'!K6</f>
        <v>Stavební úpravy přečerpávací stanice a odlehčovací komory 10 v ulici Sportovní</v>
      </c>
      <c r="F7" s="384"/>
      <c r="G7" s="384"/>
      <c r="H7" s="384"/>
      <c r="L7" s="22"/>
    </row>
    <row r="8" spans="1:46" s="2" customFormat="1" ht="12" customHeight="1">
      <c r="A8" s="37"/>
      <c r="B8" s="42"/>
      <c r="C8" s="37"/>
      <c r="D8" s="115" t="s">
        <v>130</v>
      </c>
      <c r="E8" s="37"/>
      <c r="F8" s="37"/>
      <c r="G8" s="37"/>
      <c r="H8" s="37"/>
      <c r="I8" s="37"/>
      <c r="J8" s="37"/>
      <c r="K8" s="37"/>
      <c r="L8" s="116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</row>
    <row r="9" spans="1:46" s="2" customFormat="1" ht="16.5" customHeight="1">
      <c r="A9" s="37"/>
      <c r="B9" s="42"/>
      <c r="C9" s="37"/>
      <c r="D9" s="37"/>
      <c r="E9" s="385" t="s">
        <v>224</v>
      </c>
      <c r="F9" s="386"/>
      <c r="G9" s="386"/>
      <c r="H9" s="386"/>
      <c r="I9" s="37"/>
      <c r="J9" s="37"/>
      <c r="K9" s="37"/>
      <c r="L9" s="116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</row>
    <row r="10" spans="1:46" s="2" customFormat="1" ht="10">
      <c r="A10" s="37"/>
      <c r="B10" s="42"/>
      <c r="C10" s="37"/>
      <c r="D10" s="37"/>
      <c r="E10" s="37"/>
      <c r="F10" s="37"/>
      <c r="G10" s="37"/>
      <c r="H10" s="37"/>
      <c r="I10" s="37"/>
      <c r="J10" s="37"/>
      <c r="K10" s="37"/>
      <c r="L10" s="116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</row>
    <row r="11" spans="1:46" s="2" customFormat="1" ht="12" customHeight="1">
      <c r="A11" s="37"/>
      <c r="B11" s="42"/>
      <c r="C11" s="37"/>
      <c r="D11" s="115" t="s">
        <v>18</v>
      </c>
      <c r="E11" s="37"/>
      <c r="F11" s="106" t="s">
        <v>19</v>
      </c>
      <c r="G11" s="37"/>
      <c r="H11" s="37"/>
      <c r="I11" s="115" t="s">
        <v>20</v>
      </c>
      <c r="J11" s="106" t="s">
        <v>35</v>
      </c>
      <c r="K11" s="37"/>
      <c r="L11" s="116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</row>
    <row r="12" spans="1:46" s="2" customFormat="1" ht="12" customHeight="1">
      <c r="A12" s="37"/>
      <c r="B12" s="42"/>
      <c r="C12" s="37"/>
      <c r="D12" s="115" t="s">
        <v>22</v>
      </c>
      <c r="E12" s="37"/>
      <c r="F12" s="106" t="s">
        <v>23</v>
      </c>
      <c r="G12" s="37"/>
      <c r="H12" s="37"/>
      <c r="I12" s="115" t="s">
        <v>24</v>
      </c>
      <c r="J12" s="117" t="str">
        <f>'Rekapitulace stavby'!AN8</f>
        <v>31. 1. 2024</v>
      </c>
      <c r="K12" s="37"/>
      <c r="L12" s="116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</row>
    <row r="13" spans="1:46" s="2" customFormat="1" ht="10.75" customHeight="1">
      <c r="A13" s="37"/>
      <c r="B13" s="42"/>
      <c r="C13" s="37"/>
      <c r="D13" s="37"/>
      <c r="E13" s="37"/>
      <c r="F13" s="37"/>
      <c r="G13" s="37"/>
      <c r="H13" s="37"/>
      <c r="I13" s="37"/>
      <c r="J13" s="37"/>
      <c r="K13" s="37"/>
      <c r="L13" s="116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</row>
    <row r="14" spans="1:46" s="2" customFormat="1" ht="12" customHeight="1">
      <c r="A14" s="37"/>
      <c r="B14" s="42"/>
      <c r="C14" s="37"/>
      <c r="D14" s="115" t="s">
        <v>30</v>
      </c>
      <c r="E14" s="37"/>
      <c r="F14" s="37"/>
      <c r="G14" s="37"/>
      <c r="H14" s="37"/>
      <c r="I14" s="115" t="s">
        <v>31</v>
      </c>
      <c r="J14" s="106" t="s">
        <v>32</v>
      </c>
      <c r="K14" s="37"/>
      <c r="L14" s="116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</row>
    <row r="15" spans="1:46" s="2" customFormat="1" ht="18" customHeight="1">
      <c r="A15" s="37"/>
      <c r="B15" s="42"/>
      <c r="C15" s="37"/>
      <c r="D15" s="37"/>
      <c r="E15" s="106" t="s">
        <v>33</v>
      </c>
      <c r="F15" s="37"/>
      <c r="G15" s="37"/>
      <c r="H15" s="37"/>
      <c r="I15" s="115" t="s">
        <v>34</v>
      </c>
      <c r="J15" s="106" t="s">
        <v>35</v>
      </c>
      <c r="K15" s="37"/>
      <c r="L15" s="116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</row>
    <row r="16" spans="1:46" s="2" customFormat="1" ht="7" customHeight="1">
      <c r="A16" s="37"/>
      <c r="B16" s="42"/>
      <c r="C16" s="37"/>
      <c r="D16" s="37"/>
      <c r="E16" s="37"/>
      <c r="F16" s="37"/>
      <c r="G16" s="37"/>
      <c r="H16" s="37"/>
      <c r="I16" s="37"/>
      <c r="J16" s="37"/>
      <c r="K16" s="37"/>
      <c r="L16" s="116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</row>
    <row r="17" spans="1:31" s="2" customFormat="1" ht="12" customHeight="1">
      <c r="A17" s="37"/>
      <c r="B17" s="42"/>
      <c r="C17" s="37"/>
      <c r="D17" s="115" t="s">
        <v>36</v>
      </c>
      <c r="E17" s="37"/>
      <c r="F17" s="37"/>
      <c r="G17" s="37"/>
      <c r="H17" s="37"/>
      <c r="I17" s="115" t="s">
        <v>31</v>
      </c>
      <c r="J17" s="32" t="str">
        <f>'Rekapitulace stavby'!AN13</f>
        <v>47549793</v>
      </c>
      <c r="K17" s="37"/>
      <c r="L17" s="116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</row>
    <row r="18" spans="1:31" s="2" customFormat="1" ht="18" customHeight="1">
      <c r="A18" s="37"/>
      <c r="B18" s="42"/>
      <c r="C18" s="37"/>
      <c r="D18" s="37"/>
      <c r="E18" s="387" t="str">
        <f>'Rekapitulace stavby'!E14</f>
        <v>1.SčV, a.s.</v>
      </c>
      <c r="F18" s="388"/>
      <c r="G18" s="388"/>
      <c r="H18" s="388"/>
      <c r="I18" s="115" t="s">
        <v>34</v>
      </c>
      <c r="J18" s="32" t="str">
        <f>'Rekapitulace stavby'!AN14</f>
        <v>CZ47549793</v>
      </c>
      <c r="K18" s="37"/>
      <c r="L18" s="116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</row>
    <row r="19" spans="1:31" s="2" customFormat="1" ht="7" customHeight="1">
      <c r="A19" s="37"/>
      <c r="B19" s="42"/>
      <c r="C19" s="37"/>
      <c r="D19" s="37"/>
      <c r="E19" s="37"/>
      <c r="F19" s="37"/>
      <c r="G19" s="37"/>
      <c r="H19" s="37"/>
      <c r="I19" s="37"/>
      <c r="J19" s="37"/>
      <c r="K19" s="37"/>
      <c r="L19" s="116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</row>
    <row r="20" spans="1:31" s="2" customFormat="1" ht="12" customHeight="1">
      <c r="A20" s="37"/>
      <c r="B20" s="42"/>
      <c r="C20" s="37"/>
      <c r="D20" s="115" t="s">
        <v>37</v>
      </c>
      <c r="E20" s="37"/>
      <c r="F20" s="37"/>
      <c r="G20" s="37"/>
      <c r="H20" s="37"/>
      <c r="I20" s="115" t="s">
        <v>31</v>
      </c>
      <c r="J20" s="106" t="s">
        <v>35</v>
      </c>
      <c r="K20" s="37"/>
      <c r="L20" s="116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</row>
    <row r="21" spans="1:31" s="2" customFormat="1" ht="18" customHeight="1">
      <c r="A21" s="37"/>
      <c r="B21" s="42"/>
      <c r="C21" s="37"/>
      <c r="D21" s="37"/>
      <c r="E21" s="106" t="s">
        <v>38</v>
      </c>
      <c r="F21" s="37"/>
      <c r="G21" s="37"/>
      <c r="H21" s="37"/>
      <c r="I21" s="115" t="s">
        <v>34</v>
      </c>
      <c r="J21" s="106" t="s">
        <v>35</v>
      </c>
      <c r="K21" s="37"/>
      <c r="L21" s="116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</row>
    <row r="22" spans="1:31" s="2" customFormat="1" ht="7" customHeight="1">
      <c r="A22" s="37"/>
      <c r="B22" s="42"/>
      <c r="C22" s="37"/>
      <c r="D22" s="37"/>
      <c r="E22" s="37"/>
      <c r="F22" s="37"/>
      <c r="G22" s="37"/>
      <c r="H22" s="37"/>
      <c r="I22" s="37"/>
      <c r="J22" s="37"/>
      <c r="K22" s="37"/>
      <c r="L22" s="116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</row>
    <row r="23" spans="1:31" s="2" customFormat="1" ht="12" customHeight="1">
      <c r="A23" s="37"/>
      <c r="B23" s="42"/>
      <c r="C23" s="37"/>
      <c r="D23" s="115" t="s">
        <v>40</v>
      </c>
      <c r="E23" s="37"/>
      <c r="F23" s="37"/>
      <c r="G23" s="37"/>
      <c r="H23" s="37"/>
      <c r="I23" s="115" t="s">
        <v>31</v>
      </c>
      <c r="J23" s="106" t="s">
        <v>41</v>
      </c>
      <c r="K23" s="37"/>
      <c r="L23" s="116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</row>
    <row r="24" spans="1:31" s="2" customFormat="1" ht="18" customHeight="1">
      <c r="A24" s="37"/>
      <c r="B24" s="42"/>
      <c r="C24" s="37"/>
      <c r="D24" s="37"/>
      <c r="E24" s="106" t="s">
        <v>42</v>
      </c>
      <c r="F24" s="37"/>
      <c r="G24" s="37"/>
      <c r="H24" s="37"/>
      <c r="I24" s="115" t="s">
        <v>34</v>
      </c>
      <c r="J24" s="106" t="s">
        <v>35</v>
      </c>
      <c r="K24" s="37"/>
      <c r="L24" s="116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</row>
    <row r="25" spans="1:31" s="2" customFormat="1" ht="7" customHeight="1">
      <c r="A25" s="37"/>
      <c r="B25" s="42"/>
      <c r="C25" s="37"/>
      <c r="D25" s="37"/>
      <c r="E25" s="37"/>
      <c r="F25" s="37"/>
      <c r="G25" s="37"/>
      <c r="H25" s="37"/>
      <c r="I25" s="37"/>
      <c r="J25" s="37"/>
      <c r="K25" s="37"/>
      <c r="L25" s="116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</row>
    <row r="26" spans="1:31" s="2" customFormat="1" ht="12" customHeight="1">
      <c r="A26" s="37"/>
      <c r="B26" s="42"/>
      <c r="C26" s="37"/>
      <c r="D26" s="115" t="s">
        <v>43</v>
      </c>
      <c r="E26" s="37"/>
      <c r="F26" s="37"/>
      <c r="G26" s="37"/>
      <c r="H26" s="37"/>
      <c r="I26" s="37"/>
      <c r="J26" s="37"/>
      <c r="K26" s="37"/>
      <c r="L26" s="116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</row>
    <row r="27" spans="1:31" s="8" customFormat="1" ht="16.5" customHeight="1">
      <c r="A27" s="118"/>
      <c r="B27" s="119"/>
      <c r="C27" s="118"/>
      <c r="D27" s="118"/>
      <c r="E27" s="389" t="s">
        <v>35</v>
      </c>
      <c r="F27" s="389"/>
      <c r="G27" s="389"/>
      <c r="H27" s="389"/>
      <c r="I27" s="118"/>
      <c r="J27" s="118"/>
      <c r="K27" s="118"/>
      <c r="L27" s="120"/>
      <c r="S27" s="118"/>
      <c r="T27" s="118"/>
      <c r="U27" s="118"/>
      <c r="V27" s="118"/>
      <c r="W27" s="118"/>
      <c r="X27" s="118"/>
      <c r="Y27" s="118"/>
      <c r="Z27" s="118"/>
      <c r="AA27" s="118"/>
      <c r="AB27" s="118"/>
      <c r="AC27" s="118"/>
      <c r="AD27" s="118"/>
      <c r="AE27" s="118"/>
    </row>
    <row r="28" spans="1:31" s="2" customFormat="1" ht="7" customHeight="1">
      <c r="A28" s="37"/>
      <c r="B28" s="42"/>
      <c r="C28" s="37"/>
      <c r="D28" s="37"/>
      <c r="E28" s="37"/>
      <c r="F28" s="37"/>
      <c r="G28" s="37"/>
      <c r="H28" s="37"/>
      <c r="I28" s="37"/>
      <c r="J28" s="37"/>
      <c r="K28" s="37"/>
      <c r="L28" s="116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</row>
    <row r="29" spans="1:31" s="2" customFormat="1" ht="7" customHeight="1">
      <c r="A29" s="37"/>
      <c r="B29" s="42"/>
      <c r="C29" s="37"/>
      <c r="D29" s="121"/>
      <c r="E29" s="121"/>
      <c r="F29" s="121"/>
      <c r="G29" s="121"/>
      <c r="H29" s="121"/>
      <c r="I29" s="121"/>
      <c r="J29" s="121"/>
      <c r="K29" s="121"/>
      <c r="L29" s="116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</row>
    <row r="30" spans="1:31" s="2" customFormat="1" ht="25.4" customHeight="1">
      <c r="A30" s="37"/>
      <c r="B30" s="42"/>
      <c r="C30" s="37"/>
      <c r="D30" s="122" t="s">
        <v>45</v>
      </c>
      <c r="E30" s="37"/>
      <c r="F30" s="37"/>
      <c r="G30" s="37"/>
      <c r="H30" s="37"/>
      <c r="I30" s="37"/>
      <c r="J30" s="123">
        <f>ROUND(J94, 2)</f>
        <v>2026955.7</v>
      </c>
      <c r="K30" s="37"/>
      <c r="L30" s="116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</row>
    <row r="31" spans="1:31" s="2" customFormat="1" ht="7" customHeight="1">
      <c r="A31" s="37"/>
      <c r="B31" s="42"/>
      <c r="C31" s="37"/>
      <c r="D31" s="121"/>
      <c r="E31" s="121"/>
      <c r="F31" s="121"/>
      <c r="G31" s="121"/>
      <c r="H31" s="121"/>
      <c r="I31" s="121"/>
      <c r="J31" s="121"/>
      <c r="K31" s="121"/>
      <c r="L31" s="116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</row>
    <row r="32" spans="1:31" s="2" customFormat="1" ht="14.4" customHeight="1">
      <c r="A32" s="37"/>
      <c r="B32" s="42"/>
      <c r="C32" s="37"/>
      <c r="D32" s="37"/>
      <c r="E32" s="37"/>
      <c r="F32" s="124" t="s">
        <v>47</v>
      </c>
      <c r="G32" s="37"/>
      <c r="H32" s="37"/>
      <c r="I32" s="124" t="s">
        <v>46</v>
      </c>
      <c r="J32" s="124" t="s">
        <v>48</v>
      </c>
      <c r="K32" s="37"/>
      <c r="L32" s="116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</row>
    <row r="33" spans="1:31" s="2" customFormat="1" ht="14.4" customHeight="1">
      <c r="A33" s="37"/>
      <c r="B33" s="42"/>
      <c r="C33" s="37"/>
      <c r="D33" s="125" t="s">
        <v>49</v>
      </c>
      <c r="E33" s="115" t="s">
        <v>50</v>
      </c>
      <c r="F33" s="126">
        <f>ROUND((SUM(BE94:BE355)),  2)</f>
        <v>2026955.7</v>
      </c>
      <c r="G33" s="37"/>
      <c r="H33" s="37"/>
      <c r="I33" s="127">
        <v>0.21</v>
      </c>
      <c r="J33" s="126">
        <f>ROUND(((SUM(BE94:BE355))*I33),  2)</f>
        <v>425660.7</v>
      </c>
      <c r="K33" s="37"/>
      <c r="L33" s="116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</row>
    <row r="34" spans="1:31" s="2" customFormat="1" ht="14.4" customHeight="1">
      <c r="A34" s="37"/>
      <c r="B34" s="42"/>
      <c r="C34" s="37"/>
      <c r="D34" s="37"/>
      <c r="E34" s="115" t="s">
        <v>51</v>
      </c>
      <c r="F34" s="126">
        <f>ROUND((SUM(BF94:BF355)),  2)</f>
        <v>0</v>
      </c>
      <c r="G34" s="37"/>
      <c r="H34" s="37"/>
      <c r="I34" s="127">
        <v>0.15</v>
      </c>
      <c r="J34" s="126">
        <f>ROUND(((SUM(BF94:BF355))*I34),  2)</f>
        <v>0</v>
      </c>
      <c r="K34" s="37"/>
      <c r="L34" s="116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</row>
    <row r="35" spans="1:31" s="2" customFormat="1" ht="14.4" hidden="1" customHeight="1">
      <c r="A35" s="37"/>
      <c r="B35" s="42"/>
      <c r="C35" s="37"/>
      <c r="D35" s="37"/>
      <c r="E35" s="115" t="s">
        <v>52</v>
      </c>
      <c r="F35" s="126">
        <f>ROUND((SUM(BG94:BG355)),  2)</f>
        <v>0</v>
      </c>
      <c r="G35" s="37"/>
      <c r="H35" s="37"/>
      <c r="I35" s="127">
        <v>0.21</v>
      </c>
      <c r="J35" s="126">
        <f>0</f>
        <v>0</v>
      </c>
      <c r="K35" s="37"/>
      <c r="L35" s="116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</row>
    <row r="36" spans="1:31" s="2" customFormat="1" ht="14.4" hidden="1" customHeight="1">
      <c r="A36" s="37"/>
      <c r="B36" s="42"/>
      <c r="C36" s="37"/>
      <c r="D36" s="37"/>
      <c r="E36" s="115" t="s">
        <v>53</v>
      </c>
      <c r="F36" s="126">
        <f>ROUND((SUM(BH94:BH355)),  2)</f>
        <v>0</v>
      </c>
      <c r="G36" s="37"/>
      <c r="H36" s="37"/>
      <c r="I36" s="127">
        <v>0.15</v>
      </c>
      <c r="J36" s="126">
        <f>0</f>
        <v>0</v>
      </c>
      <c r="K36" s="37"/>
      <c r="L36" s="116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</row>
    <row r="37" spans="1:31" s="2" customFormat="1" ht="14.4" hidden="1" customHeight="1">
      <c r="A37" s="37"/>
      <c r="B37" s="42"/>
      <c r="C37" s="37"/>
      <c r="D37" s="37"/>
      <c r="E37" s="115" t="s">
        <v>54</v>
      </c>
      <c r="F37" s="126">
        <f>ROUND((SUM(BI94:BI355)),  2)</f>
        <v>0</v>
      </c>
      <c r="G37" s="37"/>
      <c r="H37" s="37"/>
      <c r="I37" s="127">
        <v>0</v>
      </c>
      <c r="J37" s="126">
        <f>0</f>
        <v>0</v>
      </c>
      <c r="K37" s="37"/>
      <c r="L37" s="116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</row>
    <row r="38" spans="1:31" s="2" customFormat="1" ht="7" customHeight="1">
      <c r="A38" s="37"/>
      <c r="B38" s="42"/>
      <c r="C38" s="37"/>
      <c r="D38" s="37"/>
      <c r="E38" s="37"/>
      <c r="F38" s="37"/>
      <c r="G38" s="37"/>
      <c r="H38" s="37"/>
      <c r="I38" s="37"/>
      <c r="J38" s="37"/>
      <c r="K38" s="37"/>
      <c r="L38" s="116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</row>
    <row r="39" spans="1:31" s="2" customFormat="1" ht="25.4" customHeight="1">
      <c r="A39" s="37"/>
      <c r="B39" s="42"/>
      <c r="C39" s="128"/>
      <c r="D39" s="129" t="s">
        <v>55</v>
      </c>
      <c r="E39" s="130"/>
      <c r="F39" s="130"/>
      <c r="G39" s="131" t="s">
        <v>56</v>
      </c>
      <c r="H39" s="132" t="s">
        <v>57</v>
      </c>
      <c r="I39" s="130"/>
      <c r="J39" s="133">
        <f>SUM(J30:J37)</f>
        <v>2452616.4</v>
      </c>
      <c r="K39" s="134"/>
      <c r="L39" s="116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</row>
    <row r="40" spans="1:31" s="2" customFormat="1" ht="14.4" customHeight="1">
      <c r="A40" s="37"/>
      <c r="B40" s="135"/>
      <c r="C40" s="136"/>
      <c r="D40" s="136"/>
      <c r="E40" s="136"/>
      <c r="F40" s="136"/>
      <c r="G40" s="136"/>
      <c r="H40" s="136"/>
      <c r="I40" s="136"/>
      <c r="J40" s="136"/>
      <c r="K40" s="136"/>
      <c r="L40" s="116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</row>
    <row r="44" spans="1:31" s="2" customFormat="1" ht="7" customHeight="1">
      <c r="A44" s="37"/>
      <c r="B44" s="137"/>
      <c r="C44" s="138"/>
      <c r="D44" s="138"/>
      <c r="E44" s="138"/>
      <c r="F44" s="138"/>
      <c r="G44" s="138"/>
      <c r="H44" s="138"/>
      <c r="I44" s="138"/>
      <c r="J44" s="138"/>
      <c r="K44" s="138"/>
      <c r="L44" s="116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</row>
    <row r="45" spans="1:31" s="2" customFormat="1" ht="25" customHeight="1">
      <c r="A45" s="37"/>
      <c r="B45" s="38"/>
      <c r="C45" s="25" t="s">
        <v>132</v>
      </c>
      <c r="D45" s="39"/>
      <c r="E45" s="39"/>
      <c r="F45" s="39"/>
      <c r="G45" s="39"/>
      <c r="H45" s="39"/>
      <c r="I45" s="39"/>
      <c r="J45" s="39"/>
      <c r="K45" s="39"/>
      <c r="L45" s="116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</row>
    <row r="46" spans="1:31" s="2" customFormat="1" ht="7" customHeight="1">
      <c r="A46" s="37"/>
      <c r="B46" s="38"/>
      <c r="C46" s="39"/>
      <c r="D46" s="39"/>
      <c r="E46" s="39"/>
      <c r="F46" s="39"/>
      <c r="G46" s="39"/>
      <c r="H46" s="39"/>
      <c r="I46" s="39"/>
      <c r="J46" s="39"/>
      <c r="K46" s="39"/>
      <c r="L46" s="116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</row>
    <row r="47" spans="1:31" s="2" customFormat="1" ht="12" customHeight="1">
      <c r="A47" s="37"/>
      <c r="B47" s="38"/>
      <c r="C47" s="31" t="s">
        <v>16</v>
      </c>
      <c r="D47" s="39"/>
      <c r="E47" s="39"/>
      <c r="F47" s="39"/>
      <c r="G47" s="39"/>
      <c r="H47" s="39"/>
      <c r="I47" s="39"/>
      <c r="J47" s="39"/>
      <c r="K47" s="39"/>
      <c r="L47" s="116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</row>
    <row r="48" spans="1:31" s="2" customFormat="1" ht="16.5" customHeight="1">
      <c r="A48" s="37"/>
      <c r="B48" s="38"/>
      <c r="C48" s="39"/>
      <c r="D48" s="39"/>
      <c r="E48" s="390" t="str">
        <f>E7</f>
        <v>Stavební úpravy přečerpávací stanice a odlehčovací komory 10 v ulici Sportovní</v>
      </c>
      <c r="F48" s="391"/>
      <c r="G48" s="391"/>
      <c r="H48" s="391"/>
      <c r="I48" s="39"/>
      <c r="J48" s="39"/>
      <c r="K48" s="39"/>
      <c r="L48" s="116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</row>
    <row r="49" spans="1:47" s="2" customFormat="1" ht="12" customHeight="1">
      <c r="A49" s="37"/>
      <c r="B49" s="38"/>
      <c r="C49" s="31" t="s">
        <v>130</v>
      </c>
      <c r="D49" s="39"/>
      <c r="E49" s="39"/>
      <c r="F49" s="39"/>
      <c r="G49" s="39"/>
      <c r="H49" s="39"/>
      <c r="I49" s="39"/>
      <c r="J49" s="39"/>
      <c r="K49" s="39"/>
      <c r="L49" s="116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</row>
    <row r="50" spans="1:47" s="2" customFormat="1" ht="16.5" customHeight="1">
      <c r="A50" s="37"/>
      <c r="B50" s="38"/>
      <c r="C50" s="39"/>
      <c r="D50" s="39"/>
      <c r="E50" s="344" t="str">
        <f>E9</f>
        <v>01 - Povrchy</v>
      </c>
      <c r="F50" s="392"/>
      <c r="G50" s="392"/>
      <c r="H50" s="392"/>
      <c r="I50" s="39"/>
      <c r="J50" s="39"/>
      <c r="K50" s="39"/>
      <c r="L50" s="116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</row>
    <row r="51" spans="1:47" s="2" customFormat="1" ht="7" customHeight="1">
      <c r="A51" s="37"/>
      <c r="B51" s="38"/>
      <c r="C51" s="39"/>
      <c r="D51" s="39"/>
      <c r="E51" s="39"/>
      <c r="F51" s="39"/>
      <c r="G51" s="39"/>
      <c r="H51" s="39"/>
      <c r="I51" s="39"/>
      <c r="J51" s="39"/>
      <c r="K51" s="39"/>
      <c r="L51" s="116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</row>
    <row r="52" spans="1:47" s="2" customFormat="1" ht="12" customHeight="1">
      <c r="A52" s="37"/>
      <c r="B52" s="38"/>
      <c r="C52" s="31" t="s">
        <v>22</v>
      </c>
      <c r="D52" s="39"/>
      <c r="E52" s="39"/>
      <c r="F52" s="29" t="str">
        <f>F12</f>
        <v>Český Brod</v>
      </c>
      <c r="G52" s="39"/>
      <c r="H52" s="39"/>
      <c r="I52" s="31" t="s">
        <v>24</v>
      </c>
      <c r="J52" s="62" t="str">
        <f>IF(J12="","",J12)</f>
        <v>31. 1. 2024</v>
      </c>
      <c r="K52" s="39"/>
      <c r="L52" s="116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</row>
    <row r="53" spans="1:47" s="2" customFormat="1" ht="7" customHeight="1">
      <c r="A53" s="37"/>
      <c r="B53" s="38"/>
      <c r="C53" s="39"/>
      <c r="D53" s="39"/>
      <c r="E53" s="39"/>
      <c r="F53" s="39"/>
      <c r="G53" s="39"/>
      <c r="H53" s="39"/>
      <c r="I53" s="39"/>
      <c r="J53" s="39"/>
      <c r="K53" s="39"/>
      <c r="L53" s="116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</row>
    <row r="54" spans="1:47" s="2" customFormat="1" ht="15.15" customHeight="1">
      <c r="A54" s="37"/>
      <c r="B54" s="38"/>
      <c r="C54" s="31" t="s">
        <v>30</v>
      </c>
      <c r="D54" s="39"/>
      <c r="E54" s="39"/>
      <c r="F54" s="29" t="str">
        <f>E15</f>
        <v>Město Český Brod</v>
      </c>
      <c r="G54" s="39"/>
      <c r="H54" s="39"/>
      <c r="I54" s="31" t="s">
        <v>37</v>
      </c>
      <c r="J54" s="35" t="str">
        <f>E21</f>
        <v>Ing. Petr Koblenc</v>
      </c>
      <c r="K54" s="39"/>
      <c r="L54" s="116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</row>
    <row r="55" spans="1:47" s="2" customFormat="1" ht="25.65" customHeight="1">
      <c r="A55" s="37"/>
      <c r="B55" s="38"/>
      <c r="C55" s="31" t="s">
        <v>36</v>
      </c>
      <c r="D55" s="39"/>
      <c r="E55" s="39"/>
      <c r="F55" s="29" t="str">
        <f>IF(E18="","",E18)</f>
        <v>1.SčV, a.s.</v>
      </c>
      <c r="G55" s="39"/>
      <c r="H55" s="39"/>
      <c r="I55" s="31" t="s">
        <v>40</v>
      </c>
      <c r="J55" s="35" t="str">
        <f>E24</f>
        <v>Vodohospodářský rozvoj a výstavba a.s.</v>
      </c>
      <c r="K55" s="39"/>
      <c r="L55" s="116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</row>
    <row r="56" spans="1:47" s="2" customFormat="1" ht="10.25" customHeight="1">
      <c r="A56" s="37"/>
      <c r="B56" s="38"/>
      <c r="C56" s="39"/>
      <c r="D56" s="39"/>
      <c r="E56" s="39"/>
      <c r="F56" s="39"/>
      <c r="G56" s="39"/>
      <c r="H56" s="39"/>
      <c r="I56" s="39"/>
      <c r="J56" s="39"/>
      <c r="K56" s="39"/>
      <c r="L56" s="116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</row>
    <row r="57" spans="1:47" s="2" customFormat="1" ht="29.25" customHeight="1">
      <c r="A57" s="37"/>
      <c r="B57" s="38"/>
      <c r="C57" s="139" t="s">
        <v>133</v>
      </c>
      <c r="D57" s="140"/>
      <c r="E57" s="140"/>
      <c r="F57" s="140"/>
      <c r="G57" s="140"/>
      <c r="H57" s="140"/>
      <c r="I57" s="140"/>
      <c r="J57" s="141" t="s">
        <v>134</v>
      </c>
      <c r="K57" s="140"/>
      <c r="L57" s="116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</row>
    <row r="58" spans="1:47" s="2" customFormat="1" ht="10.25" customHeight="1">
      <c r="A58" s="37"/>
      <c r="B58" s="38"/>
      <c r="C58" s="39"/>
      <c r="D58" s="39"/>
      <c r="E58" s="39"/>
      <c r="F58" s="39"/>
      <c r="G58" s="39"/>
      <c r="H58" s="39"/>
      <c r="I58" s="39"/>
      <c r="J58" s="39"/>
      <c r="K58" s="39"/>
      <c r="L58" s="116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</row>
    <row r="59" spans="1:47" s="2" customFormat="1" ht="22.75" customHeight="1">
      <c r="A59" s="37"/>
      <c r="B59" s="38"/>
      <c r="C59" s="142" t="s">
        <v>77</v>
      </c>
      <c r="D59" s="39"/>
      <c r="E59" s="39"/>
      <c r="F59" s="39"/>
      <c r="G59" s="39"/>
      <c r="H59" s="39"/>
      <c r="I59" s="39"/>
      <c r="J59" s="80">
        <f>J94</f>
        <v>2026955.7000000004</v>
      </c>
      <c r="K59" s="39"/>
      <c r="L59" s="116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U59" s="19" t="s">
        <v>135</v>
      </c>
    </row>
    <row r="60" spans="1:47" s="10" customFormat="1" ht="25" customHeight="1">
      <c r="B60" s="177"/>
      <c r="C60" s="178"/>
      <c r="D60" s="179" t="s">
        <v>225</v>
      </c>
      <c r="E60" s="180"/>
      <c r="F60" s="180"/>
      <c r="G60" s="180"/>
      <c r="H60" s="180"/>
      <c r="I60" s="180"/>
      <c r="J60" s="181">
        <f>J95</f>
        <v>2026955.7000000004</v>
      </c>
      <c r="K60" s="178"/>
      <c r="L60" s="182"/>
    </row>
    <row r="61" spans="1:47" s="11" customFormat="1" ht="19.899999999999999" customHeight="1">
      <c r="B61" s="183"/>
      <c r="C61" s="100"/>
      <c r="D61" s="184" t="s">
        <v>226</v>
      </c>
      <c r="E61" s="185"/>
      <c r="F61" s="185"/>
      <c r="G61" s="185"/>
      <c r="H61" s="185"/>
      <c r="I61" s="185"/>
      <c r="J61" s="186">
        <f>J96</f>
        <v>22612.5</v>
      </c>
      <c r="K61" s="100"/>
      <c r="L61" s="187"/>
    </row>
    <row r="62" spans="1:47" s="11" customFormat="1" ht="19.899999999999999" customHeight="1">
      <c r="B62" s="183"/>
      <c r="C62" s="100"/>
      <c r="D62" s="184" t="s">
        <v>227</v>
      </c>
      <c r="E62" s="185"/>
      <c r="F62" s="185"/>
      <c r="G62" s="185"/>
      <c r="H62" s="185"/>
      <c r="I62" s="185"/>
      <c r="J62" s="186">
        <f>J127</f>
        <v>116243</v>
      </c>
      <c r="K62" s="100"/>
      <c r="L62" s="187"/>
    </row>
    <row r="63" spans="1:47" s="11" customFormat="1" ht="19.899999999999999" customHeight="1">
      <c r="B63" s="183"/>
      <c r="C63" s="100"/>
      <c r="D63" s="184" t="s">
        <v>228</v>
      </c>
      <c r="E63" s="185"/>
      <c r="F63" s="185"/>
      <c r="G63" s="185"/>
      <c r="H63" s="185"/>
      <c r="I63" s="185"/>
      <c r="J63" s="186">
        <f>J146</f>
        <v>64829.9</v>
      </c>
      <c r="K63" s="100"/>
      <c r="L63" s="187"/>
    </row>
    <row r="64" spans="1:47" s="11" customFormat="1" ht="19.899999999999999" customHeight="1">
      <c r="B64" s="183"/>
      <c r="C64" s="100"/>
      <c r="D64" s="184" t="s">
        <v>229</v>
      </c>
      <c r="E64" s="185"/>
      <c r="F64" s="185"/>
      <c r="G64" s="185"/>
      <c r="H64" s="185"/>
      <c r="I64" s="185"/>
      <c r="J64" s="186">
        <f>J162</f>
        <v>16264</v>
      </c>
      <c r="K64" s="100"/>
      <c r="L64" s="187"/>
    </row>
    <row r="65" spans="1:31" s="11" customFormat="1" ht="19.899999999999999" customHeight="1">
      <c r="B65" s="183"/>
      <c r="C65" s="100"/>
      <c r="D65" s="184" t="s">
        <v>230</v>
      </c>
      <c r="E65" s="185"/>
      <c r="F65" s="185"/>
      <c r="G65" s="185"/>
      <c r="H65" s="185"/>
      <c r="I65" s="185"/>
      <c r="J65" s="186">
        <f>J172</f>
        <v>20632</v>
      </c>
      <c r="K65" s="100"/>
      <c r="L65" s="187"/>
    </row>
    <row r="66" spans="1:31" s="11" customFormat="1" ht="19.899999999999999" customHeight="1">
      <c r="B66" s="183"/>
      <c r="C66" s="100"/>
      <c r="D66" s="184" t="s">
        <v>231</v>
      </c>
      <c r="E66" s="185"/>
      <c r="F66" s="185"/>
      <c r="G66" s="185"/>
      <c r="H66" s="185"/>
      <c r="I66" s="185"/>
      <c r="J66" s="186">
        <f>J185</f>
        <v>41582</v>
      </c>
      <c r="K66" s="100"/>
      <c r="L66" s="187"/>
    </row>
    <row r="67" spans="1:31" s="11" customFormat="1" ht="19.899999999999999" customHeight="1">
      <c r="B67" s="183"/>
      <c r="C67" s="100"/>
      <c r="D67" s="184" t="s">
        <v>232</v>
      </c>
      <c r="E67" s="185"/>
      <c r="F67" s="185"/>
      <c r="G67" s="185"/>
      <c r="H67" s="185"/>
      <c r="I67" s="185"/>
      <c r="J67" s="186">
        <f>J192</f>
        <v>11820</v>
      </c>
      <c r="K67" s="100"/>
      <c r="L67" s="187"/>
    </row>
    <row r="68" spans="1:31" s="11" customFormat="1" ht="19.899999999999999" customHeight="1">
      <c r="B68" s="183"/>
      <c r="C68" s="100"/>
      <c r="D68" s="184" t="s">
        <v>233</v>
      </c>
      <c r="E68" s="185"/>
      <c r="F68" s="185"/>
      <c r="G68" s="185"/>
      <c r="H68" s="185"/>
      <c r="I68" s="185"/>
      <c r="J68" s="186">
        <f>J202</f>
        <v>500626</v>
      </c>
      <c r="K68" s="100"/>
      <c r="L68" s="187"/>
    </row>
    <row r="69" spans="1:31" s="11" customFormat="1" ht="19.899999999999999" customHeight="1">
      <c r="B69" s="183"/>
      <c r="C69" s="100"/>
      <c r="D69" s="184" t="s">
        <v>234</v>
      </c>
      <c r="E69" s="185"/>
      <c r="F69" s="185"/>
      <c r="G69" s="185"/>
      <c r="H69" s="185"/>
      <c r="I69" s="185"/>
      <c r="J69" s="186">
        <f>J232</f>
        <v>644203.69999999995</v>
      </c>
      <c r="K69" s="100"/>
      <c r="L69" s="187"/>
    </row>
    <row r="70" spans="1:31" s="11" customFormat="1" ht="19.899999999999999" customHeight="1">
      <c r="B70" s="183"/>
      <c r="C70" s="100"/>
      <c r="D70" s="184" t="s">
        <v>235</v>
      </c>
      <c r="E70" s="185"/>
      <c r="F70" s="185"/>
      <c r="G70" s="185"/>
      <c r="H70" s="185"/>
      <c r="I70" s="185"/>
      <c r="J70" s="186">
        <f>J265</f>
        <v>108280</v>
      </c>
      <c r="K70" s="100"/>
      <c r="L70" s="187"/>
    </row>
    <row r="71" spans="1:31" s="11" customFormat="1" ht="19.899999999999999" customHeight="1">
      <c r="B71" s="183"/>
      <c r="C71" s="100"/>
      <c r="D71" s="184" t="s">
        <v>236</v>
      </c>
      <c r="E71" s="185"/>
      <c r="F71" s="185"/>
      <c r="G71" s="185"/>
      <c r="H71" s="185"/>
      <c r="I71" s="185"/>
      <c r="J71" s="186">
        <f>J281</f>
        <v>92450</v>
      </c>
      <c r="K71" s="100"/>
      <c r="L71" s="187"/>
    </row>
    <row r="72" spans="1:31" s="11" customFormat="1" ht="19.899999999999999" customHeight="1">
      <c r="B72" s="183"/>
      <c r="C72" s="100"/>
      <c r="D72" s="184" t="s">
        <v>237</v>
      </c>
      <c r="E72" s="185"/>
      <c r="F72" s="185"/>
      <c r="G72" s="185"/>
      <c r="H72" s="185"/>
      <c r="I72" s="185"/>
      <c r="J72" s="186">
        <f>J298</f>
        <v>12170.61</v>
      </c>
      <c r="K72" s="100"/>
      <c r="L72" s="187"/>
    </row>
    <row r="73" spans="1:31" s="11" customFormat="1" ht="19.899999999999999" customHeight="1">
      <c r="B73" s="183"/>
      <c r="C73" s="100"/>
      <c r="D73" s="184" t="s">
        <v>238</v>
      </c>
      <c r="E73" s="185"/>
      <c r="F73" s="185"/>
      <c r="G73" s="185"/>
      <c r="H73" s="185"/>
      <c r="I73" s="185"/>
      <c r="J73" s="186">
        <f>J311</f>
        <v>331442.40000000002</v>
      </c>
      <c r="K73" s="100"/>
      <c r="L73" s="187"/>
    </row>
    <row r="74" spans="1:31" s="11" customFormat="1" ht="19.899999999999999" customHeight="1">
      <c r="B74" s="183"/>
      <c r="C74" s="100"/>
      <c r="D74" s="184" t="s">
        <v>239</v>
      </c>
      <c r="E74" s="185"/>
      <c r="F74" s="185"/>
      <c r="G74" s="185"/>
      <c r="H74" s="185"/>
      <c r="I74" s="185"/>
      <c r="J74" s="186">
        <f>J353</f>
        <v>43799.59</v>
      </c>
      <c r="K74" s="100"/>
      <c r="L74" s="187"/>
    </row>
    <row r="75" spans="1:31" s="2" customFormat="1" ht="21.75" customHeight="1">
      <c r="A75" s="37"/>
      <c r="B75" s="38"/>
      <c r="C75" s="39"/>
      <c r="D75" s="39"/>
      <c r="E75" s="39"/>
      <c r="F75" s="39"/>
      <c r="G75" s="39"/>
      <c r="H75" s="39"/>
      <c r="I75" s="39"/>
      <c r="J75" s="39"/>
      <c r="K75" s="39"/>
      <c r="L75" s="116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</row>
    <row r="76" spans="1:31" s="2" customFormat="1" ht="7" customHeight="1">
      <c r="A76" s="37"/>
      <c r="B76" s="50"/>
      <c r="C76" s="51"/>
      <c r="D76" s="51"/>
      <c r="E76" s="51"/>
      <c r="F76" s="51"/>
      <c r="G76" s="51"/>
      <c r="H76" s="51"/>
      <c r="I76" s="51"/>
      <c r="J76" s="51"/>
      <c r="K76" s="51"/>
      <c r="L76" s="116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</row>
    <row r="80" spans="1:31" s="2" customFormat="1" ht="7" customHeight="1">
      <c r="A80" s="37"/>
      <c r="B80" s="52"/>
      <c r="C80" s="53"/>
      <c r="D80" s="53"/>
      <c r="E80" s="53"/>
      <c r="F80" s="53"/>
      <c r="G80" s="53"/>
      <c r="H80" s="53"/>
      <c r="I80" s="53"/>
      <c r="J80" s="53"/>
      <c r="K80" s="53"/>
      <c r="L80" s="116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</row>
    <row r="81" spans="1:63" s="2" customFormat="1" ht="25" customHeight="1">
      <c r="A81" s="37"/>
      <c r="B81" s="38"/>
      <c r="C81" s="25" t="s">
        <v>136</v>
      </c>
      <c r="D81" s="39"/>
      <c r="E81" s="39"/>
      <c r="F81" s="39"/>
      <c r="G81" s="39"/>
      <c r="H81" s="39"/>
      <c r="I81" s="39"/>
      <c r="J81" s="39"/>
      <c r="K81" s="39"/>
      <c r="L81" s="116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</row>
    <row r="82" spans="1:63" s="2" customFormat="1" ht="7" customHeight="1">
      <c r="A82" s="37"/>
      <c r="B82" s="38"/>
      <c r="C82" s="39"/>
      <c r="D82" s="39"/>
      <c r="E82" s="39"/>
      <c r="F82" s="39"/>
      <c r="G82" s="39"/>
      <c r="H82" s="39"/>
      <c r="I82" s="39"/>
      <c r="J82" s="39"/>
      <c r="K82" s="39"/>
      <c r="L82" s="116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</row>
    <row r="83" spans="1:63" s="2" customFormat="1" ht="12" customHeight="1">
      <c r="A83" s="37"/>
      <c r="B83" s="38"/>
      <c r="C83" s="31" t="s">
        <v>16</v>
      </c>
      <c r="D83" s="39"/>
      <c r="E83" s="39"/>
      <c r="F83" s="39"/>
      <c r="G83" s="39"/>
      <c r="H83" s="39"/>
      <c r="I83" s="39"/>
      <c r="J83" s="39"/>
      <c r="K83" s="39"/>
      <c r="L83" s="116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</row>
    <row r="84" spans="1:63" s="2" customFormat="1" ht="16.5" customHeight="1">
      <c r="A84" s="37"/>
      <c r="B84" s="38"/>
      <c r="C84" s="39"/>
      <c r="D84" s="39"/>
      <c r="E84" s="390" t="str">
        <f>E7</f>
        <v>Stavební úpravy přečerpávací stanice a odlehčovací komory 10 v ulici Sportovní</v>
      </c>
      <c r="F84" s="391"/>
      <c r="G84" s="391"/>
      <c r="H84" s="391"/>
      <c r="I84" s="39"/>
      <c r="J84" s="39"/>
      <c r="K84" s="39"/>
      <c r="L84" s="116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</row>
    <row r="85" spans="1:63" s="2" customFormat="1" ht="12" customHeight="1">
      <c r="A85" s="37"/>
      <c r="B85" s="38"/>
      <c r="C85" s="31" t="s">
        <v>130</v>
      </c>
      <c r="D85" s="39"/>
      <c r="E85" s="39"/>
      <c r="F85" s="39"/>
      <c r="G85" s="39"/>
      <c r="H85" s="39"/>
      <c r="I85" s="39"/>
      <c r="J85" s="39"/>
      <c r="K85" s="39"/>
      <c r="L85" s="116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</row>
    <row r="86" spans="1:63" s="2" customFormat="1" ht="16.5" customHeight="1">
      <c r="A86" s="37"/>
      <c r="B86" s="38"/>
      <c r="C86" s="39"/>
      <c r="D86" s="39"/>
      <c r="E86" s="344" t="str">
        <f>E9</f>
        <v>01 - Povrchy</v>
      </c>
      <c r="F86" s="392"/>
      <c r="G86" s="392"/>
      <c r="H86" s="392"/>
      <c r="I86" s="39"/>
      <c r="J86" s="39"/>
      <c r="K86" s="39"/>
      <c r="L86" s="116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</row>
    <row r="87" spans="1:63" s="2" customFormat="1" ht="7" customHeight="1">
      <c r="A87" s="37"/>
      <c r="B87" s="38"/>
      <c r="C87" s="39"/>
      <c r="D87" s="39"/>
      <c r="E87" s="39"/>
      <c r="F87" s="39"/>
      <c r="G87" s="39"/>
      <c r="H87" s="39"/>
      <c r="I87" s="39"/>
      <c r="J87" s="39"/>
      <c r="K87" s="39"/>
      <c r="L87" s="116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</row>
    <row r="88" spans="1:63" s="2" customFormat="1" ht="12" customHeight="1">
      <c r="A88" s="37"/>
      <c r="B88" s="38"/>
      <c r="C88" s="31" t="s">
        <v>22</v>
      </c>
      <c r="D88" s="39"/>
      <c r="E88" s="39"/>
      <c r="F88" s="29" t="str">
        <f>F12</f>
        <v>Český Brod</v>
      </c>
      <c r="G88" s="39"/>
      <c r="H88" s="39"/>
      <c r="I88" s="31" t="s">
        <v>24</v>
      </c>
      <c r="J88" s="62" t="str">
        <f>IF(J12="","",J12)</f>
        <v>31. 1. 2024</v>
      </c>
      <c r="K88" s="39"/>
      <c r="L88" s="116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</row>
    <row r="89" spans="1:63" s="2" customFormat="1" ht="7" customHeight="1">
      <c r="A89" s="37"/>
      <c r="B89" s="38"/>
      <c r="C89" s="39"/>
      <c r="D89" s="39"/>
      <c r="E89" s="39"/>
      <c r="F89" s="39"/>
      <c r="G89" s="39"/>
      <c r="H89" s="39"/>
      <c r="I89" s="39"/>
      <c r="J89" s="39"/>
      <c r="K89" s="39"/>
      <c r="L89" s="116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</row>
    <row r="90" spans="1:63" s="2" customFormat="1" ht="15.15" customHeight="1">
      <c r="A90" s="37"/>
      <c r="B90" s="38"/>
      <c r="C90" s="31" t="s">
        <v>30</v>
      </c>
      <c r="D90" s="39"/>
      <c r="E90" s="39"/>
      <c r="F90" s="29" t="str">
        <f>E15</f>
        <v>Město Český Brod</v>
      </c>
      <c r="G90" s="39"/>
      <c r="H90" s="39"/>
      <c r="I90" s="31" t="s">
        <v>37</v>
      </c>
      <c r="J90" s="35" t="str">
        <f>E21</f>
        <v>Ing. Petr Koblenc</v>
      </c>
      <c r="K90" s="39"/>
      <c r="L90" s="116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</row>
    <row r="91" spans="1:63" s="2" customFormat="1" ht="25.65" customHeight="1">
      <c r="A91" s="37"/>
      <c r="B91" s="38"/>
      <c r="C91" s="31" t="s">
        <v>36</v>
      </c>
      <c r="D91" s="39"/>
      <c r="E91" s="39"/>
      <c r="F91" s="29" t="str">
        <f>IF(E18="","",E18)</f>
        <v>1.SčV, a.s.</v>
      </c>
      <c r="G91" s="39"/>
      <c r="H91" s="39"/>
      <c r="I91" s="31" t="s">
        <v>40</v>
      </c>
      <c r="J91" s="35" t="str">
        <f>E24</f>
        <v>Vodohospodářský rozvoj a výstavba a.s.</v>
      </c>
      <c r="K91" s="39"/>
      <c r="L91" s="116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</row>
    <row r="92" spans="1:63" s="2" customFormat="1" ht="10.25" customHeight="1">
      <c r="A92" s="37"/>
      <c r="B92" s="38"/>
      <c r="C92" s="39"/>
      <c r="D92" s="39"/>
      <c r="E92" s="39"/>
      <c r="F92" s="39"/>
      <c r="G92" s="39"/>
      <c r="H92" s="39"/>
      <c r="I92" s="39"/>
      <c r="J92" s="39"/>
      <c r="K92" s="39"/>
      <c r="L92" s="116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</row>
    <row r="93" spans="1:63" s="9" customFormat="1" ht="29.25" customHeight="1">
      <c r="A93" s="143"/>
      <c r="B93" s="144"/>
      <c r="C93" s="145" t="s">
        <v>137</v>
      </c>
      <c r="D93" s="146" t="s">
        <v>64</v>
      </c>
      <c r="E93" s="146" t="s">
        <v>60</v>
      </c>
      <c r="F93" s="146" t="s">
        <v>61</v>
      </c>
      <c r="G93" s="146" t="s">
        <v>138</v>
      </c>
      <c r="H93" s="146" t="s">
        <v>139</v>
      </c>
      <c r="I93" s="146" t="s">
        <v>140</v>
      </c>
      <c r="J93" s="146" t="s">
        <v>134</v>
      </c>
      <c r="K93" s="147" t="s">
        <v>141</v>
      </c>
      <c r="L93" s="148"/>
      <c r="M93" s="71" t="s">
        <v>35</v>
      </c>
      <c r="N93" s="72" t="s">
        <v>49</v>
      </c>
      <c r="O93" s="72" t="s">
        <v>142</v>
      </c>
      <c r="P93" s="72" t="s">
        <v>143</v>
      </c>
      <c r="Q93" s="72" t="s">
        <v>144</v>
      </c>
      <c r="R93" s="72" t="s">
        <v>145</v>
      </c>
      <c r="S93" s="72" t="s">
        <v>146</v>
      </c>
      <c r="T93" s="73" t="s">
        <v>147</v>
      </c>
      <c r="U93" s="143"/>
      <c r="V93" s="143"/>
      <c r="W93" s="143"/>
      <c r="X93" s="143"/>
      <c r="Y93" s="143"/>
      <c r="Z93" s="143"/>
      <c r="AA93" s="143"/>
      <c r="AB93" s="143"/>
      <c r="AC93" s="143"/>
      <c r="AD93" s="143"/>
      <c r="AE93" s="143"/>
    </row>
    <row r="94" spans="1:63" s="2" customFormat="1" ht="22.75" customHeight="1">
      <c r="A94" s="37"/>
      <c r="B94" s="38"/>
      <c r="C94" s="78" t="s">
        <v>148</v>
      </c>
      <c r="D94" s="39"/>
      <c r="E94" s="39"/>
      <c r="F94" s="39"/>
      <c r="G94" s="39"/>
      <c r="H94" s="39"/>
      <c r="I94" s="39"/>
      <c r="J94" s="149">
        <f>BK94</f>
        <v>2026955.7000000004</v>
      </c>
      <c r="K94" s="39"/>
      <c r="L94" s="42"/>
      <c r="M94" s="74"/>
      <c r="N94" s="150"/>
      <c r="O94" s="75"/>
      <c r="P94" s="151">
        <f>P95</f>
        <v>0</v>
      </c>
      <c r="Q94" s="75"/>
      <c r="R94" s="151">
        <f>R95</f>
        <v>544.77100299999995</v>
      </c>
      <c r="S94" s="75"/>
      <c r="T94" s="152">
        <f>T95</f>
        <v>857.10586000000012</v>
      </c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T94" s="19" t="s">
        <v>78</v>
      </c>
      <c r="AU94" s="19" t="s">
        <v>135</v>
      </c>
      <c r="BK94" s="153">
        <f>BK95</f>
        <v>2026955.7000000004</v>
      </c>
    </row>
    <row r="95" spans="1:63" s="12" customFormat="1" ht="25.9" customHeight="1">
      <c r="B95" s="188"/>
      <c r="C95" s="189"/>
      <c r="D95" s="190" t="s">
        <v>78</v>
      </c>
      <c r="E95" s="191" t="s">
        <v>240</v>
      </c>
      <c r="F95" s="191" t="s">
        <v>241</v>
      </c>
      <c r="G95" s="189"/>
      <c r="H95" s="189"/>
      <c r="I95" s="192"/>
      <c r="J95" s="193">
        <f>BK95</f>
        <v>2026955.7000000004</v>
      </c>
      <c r="K95" s="189"/>
      <c r="L95" s="194"/>
      <c r="M95" s="195"/>
      <c r="N95" s="196"/>
      <c r="O95" s="196"/>
      <c r="P95" s="197">
        <f>P96+P127+P146+P162+P172+P185+P192+P202+P232+P265+P281+P298+P311+P353</f>
        <v>0</v>
      </c>
      <c r="Q95" s="196"/>
      <c r="R95" s="197">
        <f>R96+R127+R146+R162+R172+R185+R192+R202+R232+R265+R281+R298+R311+R353</f>
        <v>544.77100299999995</v>
      </c>
      <c r="S95" s="196"/>
      <c r="T95" s="198">
        <f>T96+T127+T146+T162+T172+T185+T192+T202+T232+T265+T281+T298+T311+T353</f>
        <v>857.10586000000012</v>
      </c>
      <c r="AR95" s="199" t="s">
        <v>87</v>
      </c>
      <c r="AT95" s="200" t="s">
        <v>78</v>
      </c>
      <c r="AU95" s="200" t="s">
        <v>79</v>
      </c>
      <c r="AY95" s="199" t="s">
        <v>154</v>
      </c>
      <c r="BK95" s="201">
        <f>BK96+BK127+BK146+BK162+BK172+BK185+BK192+BK202+BK232+BK265+BK281+BK298+BK311+BK353</f>
        <v>2026955.7000000004</v>
      </c>
    </row>
    <row r="96" spans="1:63" s="12" customFormat="1" ht="22.75" customHeight="1">
      <c r="B96" s="188"/>
      <c r="C96" s="189"/>
      <c r="D96" s="190" t="s">
        <v>78</v>
      </c>
      <c r="E96" s="202" t="s">
        <v>167</v>
      </c>
      <c r="F96" s="202" t="s">
        <v>242</v>
      </c>
      <c r="G96" s="189"/>
      <c r="H96" s="189"/>
      <c r="I96" s="192"/>
      <c r="J96" s="203">
        <f>BK96</f>
        <v>22612.5</v>
      </c>
      <c r="K96" s="189"/>
      <c r="L96" s="194"/>
      <c r="M96" s="195"/>
      <c r="N96" s="196"/>
      <c r="O96" s="196"/>
      <c r="P96" s="197">
        <f>SUM(P97:P126)</f>
        <v>0</v>
      </c>
      <c r="Q96" s="196"/>
      <c r="R96" s="197">
        <f>SUM(R97:R126)</f>
        <v>0</v>
      </c>
      <c r="S96" s="196"/>
      <c r="T96" s="198">
        <f>SUM(T97:T126)</f>
        <v>0.60586000000000007</v>
      </c>
      <c r="AR96" s="199" t="s">
        <v>87</v>
      </c>
      <c r="AT96" s="200" t="s">
        <v>78</v>
      </c>
      <c r="AU96" s="200" t="s">
        <v>87</v>
      </c>
      <c r="AY96" s="199" t="s">
        <v>154</v>
      </c>
      <c r="BK96" s="201">
        <f>SUM(BK97:BK126)</f>
        <v>22612.5</v>
      </c>
    </row>
    <row r="97" spans="1:65" s="2" customFormat="1" ht="16.5" customHeight="1">
      <c r="A97" s="37"/>
      <c r="B97" s="38"/>
      <c r="C97" s="154" t="s">
        <v>87</v>
      </c>
      <c r="D97" s="154" t="s">
        <v>149</v>
      </c>
      <c r="E97" s="155" t="s">
        <v>243</v>
      </c>
      <c r="F97" s="156" t="s">
        <v>244</v>
      </c>
      <c r="G97" s="157" t="s">
        <v>245</v>
      </c>
      <c r="H97" s="158">
        <v>1</v>
      </c>
      <c r="I97" s="159">
        <v>158</v>
      </c>
      <c r="J97" s="160">
        <f>ROUND(I97*H97,2)</f>
        <v>158</v>
      </c>
      <c r="K97" s="156" t="s">
        <v>35</v>
      </c>
      <c r="L97" s="42"/>
      <c r="M97" s="161" t="s">
        <v>35</v>
      </c>
      <c r="N97" s="162" t="s">
        <v>50</v>
      </c>
      <c r="O97" s="67"/>
      <c r="P97" s="163">
        <f>O97*H97</f>
        <v>0</v>
      </c>
      <c r="Q97" s="163">
        <v>0</v>
      </c>
      <c r="R97" s="163">
        <f>Q97*H97</f>
        <v>0</v>
      </c>
      <c r="S97" s="163">
        <v>0</v>
      </c>
      <c r="T97" s="164">
        <f>S97*H97</f>
        <v>0</v>
      </c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R97" s="165" t="s">
        <v>212</v>
      </c>
      <c r="AT97" s="165" t="s">
        <v>149</v>
      </c>
      <c r="AU97" s="165" t="s">
        <v>89</v>
      </c>
      <c r="AY97" s="19" t="s">
        <v>154</v>
      </c>
      <c r="BE97" s="166">
        <f>IF(N97="základní",J97,0)</f>
        <v>158</v>
      </c>
      <c r="BF97" s="166">
        <f>IF(N97="snížená",J97,0)</f>
        <v>0</v>
      </c>
      <c r="BG97" s="166">
        <f>IF(N97="zákl. přenesená",J97,0)</f>
        <v>0</v>
      </c>
      <c r="BH97" s="166">
        <f>IF(N97="sníž. přenesená",J97,0)</f>
        <v>0</v>
      </c>
      <c r="BI97" s="166">
        <f>IF(N97="nulová",J97,0)</f>
        <v>0</v>
      </c>
      <c r="BJ97" s="19" t="s">
        <v>87</v>
      </c>
      <c r="BK97" s="166">
        <f>ROUND(I97*H97,2)</f>
        <v>158</v>
      </c>
      <c r="BL97" s="19" t="s">
        <v>212</v>
      </c>
      <c r="BM97" s="165" t="s">
        <v>246</v>
      </c>
    </row>
    <row r="98" spans="1:65" s="13" customFormat="1" ht="10">
      <c r="B98" s="204"/>
      <c r="C98" s="205"/>
      <c r="D98" s="167" t="s">
        <v>247</v>
      </c>
      <c r="E98" s="206" t="s">
        <v>35</v>
      </c>
      <c r="F98" s="207" t="s">
        <v>248</v>
      </c>
      <c r="G98" s="205"/>
      <c r="H98" s="208">
        <v>1</v>
      </c>
      <c r="I98" s="209"/>
      <c r="J98" s="205"/>
      <c r="K98" s="205"/>
      <c r="L98" s="210"/>
      <c r="M98" s="211"/>
      <c r="N98" s="212"/>
      <c r="O98" s="212"/>
      <c r="P98" s="212"/>
      <c r="Q98" s="212"/>
      <c r="R98" s="212"/>
      <c r="S98" s="212"/>
      <c r="T98" s="213"/>
      <c r="AT98" s="214" t="s">
        <v>247</v>
      </c>
      <c r="AU98" s="214" t="s">
        <v>89</v>
      </c>
      <c r="AV98" s="13" t="s">
        <v>89</v>
      </c>
      <c r="AW98" s="13" t="s">
        <v>39</v>
      </c>
      <c r="AX98" s="13" t="s">
        <v>87</v>
      </c>
      <c r="AY98" s="214" t="s">
        <v>154</v>
      </c>
    </row>
    <row r="99" spans="1:65" s="2" customFormat="1" ht="24.15" customHeight="1">
      <c r="A99" s="37"/>
      <c r="B99" s="38"/>
      <c r="C99" s="154" t="s">
        <v>89</v>
      </c>
      <c r="D99" s="154" t="s">
        <v>149</v>
      </c>
      <c r="E99" s="155" t="s">
        <v>249</v>
      </c>
      <c r="F99" s="156" t="s">
        <v>250</v>
      </c>
      <c r="G99" s="157" t="s">
        <v>245</v>
      </c>
      <c r="H99" s="158">
        <v>2</v>
      </c>
      <c r="I99" s="159">
        <v>96.6</v>
      </c>
      <c r="J99" s="160">
        <f>ROUND(I99*H99,2)</f>
        <v>193.2</v>
      </c>
      <c r="K99" s="156" t="s">
        <v>251</v>
      </c>
      <c r="L99" s="42"/>
      <c r="M99" s="161" t="s">
        <v>35</v>
      </c>
      <c r="N99" s="162" t="s">
        <v>50</v>
      </c>
      <c r="O99" s="67"/>
      <c r="P99" s="163">
        <f>O99*H99</f>
        <v>0</v>
      </c>
      <c r="Q99" s="163">
        <v>0</v>
      </c>
      <c r="R99" s="163">
        <f>Q99*H99</f>
        <v>0</v>
      </c>
      <c r="S99" s="163">
        <v>4.0000000000000001E-3</v>
      </c>
      <c r="T99" s="164">
        <f>S99*H99</f>
        <v>8.0000000000000002E-3</v>
      </c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R99" s="165" t="s">
        <v>163</v>
      </c>
      <c r="AT99" s="165" t="s">
        <v>149</v>
      </c>
      <c r="AU99" s="165" t="s">
        <v>89</v>
      </c>
      <c r="AY99" s="19" t="s">
        <v>154</v>
      </c>
      <c r="BE99" s="166">
        <f>IF(N99="základní",J99,0)</f>
        <v>193.2</v>
      </c>
      <c r="BF99" s="166">
        <f>IF(N99="snížená",J99,0)</f>
        <v>0</v>
      </c>
      <c r="BG99" s="166">
        <f>IF(N99="zákl. přenesená",J99,0)</f>
        <v>0</v>
      </c>
      <c r="BH99" s="166">
        <f>IF(N99="sníž. přenesená",J99,0)</f>
        <v>0</v>
      </c>
      <c r="BI99" s="166">
        <f>IF(N99="nulová",J99,0)</f>
        <v>0</v>
      </c>
      <c r="BJ99" s="19" t="s">
        <v>87</v>
      </c>
      <c r="BK99" s="166">
        <f>ROUND(I99*H99,2)</f>
        <v>193.2</v>
      </c>
      <c r="BL99" s="19" t="s">
        <v>163</v>
      </c>
      <c r="BM99" s="165" t="s">
        <v>252</v>
      </c>
    </row>
    <row r="100" spans="1:65" s="2" customFormat="1" ht="10">
      <c r="A100" s="37"/>
      <c r="B100" s="38"/>
      <c r="C100" s="39"/>
      <c r="D100" s="215" t="s">
        <v>253</v>
      </c>
      <c r="E100" s="39"/>
      <c r="F100" s="216" t="s">
        <v>254</v>
      </c>
      <c r="G100" s="39"/>
      <c r="H100" s="39"/>
      <c r="I100" s="169"/>
      <c r="J100" s="39"/>
      <c r="K100" s="39"/>
      <c r="L100" s="42"/>
      <c r="M100" s="170"/>
      <c r="N100" s="171"/>
      <c r="O100" s="67"/>
      <c r="P100" s="67"/>
      <c r="Q100" s="67"/>
      <c r="R100" s="67"/>
      <c r="S100" s="67"/>
      <c r="T100" s="68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T100" s="19" t="s">
        <v>253</v>
      </c>
      <c r="AU100" s="19" t="s">
        <v>89</v>
      </c>
    </row>
    <row r="101" spans="1:65" s="13" customFormat="1" ht="10">
      <c r="B101" s="204"/>
      <c r="C101" s="205"/>
      <c r="D101" s="167" t="s">
        <v>247</v>
      </c>
      <c r="E101" s="206" t="s">
        <v>35</v>
      </c>
      <c r="F101" s="207" t="s">
        <v>255</v>
      </c>
      <c r="G101" s="205"/>
      <c r="H101" s="208">
        <v>2</v>
      </c>
      <c r="I101" s="209"/>
      <c r="J101" s="205"/>
      <c r="K101" s="205"/>
      <c r="L101" s="210"/>
      <c r="M101" s="211"/>
      <c r="N101" s="212"/>
      <c r="O101" s="212"/>
      <c r="P101" s="212"/>
      <c r="Q101" s="212"/>
      <c r="R101" s="212"/>
      <c r="S101" s="212"/>
      <c r="T101" s="213"/>
      <c r="AT101" s="214" t="s">
        <v>247</v>
      </c>
      <c r="AU101" s="214" t="s">
        <v>89</v>
      </c>
      <c r="AV101" s="13" t="s">
        <v>89</v>
      </c>
      <c r="AW101" s="13" t="s">
        <v>39</v>
      </c>
      <c r="AX101" s="13" t="s">
        <v>87</v>
      </c>
      <c r="AY101" s="214" t="s">
        <v>154</v>
      </c>
    </row>
    <row r="102" spans="1:65" s="2" customFormat="1" ht="33" customHeight="1">
      <c r="A102" s="37"/>
      <c r="B102" s="38"/>
      <c r="C102" s="154" t="s">
        <v>159</v>
      </c>
      <c r="D102" s="154" t="s">
        <v>149</v>
      </c>
      <c r="E102" s="155" t="s">
        <v>256</v>
      </c>
      <c r="F102" s="156" t="s">
        <v>257</v>
      </c>
      <c r="G102" s="157" t="s">
        <v>245</v>
      </c>
      <c r="H102" s="158">
        <v>2</v>
      </c>
      <c r="I102" s="159">
        <v>409</v>
      </c>
      <c r="J102" s="160">
        <f>ROUND(I102*H102,2)</f>
        <v>818</v>
      </c>
      <c r="K102" s="156" t="s">
        <v>251</v>
      </c>
      <c r="L102" s="42"/>
      <c r="M102" s="161" t="s">
        <v>35</v>
      </c>
      <c r="N102" s="162" t="s">
        <v>50</v>
      </c>
      <c r="O102" s="67"/>
      <c r="P102" s="163">
        <f>O102*H102</f>
        <v>0</v>
      </c>
      <c r="Q102" s="163">
        <v>0</v>
      </c>
      <c r="R102" s="163">
        <f>Q102*H102</f>
        <v>0</v>
      </c>
      <c r="S102" s="163">
        <v>0</v>
      </c>
      <c r="T102" s="164">
        <f>S102*H102</f>
        <v>0</v>
      </c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R102" s="165" t="s">
        <v>212</v>
      </c>
      <c r="AT102" s="165" t="s">
        <v>149</v>
      </c>
      <c r="AU102" s="165" t="s">
        <v>89</v>
      </c>
      <c r="AY102" s="19" t="s">
        <v>154</v>
      </c>
      <c r="BE102" s="166">
        <f>IF(N102="základní",J102,0)</f>
        <v>818</v>
      </c>
      <c r="BF102" s="166">
        <f>IF(N102="snížená",J102,0)</f>
        <v>0</v>
      </c>
      <c r="BG102" s="166">
        <f>IF(N102="zákl. přenesená",J102,0)</f>
        <v>0</v>
      </c>
      <c r="BH102" s="166">
        <f>IF(N102="sníž. přenesená",J102,0)</f>
        <v>0</v>
      </c>
      <c r="BI102" s="166">
        <f>IF(N102="nulová",J102,0)</f>
        <v>0</v>
      </c>
      <c r="BJ102" s="19" t="s">
        <v>87</v>
      </c>
      <c r="BK102" s="166">
        <f>ROUND(I102*H102,2)</f>
        <v>818</v>
      </c>
      <c r="BL102" s="19" t="s">
        <v>212</v>
      </c>
      <c r="BM102" s="165" t="s">
        <v>258</v>
      </c>
    </row>
    <row r="103" spans="1:65" s="2" customFormat="1" ht="10">
      <c r="A103" s="37"/>
      <c r="B103" s="38"/>
      <c r="C103" s="39"/>
      <c r="D103" s="215" t="s">
        <v>253</v>
      </c>
      <c r="E103" s="39"/>
      <c r="F103" s="216" t="s">
        <v>259</v>
      </c>
      <c r="G103" s="39"/>
      <c r="H103" s="39"/>
      <c r="I103" s="169"/>
      <c r="J103" s="39"/>
      <c r="K103" s="39"/>
      <c r="L103" s="42"/>
      <c r="M103" s="170"/>
      <c r="N103" s="171"/>
      <c r="O103" s="67"/>
      <c r="P103" s="67"/>
      <c r="Q103" s="67"/>
      <c r="R103" s="67"/>
      <c r="S103" s="67"/>
      <c r="T103" s="68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T103" s="19" t="s">
        <v>253</v>
      </c>
      <c r="AU103" s="19" t="s">
        <v>89</v>
      </c>
    </row>
    <row r="104" spans="1:65" s="13" customFormat="1" ht="10">
      <c r="B104" s="204"/>
      <c r="C104" s="205"/>
      <c r="D104" s="167" t="s">
        <v>247</v>
      </c>
      <c r="E104" s="206" t="s">
        <v>35</v>
      </c>
      <c r="F104" s="207" t="s">
        <v>260</v>
      </c>
      <c r="G104" s="205"/>
      <c r="H104" s="208">
        <v>2</v>
      </c>
      <c r="I104" s="209"/>
      <c r="J104" s="205"/>
      <c r="K104" s="205"/>
      <c r="L104" s="210"/>
      <c r="M104" s="211"/>
      <c r="N104" s="212"/>
      <c r="O104" s="212"/>
      <c r="P104" s="212"/>
      <c r="Q104" s="212"/>
      <c r="R104" s="212"/>
      <c r="S104" s="212"/>
      <c r="T104" s="213"/>
      <c r="AT104" s="214" t="s">
        <v>247</v>
      </c>
      <c r="AU104" s="214" t="s">
        <v>89</v>
      </c>
      <c r="AV104" s="13" t="s">
        <v>89</v>
      </c>
      <c r="AW104" s="13" t="s">
        <v>39</v>
      </c>
      <c r="AX104" s="13" t="s">
        <v>87</v>
      </c>
      <c r="AY104" s="214" t="s">
        <v>154</v>
      </c>
    </row>
    <row r="105" spans="1:65" s="2" customFormat="1" ht="33" customHeight="1">
      <c r="A105" s="37"/>
      <c r="B105" s="38"/>
      <c r="C105" s="154" t="s">
        <v>163</v>
      </c>
      <c r="D105" s="154" t="s">
        <v>149</v>
      </c>
      <c r="E105" s="155" t="s">
        <v>261</v>
      </c>
      <c r="F105" s="156" t="s">
        <v>262</v>
      </c>
      <c r="G105" s="157" t="s">
        <v>245</v>
      </c>
      <c r="H105" s="158">
        <v>13</v>
      </c>
      <c r="I105" s="159">
        <v>130</v>
      </c>
      <c r="J105" s="160">
        <f>ROUND(I105*H105,2)</f>
        <v>1690</v>
      </c>
      <c r="K105" s="156" t="s">
        <v>251</v>
      </c>
      <c r="L105" s="42"/>
      <c r="M105" s="161" t="s">
        <v>35</v>
      </c>
      <c r="N105" s="162" t="s">
        <v>50</v>
      </c>
      <c r="O105" s="67"/>
      <c r="P105" s="163">
        <f>O105*H105</f>
        <v>0</v>
      </c>
      <c r="Q105" s="163">
        <v>0</v>
      </c>
      <c r="R105" s="163">
        <f>Q105*H105</f>
        <v>0</v>
      </c>
      <c r="S105" s="163">
        <v>0</v>
      </c>
      <c r="T105" s="164">
        <f>S105*H105</f>
        <v>0</v>
      </c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R105" s="165" t="s">
        <v>212</v>
      </c>
      <c r="AT105" s="165" t="s">
        <v>149</v>
      </c>
      <c r="AU105" s="165" t="s">
        <v>89</v>
      </c>
      <c r="AY105" s="19" t="s">
        <v>154</v>
      </c>
      <c r="BE105" s="166">
        <f>IF(N105="základní",J105,0)</f>
        <v>1690</v>
      </c>
      <c r="BF105" s="166">
        <f>IF(N105="snížená",J105,0)</f>
        <v>0</v>
      </c>
      <c r="BG105" s="166">
        <f>IF(N105="zákl. přenesená",J105,0)</f>
        <v>0</v>
      </c>
      <c r="BH105" s="166">
        <f>IF(N105="sníž. přenesená",J105,0)</f>
        <v>0</v>
      </c>
      <c r="BI105" s="166">
        <f>IF(N105="nulová",J105,0)</f>
        <v>0</v>
      </c>
      <c r="BJ105" s="19" t="s">
        <v>87</v>
      </c>
      <c r="BK105" s="166">
        <f>ROUND(I105*H105,2)</f>
        <v>1690</v>
      </c>
      <c r="BL105" s="19" t="s">
        <v>212</v>
      </c>
      <c r="BM105" s="165" t="s">
        <v>263</v>
      </c>
    </row>
    <row r="106" spans="1:65" s="2" customFormat="1" ht="10">
      <c r="A106" s="37"/>
      <c r="B106" s="38"/>
      <c r="C106" s="39"/>
      <c r="D106" s="215" t="s">
        <v>253</v>
      </c>
      <c r="E106" s="39"/>
      <c r="F106" s="216" t="s">
        <v>264</v>
      </c>
      <c r="G106" s="39"/>
      <c r="H106" s="39"/>
      <c r="I106" s="169"/>
      <c r="J106" s="39"/>
      <c r="K106" s="39"/>
      <c r="L106" s="42"/>
      <c r="M106" s="170"/>
      <c r="N106" s="171"/>
      <c r="O106" s="67"/>
      <c r="P106" s="67"/>
      <c r="Q106" s="67"/>
      <c r="R106" s="67"/>
      <c r="S106" s="67"/>
      <c r="T106" s="68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T106" s="19" t="s">
        <v>253</v>
      </c>
      <c r="AU106" s="19" t="s">
        <v>89</v>
      </c>
    </row>
    <row r="107" spans="1:65" s="13" customFormat="1" ht="10">
      <c r="B107" s="204"/>
      <c r="C107" s="205"/>
      <c r="D107" s="167" t="s">
        <v>247</v>
      </c>
      <c r="E107" s="206" t="s">
        <v>35</v>
      </c>
      <c r="F107" s="207" t="s">
        <v>265</v>
      </c>
      <c r="G107" s="205"/>
      <c r="H107" s="208">
        <v>12</v>
      </c>
      <c r="I107" s="209"/>
      <c r="J107" s="205"/>
      <c r="K107" s="205"/>
      <c r="L107" s="210"/>
      <c r="M107" s="211"/>
      <c r="N107" s="212"/>
      <c r="O107" s="212"/>
      <c r="P107" s="212"/>
      <c r="Q107" s="212"/>
      <c r="R107" s="212"/>
      <c r="S107" s="212"/>
      <c r="T107" s="213"/>
      <c r="AT107" s="214" t="s">
        <v>247</v>
      </c>
      <c r="AU107" s="214" t="s">
        <v>89</v>
      </c>
      <c r="AV107" s="13" t="s">
        <v>89</v>
      </c>
      <c r="AW107" s="13" t="s">
        <v>39</v>
      </c>
      <c r="AX107" s="13" t="s">
        <v>79</v>
      </c>
      <c r="AY107" s="214" t="s">
        <v>154</v>
      </c>
    </row>
    <row r="108" spans="1:65" s="13" customFormat="1" ht="10">
      <c r="B108" s="204"/>
      <c r="C108" s="205"/>
      <c r="D108" s="167" t="s">
        <v>247</v>
      </c>
      <c r="E108" s="206" t="s">
        <v>35</v>
      </c>
      <c r="F108" s="207" t="s">
        <v>266</v>
      </c>
      <c r="G108" s="205"/>
      <c r="H108" s="208">
        <v>1</v>
      </c>
      <c r="I108" s="209"/>
      <c r="J108" s="205"/>
      <c r="K108" s="205"/>
      <c r="L108" s="210"/>
      <c r="M108" s="211"/>
      <c r="N108" s="212"/>
      <c r="O108" s="212"/>
      <c r="P108" s="212"/>
      <c r="Q108" s="212"/>
      <c r="R108" s="212"/>
      <c r="S108" s="212"/>
      <c r="T108" s="213"/>
      <c r="AT108" s="214" t="s">
        <v>247</v>
      </c>
      <c r="AU108" s="214" t="s">
        <v>89</v>
      </c>
      <c r="AV108" s="13" t="s">
        <v>89</v>
      </c>
      <c r="AW108" s="13" t="s">
        <v>39</v>
      </c>
      <c r="AX108" s="13" t="s">
        <v>79</v>
      </c>
      <c r="AY108" s="214" t="s">
        <v>154</v>
      </c>
    </row>
    <row r="109" spans="1:65" s="14" customFormat="1" ht="10">
      <c r="B109" s="217"/>
      <c r="C109" s="218"/>
      <c r="D109" s="167" t="s">
        <v>247</v>
      </c>
      <c r="E109" s="219" t="s">
        <v>35</v>
      </c>
      <c r="F109" s="220" t="s">
        <v>267</v>
      </c>
      <c r="G109" s="218"/>
      <c r="H109" s="221">
        <v>13</v>
      </c>
      <c r="I109" s="222"/>
      <c r="J109" s="218"/>
      <c r="K109" s="218"/>
      <c r="L109" s="223"/>
      <c r="M109" s="224"/>
      <c r="N109" s="225"/>
      <c r="O109" s="225"/>
      <c r="P109" s="225"/>
      <c r="Q109" s="225"/>
      <c r="R109" s="225"/>
      <c r="S109" s="225"/>
      <c r="T109" s="226"/>
      <c r="AT109" s="227" t="s">
        <v>247</v>
      </c>
      <c r="AU109" s="227" t="s">
        <v>89</v>
      </c>
      <c r="AV109" s="14" t="s">
        <v>163</v>
      </c>
      <c r="AW109" s="14" t="s">
        <v>39</v>
      </c>
      <c r="AX109" s="14" t="s">
        <v>87</v>
      </c>
      <c r="AY109" s="227" t="s">
        <v>154</v>
      </c>
    </row>
    <row r="110" spans="1:65" s="2" customFormat="1" ht="21.75" customHeight="1">
      <c r="A110" s="37"/>
      <c r="B110" s="38"/>
      <c r="C110" s="154" t="s">
        <v>167</v>
      </c>
      <c r="D110" s="154" t="s">
        <v>149</v>
      </c>
      <c r="E110" s="155" t="s">
        <v>268</v>
      </c>
      <c r="F110" s="156" t="s">
        <v>269</v>
      </c>
      <c r="G110" s="157" t="s">
        <v>245</v>
      </c>
      <c r="H110" s="158">
        <v>15</v>
      </c>
      <c r="I110" s="159">
        <v>874</v>
      </c>
      <c r="J110" s="160">
        <f>ROUND(I110*H110,2)</f>
        <v>13110</v>
      </c>
      <c r="K110" s="156" t="s">
        <v>251</v>
      </c>
      <c r="L110" s="42"/>
      <c r="M110" s="161" t="s">
        <v>35</v>
      </c>
      <c r="N110" s="162" t="s">
        <v>50</v>
      </c>
      <c r="O110" s="67"/>
      <c r="P110" s="163">
        <f>O110*H110</f>
        <v>0</v>
      </c>
      <c r="Q110" s="163">
        <v>0</v>
      </c>
      <c r="R110" s="163">
        <f>Q110*H110</f>
        <v>0</v>
      </c>
      <c r="S110" s="163">
        <v>0</v>
      </c>
      <c r="T110" s="164">
        <f>S110*H110</f>
        <v>0</v>
      </c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R110" s="165" t="s">
        <v>212</v>
      </c>
      <c r="AT110" s="165" t="s">
        <v>149</v>
      </c>
      <c r="AU110" s="165" t="s">
        <v>89</v>
      </c>
      <c r="AY110" s="19" t="s">
        <v>154</v>
      </c>
      <c r="BE110" s="166">
        <f>IF(N110="základní",J110,0)</f>
        <v>13110</v>
      </c>
      <c r="BF110" s="166">
        <f>IF(N110="snížená",J110,0)</f>
        <v>0</v>
      </c>
      <c r="BG110" s="166">
        <f>IF(N110="zákl. přenesená",J110,0)</f>
        <v>0</v>
      </c>
      <c r="BH110" s="166">
        <f>IF(N110="sníž. přenesená",J110,0)</f>
        <v>0</v>
      </c>
      <c r="BI110" s="166">
        <f>IF(N110="nulová",J110,0)</f>
        <v>0</v>
      </c>
      <c r="BJ110" s="19" t="s">
        <v>87</v>
      </c>
      <c r="BK110" s="166">
        <f>ROUND(I110*H110,2)</f>
        <v>13110</v>
      </c>
      <c r="BL110" s="19" t="s">
        <v>212</v>
      </c>
      <c r="BM110" s="165" t="s">
        <v>270</v>
      </c>
    </row>
    <row r="111" spans="1:65" s="2" customFormat="1" ht="10">
      <c r="A111" s="37"/>
      <c r="B111" s="38"/>
      <c r="C111" s="39"/>
      <c r="D111" s="215" t="s">
        <v>253</v>
      </c>
      <c r="E111" s="39"/>
      <c r="F111" s="216" t="s">
        <v>271</v>
      </c>
      <c r="G111" s="39"/>
      <c r="H111" s="39"/>
      <c r="I111" s="169"/>
      <c r="J111" s="39"/>
      <c r="K111" s="39"/>
      <c r="L111" s="42"/>
      <c r="M111" s="170"/>
      <c r="N111" s="171"/>
      <c r="O111" s="67"/>
      <c r="P111" s="67"/>
      <c r="Q111" s="67"/>
      <c r="R111" s="67"/>
      <c r="S111" s="67"/>
      <c r="T111" s="68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T111" s="19" t="s">
        <v>253</v>
      </c>
      <c r="AU111" s="19" t="s">
        <v>89</v>
      </c>
    </row>
    <row r="112" spans="1:65" s="13" customFormat="1" ht="10">
      <c r="B112" s="204"/>
      <c r="C112" s="205"/>
      <c r="D112" s="167" t="s">
        <v>247</v>
      </c>
      <c r="E112" s="206" t="s">
        <v>35</v>
      </c>
      <c r="F112" s="207" t="s">
        <v>260</v>
      </c>
      <c r="G112" s="205"/>
      <c r="H112" s="208">
        <v>2</v>
      </c>
      <c r="I112" s="209"/>
      <c r="J112" s="205"/>
      <c r="K112" s="205"/>
      <c r="L112" s="210"/>
      <c r="M112" s="211"/>
      <c r="N112" s="212"/>
      <c r="O112" s="212"/>
      <c r="P112" s="212"/>
      <c r="Q112" s="212"/>
      <c r="R112" s="212"/>
      <c r="S112" s="212"/>
      <c r="T112" s="213"/>
      <c r="AT112" s="214" t="s">
        <v>247</v>
      </c>
      <c r="AU112" s="214" t="s">
        <v>89</v>
      </c>
      <c r="AV112" s="13" t="s">
        <v>89</v>
      </c>
      <c r="AW112" s="13" t="s">
        <v>39</v>
      </c>
      <c r="AX112" s="13" t="s">
        <v>79</v>
      </c>
      <c r="AY112" s="214" t="s">
        <v>154</v>
      </c>
    </row>
    <row r="113" spans="1:65" s="13" customFormat="1" ht="10">
      <c r="B113" s="204"/>
      <c r="C113" s="205"/>
      <c r="D113" s="167" t="s">
        <v>247</v>
      </c>
      <c r="E113" s="206" t="s">
        <v>35</v>
      </c>
      <c r="F113" s="207" t="s">
        <v>265</v>
      </c>
      <c r="G113" s="205"/>
      <c r="H113" s="208">
        <v>12</v>
      </c>
      <c r="I113" s="209"/>
      <c r="J113" s="205"/>
      <c r="K113" s="205"/>
      <c r="L113" s="210"/>
      <c r="M113" s="211"/>
      <c r="N113" s="212"/>
      <c r="O113" s="212"/>
      <c r="P113" s="212"/>
      <c r="Q113" s="212"/>
      <c r="R113" s="212"/>
      <c r="S113" s="212"/>
      <c r="T113" s="213"/>
      <c r="AT113" s="214" t="s">
        <v>247</v>
      </c>
      <c r="AU113" s="214" t="s">
        <v>89</v>
      </c>
      <c r="AV113" s="13" t="s">
        <v>89</v>
      </c>
      <c r="AW113" s="13" t="s">
        <v>39</v>
      </c>
      <c r="AX113" s="13" t="s">
        <v>79</v>
      </c>
      <c r="AY113" s="214" t="s">
        <v>154</v>
      </c>
    </row>
    <row r="114" spans="1:65" s="13" customFormat="1" ht="10">
      <c r="B114" s="204"/>
      <c r="C114" s="205"/>
      <c r="D114" s="167" t="s">
        <v>247</v>
      </c>
      <c r="E114" s="206" t="s">
        <v>35</v>
      </c>
      <c r="F114" s="207" t="s">
        <v>266</v>
      </c>
      <c r="G114" s="205"/>
      <c r="H114" s="208">
        <v>1</v>
      </c>
      <c r="I114" s="209"/>
      <c r="J114" s="205"/>
      <c r="K114" s="205"/>
      <c r="L114" s="210"/>
      <c r="M114" s="211"/>
      <c r="N114" s="212"/>
      <c r="O114" s="212"/>
      <c r="P114" s="212"/>
      <c r="Q114" s="212"/>
      <c r="R114" s="212"/>
      <c r="S114" s="212"/>
      <c r="T114" s="213"/>
      <c r="AT114" s="214" t="s">
        <v>247</v>
      </c>
      <c r="AU114" s="214" t="s">
        <v>89</v>
      </c>
      <c r="AV114" s="13" t="s">
        <v>89</v>
      </c>
      <c r="AW114" s="13" t="s">
        <v>39</v>
      </c>
      <c r="AX114" s="13" t="s">
        <v>79</v>
      </c>
      <c r="AY114" s="214" t="s">
        <v>154</v>
      </c>
    </row>
    <row r="115" spans="1:65" s="14" customFormat="1" ht="10">
      <c r="B115" s="217"/>
      <c r="C115" s="218"/>
      <c r="D115" s="167" t="s">
        <v>247</v>
      </c>
      <c r="E115" s="219" t="s">
        <v>35</v>
      </c>
      <c r="F115" s="220" t="s">
        <v>267</v>
      </c>
      <c r="G115" s="218"/>
      <c r="H115" s="221">
        <v>15</v>
      </c>
      <c r="I115" s="222"/>
      <c r="J115" s="218"/>
      <c r="K115" s="218"/>
      <c r="L115" s="223"/>
      <c r="M115" s="224"/>
      <c r="N115" s="225"/>
      <c r="O115" s="225"/>
      <c r="P115" s="225"/>
      <c r="Q115" s="225"/>
      <c r="R115" s="225"/>
      <c r="S115" s="225"/>
      <c r="T115" s="226"/>
      <c r="AT115" s="227" t="s">
        <v>247</v>
      </c>
      <c r="AU115" s="227" t="s">
        <v>89</v>
      </c>
      <c r="AV115" s="14" t="s">
        <v>163</v>
      </c>
      <c r="AW115" s="14" t="s">
        <v>39</v>
      </c>
      <c r="AX115" s="14" t="s">
        <v>87</v>
      </c>
      <c r="AY115" s="227" t="s">
        <v>154</v>
      </c>
    </row>
    <row r="116" spans="1:65" s="2" customFormat="1" ht="16.5" customHeight="1">
      <c r="A116" s="37"/>
      <c r="B116" s="38"/>
      <c r="C116" s="154" t="s">
        <v>171</v>
      </c>
      <c r="D116" s="154" t="s">
        <v>149</v>
      </c>
      <c r="E116" s="155" t="s">
        <v>272</v>
      </c>
      <c r="F116" s="156" t="s">
        <v>273</v>
      </c>
      <c r="G116" s="157" t="s">
        <v>274</v>
      </c>
      <c r="H116" s="158">
        <v>44.5</v>
      </c>
      <c r="I116" s="159">
        <v>79.400000000000006</v>
      </c>
      <c r="J116" s="160">
        <f>ROUND(I116*H116,2)</f>
        <v>3533.3</v>
      </c>
      <c r="K116" s="156" t="s">
        <v>251</v>
      </c>
      <c r="L116" s="42"/>
      <c r="M116" s="161" t="s">
        <v>35</v>
      </c>
      <c r="N116" s="162" t="s">
        <v>50</v>
      </c>
      <c r="O116" s="67"/>
      <c r="P116" s="163">
        <f>O116*H116</f>
        <v>0</v>
      </c>
      <c r="Q116" s="163">
        <v>0</v>
      </c>
      <c r="R116" s="163">
        <f>Q116*H116</f>
        <v>0</v>
      </c>
      <c r="S116" s="163">
        <v>2.48E-3</v>
      </c>
      <c r="T116" s="164">
        <f>S116*H116</f>
        <v>0.11036</v>
      </c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R116" s="165" t="s">
        <v>212</v>
      </c>
      <c r="AT116" s="165" t="s">
        <v>149</v>
      </c>
      <c r="AU116" s="165" t="s">
        <v>89</v>
      </c>
      <c r="AY116" s="19" t="s">
        <v>154</v>
      </c>
      <c r="BE116" s="166">
        <f>IF(N116="základní",J116,0)</f>
        <v>3533.3</v>
      </c>
      <c r="BF116" s="166">
        <f>IF(N116="snížená",J116,0)</f>
        <v>0</v>
      </c>
      <c r="BG116" s="166">
        <f>IF(N116="zákl. přenesená",J116,0)</f>
        <v>0</v>
      </c>
      <c r="BH116" s="166">
        <f>IF(N116="sníž. přenesená",J116,0)</f>
        <v>0</v>
      </c>
      <c r="BI116" s="166">
        <f>IF(N116="nulová",J116,0)</f>
        <v>0</v>
      </c>
      <c r="BJ116" s="19" t="s">
        <v>87</v>
      </c>
      <c r="BK116" s="166">
        <f>ROUND(I116*H116,2)</f>
        <v>3533.3</v>
      </c>
      <c r="BL116" s="19" t="s">
        <v>212</v>
      </c>
      <c r="BM116" s="165" t="s">
        <v>275</v>
      </c>
    </row>
    <row r="117" spans="1:65" s="2" customFormat="1" ht="10">
      <c r="A117" s="37"/>
      <c r="B117" s="38"/>
      <c r="C117" s="39"/>
      <c r="D117" s="215" t="s">
        <v>253</v>
      </c>
      <c r="E117" s="39"/>
      <c r="F117" s="216" t="s">
        <v>276</v>
      </c>
      <c r="G117" s="39"/>
      <c r="H117" s="39"/>
      <c r="I117" s="169"/>
      <c r="J117" s="39"/>
      <c r="K117" s="39"/>
      <c r="L117" s="42"/>
      <c r="M117" s="170"/>
      <c r="N117" s="171"/>
      <c r="O117" s="67"/>
      <c r="P117" s="67"/>
      <c r="Q117" s="67"/>
      <c r="R117" s="67"/>
      <c r="S117" s="67"/>
      <c r="T117" s="68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T117" s="19" t="s">
        <v>253</v>
      </c>
      <c r="AU117" s="19" t="s">
        <v>89</v>
      </c>
    </row>
    <row r="118" spans="1:65" s="13" customFormat="1" ht="10">
      <c r="B118" s="204"/>
      <c r="C118" s="205"/>
      <c r="D118" s="167" t="s">
        <v>247</v>
      </c>
      <c r="E118" s="206" t="s">
        <v>35</v>
      </c>
      <c r="F118" s="207" t="s">
        <v>277</v>
      </c>
      <c r="G118" s="205"/>
      <c r="H118" s="208">
        <v>28</v>
      </c>
      <c r="I118" s="209"/>
      <c r="J118" s="205"/>
      <c r="K118" s="205"/>
      <c r="L118" s="210"/>
      <c r="M118" s="211"/>
      <c r="N118" s="212"/>
      <c r="O118" s="212"/>
      <c r="P118" s="212"/>
      <c r="Q118" s="212"/>
      <c r="R118" s="212"/>
      <c r="S118" s="212"/>
      <c r="T118" s="213"/>
      <c r="AT118" s="214" t="s">
        <v>247</v>
      </c>
      <c r="AU118" s="214" t="s">
        <v>89</v>
      </c>
      <c r="AV118" s="13" t="s">
        <v>89</v>
      </c>
      <c r="AW118" s="13" t="s">
        <v>39</v>
      </c>
      <c r="AX118" s="13" t="s">
        <v>79</v>
      </c>
      <c r="AY118" s="214" t="s">
        <v>154</v>
      </c>
    </row>
    <row r="119" spans="1:65" s="13" customFormat="1" ht="10">
      <c r="B119" s="204"/>
      <c r="C119" s="205"/>
      <c r="D119" s="167" t="s">
        <v>247</v>
      </c>
      <c r="E119" s="206" t="s">
        <v>35</v>
      </c>
      <c r="F119" s="207" t="s">
        <v>278</v>
      </c>
      <c r="G119" s="205"/>
      <c r="H119" s="208">
        <v>16.5</v>
      </c>
      <c r="I119" s="209"/>
      <c r="J119" s="205"/>
      <c r="K119" s="205"/>
      <c r="L119" s="210"/>
      <c r="M119" s="211"/>
      <c r="N119" s="212"/>
      <c r="O119" s="212"/>
      <c r="P119" s="212"/>
      <c r="Q119" s="212"/>
      <c r="R119" s="212"/>
      <c r="S119" s="212"/>
      <c r="T119" s="213"/>
      <c r="AT119" s="214" t="s">
        <v>247</v>
      </c>
      <c r="AU119" s="214" t="s">
        <v>89</v>
      </c>
      <c r="AV119" s="13" t="s">
        <v>89</v>
      </c>
      <c r="AW119" s="13" t="s">
        <v>39</v>
      </c>
      <c r="AX119" s="13" t="s">
        <v>79</v>
      </c>
      <c r="AY119" s="214" t="s">
        <v>154</v>
      </c>
    </row>
    <row r="120" spans="1:65" s="14" customFormat="1" ht="10">
      <c r="B120" s="217"/>
      <c r="C120" s="218"/>
      <c r="D120" s="167" t="s">
        <v>247</v>
      </c>
      <c r="E120" s="219" t="s">
        <v>35</v>
      </c>
      <c r="F120" s="220" t="s">
        <v>267</v>
      </c>
      <c r="G120" s="218"/>
      <c r="H120" s="221">
        <v>44.5</v>
      </c>
      <c r="I120" s="222"/>
      <c r="J120" s="218"/>
      <c r="K120" s="218"/>
      <c r="L120" s="223"/>
      <c r="M120" s="224"/>
      <c r="N120" s="225"/>
      <c r="O120" s="225"/>
      <c r="P120" s="225"/>
      <c r="Q120" s="225"/>
      <c r="R120" s="225"/>
      <c r="S120" s="225"/>
      <c r="T120" s="226"/>
      <c r="AT120" s="227" t="s">
        <v>247</v>
      </c>
      <c r="AU120" s="227" t="s">
        <v>89</v>
      </c>
      <c r="AV120" s="14" t="s">
        <v>163</v>
      </c>
      <c r="AW120" s="14" t="s">
        <v>39</v>
      </c>
      <c r="AX120" s="14" t="s">
        <v>87</v>
      </c>
      <c r="AY120" s="227" t="s">
        <v>154</v>
      </c>
    </row>
    <row r="121" spans="1:65" s="2" customFormat="1" ht="16.5" customHeight="1">
      <c r="A121" s="37"/>
      <c r="B121" s="38"/>
      <c r="C121" s="154" t="s">
        <v>175</v>
      </c>
      <c r="D121" s="154" t="s">
        <v>149</v>
      </c>
      <c r="E121" s="155" t="s">
        <v>279</v>
      </c>
      <c r="F121" s="156" t="s">
        <v>280</v>
      </c>
      <c r="G121" s="157" t="s">
        <v>245</v>
      </c>
      <c r="H121" s="158">
        <v>1</v>
      </c>
      <c r="I121" s="159">
        <v>1690</v>
      </c>
      <c r="J121" s="160">
        <f>ROUND(I121*H121,2)</f>
        <v>1690</v>
      </c>
      <c r="K121" s="156" t="s">
        <v>251</v>
      </c>
      <c r="L121" s="42"/>
      <c r="M121" s="161" t="s">
        <v>35</v>
      </c>
      <c r="N121" s="162" t="s">
        <v>50</v>
      </c>
      <c r="O121" s="67"/>
      <c r="P121" s="163">
        <f>O121*H121</f>
        <v>0</v>
      </c>
      <c r="Q121" s="163">
        <v>0</v>
      </c>
      <c r="R121" s="163">
        <f>Q121*H121</f>
        <v>0</v>
      </c>
      <c r="S121" s="163">
        <v>0.4</v>
      </c>
      <c r="T121" s="164">
        <f>S121*H121</f>
        <v>0.4</v>
      </c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R121" s="165" t="s">
        <v>212</v>
      </c>
      <c r="AT121" s="165" t="s">
        <v>149</v>
      </c>
      <c r="AU121" s="165" t="s">
        <v>89</v>
      </c>
      <c r="AY121" s="19" t="s">
        <v>154</v>
      </c>
      <c r="BE121" s="166">
        <f>IF(N121="základní",J121,0)</f>
        <v>1690</v>
      </c>
      <c r="BF121" s="166">
        <f>IF(N121="snížená",J121,0)</f>
        <v>0</v>
      </c>
      <c r="BG121" s="166">
        <f>IF(N121="zákl. přenesená",J121,0)</f>
        <v>0</v>
      </c>
      <c r="BH121" s="166">
        <f>IF(N121="sníž. přenesená",J121,0)</f>
        <v>0</v>
      </c>
      <c r="BI121" s="166">
        <f>IF(N121="nulová",J121,0)</f>
        <v>0</v>
      </c>
      <c r="BJ121" s="19" t="s">
        <v>87</v>
      </c>
      <c r="BK121" s="166">
        <f>ROUND(I121*H121,2)</f>
        <v>1690</v>
      </c>
      <c r="BL121" s="19" t="s">
        <v>212</v>
      </c>
      <c r="BM121" s="165" t="s">
        <v>281</v>
      </c>
    </row>
    <row r="122" spans="1:65" s="2" customFormat="1" ht="10">
      <c r="A122" s="37"/>
      <c r="B122" s="38"/>
      <c r="C122" s="39"/>
      <c r="D122" s="215" t="s">
        <v>253</v>
      </c>
      <c r="E122" s="39"/>
      <c r="F122" s="216" t="s">
        <v>282</v>
      </c>
      <c r="G122" s="39"/>
      <c r="H122" s="39"/>
      <c r="I122" s="169"/>
      <c r="J122" s="39"/>
      <c r="K122" s="39"/>
      <c r="L122" s="42"/>
      <c r="M122" s="170"/>
      <c r="N122" s="171"/>
      <c r="O122" s="67"/>
      <c r="P122" s="67"/>
      <c r="Q122" s="67"/>
      <c r="R122" s="67"/>
      <c r="S122" s="67"/>
      <c r="T122" s="68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T122" s="19" t="s">
        <v>253</v>
      </c>
      <c r="AU122" s="19" t="s">
        <v>89</v>
      </c>
    </row>
    <row r="123" spans="1:65" s="13" customFormat="1" ht="10">
      <c r="B123" s="204"/>
      <c r="C123" s="205"/>
      <c r="D123" s="167" t="s">
        <v>247</v>
      </c>
      <c r="E123" s="206" t="s">
        <v>35</v>
      </c>
      <c r="F123" s="207" t="s">
        <v>283</v>
      </c>
      <c r="G123" s="205"/>
      <c r="H123" s="208">
        <v>1</v>
      </c>
      <c r="I123" s="209"/>
      <c r="J123" s="205"/>
      <c r="K123" s="205"/>
      <c r="L123" s="210"/>
      <c r="M123" s="211"/>
      <c r="N123" s="212"/>
      <c r="O123" s="212"/>
      <c r="P123" s="212"/>
      <c r="Q123" s="212"/>
      <c r="R123" s="212"/>
      <c r="S123" s="212"/>
      <c r="T123" s="213"/>
      <c r="AT123" s="214" t="s">
        <v>247</v>
      </c>
      <c r="AU123" s="214" t="s">
        <v>89</v>
      </c>
      <c r="AV123" s="13" t="s">
        <v>89</v>
      </c>
      <c r="AW123" s="13" t="s">
        <v>39</v>
      </c>
      <c r="AX123" s="13" t="s">
        <v>87</v>
      </c>
      <c r="AY123" s="214" t="s">
        <v>154</v>
      </c>
    </row>
    <row r="124" spans="1:65" s="2" customFormat="1" ht="44.25" customHeight="1">
      <c r="A124" s="37"/>
      <c r="B124" s="38"/>
      <c r="C124" s="154" t="s">
        <v>179</v>
      </c>
      <c r="D124" s="154" t="s">
        <v>149</v>
      </c>
      <c r="E124" s="155" t="s">
        <v>284</v>
      </c>
      <c r="F124" s="156" t="s">
        <v>285</v>
      </c>
      <c r="G124" s="157" t="s">
        <v>274</v>
      </c>
      <c r="H124" s="158">
        <v>2.5</v>
      </c>
      <c r="I124" s="159">
        <v>568</v>
      </c>
      <c r="J124" s="160">
        <f>ROUND(I124*H124,2)</f>
        <v>1420</v>
      </c>
      <c r="K124" s="156" t="s">
        <v>251</v>
      </c>
      <c r="L124" s="42"/>
      <c r="M124" s="161" t="s">
        <v>35</v>
      </c>
      <c r="N124" s="162" t="s">
        <v>50</v>
      </c>
      <c r="O124" s="67"/>
      <c r="P124" s="163">
        <f>O124*H124</f>
        <v>0</v>
      </c>
      <c r="Q124" s="163">
        <v>0</v>
      </c>
      <c r="R124" s="163">
        <f>Q124*H124</f>
        <v>0</v>
      </c>
      <c r="S124" s="163">
        <v>3.5000000000000003E-2</v>
      </c>
      <c r="T124" s="164">
        <f>S124*H124</f>
        <v>8.7500000000000008E-2</v>
      </c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R124" s="165" t="s">
        <v>212</v>
      </c>
      <c r="AT124" s="165" t="s">
        <v>149</v>
      </c>
      <c r="AU124" s="165" t="s">
        <v>89</v>
      </c>
      <c r="AY124" s="19" t="s">
        <v>154</v>
      </c>
      <c r="BE124" s="166">
        <f>IF(N124="základní",J124,0)</f>
        <v>1420</v>
      </c>
      <c r="BF124" s="166">
        <f>IF(N124="snížená",J124,0)</f>
        <v>0</v>
      </c>
      <c r="BG124" s="166">
        <f>IF(N124="zákl. přenesená",J124,0)</f>
        <v>0</v>
      </c>
      <c r="BH124" s="166">
        <f>IF(N124="sníž. přenesená",J124,0)</f>
        <v>0</v>
      </c>
      <c r="BI124" s="166">
        <f>IF(N124="nulová",J124,0)</f>
        <v>0</v>
      </c>
      <c r="BJ124" s="19" t="s">
        <v>87</v>
      </c>
      <c r="BK124" s="166">
        <f>ROUND(I124*H124,2)</f>
        <v>1420</v>
      </c>
      <c r="BL124" s="19" t="s">
        <v>212</v>
      </c>
      <c r="BM124" s="165" t="s">
        <v>286</v>
      </c>
    </row>
    <row r="125" spans="1:65" s="2" customFormat="1" ht="10">
      <c r="A125" s="37"/>
      <c r="B125" s="38"/>
      <c r="C125" s="39"/>
      <c r="D125" s="215" t="s">
        <v>253</v>
      </c>
      <c r="E125" s="39"/>
      <c r="F125" s="216" t="s">
        <v>287</v>
      </c>
      <c r="G125" s="39"/>
      <c r="H125" s="39"/>
      <c r="I125" s="169"/>
      <c r="J125" s="39"/>
      <c r="K125" s="39"/>
      <c r="L125" s="42"/>
      <c r="M125" s="170"/>
      <c r="N125" s="171"/>
      <c r="O125" s="67"/>
      <c r="P125" s="67"/>
      <c r="Q125" s="67"/>
      <c r="R125" s="67"/>
      <c r="S125" s="67"/>
      <c r="T125" s="68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T125" s="19" t="s">
        <v>253</v>
      </c>
      <c r="AU125" s="19" t="s">
        <v>89</v>
      </c>
    </row>
    <row r="126" spans="1:65" s="13" customFormat="1" ht="10">
      <c r="B126" s="204"/>
      <c r="C126" s="205"/>
      <c r="D126" s="167" t="s">
        <v>247</v>
      </c>
      <c r="E126" s="206" t="s">
        <v>35</v>
      </c>
      <c r="F126" s="207" t="s">
        <v>288</v>
      </c>
      <c r="G126" s="205"/>
      <c r="H126" s="208">
        <v>2.5</v>
      </c>
      <c r="I126" s="209"/>
      <c r="J126" s="205"/>
      <c r="K126" s="205"/>
      <c r="L126" s="210"/>
      <c r="M126" s="211"/>
      <c r="N126" s="212"/>
      <c r="O126" s="212"/>
      <c r="P126" s="212"/>
      <c r="Q126" s="212"/>
      <c r="R126" s="212"/>
      <c r="S126" s="212"/>
      <c r="T126" s="213"/>
      <c r="AT126" s="214" t="s">
        <v>247</v>
      </c>
      <c r="AU126" s="214" t="s">
        <v>89</v>
      </c>
      <c r="AV126" s="13" t="s">
        <v>89</v>
      </c>
      <c r="AW126" s="13" t="s">
        <v>39</v>
      </c>
      <c r="AX126" s="13" t="s">
        <v>87</v>
      </c>
      <c r="AY126" s="214" t="s">
        <v>154</v>
      </c>
    </row>
    <row r="127" spans="1:65" s="12" customFormat="1" ht="22.75" customHeight="1">
      <c r="B127" s="188"/>
      <c r="C127" s="189"/>
      <c r="D127" s="190" t="s">
        <v>78</v>
      </c>
      <c r="E127" s="202" t="s">
        <v>289</v>
      </c>
      <c r="F127" s="202" t="s">
        <v>290</v>
      </c>
      <c r="G127" s="189"/>
      <c r="H127" s="189"/>
      <c r="I127" s="192"/>
      <c r="J127" s="203">
        <f>BK127</f>
        <v>116243</v>
      </c>
      <c r="K127" s="189"/>
      <c r="L127" s="194"/>
      <c r="M127" s="195"/>
      <c r="N127" s="196"/>
      <c r="O127" s="196"/>
      <c r="P127" s="197">
        <f>SUM(P128:P145)</f>
        <v>0</v>
      </c>
      <c r="Q127" s="196"/>
      <c r="R127" s="197">
        <f>SUM(R128:R145)</f>
        <v>0</v>
      </c>
      <c r="S127" s="196"/>
      <c r="T127" s="198">
        <f>SUM(T128:T145)</f>
        <v>264.05</v>
      </c>
      <c r="AR127" s="199" t="s">
        <v>87</v>
      </c>
      <c r="AT127" s="200" t="s">
        <v>78</v>
      </c>
      <c r="AU127" s="200" t="s">
        <v>87</v>
      </c>
      <c r="AY127" s="199" t="s">
        <v>154</v>
      </c>
      <c r="BK127" s="201">
        <f>SUM(BK128:BK145)</f>
        <v>116243</v>
      </c>
    </row>
    <row r="128" spans="1:65" s="2" customFormat="1" ht="16.5" customHeight="1">
      <c r="A128" s="37"/>
      <c r="B128" s="38"/>
      <c r="C128" s="154" t="s">
        <v>183</v>
      </c>
      <c r="D128" s="154" t="s">
        <v>149</v>
      </c>
      <c r="E128" s="155" t="s">
        <v>291</v>
      </c>
      <c r="F128" s="156" t="s">
        <v>292</v>
      </c>
      <c r="G128" s="157" t="s">
        <v>274</v>
      </c>
      <c r="H128" s="158">
        <v>51</v>
      </c>
      <c r="I128" s="159">
        <v>158</v>
      </c>
      <c r="J128" s="160">
        <f>ROUND(I128*H128,2)</f>
        <v>8058</v>
      </c>
      <c r="K128" s="156" t="s">
        <v>251</v>
      </c>
      <c r="L128" s="42"/>
      <c r="M128" s="161" t="s">
        <v>35</v>
      </c>
      <c r="N128" s="162" t="s">
        <v>50</v>
      </c>
      <c r="O128" s="67"/>
      <c r="P128" s="163">
        <f>O128*H128</f>
        <v>0</v>
      </c>
      <c r="Q128" s="163">
        <v>0</v>
      </c>
      <c r="R128" s="163">
        <f>Q128*H128</f>
        <v>0</v>
      </c>
      <c r="S128" s="163">
        <v>0</v>
      </c>
      <c r="T128" s="164">
        <f>S128*H128</f>
        <v>0</v>
      </c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R128" s="165" t="s">
        <v>163</v>
      </c>
      <c r="AT128" s="165" t="s">
        <v>149</v>
      </c>
      <c r="AU128" s="165" t="s">
        <v>89</v>
      </c>
      <c r="AY128" s="19" t="s">
        <v>154</v>
      </c>
      <c r="BE128" s="166">
        <f>IF(N128="základní",J128,0)</f>
        <v>8058</v>
      </c>
      <c r="BF128" s="166">
        <f>IF(N128="snížená",J128,0)</f>
        <v>0</v>
      </c>
      <c r="BG128" s="166">
        <f>IF(N128="zákl. přenesená",J128,0)</f>
        <v>0</v>
      </c>
      <c r="BH128" s="166">
        <f>IF(N128="sníž. přenesená",J128,0)</f>
        <v>0</v>
      </c>
      <c r="BI128" s="166">
        <f>IF(N128="nulová",J128,0)</f>
        <v>0</v>
      </c>
      <c r="BJ128" s="19" t="s">
        <v>87</v>
      </c>
      <c r="BK128" s="166">
        <f>ROUND(I128*H128,2)</f>
        <v>8058</v>
      </c>
      <c r="BL128" s="19" t="s">
        <v>163</v>
      </c>
      <c r="BM128" s="165" t="s">
        <v>293</v>
      </c>
    </row>
    <row r="129" spans="1:65" s="2" customFormat="1" ht="10">
      <c r="A129" s="37"/>
      <c r="B129" s="38"/>
      <c r="C129" s="39"/>
      <c r="D129" s="215" t="s">
        <v>253</v>
      </c>
      <c r="E129" s="39"/>
      <c r="F129" s="216" t="s">
        <v>294</v>
      </c>
      <c r="G129" s="39"/>
      <c r="H129" s="39"/>
      <c r="I129" s="169"/>
      <c r="J129" s="39"/>
      <c r="K129" s="39"/>
      <c r="L129" s="42"/>
      <c r="M129" s="170"/>
      <c r="N129" s="171"/>
      <c r="O129" s="67"/>
      <c r="P129" s="67"/>
      <c r="Q129" s="67"/>
      <c r="R129" s="67"/>
      <c r="S129" s="67"/>
      <c r="T129" s="68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T129" s="19" t="s">
        <v>253</v>
      </c>
      <c r="AU129" s="19" t="s">
        <v>89</v>
      </c>
    </row>
    <row r="130" spans="1:65" s="13" customFormat="1" ht="10">
      <c r="B130" s="204"/>
      <c r="C130" s="205"/>
      <c r="D130" s="167" t="s">
        <v>247</v>
      </c>
      <c r="E130" s="206" t="s">
        <v>35</v>
      </c>
      <c r="F130" s="207" t="s">
        <v>295</v>
      </c>
      <c r="G130" s="205"/>
      <c r="H130" s="208">
        <v>51</v>
      </c>
      <c r="I130" s="209"/>
      <c r="J130" s="205"/>
      <c r="K130" s="205"/>
      <c r="L130" s="210"/>
      <c r="M130" s="211"/>
      <c r="N130" s="212"/>
      <c r="O130" s="212"/>
      <c r="P130" s="212"/>
      <c r="Q130" s="212"/>
      <c r="R130" s="212"/>
      <c r="S130" s="212"/>
      <c r="T130" s="213"/>
      <c r="AT130" s="214" t="s">
        <v>247</v>
      </c>
      <c r="AU130" s="214" t="s">
        <v>89</v>
      </c>
      <c r="AV130" s="13" t="s">
        <v>89</v>
      </c>
      <c r="AW130" s="13" t="s">
        <v>39</v>
      </c>
      <c r="AX130" s="13" t="s">
        <v>87</v>
      </c>
      <c r="AY130" s="214" t="s">
        <v>154</v>
      </c>
    </row>
    <row r="131" spans="1:65" s="2" customFormat="1" ht="24.15" customHeight="1">
      <c r="A131" s="37"/>
      <c r="B131" s="38"/>
      <c r="C131" s="154" t="s">
        <v>187</v>
      </c>
      <c r="D131" s="154" t="s">
        <v>149</v>
      </c>
      <c r="E131" s="155" t="s">
        <v>296</v>
      </c>
      <c r="F131" s="156" t="s">
        <v>297</v>
      </c>
      <c r="G131" s="157" t="s">
        <v>274</v>
      </c>
      <c r="H131" s="158">
        <v>25</v>
      </c>
      <c r="I131" s="159">
        <v>114.5</v>
      </c>
      <c r="J131" s="160">
        <f>ROUND(I131*H131,2)</f>
        <v>2862.5</v>
      </c>
      <c r="K131" s="156" t="s">
        <v>251</v>
      </c>
      <c r="L131" s="42"/>
      <c r="M131" s="161" t="s">
        <v>35</v>
      </c>
      <c r="N131" s="162" t="s">
        <v>50</v>
      </c>
      <c r="O131" s="67"/>
      <c r="P131" s="163">
        <f>O131*H131</f>
        <v>0</v>
      </c>
      <c r="Q131" s="163">
        <v>0</v>
      </c>
      <c r="R131" s="163">
        <f>Q131*H131</f>
        <v>0</v>
      </c>
      <c r="S131" s="163">
        <v>0.20499999999999999</v>
      </c>
      <c r="T131" s="164">
        <f>S131*H131</f>
        <v>5.125</v>
      </c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R131" s="165" t="s">
        <v>163</v>
      </c>
      <c r="AT131" s="165" t="s">
        <v>149</v>
      </c>
      <c r="AU131" s="165" t="s">
        <v>89</v>
      </c>
      <c r="AY131" s="19" t="s">
        <v>154</v>
      </c>
      <c r="BE131" s="166">
        <f>IF(N131="základní",J131,0)</f>
        <v>2862.5</v>
      </c>
      <c r="BF131" s="166">
        <f>IF(N131="snížená",J131,0)</f>
        <v>0</v>
      </c>
      <c r="BG131" s="166">
        <f>IF(N131="zákl. přenesená",J131,0)</f>
        <v>0</v>
      </c>
      <c r="BH131" s="166">
        <f>IF(N131="sníž. přenesená",J131,0)</f>
        <v>0</v>
      </c>
      <c r="BI131" s="166">
        <f>IF(N131="nulová",J131,0)</f>
        <v>0</v>
      </c>
      <c r="BJ131" s="19" t="s">
        <v>87</v>
      </c>
      <c r="BK131" s="166">
        <f>ROUND(I131*H131,2)</f>
        <v>2862.5</v>
      </c>
      <c r="BL131" s="19" t="s">
        <v>163</v>
      </c>
      <c r="BM131" s="165" t="s">
        <v>298</v>
      </c>
    </row>
    <row r="132" spans="1:65" s="2" customFormat="1" ht="10">
      <c r="A132" s="37"/>
      <c r="B132" s="38"/>
      <c r="C132" s="39"/>
      <c r="D132" s="215" t="s">
        <v>253</v>
      </c>
      <c r="E132" s="39"/>
      <c r="F132" s="216" t="s">
        <v>299</v>
      </c>
      <c r="G132" s="39"/>
      <c r="H132" s="39"/>
      <c r="I132" s="169"/>
      <c r="J132" s="39"/>
      <c r="K132" s="39"/>
      <c r="L132" s="42"/>
      <c r="M132" s="170"/>
      <c r="N132" s="171"/>
      <c r="O132" s="67"/>
      <c r="P132" s="67"/>
      <c r="Q132" s="67"/>
      <c r="R132" s="67"/>
      <c r="S132" s="67"/>
      <c r="T132" s="68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T132" s="19" t="s">
        <v>253</v>
      </c>
      <c r="AU132" s="19" t="s">
        <v>89</v>
      </c>
    </row>
    <row r="133" spans="1:65" s="13" customFormat="1" ht="10">
      <c r="B133" s="204"/>
      <c r="C133" s="205"/>
      <c r="D133" s="167" t="s">
        <v>247</v>
      </c>
      <c r="E133" s="206" t="s">
        <v>35</v>
      </c>
      <c r="F133" s="207" t="s">
        <v>300</v>
      </c>
      <c r="G133" s="205"/>
      <c r="H133" s="208">
        <v>25</v>
      </c>
      <c r="I133" s="209"/>
      <c r="J133" s="205"/>
      <c r="K133" s="205"/>
      <c r="L133" s="210"/>
      <c r="M133" s="211"/>
      <c r="N133" s="212"/>
      <c r="O133" s="212"/>
      <c r="P133" s="212"/>
      <c r="Q133" s="212"/>
      <c r="R133" s="212"/>
      <c r="S133" s="212"/>
      <c r="T133" s="213"/>
      <c r="AT133" s="214" t="s">
        <v>247</v>
      </c>
      <c r="AU133" s="214" t="s">
        <v>89</v>
      </c>
      <c r="AV133" s="13" t="s">
        <v>89</v>
      </c>
      <c r="AW133" s="13" t="s">
        <v>39</v>
      </c>
      <c r="AX133" s="13" t="s">
        <v>87</v>
      </c>
      <c r="AY133" s="214" t="s">
        <v>154</v>
      </c>
    </row>
    <row r="134" spans="1:65" s="2" customFormat="1" ht="24.15" customHeight="1">
      <c r="A134" s="37"/>
      <c r="B134" s="38"/>
      <c r="C134" s="154" t="s">
        <v>193</v>
      </c>
      <c r="D134" s="154" t="s">
        <v>149</v>
      </c>
      <c r="E134" s="155" t="s">
        <v>301</v>
      </c>
      <c r="F134" s="156" t="s">
        <v>302</v>
      </c>
      <c r="G134" s="157" t="s">
        <v>274</v>
      </c>
      <c r="H134" s="158">
        <v>10</v>
      </c>
      <c r="I134" s="159">
        <v>140</v>
      </c>
      <c r="J134" s="160">
        <f>ROUND(I134*H134,2)</f>
        <v>1400</v>
      </c>
      <c r="K134" s="156" t="s">
        <v>251</v>
      </c>
      <c r="L134" s="42"/>
      <c r="M134" s="161" t="s">
        <v>35</v>
      </c>
      <c r="N134" s="162" t="s">
        <v>50</v>
      </c>
      <c r="O134" s="67"/>
      <c r="P134" s="163">
        <f>O134*H134</f>
        <v>0</v>
      </c>
      <c r="Q134" s="163">
        <v>0</v>
      </c>
      <c r="R134" s="163">
        <f>Q134*H134</f>
        <v>0</v>
      </c>
      <c r="S134" s="163">
        <v>0.28999999999999998</v>
      </c>
      <c r="T134" s="164">
        <f>S134*H134</f>
        <v>2.9</v>
      </c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R134" s="165" t="s">
        <v>163</v>
      </c>
      <c r="AT134" s="165" t="s">
        <v>149</v>
      </c>
      <c r="AU134" s="165" t="s">
        <v>89</v>
      </c>
      <c r="AY134" s="19" t="s">
        <v>154</v>
      </c>
      <c r="BE134" s="166">
        <f>IF(N134="základní",J134,0)</f>
        <v>1400</v>
      </c>
      <c r="BF134" s="166">
        <f>IF(N134="snížená",J134,0)</f>
        <v>0</v>
      </c>
      <c r="BG134" s="166">
        <f>IF(N134="zákl. přenesená",J134,0)</f>
        <v>0</v>
      </c>
      <c r="BH134" s="166">
        <f>IF(N134="sníž. přenesená",J134,0)</f>
        <v>0</v>
      </c>
      <c r="BI134" s="166">
        <f>IF(N134="nulová",J134,0)</f>
        <v>0</v>
      </c>
      <c r="BJ134" s="19" t="s">
        <v>87</v>
      </c>
      <c r="BK134" s="166">
        <f>ROUND(I134*H134,2)</f>
        <v>1400</v>
      </c>
      <c r="BL134" s="19" t="s">
        <v>163</v>
      </c>
      <c r="BM134" s="165" t="s">
        <v>303</v>
      </c>
    </row>
    <row r="135" spans="1:65" s="2" customFormat="1" ht="10">
      <c r="A135" s="37"/>
      <c r="B135" s="38"/>
      <c r="C135" s="39"/>
      <c r="D135" s="215" t="s">
        <v>253</v>
      </c>
      <c r="E135" s="39"/>
      <c r="F135" s="216" t="s">
        <v>304</v>
      </c>
      <c r="G135" s="39"/>
      <c r="H135" s="39"/>
      <c r="I135" s="169"/>
      <c r="J135" s="39"/>
      <c r="K135" s="39"/>
      <c r="L135" s="42"/>
      <c r="M135" s="170"/>
      <c r="N135" s="171"/>
      <c r="O135" s="67"/>
      <c r="P135" s="67"/>
      <c r="Q135" s="67"/>
      <c r="R135" s="67"/>
      <c r="S135" s="67"/>
      <c r="T135" s="68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T135" s="19" t="s">
        <v>253</v>
      </c>
      <c r="AU135" s="19" t="s">
        <v>89</v>
      </c>
    </row>
    <row r="136" spans="1:65" s="13" customFormat="1" ht="10">
      <c r="B136" s="204"/>
      <c r="C136" s="205"/>
      <c r="D136" s="167" t="s">
        <v>247</v>
      </c>
      <c r="E136" s="206" t="s">
        <v>35</v>
      </c>
      <c r="F136" s="207" t="s">
        <v>305</v>
      </c>
      <c r="G136" s="205"/>
      <c r="H136" s="208">
        <v>10</v>
      </c>
      <c r="I136" s="209"/>
      <c r="J136" s="205"/>
      <c r="K136" s="205"/>
      <c r="L136" s="210"/>
      <c r="M136" s="211"/>
      <c r="N136" s="212"/>
      <c r="O136" s="212"/>
      <c r="P136" s="212"/>
      <c r="Q136" s="212"/>
      <c r="R136" s="212"/>
      <c r="S136" s="212"/>
      <c r="T136" s="213"/>
      <c r="AT136" s="214" t="s">
        <v>247</v>
      </c>
      <c r="AU136" s="214" t="s">
        <v>89</v>
      </c>
      <c r="AV136" s="13" t="s">
        <v>89</v>
      </c>
      <c r="AW136" s="13" t="s">
        <v>39</v>
      </c>
      <c r="AX136" s="13" t="s">
        <v>87</v>
      </c>
      <c r="AY136" s="214" t="s">
        <v>154</v>
      </c>
    </row>
    <row r="137" spans="1:65" s="2" customFormat="1" ht="33" customHeight="1">
      <c r="A137" s="37"/>
      <c r="B137" s="38"/>
      <c r="C137" s="154" t="s">
        <v>197</v>
      </c>
      <c r="D137" s="154" t="s">
        <v>149</v>
      </c>
      <c r="E137" s="155" t="s">
        <v>306</v>
      </c>
      <c r="F137" s="156" t="s">
        <v>307</v>
      </c>
      <c r="G137" s="157" t="s">
        <v>308</v>
      </c>
      <c r="H137" s="158">
        <v>275</v>
      </c>
      <c r="I137" s="159">
        <v>86.4</v>
      </c>
      <c r="J137" s="160">
        <f>ROUND(I137*H137,2)</f>
        <v>23760</v>
      </c>
      <c r="K137" s="156" t="s">
        <v>251</v>
      </c>
      <c r="L137" s="42"/>
      <c r="M137" s="161" t="s">
        <v>35</v>
      </c>
      <c r="N137" s="162" t="s">
        <v>50</v>
      </c>
      <c r="O137" s="67"/>
      <c r="P137" s="163">
        <f>O137*H137</f>
        <v>0</v>
      </c>
      <c r="Q137" s="163">
        <v>0</v>
      </c>
      <c r="R137" s="163">
        <f>Q137*H137</f>
        <v>0</v>
      </c>
      <c r="S137" s="163">
        <v>0.316</v>
      </c>
      <c r="T137" s="164">
        <f>S137*H137</f>
        <v>86.9</v>
      </c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R137" s="165" t="s">
        <v>163</v>
      </c>
      <c r="AT137" s="165" t="s">
        <v>149</v>
      </c>
      <c r="AU137" s="165" t="s">
        <v>89</v>
      </c>
      <c r="AY137" s="19" t="s">
        <v>154</v>
      </c>
      <c r="BE137" s="166">
        <f>IF(N137="základní",J137,0)</f>
        <v>23760</v>
      </c>
      <c r="BF137" s="166">
        <f>IF(N137="snížená",J137,0)</f>
        <v>0</v>
      </c>
      <c r="BG137" s="166">
        <f>IF(N137="zákl. přenesená",J137,0)</f>
        <v>0</v>
      </c>
      <c r="BH137" s="166">
        <f>IF(N137="sníž. přenesená",J137,0)</f>
        <v>0</v>
      </c>
      <c r="BI137" s="166">
        <f>IF(N137="nulová",J137,0)</f>
        <v>0</v>
      </c>
      <c r="BJ137" s="19" t="s">
        <v>87</v>
      </c>
      <c r="BK137" s="166">
        <f>ROUND(I137*H137,2)</f>
        <v>23760</v>
      </c>
      <c r="BL137" s="19" t="s">
        <v>163</v>
      </c>
      <c r="BM137" s="165" t="s">
        <v>309</v>
      </c>
    </row>
    <row r="138" spans="1:65" s="2" customFormat="1" ht="10">
      <c r="A138" s="37"/>
      <c r="B138" s="38"/>
      <c r="C138" s="39"/>
      <c r="D138" s="215" t="s">
        <v>253</v>
      </c>
      <c r="E138" s="39"/>
      <c r="F138" s="216" t="s">
        <v>310</v>
      </c>
      <c r="G138" s="39"/>
      <c r="H138" s="39"/>
      <c r="I138" s="169"/>
      <c r="J138" s="39"/>
      <c r="K138" s="39"/>
      <c r="L138" s="42"/>
      <c r="M138" s="170"/>
      <c r="N138" s="171"/>
      <c r="O138" s="67"/>
      <c r="P138" s="67"/>
      <c r="Q138" s="67"/>
      <c r="R138" s="67"/>
      <c r="S138" s="67"/>
      <c r="T138" s="68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T138" s="19" t="s">
        <v>253</v>
      </c>
      <c r="AU138" s="19" t="s">
        <v>89</v>
      </c>
    </row>
    <row r="139" spans="1:65" s="13" customFormat="1" ht="10">
      <c r="B139" s="204"/>
      <c r="C139" s="205"/>
      <c r="D139" s="167" t="s">
        <v>247</v>
      </c>
      <c r="E139" s="206" t="s">
        <v>35</v>
      </c>
      <c r="F139" s="207" t="s">
        <v>311</v>
      </c>
      <c r="G139" s="205"/>
      <c r="H139" s="208">
        <v>275</v>
      </c>
      <c r="I139" s="209"/>
      <c r="J139" s="205"/>
      <c r="K139" s="205"/>
      <c r="L139" s="210"/>
      <c r="M139" s="211"/>
      <c r="N139" s="212"/>
      <c r="O139" s="212"/>
      <c r="P139" s="212"/>
      <c r="Q139" s="212"/>
      <c r="R139" s="212"/>
      <c r="S139" s="212"/>
      <c r="T139" s="213"/>
      <c r="AT139" s="214" t="s">
        <v>247</v>
      </c>
      <c r="AU139" s="214" t="s">
        <v>89</v>
      </c>
      <c r="AV139" s="13" t="s">
        <v>89</v>
      </c>
      <c r="AW139" s="13" t="s">
        <v>39</v>
      </c>
      <c r="AX139" s="13" t="s">
        <v>87</v>
      </c>
      <c r="AY139" s="214" t="s">
        <v>154</v>
      </c>
    </row>
    <row r="140" spans="1:65" s="2" customFormat="1" ht="37.75" customHeight="1">
      <c r="A140" s="37"/>
      <c r="B140" s="38"/>
      <c r="C140" s="154" t="s">
        <v>201</v>
      </c>
      <c r="D140" s="154" t="s">
        <v>149</v>
      </c>
      <c r="E140" s="155" t="s">
        <v>312</v>
      </c>
      <c r="F140" s="156" t="s">
        <v>313</v>
      </c>
      <c r="G140" s="157" t="s">
        <v>308</v>
      </c>
      <c r="H140" s="158">
        <v>275</v>
      </c>
      <c r="I140" s="159">
        <v>236</v>
      </c>
      <c r="J140" s="160">
        <f>ROUND(I140*H140,2)</f>
        <v>64900</v>
      </c>
      <c r="K140" s="156" t="s">
        <v>251</v>
      </c>
      <c r="L140" s="42"/>
      <c r="M140" s="161" t="s">
        <v>35</v>
      </c>
      <c r="N140" s="162" t="s">
        <v>50</v>
      </c>
      <c r="O140" s="67"/>
      <c r="P140" s="163">
        <f>O140*H140</f>
        <v>0</v>
      </c>
      <c r="Q140" s="163">
        <v>0</v>
      </c>
      <c r="R140" s="163">
        <f>Q140*H140</f>
        <v>0</v>
      </c>
      <c r="S140" s="163">
        <v>0.32500000000000001</v>
      </c>
      <c r="T140" s="164">
        <f>S140*H140</f>
        <v>89.375</v>
      </c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R140" s="165" t="s">
        <v>163</v>
      </c>
      <c r="AT140" s="165" t="s">
        <v>149</v>
      </c>
      <c r="AU140" s="165" t="s">
        <v>89</v>
      </c>
      <c r="AY140" s="19" t="s">
        <v>154</v>
      </c>
      <c r="BE140" s="166">
        <f>IF(N140="základní",J140,0)</f>
        <v>64900</v>
      </c>
      <c r="BF140" s="166">
        <f>IF(N140="snížená",J140,0)</f>
        <v>0</v>
      </c>
      <c r="BG140" s="166">
        <f>IF(N140="zákl. přenesená",J140,0)</f>
        <v>0</v>
      </c>
      <c r="BH140" s="166">
        <f>IF(N140="sníž. přenesená",J140,0)</f>
        <v>0</v>
      </c>
      <c r="BI140" s="166">
        <f>IF(N140="nulová",J140,0)</f>
        <v>0</v>
      </c>
      <c r="BJ140" s="19" t="s">
        <v>87</v>
      </c>
      <c r="BK140" s="166">
        <f>ROUND(I140*H140,2)</f>
        <v>64900</v>
      </c>
      <c r="BL140" s="19" t="s">
        <v>163</v>
      </c>
      <c r="BM140" s="165" t="s">
        <v>314</v>
      </c>
    </row>
    <row r="141" spans="1:65" s="2" customFormat="1" ht="10">
      <c r="A141" s="37"/>
      <c r="B141" s="38"/>
      <c r="C141" s="39"/>
      <c r="D141" s="215" t="s">
        <v>253</v>
      </c>
      <c r="E141" s="39"/>
      <c r="F141" s="216" t="s">
        <v>315</v>
      </c>
      <c r="G141" s="39"/>
      <c r="H141" s="39"/>
      <c r="I141" s="169"/>
      <c r="J141" s="39"/>
      <c r="K141" s="39"/>
      <c r="L141" s="42"/>
      <c r="M141" s="170"/>
      <c r="N141" s="171"/>
      <c r="O141" s="67"/>
      <c r="P141" s="67"/>
      <c r="Q141" s="67"/>
      <c r="R141" s="67"/>
      <c r="S141" s="67"/>
      <c r="T141" s="68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T141" s="19" t="s">
        <v>253</v>
      </c>
      <c r="AU141" s="19" t="s">
        <v>89</v>
      </c>
    </row>
    <row r="142" spans="1:65" s="13" customFormat="1" ht="10">
      <c r="B142" s="204"/>
      <c r="C142" s="205"/>
      <c r="D142" s="167" t="s">
        <v>247</v>
      </c>
      <c r="E142" s="206" t="s">
        <v>35</v>
      </c>
      <c r="F142" s="207" t="s">
        <v>316</v>
      </c>
      <c r="G142" s="205"/>
      <c r="H142" s="208">
        <v>275</v>
      </c>
      <c r="I142" s="209"/>
      <c r="J142" s="205"/>
      <c r="K142" s="205"/>
      <c r="L142" s="210"/>
      <c r="M142" s="211"/>
      <c r="N142" s="212"/>
      <c r="O142" s="212"/>
      <c r="P142" s="212"/>
      <c r="Q142" s="212"/>
      <c r="R142" s="212"/>
      <c r="S142" s="212"/>
      <c r="T142" s="213"/>
      <c r="AT142" s="214" t="s">
        <v>247</v>
      </c>
      <c r="AU142" s="214" t="s">
        <v>89</v>
      </c>
      <c r="AV142" s="13" t="s">
        <v>89</v>
      </c>
      <c r="AW142" s="13" t="s">
        <v>39</v>
      </c>
      <c r="AX142" s="13" t="s">
        <v>87</v>
      </c>
      <c r="AY142" s="214" t="s">
        <v>154</v>
      </c>
    </row>
    <row r="143" spans="1:65" s="2" customFormat="1" ht="37.75" customHeight="1">
      <c r="A143" s="37"/>
      <c r="B143" s="38"/>
      <c r="C143" s="154" t="s">
        <v>205</v>
      </c>
      <c r="D143" s="154" t="s">
        <v>149</v>
      </c>
      <c r="E143" s="155" t="s">
        <v>317</v>
      </c>
      <c r="F143" s="156" t="s">
        <v>318</v>
      </c>
      <c r="G143" s="157" t="s">
        <v>308</v>
      </c>
      <c r="H143" s="158">
        <v>275</v>
      </c>
      <c r="I143" s="159">
        <v>55.5</v>
      </c>
      <c r="J143" s="160">
        <f>ROUND(I143*H143,2)</f>
        <v>15262.5</v>
      </c>
      <c r="K143" s="156" t="s">
        <v>251</v>
      </c>
      <c r="L143" s="42"/>
      <c r="M143" s="161" t="s">
        <v>35</v>
      </c>
      <c r="N143" s="162" t="s">
        <v>50</v>
      </c>
      <c r="O143" s="67"/>
      <c r="P143" s="163">
        <f>O143*H143</f>
        <v>0</v>
      </c>
      <c r="Q143" s="163">
        <v>0</v>
      </c>
      <c r="R143" s="163">
        <f>Q143*H143</f>
        <v>0</v>
      </c>
      <c r="S143" s="163">
        <v>0.28999999999999998</v>
      </c>
      <c r="T143" s="164">
        <f>S143*H143</f>
        <v>79.75</v>
      </c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R143" s="165" t="s">
        <v>163</v>
      </c>
      <c r="AT143" s="165" t="s">
        <v>149</v>
      </c>
      <c r="AU143" s="165" t="s">
        <v>89</v>
      </c>
      <c r="AY143" s="19" t="s">
        <v>154</v>
      </c>
      <c r="BE143" s="166">
        <f>IF(N143="základní",J143,0)</f>
        <v>15262.5</v>
      </c>
      <c r="BF143" s="166">
        <f>IF(N143="snížená",J143,0)</f>
        <v>0</v>
      </c>
      <c r="BG143" s="166">
        <f>IF(N143="zákl. přenesená",J143,0)</f>
        <v>0</v>
      </c>
      <c r="BH143" s="166">
        <f>IF(N143="sníž. přenesená",J143,0)</f>
        <v>0</v>
      </c>
      <c r="BI143" s="166">
        <f>IF(N143="nulová",J143,0)</f>
        <v>0</v>
      </c>
      <c r="BJ143" s="19" t="s">
        <v>87</v>
      </c>
      <c r="BK143" s="166">
        <f>ROUND(I143*H143,2)</f>
        <v>15262.5</v>
      </c>
      <c r="BL143" s="19" t="s">
        <v>163</v>
      </c>
      <c r="BM143" s="165" t="s">
        <v>319</v>
      </c>
    </row>
    <row r="144" spans="1:65" s="2" customFormat="1" ht="10">
      <c r="A144" s="37"/>
      <c r="B144" s="38"/>
      <c r="C144" s="39"/>
      <c r="D144" s="215" t="s">
        <v>253</v>
      </c>
      <c r="E144" s="39"/>
      <c r="F144" s="216" t="s">
        <v>320</v>
      </c>
      <c r="G144" s="39"/>
      <c r="H144" s="39"/>
      <c r="I144" s="169"/>
      <c r="J144" s="39"/>
      <c r="K144" s="39"/>
      <c r="L144" s="42"/>
      <c r="M144" s="170"/>
      <c r="N144" s="171"/>
      <c r="O144" s="67"/>
      <c r="P144" s="67"/>
      <c r="Q144" s="67"/>
      <c r="R144" s="67"/>
      <c r="S144" s="67"/>
      <c r="T144" s="68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T144" s="19" t="s">
        <v>253</v>
      </c>
      <c r="AU144" s="19" t="s">
        <v>89</v>
      </c>
    </row>
    <row r="145" spans="1:65" s="13" customFormat="1" ht="10">
      <c r="B145" s="204"/>
      <c r="C145" s="205"/>
      <c r="D145" s="167" t="s">
        <v>247</v>
      </c>
      <c r="E145" s="206" t="s">
        <v>35</v>
      </c>
      <c r="F145" s="207" t="s">
        <v>321</v>
      </c>
      <c r="G145" s="205"/>
      <c r="H145" s="208">
        <v>275</v>
      </c>
      <c r="I145" s="209"/>
      <c r="J145" s="205"/>
      <c r="K145" s="205"/>
      <c r="L145" s="210"/>
      <c r="M145" s="211"/>
      <c r="N145" s="212"/>
      <c r="O145" s="212"/>
      <c r="P145" s="212"/>
      <c r="Q145" s="212"/>
      <c r="R145" s="212"/>
      <c r="S145" s="212"/>
      <c r="T145" s="213"/>
      <c r="AT145" s="214" t="s">
        <v>247</v>
      </c>
      <c r="AU145" s="214" t="s">
        <v>89</v>
      </c>
      <c r="AV145" s="13" t="s">
        <v>89</v>
      </c>
      <c r="AW145" s="13" t="s">
        <v>39</v>
      </c>
      <c r="AX145" s="13" t="s">
        <v>87</v>
      </c>
      <c r="AY145" s="214" t="s">
        <v>154</v>
      </c>
    </row>
    <row r="146" spans="1:65" s="12" customFormat="1" ht="22.75" customHeight="1">
      <c r="B146" s="188"/>
      <c r="C146" s="189"/>
      <c r="D146" s="190" t="s">
        <v>78</v>
      </c>
      <c r="E146" s="202" t="s">
        <v>322</v>
      </c>
      <c r="F146" s="202" t="s">
        <v>323</v>
      </c>
      <c r="G146" s="189"/>
      <c r="H146" s="189"/>
      <c r="I146" s="192"/>
      <c r="J146" s="203">
        <f>BK146</f>
        <v>64829.9</v>
      </c>
      <c r="K146" s="189"/>
      <c r="L146" s="194"/>
      <c r="M146" s="195"/>
      <c r="N146" s="196"/>
      <c r="O146" s="196"/>
      <c r="P146" s="197">
        <f>SUM(P147:P161)</f>
        <v>0</v>
      </c>
      <c r="Q146" s="196"/>
      <c r="R146" s="197">
        <f>SUM(R147:R161)</f>
        <v>0</v>
      </c>
      <c r="S146" s="196"/>
      <c r="T146" s="198">
        <f>SUM(T147:T161)</f>
        <v>172.65</v>
      </c>
      <c r="AR146" s="199" t="s">
        <v>87</v>
      </c>
      <c r="AT146" s="200" t="s">
        <v>78</v>
      </c>
      <c r="AU146" s="200" t="s">
        <v>87</v>
      </c>
      <c r="AY146" s="199" t="s">
        <v>154</v>
      </c>
      <c r="BK146" s="201">
        <f>SUM(BK147:BK161)</f>
        <v>64829.9</v>
      </c>
    </row>
    <row r="147" spans="1:65" s="2" customFormat="1" ht="24.15" customHeight="1">
      <c r="A147" s="37"/>
      <c r="B147" s="38"/>
      <c r="C147" s="154" t="s">
        <v>8</v>
      </c>
      <c r="D147" s="154" t="s">
        <v>149</v>
      </c>
      <c r="E147" s="155" t="s">
        <v>296</v>
      </c>
      <c r="F147" s="156" t="s">
        <v>297</v>
      </c>
      <c r="G147" s="157" t="s">
        <v>274</v>
      </c>
      <c r="H147" s="158">
        <v>50</v>
      </c>
      <c r="I147" s="159">
        <v>114.5</v>
      </c>
      <c r="J147" s="160">
        <f>ROUND(I147*H147,2)</f>
        <v>5725</v>
      </c>
      <c r="K147" s="156" t="s">
        <v>251</v>
      </c>
      <c r="L147" s="42"/>
      <c r="M147" s="161" t="s">
        <v>35</v>
      </c>
      <c r="N147" s="162" t="s">
        <v>50</v>
      </c>
      <c r="O147" s="67"/>
      <c r="P147" s="163">
        <f>O147*H147</f>
        <v>0</v>
      </c>
      <c r="Q147" s="163">
        <v>0</v>
      </c>
      <c r="R147" s="163">
        <f>Q147*H147</f>
        <v>0</v>
      </c>
      <c r="S147" s="163">
        <v>0.20499999999999999</v>
      </c>
      <c r="T147" s="164">
        <f>S147*H147</f>
        <v>10.25</v>
      </c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R147" s="165" t="s">
        <v>163</v>
      </c>
      <c r="AT147" s="165" t="s">
        <v>149</v>
      </c>
      <c r="AU147" s="165" t="s">
        <v>89</v>
      </c>
      <c r="AY147" s="19" t="s">
        <v>154</v>
      </c>
      <c r="BE147" s="166">
        <f>IF(N147="základní",J147,0)</f>
        <v>5725</v>
      </c>
      <c r="BF147" s="166">
        <f>IF(N147="snížená",J147,0)</f>
        <v>0</v>
      </c>
      <c r="BG147" s="166">
        <f>IF(N147="zákl. přenesená",J147,0)</f>
        <v>0</v>
      </c>
      <c r="BH147" s="166">
        <f>IF(N147="sníž. přenesená",J147,0)</f>
        <v>0</v>
      </c>
      <c r="BI147" s="166">
        <f>IF(N147="nulová",J147,0)</f>
        <v>0</v>
      </c>
      <c r="BJ147" s="19" t="s">
        <v>87</v>
      </c>
      <c r="BK147" s="166">
        <f>ROUND(I147*H147,2)</f>
        <v>5725</v>
      </c>
      <c r="BL147" s="19" t="s">
        <v>163</v>
      </c>
      <c r="BM147" s="165" t="s">
        <v>324</v>
      </c>
    </row>
    <row r="148" spans="1:65" s="2" customFormat="1" ht="10">
      <c r="A148" s="37"/>
      <c r="B148" s="38"/>
      <c r="C148" s="39"/>
      <c r="D148" s="215" t="s">
        <v>253</v>
      </c>
      <c r="E148" s="39"/>
      <c r="F148" s="216" t="s">
        <v>299</v>
      </c>
      <c r="G148" s="39"/>
      <c r="H148" s="39"/>
      <c r="I148" s="169"/>
      <c r="J148" s="39"/>
      <c r="K148" s="39"/>
      <c r="L148" s="42"/>
      <c r="M148" s="170"/>
      <c r="N148" s="171"/>
      <c r="O148" s="67"/>
      <c r="P148" s="67"/>
      <c r="Q148" s="67"/>
      <c r="R148" s="67"/>
      <c r="S148" s="67"/>
      <c r="T148" s="68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T148" s="19" t="s">
        <v>253</v>
      </c>
      <c r="AU148" s="19" t="s">
        <v>89</v>
      </c>
    </row>
    <row r="149" spans="1:65" s="13" customFormat="1" ht="10">
      <c r="B149" s="204"/>
      <c r="C149" s="205"/>
      <c r="D149" s="167" t="s">
        <v>247</v>
      </c>
      <c r="E149" s="206" t="s">
        <v>35</v>
      </c>
      <c r="F149" s="207" t="s">
        <v>325</v>
      </c>
      <c r="G149" s="205"/>
      <c r="H149" s="208">
        <v>50</v>
      </c>
      <c r="I149" s="209"/>
      <c r="J149" s="205"/>
      <c r="K149" s="205"/>
      <c r="L149" s="210"/>
      <c r="M149" s="211"/>
      <c r="N149" s="212"/>
      <c r="O149" s="212"/>
      <c r="P149" s="212"/>
      <c r="Q149" s="212"/>
      <c r="R149" s="212"/>
      <c r="S149" s="212"/>
      <c r="T149" s="213"/>
      <c r="AT149" s="214" t="s">
        <v>247</v>
      </c>
      <c r="AU149" s="214" t="s">
        <v>89</v>
      </c>
      <c r="AV149" s="13" t="s">
        <v>89</v>
      </c>
      <c r="AW149" s="13" t="s">
        <v>39</v>
      </c>
      <c r="AX149" s="13" t="s">
        <v>87</v>
      </c>
      <c r="AY149" s="214" t="s">
        <v>154</v>
      </c>
    </row>
    <row r="150" spans="1:65" s="2" customFormat="1" ht="33" customHeight="1">
      <c r="A150" s="37"/>
      <c r="B150" s="38"/>
      <c r="C150" s="154" t="s">
        <v>212</v>
      </c>
      <c r="D150" s="154" t="s">
        <v>149</v>
      </c>
      <c r="E150" s="155" t="s">
        <v>326</v>
      </c>
      <c r="F150" s="156" t="s">
        <v>327</v>
      </c>
      <c r="G150" s="157" t="s">
        <v>308</v>
      </c>
      <c r="H150" s="158">
        <v>145</v>
      </c>
      <c r="I150" s="159">
        <v>80.3</v>
      </c>
      <c r="J150" s="160">
        <f>ROUND(I150*H150,2)</f>
        <v>11643.5</v>
      </c>
      <c r="K150" s="156" t="s">
        <v>251</v>
      </c>
      <c r="L150" s="42"/>
      <c r="M150" s="161" t="s">
        <v>35</v>
      </c>
      <c r="N150" s="162" t="s">
        <v>50</v>
      </c>
      <c r="O150" s="67"/>
      <c r="P150" s="163">
        <f>O150*H150</f>
        <v>0</v>
      </c>
      <c r="Q150" s="163">
        <v>0</v>
      </c>
      <c r="R150" s="163">
        <f>Q150*H150</f>
        <v>0</v>
      </c>
      <c r="S150" s="163">
        <v>0.29499999999999998</v>
      </c>
      <c r="T150" s="164">
        <f>S150*H150</f>
        <v>42.774999999999999</v>
      </c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R150" s="165" t="s">
        <v>163</v>
      </c>
      <c r="AT150" s="165" t="s">
        <v>149</v>
      </c>
      <c r="AU150" s="165" t="s">
        <v>89</v>
      </c>
      <c r="AY150" s="19" t="s">
        <v>154</v>
      </c>
      <c r="BE150" s="166">
        <f>IF(N150="základní",J150,0)</f>
        <v>11643.5</v>
      </c>
      <c r="BF150" s="166">
        <f>IF(N150="snížená",J150,0)</f>
        <v>0</v>
      </c>
      <c r="BG150" s="166">
        <f>IF(N150="zákl. přenesená",J150,0)</f>
        <v>0</v>
      </c>
      <c r="BH150" s="166">
        <f>IF(N150="sníž. přenesená",J150,0)</f>
        <v>0</v>
      </c>
      <c r="BI150" s="166">
        <f>IF(N150="nulová",J150,0)</f>
        <v>0</v>
      </c>
      <c r="BJ150" s="19" t="s">
        <v>87</v>
      </c>
      <c r="BK150" s="166">
        <f>ROUND(I150*H150,2)</f>
        <v>11643.5</v>
      </c>
      <c r="BL150" s="19" t="s">
        <v>163</v>
      </c>
      <c r="BM150" s="165" t="s">
        <v>328</v>
      </c>
    </row>
    <row r="151" spans="1:65" s="2" customFormat="1" ht="10">
      <c r="A151" s="37"/>
      <c r="B151" s="38"/>
      <c r="C151" s="39"/>
      <c r="D151" s="215" t="s">
        <v>253</v>
      </c>
      <c r="E151" s="39"/>
      <c r="F151" s="216" t="s">
        <v>329</v>
      </c>
      <c r="G151" s="39"/>
      <c r="H151" s="39"/>
      <c r="I151" s="169"/>
      <c r="J151" s="39"/>
      <c r="K151" s="39"/>
      <c r="L151" s="42"/>
      <c r="M151" s="170"/>
      <c r="N151" s="171"/>
      <c r="O151" s="67"/>
      <c r="P151" s="67"/>
      <c r="Q151" s="67"/>
      <c r="R151" s="67"/>
      <c r="S151" s="67"/>
      <c r="T151" s="68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T151" s="19" t="s">
        <v>253</v>
      </c>
      <c r="AU151" s="19" t="s">
        <v>89</v>
      </c>
    </row>
    <row r="152" spans="1:65" s="13" customFormat="1" ht="10">
      <c r="B152" s="204"/>
      <c r="C152" s="205"/>
      <c r="D152" s="167" t="s">
        <v>247</v>
      </c>
      <c r="E152" s="206" t="s">
        <v>35</v>
      </c>
      <c r="F152" s="207" t="s">
        <v>330</v>
      </c>
      <c r="G152" s="205"/>
      <c r="H152" s="208">
        <v>145</v>
      </c>
      <c r="I152" s="209"/>
      <c r="J152" s="205"/>
      <c r="K152" s="205"/>
      <c r="L152" s="210"/>
      <c r="M152" s="211"/>
      <c r="N152" s="212"/>
      <c r="O152" s="212"/>
      <c r="P152" s="212"/>
      <c r="Q152" s="212"/>
      <c r="R152" s="212"/>
      <c r="S152" s="212"/>
      <c r="T152" s="213"/>
      <c r="AT152" s="214" t="s">
        <v>247</v>
      </c>
      <c r="AU152" s="214" t="s">
        <v>89</v>
      </c>
      <c r="AV152" s="13" t="s">
        <v>89</v>
      </c>
      <c r="AW152" s="13" t="s">
        <v>39</v>
      </c>
      <c r="AX152" s="13" t="s">
        <v>87</v>
      </c>
      <c r="AY152" s="214" t="s">
        <v>154</v>
      </c>
    </row>
    <row r="153" spans="1:65" s="2" customFormat="1" ht="37.75" customHeight="1">
      <c r="A153" s="37"/>
      <c r="B153" s="38"/>
      <c r="C153" s="154" t="s">
        <v>216</v>
      </c>
      <c r="D153" s="154" t="s">
        <v>149</v>
      </c>
      <c r="E153" s="155" t="s">
        <v>331</v>
      </c>
      <c r="F153" s="156" t="s">
        <v>332</v>
      </c>
      <c r="G153" s="157" t="s">
        <v>308</v>
      </c>
      <c r="H153" s="158">
        <v>145</v>
      </c>
      <c r="I153" s="159">
        <v>61.2</v>
      </c>
      <c r="J153" s="160">
        <f>ROUND(I153*H153,2)</f>
        <v>8874</v>
      </c>
      <c r="K153" s="156" t="s">
        <v>251</v>
      </c>
      <c r="L153" s="42"/>
      <c r="M153" s="161" t="s">
        <v>35</v>
      </c>
      <c r="N153" s="162" t="s">
        <v>50</v>
      </c>
      <c r="O153" s="67"/>
      <c r="P153" s="163">
        <f>O153*H153</f>
        <v>0</v>
      </c>
      <c r="Q153" s="163">
        <v>0</v>
      </c>
      <c r="R153" s="163">
        <f>Q153*H153</f>
        <v>0</v>
      </c>
      <c r="S153" s="163">
        <v>0.5</v>
      </c>
      <c r="T153" s="164">
        <f>S153*H153</f>
        <v>72.5</v>
      </c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R153" s="165" t="s">
        <v>163</v>
      </c>
      <c r="AT153" s="165" t="s">
        <v>149</v>
      </c>
      <c r="AU153" s="165" t="s">
        <v>89</v>
      </c>
      <c r="AY153" s="19" t="s">
        <v>154</v>
      </c>
      <c r="BE153" s="166">
        <f>IF(N153="základní",J153,0)</f>
        <v>8874</v>
      </c>
      <c r="BF153" s="166">
        <f>IF(N153="snížená",J153,0)</f>
        <v>0</v>
      </c>
      <c r="BG153" s="166">
        <f>IF(N153="zákl. přenesená",J153,0)</f>
        <v>0</v>
      </c>
      <c r="BH153" s="166">
        <f>IF(N153="sníž. přenesená",J153,0)</f>
        <v>0</v>
      </c>
      <c r="BI153" s="166">
        <f>IF(N153="nulová",J153,0)</f>
        <v>0</v>
      </c>
      <c r="BJ153" s="19" t="s">
        <v>87</v>
      </c>
      <c r="BK153" s="166">
        <f>ROUND(I153*H153,2)</f>
        <v>8874</v>
      </c>
      <c r="BL153" s="19" t="s">
        <v>163</v>
      </c>
      <c r="BM153" s="165" t="s">
        <v>333</v>
      </c>
    </row>
    <row r="154" spans="1:65" s="2" customFormat="1" ht="10">
      <c r="A154" s="37"/>
      <c r="B154" s="38"/>
      <c r="C154" s="39"/>
      <c r="D154" s="215" t="s">
        <v>253</v>
      </c>
      <c r="E154" s="39"/>
      <c r="F154" s="216" t="s">
        <v>334</v>
      </c>
      <c r="G154" s="39"/>
      <c r="H154" s="39"/>
      <c r="I154" s="169"/>
      <c r="J154" s="39"/>
      <c r="K154" s="39"/>
      <c r="L154" s="42"/>
      <c r="M154" s="170"/>
      <c r="N154" s="171"/>
      <c r="O154" s="67"/>
      <c r="P154" s="67"/>
      <c r="Q154" s="67"/>
      <c r="R154" s="67"/>
      <c r="S154" s="67"/>
      <c r="T154" s="68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T154" s="19" t="s">
        <v>253</v>
      </c>
      <c r="AU154" s="19" t="s">
        <v>89</v>
      </c>
    </row>
    <row r="155" spans="1:65" s="13" customFormat="1" ht="10">
      <c r="B155" s="204"/>
      <c r="C155" s="205"/>
      <c r="D155" s="167" t="s">
        <v>247</v>
      </c>
      <c r="E155" s="206" t="s">
        <v>35</v>
      </c>
      <c r="F155" s="207" t="s">
        <v>335</v>
      </c>
      <c r="G155" s="205"/>
      <c r="H155" s="208">
        <v>145</v>
      </c>
      <c r="I155" s="209"/>
      <c r="J155" s="205"/>
      <c r="K155" s="205"/>
      <c r="L155" s="210"/>
      <c r="M155" s="211"/>
      <c r="N155" s="212"/>
      <c r="O155" s="212"/>
      <c r="P155" s="212"/>
      <c r="Q155" s="212"/>
      <c r="R155" s="212"/>
      <c r="S155" s="212"/>
      <c r="T155" s="213"/>
      <c r="AT155" s="214" t="s">
        <v>247</v>
      </c>
      <c r="AU155" s="214" t="s">
        <v>89</v>
      </c>
      <c r="AV155" s="13" t="s">
        <v>89</v>
      </c>
      <c r="AW155" s="13" t="s">
        <v>39</v>
      </c>
      <c r="AX155" s="13" t="s">
        <v>87</v>
      </c>
      <c r="AY155" s="214" t="s">
        <v>154</v>
      </c>
    </row>
    <row r="156" spans="1:65" s="2" customFormat="1" ht="37.75" customHeight="1">
      <c r="A156" s="37"/>
      <c r="B156" s="38"/>
      <c r="C156" s="154" t="s">
        <v>220</v>
      </c>
      <c r="D156" s="154" t="s">
        <v>149</v>
      </c>
      <c r="E156" s="155" t="s">
        <v>336</v>
      </c>
      <c r="F156" s="156" t="s">
        <v>337</v>
      </c>
      <c r="G156" s="157" t="s">
        <v>308</v>
      </c>
      <c r="H156" s="158">
        <v>145</v>
      </c>
      <c r="I156" s="159">
        <v>236</v>
      </c>
      <c r="J156" s="160">
        <f>ROUND(I156*H156,2)</f>
        <v>34220</v>
      </c>
      <c r="K156" s="156" t="s">
        <v>251</v>
      </c>
      <c r="L156" s="42"/>
      <c r="M156" s="161" t="s">
        <v>35</v>
      </c>
      <c r="N156" s="162" t="s">
        <v>50</v>
      </c>
      <c r="O156" s="67"/>
      <c r="P156" s="163">
        <f>O156*H156</f>
        <v>0</v>
      </c>
      <c r="Q156" s="163">
        <v>0</v>
      </c>
      <c r="R156" s="163">
        <f>Q156*H156</f>
        <v>0</v>
      </c>
      <c r="S156" s="163">
        <v>0.32500000000000001</v>
      </c>
      <c r="T156" s="164">
        <f>S156*H156</f>
        <v>47.125</v>
      </c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R156" s="165" t="s">
        <v>163</v>
      </c>
      <c r="AT156" s="165" t="s">
        <v>149</v>
      </c>
      <c r="AU156" s="165" t="s">
        <v>89</v>
      </c>
      <c r="AY156" s="19" t="s">
        <v>154</v>
      </c>
      <c r="BE156" s="166">
        <f>IF(N156="základní",J156,0)</f>
        <v>34220</v>
      </c>
      <c r="BF156" s="166">
        <f>IF(N156="snížená",J156,0)</f>
        <v>0</v>
      </c>
      <c r="BG156" s="166">
        <f>IF(N156="zákl. přenesená",J156,0)</f>
        <v>0</v>
      </c>
      <c r="BH156" s="166">
        <f>IF(N156="sníž. přenesená",J156,0)</f>
        <v>0</v>
      </c>
      <c r="BI156" s="166">
        <f>IF(N156="nulová",J156,0)</f>
        <v>0</v>
      </c>
      <c r="BJ156" s="19" t="s">
        <v>87</v>
      </c>
      <c r="BK156" s="166">
        <f>ROUND(I156*H156,2)</f>
        <v>34220</v>
      </c>
      <c r="BL156" s="19" t="s">
        <v>163</v>
      </c>
      <c r="BM156" s="165" t="s">
        <v>338</v>
      </c>
    </row>
    <row r="157" spans="1:65" s="2" customFormat="1" ht="10">
      <c r="A157" s="37"/>
      <c r="B157" s="38"/>
      <c r="C157" s="39"/>
      <c r="D157" s="215" t="s">
        <v>253</v>
      </c>
      <c r="E157" s="39"/>
      <c r="F157" s="216" t="s">
        <v>339</v>
      </c>
      <c r="G157" s="39"/>
      <c r="H157" s="39"/>
      <c r="I157" s="169"/>
      <c r="J157" s="39"/>
      <c r="K157" s="39"/>
      <c r="L157" s="42"/>
      <c r="M157" s="170"/>
      <c r="N157" s="171"/>
      <c r="O157" s="67"/>
      <c r="P157" s="67"/>
      <c r="Q157" s="67"/>
      <c r="R157" s="67"/>
      <c r="S157" s="67"/>
      <c r="T157" s="68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T157" s="19" t="s">
        <v>253</v>
      </c>
      <c r="AU157" s="19" t="s">
        <v>89</v>
      </c>
    </row>
    <row r="158" spans="1:65" s="13" customFormat="1" ht="10">
      <c r="B158" s="204"/>
      <c r="C158" s="205"/>
      <c r="D158" s="167" t="s">
        <v>247</v>
      </c>
      <c r="E158" s="206" t="s">
        <v>35</v>
      </c>
      <c r="F158" s="207" t="s">
        <v>340</v>
      </c>
      <c r="G158" s="205"/>
      <c r="H158" s="208">
        <v>145</v>
      </c>
      <c r="I158" s="209"/>
      <c r="J158" s="205"/>
      <c r="K158" s="205"/>
      <c r="L158" s="210"/>
      <c r="M158" s="211"/>
      <c r="N158" s="212"/>
      <c r="O158" s="212"/>
      <c r="P158" s="212"/>
      <c r="Q158" s="212"/>
      <c r="R158" s="212"/>
      <c r="S158" s="212"/>
      <c r="T158" s="213"/>
      <c r="AT158" s="214" t="s">
        <v>247</v>
      </c>
      <c r="AU158" s="214" t="s">
        <v>89</v>
      </c>
      <c r="AV158" s="13" t="s">
        <v>89</v>
      </c>
      <c r="AW158" s="13" t="s">
        <v>39</v>
      </c>
      <c r="AX158" s="13" t="s">
        <v>87</v>
      </c>
      <c r="AY158" s="214" t="s">
        <v>154</v>
      </c>
    </row>
    <row r="159" spans="1:65" s="2" customFormat="1" ht="37.75" customHeight="1">
      <c r="A159" s="37"/>
      <c r="B159" s="38"/>
      <c r="C159" s="154" t="s">
        <v>341</v>
      </c>
      <c r="D159" s="154" t="s">
        <v>149</v>
      </c>
      <c r="E159" s="155" t="s">
        <v>342</v>
      </c>
      <c r="F159" s="156" t="s">
        <v>343</v>
      </c>
      <c r="G159" s="157" t="s">
        <v>308</v>
      </c>
      <c r="H159" s="158">
        <v>87</v>
      </c>
      <c r="I159" s="159">
        <v>50.2</v>
      </c>
      <c r="J159" s="160">
        <f>ROUND(I159*H159,2)</f>
        <v>4367.3999999999996</v>
      </c>
      <c r="K159" s="156" t="s">
        <v>251</v>
      </c>
      <c r="L159" s="42"/>
      <c r="M159" s="161" t="s">
        <v>35</v>
      </c>
      <c r="N159" s="162" t="s">
        <v>50</v>
      </c>
      <c r="O159" s="67"/>
      <c r="P159" s="163">
        <f>O159*H159</f>
        <v>0</v>
      </c>
      <c r="Q159" s="163">
        <v>0</v>
      </c>
      <c r="R159" s="163">
        <f>Q159*H159</f>
        <v>0</v>
      </c>
      <c r="S159" s="163">
        <v>0</v>
      </c>
      <c r="T159" s="164">
        <f>S159*H159</f>
        <v>0</v>
      </c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R159" s="165" t="s">
        <v>163</v>
      </c>
      <c r="AT159" s="165" t="s">
        <v>149</v>
      </c>
      <c r="AU159" s="165" t="s">
        <v>89</v>
      </c>
      <c r="AY159" s="19" t="s">
        <v>154</v>
      </c>
      <c r="BE159" s="166">
        <f>IF(N159="základní",J159,0)</f>
        <v>4367.3999999999996</v>
      </c>
      <c r="BF159" s="166">
        <f>IF(N159="snížená",J159,0)</f>
        <v>0</v>
      </c>
      <c r="BG159" s="166">
        <f>IF(N159="zákl. přenesená",J159,0)</f>
        <v>0</v>
      </c>
      <c r="BH159" s="166">
        <f>IF(N159="sníž. přenesená",J159,0)</f>
        <v>0</v>
      </c>
      <c r="BI159" s="166">
        <f>IF(N159="nulová",J159,0)</f>
        <v>0</v>
      </c>
      <c r="BJ159" s="19" t="s">
        <v>87</v>
      </c>
      <c r="BK159" s="166">
        <f>ROUND(I159*H159,2)</f>
        <v>4367.3999999999996</v>
      </c>
      <c r="BL159" s="19" t="s">
        <v>163</v>
      </c>
      <c r="BM159" s="165" t="s">
        <v>344</v>
      </c>
    </row>
    <row r="160" spans="1:65" s="2" customFormat="1" ht="10">
      <c r="A160" s="37"/>
      <c r="B160" s="38"/>
      <c r="C160" s="39"/>
      <c r="D160" s="215" t="s">
        <v>253</v>
      </c>
      <c r="E160" s="39"/>
      <c r="F160" s="216" t="s">
        <v>345</v>
      </c>
      <c r="G160" s="39"/>
      <c r="H160" s="39"/>
      <c r="I160" s="169"/>
      <c r="J160" s="39"/>
      <c r="K160" s="39"/>
      <c r="L160" s="42"/>
      <c r="M160" s="170"/>
      <c r="N160" s="171"/>
      <c r="O160" s="67"/>
      <c r="P160" s="67"/>
      <c r="Q160" s="67"/>
      <c r="R160" s="67"/>
      <c r="S160" s="67"/>
      <c r="T160" s="68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T160" s="19" t="s">
        <v>253</v>
      </c>
      <c r="AU160" s="19" t="s">
        <v>89</v>
      </c>
    </row>
    <row r="161" spans="1:65" s="13" customFormat="1" ht="10">
      <c r="B161" s="204"/>
      <c r="C161" s="205"/>
      <c r="D161" s="167" t="s">
        <v>247</v>
      </c>
      <c r="E161" s="206" t="s">
        <v>35</v>
      </c>
      <c r="F161" s="207" t="s">
        <v>346</v>
      </c>
      <c r="G161" s="205"/>
      <c r="H161" s="208">
        <v>87</v>
      </c>
      <c r="I161" s="209"/>
      <c r="J161" s="205"/>
      <c r="K161" s="205"/>
      <c r="L161" s="210"/>
      <c r="M161" s="211"/>
      <c r="N161" s="212"/>
      <c r="O161" s="212"/>
      <c r="P161" s="212"/>
      <c r="Q161" s="212"/>
      <c r="R161" s="212"/>
      <c r="S161" s="212"/>
      <c r="T161" s="213"/>
      <c r="AT161" s="214" t="s">
        <v>247</v>
      </c>
      <c r="AU161" s="214" t="s">
        <v>89</v>
      </c>
      <c r="AV161" s="13" t="s">
        <v>89</v>
      </c>
      <c r="AW161" s="13" t="s">
        <v>39</v>
      </c>
      <c r="AX161" s="13" t="s">
        <v>87</v>
      </c>
      <c r="AY161" s="214" t="s">
        <v>154</v>
      </c>
    </row>
    <row r="162" spans="1:65" s="12" customFormat="1" ht="22.75" customHeight="1">
      <c r="B162" s="188"/>
      <c r="C162" s="189"/>
      <c r="D162" s="190" t="s">
        <v>78</v>
      </c>
      <c r="E162" s="202" t="s">
        <v>347</v>
      </c>
      <c r="F162" s="202" t="s">
        <v>348</v>
      </c>
      <c r="G162" s="189"/>
      <c r="H162" s="189"/>
      <c r="I162" s="192"/>
      <c r="J162" s="203">
        <f>BK162</f>
        <v>16264</v>
      </c>
      <c r="K162" s="189"/>
      <c r="L162" s="194"/>
      <c r="M162" s="195"/>
      <c r="N162" s="196"/>
      <c r="O162" s="196"/>
      <c r="P162" s="197">
        <f>SUM(P163:P171)</f>
        <v>0</v>
      </c>
      <c r="Q162" s="196"/>
      <c r="R162" s="197">
        <f>SUM(R163:R171)</f>
        <v>0</v>
      </c>
      <c r="S162" s="196"/>
      <c r="T162" s="198">
        <f>SUM(T163:T171)</f>
        <v>61.6</v>
      </c>
      <c r="AR162" s="199" t="s">
        <v>87</v>
      </c>
      <c r="AT162" s="200" t="s">
        <v>78</v>
      </c>
      <c r="AU162" s="200" t="s">
        <v>87</v>
      </c>
      <c r="AY162" s="199" t="s">
        <v>154</v>
      </c>
      <c r="BK162" s="201">
        <f>SUM(BK163:BK171)</f>
        <v>16264</v>
      </c>
    </row>
    <row r="163" spans="1:65" s="2" customFormat="1" ht="16.5" customHeight="1">
      <c r="A163" s="37"/>
      <c r="B163" s="38"/>
      <c r="C163" s="154" t="s">
        <v>349</v>
      </c>
      <c r="D163" s="154" t="s">
        <v>149</v>
      </c>
      <c r="E163" s="155" t="s">
        <v>291</v>
      </c>
      <c r="F163" s="156" t="s">
        <v>292</v>
      </c>
      <c r="G163" s="157" t="s">
        <v>274</v>
      </c>
      <c r="H163" s="158">
        <v>3</v>
      </c>
      <c r="I163" s="159">
        <v>158</v>
      </c>
      <c r="J163" s="160">
        <f>ROUND(I163*H163,2)</f>
        <v>474</v>
      </c>
      <c r="K163" s="156" t="s">
        <v>251</v>
      </c>
      <c r="L163" s="42"/>
      <c r="M163" s="161" t="s">
        <v>35</v>
      </c>
      <c r="N163" s="162" t="s">
        <v>50</v>
      </c>
      <c r="O163" s="67"/>
      <c r="P163" s="163">
        <f>O163*H163</f>
        <v>0</v>
      </c>
      <c r="Q163" s="163">
        <v>0</v>
      </c>
      <c r="R163" s="163">
        <f>Q163*H163</f>
        <v>0</v>
      </c>
      <c r="S163" s="163">
        <v>0</v>
      </c>
      <c r="T163" s="164">
        <f>S163*H163</f>
        <v>0</v>
      </c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R163" s="165" t="s">
        <v>163</v>
      </c>
      <c r="AT163" s="165" t="s">
        <v>149</v>
      </c>
      <c r="AU163" s="165" t="s">
        <v>89</v>
      </c>
      <c r="AY163" s="19" t="s">
        <v>154</v>
      </c>
      <c r="BE163" s="166">
        <f>IF(N163="základní",J163,0)</f>
        <v>474</v>
      </c>
      <c r="BF163" s="166">
        <f>IF(N163="snížená",J163,0)</f>
        <v>0</v>
      </c>
      <c r="BG163" s="166">
        <f>IF(N163="zákl. přenesená",J163,0)</f>
        <v>0</v>
      </c>
      <c r="BH163" s="166">
        <f>IF(N163="sníž. přenesená",J163,0)</f>
        <v>0</v>
      </c>
      <c r="BI163" s="166">
        <f>IF(N163="nulová",J163,0)</f>
        <v>0</v>
      </c>
      <c r="BJ163" s="19" t="s">
        <v>87</v>
      </c>
      <c r="BK163" s="166">
        <f>ROUND(I163*H163,2)</f>
        <v>474</v>
      </c>
      <c r="BL163" s="19" t="s">
        <v>163</v>
      </c>
      <c r="BM163" s="165" t="s">
        <v>350</v>
      </c>
    </row>
    <row r="164" spans="1:65" s="2" customFormat="1" ht="10">
      <c r="A164" s="37"/>
      <c r="B164" s="38"/>
      <c r="C164" s="39"/>
      <c r="D164" s="215" t="s">
        <v>253</v>
      </c>
      <c r="E164" s="39"/>
      <c r="F164" s="216" t="s">
        <v>294</v>
      </c>
      <c r="G164" s="39"/>
      <c r="H164" s="39"/>
      <c r="I164" s="169"/>
      <c r="J164" s="39"/>
      <c r="K164" s="39"/>
      <c r="L164" s="42"/>
      <c r="M164" s="170"/>
      <c r="N164" s="171"/>
      <c r="O164" s="67"/>
      <c r="P164" s="67"/>
      <c r="Q164" s="67"/>
      <c r="R164" s="67"/>
      <c r="S164" s="67"/>
      <c r="T164" s="68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T164" s="19" t="s">
        <v>253</v>
      </c>
      <c r="AU164" s="19" t="s">
        <v>89</v>
      </c>
    </row>
    <row r="165" spans="1:65" s="13" customFormat="1" ht="10">
      <c r="B165" s="204"/>
      <c r="C165" s="205"/>
      <c r="D165" s="167" t="s">
        <v>247</v>
      </c>
      <c r="E165" s="206" t="s">
        <v>35</v>
      </c>
      <c r="F165" s="207" t="s">
        <v>351</v>
      </c>
      <c r="G165" s="205"/>
      <c r="H165" s="208">
        <v>3</v>
      </c>
      <c r="I165" s="209"/>
      <c r="J165" s="205"/>
      <c r="K165" s="205"/>
      <c r="L165" s="210"/>
      <c r="M165" s="211"/>
      <c r="N165" s="212"/>
      <c r="O165" s="212"/>
      <c r="P165" s="212"/>
      <c r="Q165" s="212"/>
      <c r="R165" s="212"/>
      <c r="S165" s="212"/>
      <c r="T165" s="213"/>
      <c r="AT165" s="214" t="s">
        <v>247</v>
      </c>
      <c r="AU165" s="214" t="s">
        <v>89</v>
      </c>
      <c r="AV165" s="13" t="s">
        <v>89</v>
      </c>
      <c r="AW165" s="13" t="s">
        <v>39</v>
      </c>
      <c r="AX165" s="13" t="s">
        <v>87</v>
      </c>
      <c r="AY165" s="214" t="s">
        <v>154</v>
      </c>
    </row>
    <row r="166" spans="1:65" s="2" customFormat="1" ht="37.75" customHeight="1">
      <c r="A166" s="37"/>
      <c r="B166" s="38"/>
      <c r="C166" s="154" t="s">
        <v>7</v>
      </c>
      <c r="D166" s="154" t="s">
        <v>149</v>
      </c>
      <c r="E166" s="155" t="s">
        <v>352</v>
      </c>
      <c r="F166" s="156" t="s">
        <v>353</v>
      </c>
      <c r="G166" s="157" t="s">
        <v>308</v>
      </c>
      <c r="H166" s="158">
        <v>100</v>
      </c>
      <c r="I166" s="159">
        <v>120</v>
      </c>
      <c r="J166" s="160">
        <f>ROUND(I166*H166,2)</f>
        <v>12000</v>
      </c>
      <c r="K166" s="156" t="s">
        <v>251</v>
      </c>
      <c r="L166" s="42"/>
      <c r="M166" s="161" t="s">
        <v>35</v>
      </c>
      <c r="N166" s="162" t="s">
        <v>50</v>
      </c>
      <c r="O166" s="67"/>
      <c r="P166" s="163">
        <f>O166*H166</f>
        <v>0</v>
      </c>
      <c r="Q166" s="163">
        <v>0</v>
      </c>
      <c r="R166" s="163">
        <f>Q166*H166</f>
        <v>0</v>
      </c>
      <c r="S166" s="163">
        <v>0.316</v>
      </c>
      <c r="T166" s="164">
        <f>S166*H166</f>
        <v>31.6</v>
      </c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R166" s="165" t="s">
        <v>163</v>
      </c>
      <c r="AT166" s="165" t="s">
        <v>149</v>
      </c>
      <c r="AU166" s="165" t="s">
        <v>89</v>
      </c>
      <c r="AY166" s="19" t="s">
        <v>154</v>
      </c>
      <c r="BE166" s="166">
        <f>IF(N166="základní",J166,0)</f>
        <v>12000</v>
      </c>
      <c r="BF166" s="166">
        <f>IF(N166="snížená",J166,0)</f>
        <v>0</v>
      </c>
      <c r="BG166" s="166">
        <f>IF(N166="zákl. přenesená",J166,0)</f>
        <v>0</v>
      </c>
      <c r="BH166" s="166">
        <f>IF(N166="sníž. přenesená",J166,0)</f>
        <v>0</v>
      </c>
      <c r="BI166" s="166">
        <f>IF(N166="nulová",J166,0)</f>
        <v>0</v>
      </c>
      <c r="BJ166" s="19" t="s">
        <v>87</v>
      </c>
      <c r="BK166" s="166">
        <f>ROUND(I166*H166,2)</f>
        <v>12000</v>
      </c>
      <c r="BL166" s="19" t="s">
        <v>163</v>
      </c>
      <c r="BM166" s="165" t="s">
        <v>354</v>
      </c>
    </row>
    <row r="167" spans="1:65" s="2" customFormat="1" ht="10">
      <c r="A167" s="37"/>
      <c r="B167" s="38"/>
      <c r="C167" s="39"/>
      <c r="D167" s="215" t="s">
        <v>253</v>
      </c>
      <c r="E167" s="39"/>
      <c r="F167" s="216" t="s">
        <v>355</v>
      </c>
      <c r="G167" s="39"/>
      <c r="H167" s="39"/>
      <c r="I167" s="169"/>
      <c r="J167" s="39"/>
      <c r="K167" s="39"/>
      <c r="L167" s="42"/>
      <c r="M167" s="170"/>
      <c r="N167" s="171"/>
      <c r="O167" s="67"/>
      <c r="P167" s="67"/>
      <c r="Q167" s="67"/>
      <c r="R167" s="67"/>
      <c r="S167" s="67"/>
      <c r="T167" s="68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T167" s="19" t="s">
        <v>253</v>
      </c>
      <c r="AU167" s="19" t="s">
        <v>89</v>
      </c>
    </row>
    <row r="168" spans="1:65" s="13" customFormat="1" ht="10">
      <c r="B168" s="204"/>
      <c r="C168" s="205"/>
      <c r="D168" s="167" t="s">
        <v>247</v>
      </c>
      <c r="E168" s="206" t="s">
        <v>35</v>
      </c>
      <c r="F168" s="207" t="s">
        <v>356</v>
      </c>
      <c r="G168" s="205"/>
      <c r="H168" s="208">
        <v>100</v>
      </c>
      <c r="I168" s="209"/>
      <c r="J168" s="205"/>
      <c r="K168" s="205"/>
      <c r="L168" s="210"/>
      <c r="M168" s="211"/>
      <c r="N168" s="212"/>
      <c r="O168" s="212"/>
      <c r="P168" s="212"/>
      <c r="Q168" s="212"/>
      <c r="R168" s="212"/>
      <c r="S168" s="212"/>
      <c r="T168" s="213"/>
      <c r="AT168" s="214" t="s">
        <v>247</v>
      </c>
      <c r="AU168" s="214" t="s">
        <v>89</v>
      </c>
      <c r="AV168" s="13" t="s">
        <v>89</v>
      </c>
      <c r="AW168" s="13" t="s">
        <v>39</v>
      </c>
      <c r="AX168" s="13" t="s">
        <v>87</v>
      </c>
      <c r="AY168" s="214" t="s">
        <v>154</v>
      </c>
    </row>
    <row r="169" spans="1:65" s="2" customFormat="1" ht="37.75" customHeight="1">
      <c r="A169" s="37"/>
      <c r="B169" s="38"/>
      <c r="C169" s="154" t="s">
        <v>357</v>
      </c>
      <c r="D169" s="154" t="s">
        <v>149</v>
      </c>
      <c r="E169" s="155" t="s">
        <v>358</v>
      </c>
      <c r="F169" s="156" t="s">
        <v>359</v>
      </c>
      <c r="G169" s="157" t="s">
        <v>308</v>
      </c>
      <c r="H169" s="158">
        <v>100</v>
      </c>
      <c r="I169" s="159">
        <v>37.9</v>
      </c>
      <c r="J169" s="160">
        <f>ROUND(I169*H169,2)</f>
        <v>3790</v>
      </c>
      <c r="K169" s="156" t="s">
        <v>251</v>
      </c>
      <c r="L169" s="42"/>
      <c r="M169" s="161" t="s">
        <v>35</v>
      </c>
      <c r="N169" s="162" t="s">
        <v>50</v>
      </c>
      <c r="O169" s="67"/>
      <c r="P169" s="163">
        <f>O169*H169</f>
        <v>0</v>
      </c>
      <c r="Q169" s="163">
        <v>0</v>
      </c>
      <c r="R169" s="163">
        <f>Q169*H169</f>
        <v>0</v>
      </c>
      <c r="S169" s="163">
        <v>0.3</v>
      </c>
      <c r="T169" s="164">
        <f>S169*H169</f>
        <v>30</v>
      </c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R169" s="165" t="s">
        <v>163</v>
      </c>
      <c r="AT169" s="165" t="s">
        <v>149</v>
      </c>
      <c r="AU169" s="165" t="s">
        <v>89</v>
      </c>
      <c r="AY169" s="19" t="s">
        <v>154</v>
      </c>
      <c r="BE169" s="166">
        <f>IF(N169="základní",J169,0)</f>
        <v>3790</v>
      </c>
      <c r="BF169" s="166">
        <f>IF(N169="snížená",J169,0)</f>
        <v>0</v>
      </c>
      <c r="BG169" s="166">
        <f>IF(N169="zákl. přenesená",J169,0)</f>
        <v>0</v>
      </c>
      <c r="BH169" s="166">
        <f>IF(N169="sníž. přenesená",J169,0)</f>
        <v>0</v>
      </c>
      <c r="BI169" s="166">
        <f>IF(N169="nulová",J169,0)</f>
        <v>0</v>
      </c>
      <c r="BJ169" s="19" t="s">
        <v>87</v>
      </c>
      <c r="BK169" s="166">
        <f>ROUND(I169*H169,2)</f>
        <v>3790</v>
      </c>
      <c r="BL169" s="19" t="s">
        <v>163</v>
      </c>
      <c r="BM169" s="165" t="s">
        <v>360</v>
      </c>
    </row>
    <row r="170" spans="1:65" s="2" customFormat="1" ht="10">
      <c r="A170" s="37"/>
      <c r="B170" s="38"/>
      <c r="C170" s="39"/>
      <c r="D170" s="215" t="s">
        <v>253</v>
      </c>
      <c r="E170" s="39"/>
      <c r="F170" s="216" t="s">
        <v>361</v>
      </c>
      <c r="G170" s="39"/>
      <c r="H170" s="39"/>
      <c r="I170" s="169"/>
      <c r="J170" s="39"/>
      <c r="K170" s="39"/>
      <c r="L170" s="42"/>
      <c r="M170" s="170"/>
      <c r="N170" s="171"/>
      <c r="O170" s="67"/>
      <c r="P170" s="67"/>
      <c r="Q170" s="67"/>
      <c r="R170" s="67"/>
      <c r="S170" s="67"/>
      <c r="T170" s="68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T170" s="19" t="s">
        <v>253</v>
      </c>
      <c r="AU170" s="19" t="s">
        <v>89</v>
      </c>
    </row>
    <row r="171" spans="1:65" s="13" customFormat="1" ht="10">
      <c r="B171" s="204"/>
      <c r="C171" s="205"/>
      <c r="D171" s="167" t="s">
        <v>247</v>
      </c>
      <c r="E171" s="206" t="s">
        <v>35</v>
      </c>
      <c r="F171" s="207" t="s">
        <v>362</v>
      </c>
      <c r="G171" s="205"/>
      <c r="H171" s="208">
        <v>100</v>
      </c>
      <c r="I171" s="209"/>
      <c r="J171" s="205"/>
      <c r="K171" s="205"/>
      <c r="L171" s="210"/>
      <c r="M171" s="211"/>
      <c r="N171" s="212"/>
      <c r="O171" s="212"/>
      <c r="P171" s="212"/>
      <c r="Q171" s="212"/>
      <c r="R171" s="212"/>
      <c r="S171" s="212"/>
      <c r="T171" s="213"/>
      <c r="AT171" s="214" t="s">
        <v>247</v>
      </c>
      <c r="AU171" s="214" t="s">
        <v>89</v>
      </c>
      <c r="AV171" s="13" t="s">
        <v>89</v>
      </c>
      <c r="AW171" s="13" t="s">
        <v>39</v>
      </c>
      <c r="AX171" s="13" t="s">
        <v>87</v>
      </c>
      <c r="AY171" s="214" t="s">
        <v>154</v>
      </c>
    </row>
    <row r="172" spans="1:65" s="12" customFormat="1" ht="22.75" customHeight="1">
      <c r="B172" s="188"/>
      <c r="C172" s="189"/>
      <c r="D172" s="190" t="s">
        <v>78</v>
      </c>
      <c r="E172" s="202" t="s">
        <v>363</v>
      </c>
      <c r="F172" s="202" t="s">
        <v>364</v>
      </c>
      <c r="G172" s="189"/>
      <c r="H172" s="189"/>
      <c r="I172" s="192"/>
      <c r="J172" s="203">
        <f>BK172</f>
        <v>20632</v>
      </c>
      <c r="K172" s="189"/>
      <c r="L172" s="194"/>
      <c r="M172" s="195"/>
      <c r="N172" s="196"/>
      <c r="O172" s="196"/>
      <c r="P172" s="197">
        <f>SUM(P173:P184)</f>
        <v>0</v>
      </c>
      <c r="Q172" s="196"/>
      <c r="R172" s="197">
        <f>SUM(R173:R184)</f>
        <v>0</v>
      </c>
      <c r="S172" s="196"/>
      <c r="T172" s="198">
        <f>SUM(T173:T184)</f>
        <v>67.5</v>
      </c>
      <c r="AR172" s="199" t="s">
        <v>87</v>
      </c>
      <c r="AT172" s="200" t="s">
        <v>78</v>
      </c>
      <c r="AU172" s="200" t="s">
        <v>87</v>
      </c>
      <c r="AY172" s="199" t="s">
        <v>154</v>
      </c>
      <c r="BK172" s="201">
        <f>SUM(BK173:BK184)</f>
        <v>20632</v>
      </c>
    </row>
    <row r="173" spans="1:65" s="2" customFormat="1" ht="24.15" customHeight="1">
      <c r="A173" s="37"/>
      <c r="B173" s="38"/>
      <c r="C173" s="154" t="s">
        <v>365</v>
      </c>
      <c r="D173" s="154" t="s">
        <v>149</v>
      </c>
      <c r="E173" s="155" t="s">
        <v>366</v>
      </c>
      <c r="F173" s="156" t="s">
        <v>367</v>
      </c>
      <c r="G173" s="157" t="s">
        <v>274</v>
      </c>
      <c r="H173" s="158">
        <v>50</v>
      </c>
      <c r="I173" s="159">
        <v>140</v>
      </c>
      <c r="J173" s="160">
        <f>ROUND(I173*H173,2)</f>
        <v>7000</v>
      </c>
      <c r="K173" s="156" t="s">
        <v>251</v>
      </c>
      <c r="L173" s="42"/>
      <c r="M173" s="161" t="s">
        <v>35</v>
      </c>
      <c r="N173" s="162" t="s">
        <v>50</v>
      </c>
      <c r="O173" s="67"/>
      <c r="P173" s="163">
        <f>O173*H173</f>
        <v>0</v>
      </c>
      <c r="Q173" s="163">
        <v>0</v>
      </c>
      <c r="R173" s="163">
        <f>Q173*H173</f>
        <v>0</v>
      </c>
      <c r="S173" s="163">
        <v>0.23</v>
      </c>
      <c r="T173" s="164">
        <f>S173*H173</f>
        <v>11.5</v>
      </c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R173" s="165" t="s">
        <v>163</v>
      </c>
      <c r="AT173" s="165" t="s">
        <v>149</v>
      </c>
      <c r="AU173" s="165" t="s">
        <v>89</v>
      </c>
      <c r="AY173" s="19" t="s">
        <v>154</v>
      </c>
      <c r="BE173" s="166">
        <f>IF(N173="základní",J173,0)</f>
        <v>7000</v>
      </c>
      <c r="BF173" s="166">
        <f>IF(N173="snížená",J173,0)</f>
        <v>0</v>
      </c>
      <c r="BG173" s="166">
        <f>IF(N173="zákl. přenesená",J173,0)</f>
        <v>0</v>
      </c>
      <c r="BH173" s="166">
        <f>IF(N173="sníž. přenesená",J173,0)</f>
        <v>0</v>
      </c>
      <c r="BI173" s="166">
        <f>IF(N173="nulová",J173,0)</f>
        <v>0</v>
      </c>
      <c r="BJ173" s="19" t="s">
        <v>87</v>
      </c>
      <c r="BK173" s="166">
        <f>ROUND(I173*H173,2)</f>
        <v>7000</v>
      </c>
      <c r="BL173" s="19" t="s">
        <v>163</v>
      </c>
      <c r="BM173" s="165" t="s">
        <v>368</v>
      </c>
    </row>
    <row r="174" spans="1:65" s="2" customFormat="1" ht="10">
      <c r="A174" s="37"/>
      <c r="B174" s="38"/>
      <c r="C174" s="39"/>
      <c r="D174" s="215" t="s">
        <v>253</v>
      </c>
      <c r="E174" s="39"/>
      <c r="F174" s="216" t="s">
        <v>369</v>
      </c>
      <c r="G174" s="39"/>
      <c r="H174" s="39"/>
      <c r="I174" s="169"/>
      <c r="J174" s="39"/>
      <c r="K174" s="39"/>
      <c r="L174" s="42"/>
      <c r="M174" s="170"/>
      <c r="N174" s="171"/>
      <c r="O174" s="67"/>
      <c r="P174" s="67"/>
      <c r="Q174" s="67"/>
      <c r="R174" s="67"/>
      <c r="S174" s="67"/>
      <c r="T174" s="68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T174" s="19" t="s">
        <v>253</v>
      </c>
      <c r="AU174" s="19" t="s">
        <v>89</v>
      </c>
    </row>
    <row r="175" spans="1:65" s="13" customFormat="1" ht="10">
      <c r="B175" s="204"/>
      <c r="C175" s="205"/>
      <c r="D175" s="167" t="s">
        <v>247</v>
      </c>
      <c r="E175" s="206" t="s">
        <v>35</v>
      </c>
      <c r="F175" s="207" t="s">
        <v>325</v>
      </c>
      <c r="G175" s="205"/>
      <c r="H175" s="208">
        <v>50</v>
      </c>
      <c r="I175" s="209"/>
      <c r="J175" s="205"/>
      <c r="K175" s="205"/>
      <c r="L175" s="210"/>
      <c r="M175" s="211"/>
      <c r="N175" s="212"/>
      <c r="O175" s="212"/>
      <c r="P175" s="212"/>
      <c r="Q175" s="212"/>
      <c r="R175" s="212"/>
      <c r="S175" s="212"/>
      <c r="T175" s="213"/>
      <c r="AT175" s="214" t="s">
        <v>247</v>
      </c>
      <c r="AU175" s="214" t="s">
        <v>89</v>
      </c>
      <c r="AV175" s="13" t="s">
        <v>89</v>
      </c>
      <c r="AW175" s="13" t="s">
        <v>39</v>
      </c>
      <c r="AX175" s="13" t="s">
        <v>87</v>
      </c>
      <c r="AY175" s="214" t="s">
        <v>154</v>
      </c>
    </row>
    <row r="176" spans="1:65" s="2" customFormat="1" ht="37.75" customHeight="1">
      <c r="A176" s="37"/>
      <c r="B176" s="38"/>
      <c r="C176" s="154" t="s">
        <v>370</v>
      </c>
      <c r="D176" s="154" t="s">
        <v>149</v>
      </c>
      <c r="E176" s="155" t="s">
        <v>371</v>
      </c>
      <c r="F176" s="156" t="s">
        <v>372</v>
      </c>
      <c r="G176" s="157" t="s">
        <v>308</v>
      </c>
      <c r="H176" s="158">
        <v>100</v>
      </c>
      <c r="I176" s="159">
        <v>71.3</v>
      </c>
      <c r="J176" s="160">
        <f>ROUND(I176*H176,2)</f>
        <v>7130</v>
      </c>
      <c r="K176" s="156" t="s">
        <v>251</v>
      </c>
      <c r="L176" s="42"/>
      <c r="M176" s="161" t="s">
        <v>35</v>
      </c>
      <c r="N176" s="162" t="s">
        <v>50</v>
      </c>
      <c r="O176" s="67"/>
      <c r="P176" s="163">
        <f>O176*H176</f>
        <v>0</v>
      </c>
      <c r="Q176" s="163">
        <v>0</v>
      </c>
      <c r="R176" s="163">
        <f>Q176*H176</f>
        <v>0</v>
      </c>
      <c r="S176" s="163">
        <v>0.26</v>
      </c>
      <c r="T176" s="164">
        <f>S176*H176</f>
        <v>26</v>
      </c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R176" s="165" t="s">
        <v>163</v>
      </c>
      <c r="AT176" s="165" t="s">
        <v>149</v>
      </c>
      <c r="AU176" s="165" t="s">
        <v>89</v>
      </c>
      <c r="AY176" s="19" t="s">
        <v>154</v>
      </c>
      <c r="BE176" s="166">
        <f>IF(N176="základní",J176,0)</f>
        <v>7130</v>
      </c>
      <c r="BF176" s="166">
        <f>IF(N176="snížená",J176,0)</f>
        <v>0</v>
      </c>
      <c r="BG176" s="166">
        <f>IF(N176="zákl. přenesená",J176,0)</f>
        <v>0</v>
      </c>
      <c r="BH176" s="166">
        <f>IF(N176="sníž. přenesená",J176,0)</f>
        <v>0</v>
      </c>
      <c r="BI176" s="166">
        <f>IF(N176="nulová",J176,0)</f>
        <v>0</v>
      </c>
      <c r="BJ176" s="19" t="s">
        <v>87</v>
      </c>
      <c r="BK176" s="166">
        <f>ROUND(I176*H176,2)</f>
        <v>7130</v>
      </c>
      <c r="BL176" s="19" t="s">
        <v>163</v>
      </c>
      <c r="BM176" s="165" t="s">
        <v>373</v>
      </c>
    </row>
    <row r="177" spans="1:65" s="2" customFormat="1" ht="10">
      <c r="A177" s="37"/>
      <c r="B177" s="38"/>
      <c r="C177" s="39"/>
      <c r="D177" s="215" t="s">
        <v>253</v>
      </c>
      <c r="E177" s="39"/>
      <c r="F177" s="216" t="s">
        <v>374</v>
      </c>
      <c r="G177" s="39"/>
      <c r="H177" s="39"/>
      <c r="I177" s="169"/>
      <c r="J177" s="39"/>
      <c r="K177" s="39"/>
      <c r="L177" s="42"/>
      <c r="M177" s="170"/>
      <c r="N177" s="171"/>
      <c r="O177" s="67"/>
      <c r="P177" s="67"/>
      <c r="Q177" s="67"/>
      <c r="R177" s="67"/>
      <c r="S177" s="67"/>
      <c r="T177" s="68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T177" s="19" t="s">
        <v>253</v>
      </c>
      <c r="AU177" s="19" t="s">
        <v>89</v>
      </c>
    </row>
    <row r="178" spans="1:65" s="13" customFormat="1" ht="10">
      <c r="B178" s="204"/>
      <c r="C178" s="205"/>
      <c r="D178" s="167" t="s">
        <v>247</v>
      </c>
      <c r="E178" s="206" t="s">
        <v>35</v>
      </c>
      <c r="F178" s="207" t="s">
        <v>375</v>
      </c>
      <c r="G178" s="205"/>
      <c r="H178" s="208">
        <v>100</v>
      </c>
      <c r="I178" s="209"/>
      <c r="J178" s="205"/>
      <c r="K178" s="205"/>
      <c r="L178" s="210"/>
      <c r="M178" s="211"/>
      <c r="N178" s="212"/>
      <c r="O178" s="212"/>
      <c r="P178" s="212"/>
      <c r="Q178" s="212"/>
      <c r="R178" s="212"/>
      <c r="S178" s="212"/>
      <c r="T178" s="213"/>
      <c r="AT178" s="214" t="s">
        <v>247</v>
      </c>
      <c r="AU178" s="214" t="s">
        <v>89</v>
      </c>
      <c r="AV178" s="13" t="s">
        <v>89</v>
      </c>
      <c r="AW178" s="13" t="s">
        <v>39</v>
      </c>
      <c r="AX178" s="13" t="s">
        <v>87</v>
      </c>
      <c r="AY178" s="214" t="s">
        <v>154</v>
      </c>
    </row>
    <row r="179" spans="1:65" s="2" customFormat="1" ht="37.75" customHeight="1">
      <c r="A179" s="37"/>
      <c r="B179" s="38"/>
      <c r="C179" s="154" t="s">
        <v>376</v>
      </c>
      <c r="D179" s="154" t="s">
        <v>149</v>
      </c>
      <c r="E179" s="155" t="s">
        <v>358</v>
      </c>
      <c r="F179" s="156" t="s">
        <v>359</v>
      </c>
      <c r="G179" s="157" t="s">
        <v>308</v>
      </c>
      <c r="H179" s="158">
        <v>100</v>
      </c>
      <c r="I179" s="159">
        <v>34.9</v>
      </c>
      <c r="J179" s="160">
        <f>ROUND(I179*H179,2)</f>
        <v>3490</v>
      </c>
      <c r="K179" s="156" t="s">
        <v>251</v>
      </c>
      <c r="L179" s="42"/>
      <c r="M179" s="161" t="s">
        <v>35</v>
      </c>
      <c r="N179" s="162" t="s">
        <v>50</v>
      </c>
      <c r="O179" s="67"/>
      <c r="P179" s="163">
        <f>O179*H179</f>
        <v>0</v>
      </c>
      <c r="Q179" s="163">
        <v>0</v>
      </c>
      <c r="R179" s="163">
        <f>Q179*H179</f>
        <v>0</v>
      </c>
      <c r="S179" s="163">
        <v>0.3</v>
      </c>
      <c r="T179" s="164">
        <f>S179*H179</f>
        <v>30</v>
      </c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R179" s="165" t="s">
        <v>163</v>
      </c>
      <c r="AT179" s="165" t="s">
        <v>149</v>
      </c>
      <c r="AU179" s="165" t="s">
        <v>89</v>
      </c>
      <c r="AY179" s="19" t="s">
        <v>154</v>
      </c>
      <c r="BE179" s="166">
        <f>IF(N179="základní",J179,0)</f>
        <v>3490</v>
      </c>
      <c r="BF179" s="166">
        <f>IF(N179="snížená",J179,0)</f>
        <v>0</v>
      </c>
      <c r="BG179" s="166">
        <f>IF(N179="zákl. přenesená",J179,0)</f>
        <v>0</v>
      </c>
      <c r="BH179" s="166">
        <f>IF(N179="sníž. přenesená",J179,0)</f>
        <v>0</v>
      </c>
      <c r="BI179" s="166">
        <f>IF(N179="nulová",J179,0)</f>
        <v>0</v>
      </c>
      <c r="BJ179" s="19" t="s">
        <v>87</v>
      </c>
      <c r="BK179" s="166">
        <f>ROUND(I179*H179,2)</f>
        <v>3490</v>
      </c>
      <c r="BL179" s="19" t="s">
        <v>163</v>
      </c>
      <c r="BM179" s="165" t="s">
        <v>377</v>
      </c>
    </row>
    <row r="180" spans="1:65" s="2" customFormat="1" ht="10">
      <c r="A180" s="37"/>
      <c r="B180" s="38"/>
      <c r="C180" s="39"/>
      <c r="D180" s="215" t="s">
        <v>253</v>
      </c>
      <c r="E180" s="39"/>
      <c r="F180" s="216" t="s">
        <v>361</v>
      </c>
      <c r="G180" s="39"/>
      <c r="H180" s="39"/>
      <c r="I180" s="169"/>
      <c r="J180" s="39"/>
      <c r="K180" s="39"/>
      <c r="L180" s="42"/>
      <c r="M180" s="170"/>
      <c r="N180" s="171"/>
      <c r="O180" s="67"/>
      <c r="P180" s="67"/>
      <c r="Q180" s="67"/>
      <c r="R180" s="67"/>
      <c r="S180" s="67"/>
      <c r="T180" s="68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T180" s="19" t="s">
        <v>253</v>
      </c>
      <c r="AU180" s="19" t="s">
        <v>89</v>
      </c>
    </row>
    <row r="181" spans="1:65" s="13" customFormat="1" ht="10">
      <c r="B181" s="204"/>
      <c r="C181" s="205"/>
      <c r="D181" s="167" t="s">
        <v>247</v>
      </c>
      <c r="E181" s="206" t="s">
        <v>35</v>
      </c>
      <c r="F181" s="207" t="s">
        <v>378</v>
      </c>
      <c r="G181" s="205"/>
      <c r="H181" s="208">
        <v>100</v>
      </c>
      <c r="I181" s="209"/>
      <c r="J181" s="205"/>
      <c r="K181" s="205"/>
      <c r="L181" s="210"/>
      <c r="M181" s="211"/>
      <c r="N181" s="212"/>
      <c r="O181" s="212"/>
      <c r="P181" s="212"/>
      <c r="Q181" s="212"/>
      <c r="R181" s="212"/>
      <c r="S181" s="212"/>
      <c r="T181" s="213"/>
      <c r="AT181" s="214" t="s">
        <v>247</v>
      </c>
      <c r="AU181" s="214" t="s">
        <v>89</v>
      </c>
      <c r="AV181" s="13" t="s">
        <v>89</v>
      </c>
      <c r="AW181" s="13" t="s">
        <v>39</v>
      </c>
      <c r="AX181" s="13" t="s">
        <v>87</v>
      </c>
      <c r="AY181" s="214" t="s">
        <v>154</v>
      </c>
    </row>
    <row r="182" spans="1:65" s="2" customFormat="1" ht="37.75" customHeight="1">
      <c r="A182" s="37"/>
      <c r="B182" s="38"/>
      <c r="C182" s="154" t="s">
        <v>379</v>
      </c>
      <c r="D182" s="154" t="s">
        <v>149</v>
      </c>
      <c r="E182" s="155" t="s">
        <v>342</v>
      </c>
      <c r="F182" s="156" t="s">
        <v>343</v>
      </c>
      <c r="G182" s="157" t="s">
        <v>308</v>
      </c>
      <c r="H182" s="158">
        <v>60</v>
      </c>
      <c r="I182" s="159">
        <v>50.2</v>
      </c>
      <c r="J182" s="160">
        <f>ROUND(I182*H182,2)</f>
        <v>3012</v>
      </c>
      <c r="K182" s="156" t="s">
        <v>251</v>
      </c>
      <c r="L182" s="42"/>
      <c r="M182" s="161" t="s">
        <v>35</v>
      </c>
      <c r="N182" s="162" t="s">
        <v>50</v>
      </c>
      <c r="O182" s="67"/>
      <c r="P182" s="163">
        <f>O182*H182</f>
        <v>0</v>
      </c>
      <c r="Q182" s="163">
        <v>0</v>
      </c>
      <c r="R182" s="163">
        <f>Q182*H182</f>
        <v>0</v>
      </c>
      <c r="S182" s="163">
        <v>0</v>
      </c>
      <c r="T182" s="164">
        <f>S182*H182</f>
        <v>0</v>
      </c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R182" s="165" t="s">
        <v>163</v>
      </c>
      <c r="AT182" s="165" t="s">
        <v>149</v>
      </c>
      <c r="AU182" s="165" t="s">
        <v>89</v>
      </c>
      <c r="AY182" s="19" t="s">
        <v>154</v>
      </c>
      <c r="BE182" s="166">
        <f>IF(N182="základní",J182,0)</f>
        <v>3012</v>
      </c>
      <c r="BF182" s="166">
        <f>IF(N182="snížená",J182,0)</f>
        <v>0</v>
      </c>
      <c r="BG182" s="166">
        <f>IF(N182="zákl. přenesená",J182,0)</f>
        <v>0</v>
      </c>
      <c r="BH182" s="166">
        <f>IF(N182="sníž. přenesená",J182,0)</f>
        <v>0</v>
      </c>
      <c r="BI182" s="166">
        <f>IF(N182="nulová",J182,0)</f>
        <v>0</v>
      </c>
      <c r="BJ182" s="19" t="s">
        <v>87</v>
      </c>
      <c r="BK182" s="166">
        <f>ROUND(I182*H182,2)</f>
        <v>3012</v>
      </c>
      <c r="BL182" s="19" t="s">
        <v>163</v>
      </c>
      <c r="BM182" s="165" t="s">
        <v>380</v>
      </c>
    </row>
    <row r="183" spans="1:65" s="2" customFormat="1" ht="10">
      <c r="A183" s="37"/>
      <c r="B183" s="38"/>
      <c r="C183" s="39"/>
      <c r="D183" s="215" t="s">
        <v>253</v>
      </c>
      <c r="E183" s="39"/>
      <c r="F183" s="216" t="s">
        <v>345</v>
      </c>
      <c r="G183" s="39"/>
      <c r="H183" s="39"/>
      <c r="I183" s="169"/>
      <c r="J183" s="39"/>
      <c r="K183" s="39"/>
      <c r="L183" s="42"/>
      <c r="M183" s="170"/>
      <c r="N183" s="171"/>
      <c r="O183" s="67"/>
      <c r="P183" s="67"/>
      <c r="Q183" s="67"/>
      <c r="R183" s="67"/>
      <c r="S183" s="67"/>
      <c r="T183" s="68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T183" s="19" t="s">
        <v>253</v>
      </c>
      <c r="AU183" s="19" t="s">
        <v>89</v>
      </c>
    </row>
    <row r="184" spans="1:65" s="13" customFormat="1" ht="10">
      <c r="B184" s="204"/>
      <c r="C184" s="205"/>
      <c r="D184" s="167" t="s">
        <v>247</v>
      </c>
      <c r="E184" s="206" t="s">
        <v>35</v>
      </c>
      <c r="F184" s="207" t="s">
        <v>381</v>
      </c>
      <c r="G184" s="205"/>
      <c r="H184" s="208">
        <v>60</v>
      </c>
      <c r="I184" s="209"/>
      <c r="J184" s="205"/>
      <c r="K184" s="205"/>
      <c r="L184" s="210"/>
      <c r="M184" s="211"/>
      <c r="N184" s="212"/>
      <c r="O184" s="212"/>
      <c r="P184" s="212"/>
      <c r="Q184" s="212"/>
      <c r="R184" s="212"/>
      <c r="S184" s="212"/>
      <c r="T184" s="213"/>
      <c r="AT184" s="214" t="s">
        <v>247</v>
      </c>
      <c r="AU184" s="214" t="s">
        <v>89</v>
      </c>
      <c r="AV184" s="13" t="s">
        <v>89</v>
      </c>
      <c r="AW184" s="13" t="s">
        <v>39</v>
      </c>
      <c r="AX184" s="13" t="s">
        <v>87</v>
      </c>
      <c r="AY184" s="214" t="s">
        <v>154</v>
      </c>
    </row>
    <row r="185" spans="1:65" s="12" customFormat="1" ht="22.75" customHeight="1">
      <c r="B185" s="188"/>
      <c r="C185" s="189"/>
      <c r="D185" s="190" t="s">
        <v>78</v>
      </c>
      <c r="E185" s="202" t="s">
        <v>382</v>
      </c>
      <c r="F185" s="202" t="s">
        <v>383</v>
      </c>
      <c r="G185" s="189"/>
      <c r="H185" s="189"/>
      <c r="I185" s="192"/>
      <c r="J185" s="203">
        <f>BK185</f>
        <v>41582</v>
      </c>
      <c r="K185" s="189"/>
      <c r="L185" s="194"/>
      <c r="M185" s="195"/>
      <c r="N185" s="196"/>
      <c r="O185" s="196"/>
      <c r="P185" s="197">
        <f>SUM(P186:P191)</f>
        <v>0</v>
      </c>
      <c r="Q185" s="196"/>
      <c r="R185" s="197">
        <f>SUM(R186:R191)</f>
        <v>0</v>
      </c>
      <c r="S185" s="196"/>
      <c r="T185" s="198">
        <f>SUM(T186:T191)</f>
        <v>290.7</v>
      </c>
      <c r="AR185" s="199" t="s">
        <v>87</v>
      </c>
      <c r="AT185" s="200" t="s">
        <v>78</v>
      </c>
      <c r="AU185" s="200" t="s">
        <v>87</v>
      </c>
      <c r="AY185" s="199" t="s">
        <v>154</v>
      </c>
      <c r="BK185" s="201">
        <f>SUM(BK186:BK191)</f>
        <v>41582</v>
      </c>
    </row>
    <row r="186" spans="1:65" s="2" customFormat="1" ht="24.15" customHeight="1">
      <c r="A186" s="37"/>
      <c r="B186" s="38"/>
      <c r="C186" s="154" t="s">
        <v>384</v>
      </c>
      <c r="D186" s="154" t="s">
        <v>149</v>
      </c>
      <c r="E186" s="155" t="s">
        <v>385</v>
      </c>
      <c r="F186" s="156" t="s">
        <v>386</v>
      </c>
      <c r="G186" s="157" t="s">
        <v>308</v>
      </c>
      <c r="H186" s="158">
        <v>340</v>
      </c>
      <c r="I186" s="159">
        <v>78.2</v>
      </c>
      <c r="J186" s="160">
        <f>ROUND(I186*H186,2)</f>
        <v>26588</v>
      </c>
      <c r="K186" s="156" t="s">
        <v>251</v>
      </c>
      <c r="L186" s="42"/>
      <c r="M186" s="161" t="s">
        <v>35</v>
      </c>
      <c r="N186" s="162" t="s">
        <v>50</v>
      </c>
      <c r="O186" s="67"/>
      <c r="P186" s="163">
        <f>O186*H186</f>
        <v>0</v>
      </c>
      <c r="Q186" s="163">
        <v>0</v>
      </c>
      <c r="R186" s="163">
        <f>Q186*H186</f>
        <v>0</v>
      </c>
      <c r="S186" s="163">
        <v>0.35499999999999998</v>
      </c>
      <c r="T186" s="164">
        <f>S186*H186</f>
        <v>120.69999999999999</v>
      </c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R186" s="165" t="s">
        <v>163</v>
      </c>
      <c r="AT186" s="165" t="s">
        <v>149</v>
      </c>
      <c r="AU186" s="165" t="s">
        <v>89</v>
      </c>
      <c r="AY186" s="19" t="s">
        <v>154</v>
      </c>
      <c r="BE186" s="166">
        <f>IF(N186="základní",J186,0)</f>
        <v>26588</v>
      </c>
      <c r="BF186" s="166">
        <f>IF(N186="snížená",J186,0)</f>
        <v>0</v>
      </c>
      <c r="BG186" s="166">
        <f>IF(N186="zákl. přenesená",J186,0)</f>
        <v>0</v>
      </c>
      <c r="BH186" s="166">
        <f>IF(N186="sníž. přenesená",J186,0)</f>
        <v>0</v>
      </c>
      <c r="BI186" s="166">
        <f>IF(N186="nulová",J186,0)</f>
        <v>0</v>
      </c>
      <c r="BJ186" s="19" t="s">
        <v>87</v>
      </c>
      <c r="BK186" s="166">
        <f>ROUND(I186*H186,2)</f>
        <v>26588</v>
      </c>
      <c r="BL186" s="19" t="s">
        <v>163</v>
      </c>
      <c r="BM186" s="165" t="s">
        <v>387</v>
      </c>
    </row>
    <row r="187" spans="1:65" s="2" customFormat="1" ht="10">
      <c r="A187" s="37"/>
      <c r="B187" s="38"/>
      <c r="C187" s="39"/>
      <c r="D187" s="215" t="s">
        <v>253</v>
      </c>
      <c r="E187" s="39"/>
      <c r="F187" s="216" t="s">
        <v>388</v>
      </c>
      <c r="G187" s="39"/>
      <c r="H187" s="39"/>
      <c r="I187" s="169"/>
      <c r="J187" s="39"/>
      <c r="K187" s="39"/>
      <c r="L187" s="42"/>
      <c r="M187" s="170"/>
      <c r="N187" s="171"/>
      <c r="O187" s="67"/>
      <c r="P187" s="67"/>
      <c r="Q187" s="67"/>
      <c r="R187" s="67"/>
      <c r="S187" s="67"/>
      <c r="T187" s="68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T187" s="19" t="s">
        <v>253</v>
      </c>
      <c r="AU187" s="19" t="s">
        <v>89</v>
      </c>
    </row>
    <row r="188" spans="1:65" s="13" customFormat="1" ht="10">
      <c r="B188" s="204"/>
      <c r="C188" s="205"/>
      <c r="D188" s="167" t="s">
        <v>247</v>
      </c>
      <c r="E188" s="206" t="s">
        <v>35</v>
      </c>
      <c r="F188" s="207" t="s">
        <v>389</v>
      </c>
      <c r="G188" s="205"/>
      <c r="H188" s="208">
        <v>340</v>
      </c>
      <c r="I188" s="209"/>
      <c r="J188" s="205"/>
      <c r="K188" s="205"/>
      <c r="L188" s="210"/>
      <c r="M188" s="211"/>
      <c r="N188" s="212"/>
      <c r="O188" s="212"/>
      <c r="P188" s="212"/>
      <c r="Q188" s="212"/>
      <c r="R188" s="212"/>
      <c r="S188" s="212"/>
      <c r="T188" s="213"/>
      <c r="AT188" s="214" t="s">
        <v>247</v>
      </c>
      <c r="AU188" s="214" t="s">
        <v>89</v>
      </c>
      <c r="AV188" s="13" t="s">
        <v>89</v>
      </c>
      <c r="AW188" s="13" t="s">
        <v>39</v>
      </c>
      <c r="AX188" s="13" t="s">
        <v>87</v>
      </c>
      <c r="AY188" s="214" t="s">
        <v>154</v>
      </c>
    </row>
    <row r="189" spans="1:65" s="2" customFormat="1" ht="37.75" customHeight="1">
      <c r="A189" s="37"/>
      <c r="B189" s="38"/>
      <c r="C189" s="154" t="s">
        <v>390</v>
      </c>
      <c r="D189" s="154" t="s">
        <v>149</v>
      </c>
      <c r="E189" s="155" t="s">
        <v>391</v>
      </c>
      <c r="F189" s="156" t="s">
        <v>392</v>
      </c>
      <c r="G189" s="157" t="s">
        <v>308</v>
      </c>
      <c r="H189" s="158">
        <v>340</v>
      </c>
      <c r="I189" s="159">
        <v>44.1</v>
      </c>
      <c r="J189" s="160">
        <f>ROUND(I189*H189,2)</f>
        <v>14994</v>
      </c>
      <c r="K189" s="156" t="s">
        <v>251</v>
      </c>
      <c r="L189" s="42"/>
      <c r="M189" s="161" t="s">
        <v>35</v>
      </c>
      <c r="N189" s="162" t="s">
        <v>50</v>
      </c>
      <c r="O189" s="67"/>
      <c r="P189" s="163">
        <f>O189*H189</f>
        <v>0</v>
      </c>
      <c r="Q189" s="163">
        <v>0</v>
      </c>
      <c r="R189" s="163">
        <f>Q189*H189</f>
        <v>0</v>
      </c>
      <c r="S189" s="163">
        <v>0.5</v>
      </c>
      <c r="T189" s="164">
        <f>S189*H189</f>
        <v>170</v>
      </c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R189" s="165" t="s">
        <v>163</v>
      </c>
      <c r="AT189" s="165" t="s">
        <v>149</v>
      </c>
      <c r="AU189" s="165" t="s">
        <v>89</v>
      </c>
      <c r="AY189" s="19" t="s">
        <v>154</v>
      </c>
      <c r="BE189" s="166">
        <f>IF(N189="základní",J189,0)</f>
        <v>14994</v>
      </c>
      <c r="BF189" s="166">
        <f>IF(N189="snížená",J189,0)</f>
        <v>0</v>
      </c>
      <c r="BG189" s="166">
        <f>IF(N189="zákl. přenesená",J189,0)</f>
        <v>0</v>
      </c>
      <c r="BH189" s="166">
        <f>IF(N189="sníž. přenesená",J189,0)</f>
        <v>0</v>
      </c>
      <c r="BI189" s="166">
        <f>IF(N189="nulová",J189,0)</f>
        <v>0</v>
      </c>
      <c r="BJ189" s="19" t="s">
        <v>87</v>
      </c>
      <c r="BK189" s="166">
        <f>ROUND(I189*H189,2)</f>
        <v>14994</v>
      </c>
      <c r="BL189" s="19" t="s">
        <v>163</v>
      </c>
      <c r="BM189" s="165" t="s">
        <v>393</v>
      </c>
    </row>
    <row r="190" spans="1:65" s="2" customFormat="1" ht="10">
      <c r="A190" s="37"/>
      <c r="B190" s="38"/>
      <c r="C190" s="39"/>
      <c r="D190" s="215" t="s">
        <v>253</v>
      </c>
      <c r="E190" s="39"/>
      <c r="F190" s="216" t="s">
        <v>394</v>
      </c>
      <c r="G190" s="39"/>
      <c r="H190" s="39"/>
      <c r="I190" s="169"/>
      <c r="J190" s="39"/>
      <c r="K190" s="39"/>
      <c r="L190" s="42"/>
      <c r="M190" s="170"/>
      <c r="N190" s="171"/>
      <c r="O190" s="67"/>
      <c r="P190" s="67"/>
      <c r="Q190" s="67"/>
      <c r="R190" s="67"/>
      <c r="S190" s="67"/>
      <c r="T190" s="68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T190" s="19" t="s">
        <v>253</v>
      </c>
      <c r="AU190" s="19" t="s">
        <v>89</v>
      </c>
    </row>
    <row r="191" spans="1:65" s="13" customFormat="1" ht="10">
      <c r="B191" s="204"/>
      <c r="C191" s="205"/>
      <c r="D191" s="167" t="s">
        <v>247</v>
      </c>
      <c r="E191" s="206" t="s">
        <v>35</v>
      </c>
      <c r="F191" s="207" t="s">
        <v>389</v>
      </c>
      <c r="G191" s="205"/>
      <c r="H191" s="208">
        <v>340</v>
      </c>
      <c r="I191" s="209"/>
      <c r="J191" s="205"/>
      <c r="K191" s="205"/>
      <c r="L191" s="210"/>
      <c r="M191" s="211"/>
      <c r="N191" s="212"/>
      <c r="O191" s="212"/>
      <c r="P191" s="212"/>
      <c r="Q191" s="212"/>
      <c r="R191" s="212"/>
      <c r="S191" s="212"/>
      <c r="T191" s="213"/>
      <c r="AT191" s="214" t="s">
        <v>247</v>
      </c>
      <c r="AU191" s="214" t="s">
        <v>89</v>
      </c>
      <c r="AV191" s="13" t="s">
        <v>89</v>
      </c>
      <c r="AW191" s="13" t="s">
        <v>39</v>
      </c>
      <c r="AX191" s="13" t="s">
        <v>87</v>
      </c>
      <c r="AY191" s="214" t="s">
        <v>154</v>
      </c>
    </row>
    <row r="192" spans="1:65" s="12" customFormat="1" ht="22.75" customHeight="1">
      <c r="B192" s="188"/>
      <c r="C192" s="189"/>
      <c r="D192" s="190" t="s">
        <v>78</v>
      </c>
      <c r="E192" s="202" t="s">
        <v>171</v>
      </c>
      <c r="F192" s="202" t="s">
        <v>395</v>
      </c>
      <c r="G192" s="189"/>
      <c r="H192" s="189"/>
      <c r="I192" s="192"/>
      <c r="J192" s="203">
        <f>BK192</f>
        <v>11820</v>
      </c>
      <c r="K192" s="189"/>
      <c r="L192" s="194"/>
      <c r="M192" s="195"/>
      <c r="N192" s="196"/>
      <c r="O192" s="196"/>
      <c r="P192" s="197">
        <f>SUM(P193:P201)</f>
        <v>0</v>
      </c>
      <c r="Q192" s="196"/>
      <c r="R192" s="197">
        <f>SUM(R193:R201)</f>
        <v>0.41881999999999997</v>
      </c>
      <c r="S192" s="196"/>
      <c r="T192" s="198">
        <f>SUM(T193:T201)</f>
        <v>0</v>
      </c>
      <c r="AR192" s="199" t="s">
        <v>87</v>
      </c>
      <c r="AT192" s="200" t="s">
        <v>78</v>
      </c>
      <c r="AU192" s="200" t="s">
        <v>87</v>
      </c>
      <c r="AY192" s="199" t="s">
        <v>154</v>
      </c>
      <c r="BK192" s="201">
        <f>SUM(BK193:BK201)</f>
        <v>11820</v>
      </c>
    </row>
    <row r="193" spans="1:65" s="2" customFormat="1" ht="16.5" customHeight="1">
      <c r="A193" s="37"/>
      <c r="B193" s="38"/>
      <c r="C193" s="154" t="s">
        <v>396</v>
      </c>
      <c r="D193" s="154" t="s">
        <v>149</v>
      </c>
      <c r="E193" s="155" t="s">
        <v>397</v>
      </c>
      <c r="F193" s="156" t="s">
        <v>398</v>
      </c>
      <c r="G193" s="157" t="s">
        <v>245</v>
      </c>
      <c r="H193" s="158">
        <v>1</v>
      </c>
      <c r="I193" s="159">
        <v>3090</v>
      </c>
      <c r="J193" s="160">
        <f>ROUND(I193*H193,2)</f>
        <v>3090</v>
      </c>
      <c r="K193" s="156" t="s">
        <v>251</v>
      </c>
      <c r="L193" s="42"/>
      <c r="M193" s="161" t="s">
        <v>35</v>
      </c>
      <c r="N193" s="162" t="s">
        <v>50</v>
      </c>
      <c r="O193" s="67"/>
      <c r="P193" s="163">
        <f>O193*H193</f>
        <v>0</v>
      </c>
      <c r="Q193" s="163">
        <v>0</v>
      </c>
      <c r="R193" s="163">
        <f>Q193*H193</f>
        <v>0</v>
      </c>
      <c r="S193" s="163">
        <v>0</v>
      </c>
      <c r="T193" s="164">
        <f>S193*H193</f>
        <v>0</v>
      </c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R193" s="165" t="s">
        <v>212</v>
      </c>
      <c r="AT193" s="165" t="s">
        <v>149</v>
      </c>
      <c r="AU193" s="165" t="s">
        <v>89</v>
      </c>
      <c r="AY193" s="19" t="s">
        <v>154</v>
      </c>
      <c r="BE193" s="166">
        <f>IF(N193="základní",J193,0)</f>
        <v>3090</v>
      </c>
      <c r="BF193" s="166">
        <f>IF(N193="snížená",J193,0)</f>
        <v>0</v>
      </c>
      <c r="BG193" s="166">
        <f>IF(N193="zákl. přenesená",J193,0)</f>
        <v>0</v>
      </c>
      <c r="BH193" s="166">
        <f>IF(N193="sníž. přenesená",J193,0)</f>
        <v>0</v>
      </c>
      <c r="BI193" s="166">
        <f>IF(N193="nulová",J193,0)</f>
        <v>0</v>
      </c>
      <c r="BJ193" s="19" t="s">
        <v>87</v>
      </c>
      <c r="BK193" s="166">
        <f>ROUND(I193*H193,2)</f>
        <v>3090</v>
      </c>
      <c r="BL193" s="19" t="s">
        <v>212</v>
      </c>
      <c r="BM193" s="165" t="s">
        <v>399</v>
      </c>
    </row>
    <row r="194" spans="1:65" s="2" customFormat="1" ht="10">
      <c r="A194" s="37"/>
      <c r="B194" s="38"/>
      <c r="C194" s="39"/>
      <c r="D194" s="215" t="s">
        <v>253</v>
      </c>
      <c r="E194" s="39"/>
      <c r="F194" s="216" t="s">
        <v>400</v>
      </c>
      <c r="G194" s="39"/>
      <c r="H194" s="39"/>
      <c r="I194" s="169"/>
      <c r="J194" s="39"/>
      <c r="K194" s="39"/>
      <c r="L194" s="42"/>
      <c r="M194" s="170"/>
      <c r="N194" s="171"/>
      <c r="O194" s="67"/>
      <c r="P194" s="67"/>
      <c r="Q194" s="67"/>
      <c r="R194" s="67"/>
      <c r="S194" s="67"/>
      <c r="T194" s="68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T194" s="19" t="s">
        <v>253</v>
      </c>
      <c r="AU194" s="19" t="s">
        <v>89</v>
      </c>
    </row>
    <row r="195" spans="1:65" s="13" customFormat="1" ht="10">
      <c r="B195" s="204"/>
      <c r="C195" s="205"/>
      <c r="D195" s="167" t="s">
        <v>247</v>
      </c>
      <c r="E195" s="206" t="s">
        <v>35</v>
      </c>
      <c r="F195" s="207" t="s">
        <v>248</v>
      </c>
      <c r="G195" s="205"/>
      <c r="H195" s="208">
        <v>1</v>
      </c>
      <c r="I195" s="209"/>
      <c r="J195" s="205"/>
      <c r="K195" s="205"/>
      <c r="L195" s="210"/>
      <c r="M195" s="211"/>
      <c r="N195" s="212"/>
      <c r="O195" s="212"/>
      <c r="P195" s="212"/>
      <c r="Q195" s="212"/>
      <c r="R195" s="212"/>
      <c r="S195" s="212"/>
      <c r="T195" s="213"/>
      <c r="AT195" s="214" t="s">
        <v>247</v>
      </c>
      <c r="AU195" s="214" t="s">
        <v>89</v>
      </c>
      <c r="AV195" s="13" t="s">
        <v>89</v>
      </c>
      <c r="AW195" s="13" t="s">
        <v>39</v>
      </c>
      <c r="AX195" s="13" t="s">
        <v>87</v>
      </c>
      <c r="AY195" s="214" t="s">
        <v>154</v>
      </c>
    </row>
    <row r="196" spans="1:65" s="2" customFormat="1" ht="16.5" customHeight="1">
      <c r="A196" s="37"/>
      <c r="B196" s="38"/>
      <c r="C196" s="154" t="s">
        <v>401</v>
      </c>
      <c r="D196" s="154" t="s">
        <v>149</v>
      </c>
      <c r="E196" s="155" t="s">
        <v>402</v>
      </c>
      <c r="F196" s="156" t="s">
        <v>403</v>
      </c>
      <c r="G196" s="157" t="s">
        <v>245</v>
      </c>
      <c r="H196" s="158">
        <v>2</v>
      </c>
      <c r="I196" s="159">
        <v>515</v>
      </c>
      <c r="J196" s="160">
        <f>ROUND(I196*H196,2)</f>
        <v>1030</v>
      </c>
      <c r="K196" s="156" t="s">
        <v>251</v>
      </c>
      <c r="L196" s="42"/>
      <c r="M196" s="161" t="s">
        <v>35</v>
      </c>
      <c r="N196" s="162" t="s">
        <v>50</v>
      </c>
      <c r="O196" s="67"/>
      <c r="P196" s="163">
        <f>O196*H196</f>
        <v>0</v>
      </c>
      <c r="Q196" s="163">
        <v>0.10940999999999999</v>
      </c>
      <c r="R196" s="163">
        <f>Q196*H196</f>
        <v>0.21881999999999999</v>
      </c>
      <c r="S196" s="163">
        <v>0</v>
      </c>
      <c r="T196" s="164">
        <f>S196*H196</f>
        <v>0</v>
      </c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R196" s="165" t="s">
        <v>163</v>
      </c>
      <c r="AT196" s="165" t="s">
        <v>149</v>
      </c>
      <c r="AU196" s="165" t="s">
        <v>89</v>
      </c>
      <c r="AY196" s="19" t="s">
        <v>154</v>
      </c>
      <c r="BE196" s="166">
        <f>IF(N196="základní",J196,0)</f>
        <v>1030</v>
      </c>
      <c r="BF196" s="166">
        <f>IF(N196="snížená",J196,0)</f>
        <v>0</v>
      </c>
      <c r="BG196" s="166">
        <f>IF(N196="zákl. přenesená",J196,0)</f>
        <v>0</v>
      </c>
      <c r="BH196" s="166">
        <f>IF(N196="sníž. přenesená",J196,0)</f>
        <v>0</v>
      </c>
      <c r="BI196" s="166">
        <f>IF(N196="nulová",J196,0)</f>
        <v>0</v>
      </c>
      <c r="BJ196" s="19" t="s">
        <v>87</v>
      </c>
      <c r="BK196" s="166">
        <f>ROUND(I196*H196,2)</f>
        <v>1030</v>
      </c>
      <c r="BL196" s="19" t="s">
        <v>163</v>
      </c>
      <c r="BM196" s="165" t="s">
        <v>404</v>
      </c>
    </row>
    <row r="197" spans="1:65" s="2" customFormat="1" ht="10">
      <c r="A197" s="37"/>
      <c r="B197" s="38"/>
      <c r="C197" s="39"/>
      <c r="D197" s="215" t="s">
        <v>253</v>
      </c>
      <c r="E197" s="39"/>
      <c r="F197" s="216" t="s">
        <v>405</v>
      </c>
      <c r="G197" s="39"/>
      <c r="H197" s="39"/>
      <c r="I197" s="169"/>
      <c r="J197" s="39"/>
      <c r="K197" s="39"/>
      <c r="L197" s="42"/>
      <c r="M197" s="170"/>
      <c r="N197" s="171"/>
      <c r="O197" s="67"/>
      <c r="P197" s="67"/>
      <c r="Q197" s="67"/>
      <c r="R197" s="67"/>
      <c r="S197" s="67"/>
      <c r="T197" s="68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T197" s="19" t="s">
        <v>253</v>
      </c>
      <c r="AU197" s="19" t="s">
        <v>89</v>
      </c>
    </row>
    <row r="198" spans="1:65" s="13" customFormat="1" ht="10">
      <c r="B198" s="204"/>
      <c r="C198" s="205"/>
      <c r="D198" s="167" t="s">
        <v>247</v>
      </c>
      <c r="E198" s="206" t="s">
        <v>35</v>
      </c>
      <c r="F198" s="207" t="s">
        <v>255</v>
      </c>
      <c r="G198" s="205"/>
      <c r="H198" s="208">
        <v>2</v>
      </c>
      <c r="I198" s="209"/>
      <c r="J198" s="205"/>
      <c r="K198" s="205"/>
      <c r="L198" s="210"/>
      <c r="M198" s="211"/>
      <c r="N198" s="212"/>
      <c r="O198" s="212"/>
      <c r="P198" s="212"/>
      <c r="Q198" s="212"/>
      <c r="R198" s="212"/>
      <c r="S198" s="212"/>
      <c r="T198" s="213"/>
      <c r="AT198" s="214" t="s">
        <v>247</v>
      </c>
      <c r="AU198" s="214" t="s">
        <v>89</v>
      </c>
      <c r="AV198" s="13" t="s">
        <v>89</v>
      </c>
      <c r="AW198" s="13" t="s">
        <v>39</v>
      </c>
      <c r="AX198" s="13" t="s">
        <v>87</v>
      </c>
      <c r="AY198" s="214" t="s">
        <v>154</v>
      </c>
    </row>
    <row r="199" spans="1:65" s="2" customFormat="1" ht="16.5" customHeight="1">
      <c r="A199" s="37"/>
      <c r="B199" s="38"/>
      <c r="C199" s="154" t="s">
        <v>406</v>
      </c>
      <c r="D199" s="154" t="s">
        <v>149</v>
      </c>
      <c r="E199" s="155" t="s">
        <v>407</v>
      </c>
      <c r="F199" s="156" t="s">
        <v>408</v>
      </c>
      <c r="G199" s="157" t="s">
        <v>245</v>
      </c>
      <c r="H199" s="158">
        <v>5</v>
      </c>
      <c r="I199" s="159">
        <v>1540</v>
      </c>
      <c r="J199" s="160">
        <f>ROUND(I199*H199,2)</f>
        <v>7700</v>
      </c>
      <c r="K199" s="156" t="s">
        <v>251</v>
      </c>
      <c r="L199" s="42"/>
      <c r="M199" s="161" t="s">
        <v>35</v>
      </c>
      <c r="N199" s="162" t="s">
        <v>50</v>
      </c>
      <c r="O199" s="67"/>
      <c r="P199" s="163">
        <f>O199*H199</f>
        <v>0</v>
      </c>
      <c r="Q199" s="163">
        <v>0.04</v>
      </c>
      <c r="R199" s="163">
        <f>Q199*H199</f>
        <v>0.2</v>
      </c>
      <c r="S199" s="163">
        <v>0</v>
      </c>
      <c r="T199" s="164">
        <f>S199*H199</f>
        <v>0</v>
      </c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R199" s="165" t="s">
        <v>163</v>
      </c>
      <c r="AT199" s="165" t="s">
        <v>149</v>
      </c>
      <c r="AU199" s="165" t="s">
        <v>89</v>
      </c>
      <c r="AY199" s="19" t="s">
        <v>154</v>
      </c>
      <c r="BE199" s="166">
        <f>IF(N199="základní",J199,0)</f>
        <v>7700</v>
      </c>
      <c r="BF199" s="166">
        <f>IF(N199="snížená",J199,0)</f>
        <v>0</v>
      </c>
      <c r="BG199" s="166">
        <f>IF(N199="zákl. přenesená",J199,0)</f>
        <v>0</v>
      </c>
      <c r="BH199" s="166">
        <f>IF(N199="sníž. přenesená",J199,0)</f>
        <v>0</v>
      </c>
      <c r="BI199" s="166">
        <f>IF(N199="nulová",J199,0)</f>
        <v>0</v>
      </c>
      <c r="BJ199" s="19" t="s">
        <v>87</v>
      </c>
      <c r="BK199" s="166">
        <f>ROUND(I199*H199,2)</f>
        <v>7700</v>
      </c>
      <c r="BL199" s="19" t="s">
        <v>163</v>
      </c>
      <c r="BM199" s="165" t="s">
        <v>409</v>
      </c>
    </row>
    <row r="200" spans="1:65" s="2" customFormat="1" ht="10">
      <c r="A200" s="37"/>
      <c r="B200" s="38"/>
      <c r="C200" s="39"/>
      <c r="D200" s="215" t="s">
        <v>253</v>
      </c>
      <c r="E200" s="39"/>
      <c r="F200" s="216" t="s">
        <v>410</v>
      </c>
      <c r="G200" s="39"/>
      <c r="H200" s="39"/>
      <c r="I200" s="169"/>
      <c r="J200" s="39"/>
      <c r="K200" s="39"/>
      <c r="L200" s="42"/>
      <c r="M200" s="170"/>
      <c r="N200" s="171"/>
      <c r="O200" s="67"/>
      <c r="P200" s="67"/>
      <c r="Q200" s="67"/>
      <c r="R200" s="67"/>
      <c r="S200" s="67"/>
      <c r="T200" s="68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T200" s="19" t="s">
        <v>253</v>
      </c>
      <c r="AU200" s="19" t="s">
        <v>89</v>
      </c>
    </row>
    <row r="201" spans="1:65" s="13" customFormat="1" ht="10">
      <c r="B201" s="204"/>
      <c r="C201" s="205"/>
      <c r="D201" s="167" t="s">
        <v>247</v>
      </c>
      <c r="E201" s="206" t="s">
        <v>35</v>
      </c>
      <c r="F201" s="207" t="s">
        <v>411</v>
      </c>
      <c r="G201" s="205"/>
      <c r="H201" s="208">
        <v>5</v>
      </c>
      <c r="I201" s="209"/>
      <c r="J201" s="205"/>
      <c r="K201" s="205"/>
      <c r="L201" s="210"/>
      <c r="M201" s="211"/>
      <c r="N201" s="212"/>
      <c r="O201" s="212"/>
      <c r="P201" s="212"/>
      <c r="Q201" s="212"/>
      <c r="R201" s="212"/>
      <c r="S201" s="212"/>
      <c r="T201" s="213"/>
      <c r="AT201" s="214" t="s">
        <v>247</v>
      </c>
      <c r="AU201" s="214" t="s">
        <v>89</v>
      </c>
      <c r="AV201" s="13" t="s">
        <v>89</v>
      </c>
      <c r="AW201" s="13" t="s">
        <v>39</v>
      </c>
      <c r="AX201" s="13" t="s">
        <v>87</v>
      </c>
      <c r="AY201" s="214" t="s">
        <v>154</v>
      </c>
    </row>
    <row r="202" spans="1:65" s="12" customFormat="1" ht="22.75" customHeight="1">
      <c r="B202" s="188"/>
      <c r="C202" s="189"/>
      <c r="D202" s="190" t="s">
        <v>78</v>
      </c>
      <c r="E202" s="202" t="s">
        <v>412</v>
      </c>
      <c r="F202" s="202" t="s">
        <v>413</v>
      </c>
      <c r="G202" s="189"/>
      <c r="H202" s="189"/>
      <c r="I202" s="192"/>
      <c r="J202" s="203">
        <f>BK202</f>
        <v>500626</v>
      </c>
      <c r="K202" s="189"/>
      <c r="L202" s="194"/>
      <c r="M202" s="195"/>
      <c r="N202" s="196"/>
      <c r="O202" s="196"/>
      <c r="P202" s="197">
        <f>SUM(P203:P231)</f>
        <v>0</v>
      </c>
      <c r="Q202" s="196"/>
      <c r="R202" s="197">
        <f>SUM(R203:R231)</f>
        <v>179.71539999999999</v>
      </c>
      <c r="S202" s="196"/>
      <c r="T202" s="198">
        <f>SUM(T203:T231)</f>
        <v>0</v>
      </c>
      <c r="AR202" s="199" t="s">
        <v>87</v>
      </c>
      <c r="AT202" s="200" t="s">
        <v>78</v>
      </c>
      <c r="AU202" s="200" t="s">
        <v>87</v>
      </c>
      <c r="AY202" s="199" t="s">
        <v>154</v>
      </c>
      <c r="BK202" s="201">
        <f>SUM(BK203:BK231)</f>
        <v>500626</v>
      </c>
    </row>
    <row r="203" spans="1:65" s="2" customFormat="1" ht="24.15" customHeight="1">
      <c r="A203" s="37"/>
      <c r="B203" s="38"/>
      <c r="C203" s="154" t="s">
        <v>414</v>
      </c>
      <c r="D203" s="154" t="s">
        <v>149</v>
      </c>
      <c r="E203" s="155" t="s">
        <v>415</v>
      </c>
      <c r="F203" s="156" t="s">
        <v>416</v>
      </c>
      <c r="G203" s="157" t="s">
        <v>308</v>
      </c>
      <c r="H203" s="158">
        <v>275</v>
      </c>
      <c r="I203" s="159">
        <v>370</v>
      </c>
      <c r="J203" s="160">
        <f>ROUND(I203*H203,2)</f>
        <v>101750</v>
      </c>
      <c r="K203" s="156" t="s">
        <v>251</v>
      </c>
      <c r="L203" s="42"/>
      <c r="M203" s="161" t="s">
        <v>35</v>
      </c>
      <c r="N203" s="162" t="s">
        <v>50</v>
      </c>
      <c r="O203" s="67"/>
      <c r="P203" s="163">
        <f>O203*H203</f>
        <v>0</v>
      </c>
      <c r="Q203" s="163">
        <v>0.10373</v>
      </c>
      <c r="R203" s="163">
        <f>Q203*H203</f>
        <v>28.525750000000002</v>
      </c>
      <c r="S203" s="163">
        <v>0</v>
      </c>
      <c r="T203" s="164">
        <f>S203*H203</f>
        <v>0</v>
      </c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R203" s="165" t="s">
        <v>163</v>
      </c>
      <c r="AT203" s="165" t="s">
        <v>149</v>
      </c>
      <c r="AU203" s="165" t="s">
        <v>89</v>
      </c>
      <c r="AY203" s="19" t="s">
        <v>154</v>
      </c>
      <c r="BE203" s="166">
        <f>IF(N203="základní",J203,0)</f>
        <v>101750</v>
      </c>
      <c r="BF203" s="166">
        <f>IF(N203="snížená",J203,0)</f>
        <v>0</v>
      </c>
      <c r="BG203" s="166">
        <f>IF(N203="zákl. přenesená",J203,0)</f>
        <v>0</v>
      </c>
      <c r="BH203" s="166">
        <f>IF(N203="sníž. přenesená",J203,0)</f>
        <v>0</v>
      </c>
      <c r="BI203" s="166">
        <f>IF(N203="nulová",J203,0)</f>
        <v>0</v>
      </c>
      <c r="BJ203" s="19" t="s">
        <v>87</v>
      </c>
      <c r="BK203" s="166">
        <f>ROUND(I203*H203,2)</f>
        <v>101750</v>
      </c>
      <c r="BL203" s="19" t="s">
        <v>163</v>
      </c>
      <c r="BM203" s="165" t="s">
        <v>417</v>
      </c>
    </row>
    <row r="204" spans="1:65" s="2" customFormat="1" ht="10">
      <c r="A204" s="37"/>
      <c r="B204" s="38"/>
      <c r="C204" s="39"/>
      <c r="D204" s="215" t="s">
        <v>253</v>
      </c>
      <c r="E204" s="39"/>
      <c r="F204" s="216" t="s">
        <v>418</v>
      </c>
      <c r="G204" s="39"/>
      <c r="H204" s="39"/>
      <c r="I204" s="169"/>
      <c r="J204" s="39"/>
      <c r="K204" s="39"/>
      <c r="L204" s="42"/>
      <c r="M204" s="170"/>
      <c r="N204" s="171"/>
      <c r="O204" s="67"/>
      <c r="P204" s="67"/>
      <c r="Q204" s="67"/>
      <c r="R204" s="67"/>
      <c r="S204" s="67"/>
      <c r="T204" s="68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T204" s="19" t="s">
        <v>253</v>
      </c>
      <c r="AU204" s="19" t="s">
        <v>89</v>
      </c>
    </row>
    <row r="205" spans="1:65" s="13" customFormat="1" ht="10">
      <c r="B205" s="204"/>
      <c r="C205" s="205"/>
      <c r="D205" s="167" t="s">
        <v>247</v>
      </c>
      <c r="E205" s="206" t="s">
        <v>35</v>
      </c>
      <c r="F205" s="207" t="s">
        <v>419</v>
      </c>
      <c r="G205" s="205"/>
      <c r="H205" s="208">
        <v>275</v>
      </c>
      <c r="I205" s="209"/>
      <c r="J205" s="205"/>
      <c r="K205" s="205"/>
      <c r="L205" s="210"/>
      <c r="M205" s="211"/>
      <c r="N205" s="212"/>
      <c r="O205" s="212"/>
      <c r="P205" s="212"/>
      <c r="Q205" s="212"/>
      <c r="R205" s="212"/>
      <c r="S205" s="212"/>
      <c r="T205" s="213"/>
      <c r="AT205" s="214" t="s">
        <v>247</v>
      </c>
      <c r="AU205" s="214" t="s">
        <v>89</v>
      </c>
      <c r="AV205" s="13" t="s">
        <v>89</v>
      </c>
      <c r="AW205" s="13" t="s">
        <v>39</v>
      </c>
      <c r="AX205" s="13" t="s">
        <v>87</v>
      </c>
      <c r="AY205" s="214" t="s">
        <v>154</v>
      </c>
    </row>
    <row r="206" spans="1:65" s="2" customFormat="1" ht="16.5" customHeight="1">
      <c r="A206" s="37"/>
      <c r="B206" s="38"/>
      <c r="C206" s="154" t="s">
        <v>420</v>
      </c>
      <c r="D206" s="154" t="s">
        <v>149</v>
      </c>
      <c r="E206" s="155" t="s">
        <v>421</v>
      </c>
      <c r="F206" s="156" t="s">
        <v>422</v>
      </c>
      <c r="G206" s="157" t="s">
        <v>308</v>
      </c>
      <c r="H206" s="158">
        <v>275</v>
      </c>
      <c r="I206" s="159">
        <v>12.8</v>
      </c>
      <c r="J206" s="160">
        <f>ROUND(I206*H206,2)</f>
        <v>3520</v>
      </c>
      <c r="K206" s="156" t="s">
        <v>251</v>
      </c>
      <c r="L206" s="42"/>
      <c r="M206" s="161" t="s">
        <v>35</v>
      </c>
      <c r="N206" s="162" t="s">
        <v>50</v>
      </c>
      <c r="O206" s="67"/>
      <c r="P206" s="163">
        <f>O206*H206</f>
        <v>0</v>
      </c>
      <c r="Q206" s="163">
        <v>5.1000000000000004E-4</v>
      </c>
      <c r="R206" s="163">
        <f>Q206*H206</f>
        <v>0.14025000000000001</v>
      </c>
      <c r="S206" s="163">
        <v>0</v>
      </c>
      <c r="T206" s="164">
        <f>S206*H206</f>
        <v>0</v>
      </c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R206" s="165" t="s">
        <v>163</v>
      </c>
      <c r="AT206" s="165" t="s">
        <v>149</v>
      </c>
      <c r="AU206" s="165" t="s">
        <v>89</v>
      </c>
      <c r="AY206" s="19" t="s">
        <v>154</v>
      </c>
      <c r="BE206" s="166">
        <f>IF(N206="základní",J206,0)</f>
        <v>3520</v>
      </c>
      <c r="BF206" s="166">
        <f>IF(N206="snížená",J206,0)</f>
        <v>0</v>
      </c>
      <c r="BG206" s="166">
        <f>IF(N206="zákl. přenesená",J206,0)</f>
        <v>0</v>
      </c>
      <c r="BH206" s="166">
        <f>IF(N206="sníž. přenesená",J206,0)</f>
        <v>0</v>
      </c>
      <c r="BI206" s="166">
        <f>IF(N206="nulová",J206,0)</f>
        <v>0</v>
      </c>
      <c r="BJ206" s="19" t="s">
        <v>87</v>
      </c>
      <c r="BK206" s="166">
        <f>ROUND(I206*H206,2)</f>
        <v>3520</v>
      </c>
      <c r="BL206" s="19" t="s">
        <v>163</v>
      </c>
      <c r="BM206" s="165" t="s">
        <v>423</v>
      </c>
    </row>
    <row r="207" spans="1:65" s="2" customFormat="1" ht="10">
      <c r="A207" s="37"/>
      <c r="B207" s="38"/>
      <c r="C207" s="39"/>
      <c r="D207" s="215" t="s">
        <v>253</v>
      </c>
      <c r="E207" s="39"/>
      <c r="F207" s="216" t="s">
        <v>424</v>
      </c>
      <c r="G207" s="39"/>
      <c r="H207" s="39"/>
      <c r="I207" s="169"/>
      <c r="J207" s="39"/>
      <c r="K207" s="39"/>
      <c r="L207" s="42"/>
      <c r="M207" s="170"/>
      <c r="N207" s="171"/>
      <c r="O207" s="67"/>
      <c r="P207" s="67"/>
      <c r="Q207" s="67"/>
      <c r="R207" s="67"/>
      <c r="S207" s="67"/>
      <c r="T207" s="68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T207" s="19" t="s">
        <v>253</v>
      </c>
      <c r="AU207" s="19" t="s">
        <v>89</v>
      </c>
    </row>
    <row r="208" spans="1:65" s="13" customFormat="1" ht="10">
      <c r="B208" s="204"/>
      <c r="C208" s="205"/>
      <c r="D208" s="167" t="s">
        <v>247</v>
      </c>
      <c r="E208" s="206" t="s">
        <v>35</v>
      </c>
      <c r="F208" s="207" t="s">
        <v>419</v>
      </c>
      <c r="G208" s="205"/>
      <c r="H208" s="208">
        <v>275</v>
      </c>
      <c r="I208" s="209"/>
      <c r="J208" s="205"/>
      <c r="K208" s="205"/>
      <c r="L208" s="210"/>
      <c r="M208" s="211"/>
      <c r="N208" s="212"/>
      <c r="O208" s="212"/>
      <c r="P208" s="212"/>
      <c r="Q208" s="212"/>
      <c r="R208" s="212"/>
      <c r="S208" s="212"/>
      <c r="T208" s="213"/>
      <c r="AT208" s="214" t="s">
        <v>247</v>
      </c>
      <c r="AU208" s="214" t="s">
        <v>89</v>
      </c>
      <c r="AV208" s="13" t="s">
        <v>89</v>
      </c>
      <c r="AW208" s="13" t="s">
        <v>39</v>
      </c>
      <c r="AX208" s="13" t="s">
        <v>87</v>
      </c>
      <c r="AY208" s="214" t="s">
        <v>154</v>
      </c>
    </row>
    <row r="209" spans="1:65" s="2" customFormat="1" ht="24.15" customHeight="1">
      <c r="A209" s="37"/>
      <c r="B209" s="38"/>
      <c r="C209" s="154" t="s">
        <v>425</v>
      </c>
      <c r="D209" s="154" t="s">
        <v>149</v>
      </c>
      <c r="E209" s="155" t="s">
        <v>426</v>
      </c>
      <c r="F209" s="156" t="s">
        <v>427</v>
      </c>
      <c r="G209" s="157" t="s">
        <v>308</v>
      </c>
      <c r="H209" s="158">
        <v>275</v>
      </c>
      <c r="I209" s="159">
        <v>604</v>
      </c>
      <c r="J209" s="160">
        <f>ROUND(I209*H209,2)</f>
        <v>166100</v>
      </c>
      <c r="K209" s="156" t="s">
        <v>251</v>
      </c>
      <c r="L209" s="42"/>
      <c r="M209" s="161" t="s">
        <v>35</v>
      </c>
      <c r="N209" s="162" t="s">
        <v>50</v>
      </c>
      <c r="O209" s="67"/>
      <c r="P209" s="163">
        <f>O209*H209</f>
        <v>0</v>
      </c>
      <c r="Q209" s="163">
        <v>0.18462999999999999</v>
      </c>
      <c r="R209" s="163">
        <f>Q209*H209</f>
        <v>50.773249999999997</v>
      </c>
      <c r="S209" s="163">
        <v>0</v>
      </c>
      <c r="T209" s="164">
        <f>S209*H209</f>
        <v>0</v>
      </c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R209" s="165" t="s">
        <v>163</v>
      </c>
      <c r="AT209" s="165" t="s">
        <v>149</v>
      </c>
      <c r="AU209" s="165" t="s">
        <v>89</v>
      </c>
      <c r="AY209" s="19" t="s">
        <v>154</v>
      </c>
      <c r="BE209" s="166">
        <f>IF(N209="základní",J209,0)</f>
        <v>166100</v>
      </c>
      <c r="BF209" s="166">
        <f>IF(N209="snížená",J209,0)</f>
        <v>0</v>
      </c>
      <c r="BG209" s="166">
        <f>IF(N209="zákl. přenesená",J209,0)</f>
        <v>0</v>
      </c>
      <c r="BH209" s="166">
        <f>IF(N209="sníž. přenesená",J209,0)</f>
        <v>0</v>
      </c>
      <c r="BI209" s="166">
        <f>IF(N209="nulová",J209,0)</f>
        <v>0</v>
      </c>
      <c r="BJ209" s="19" t="s">
        <v>87</v>
      </c>
      <c r="BK209" s="166">
        <f>ROUND(I209*H209,2)</f>
        <v>166100</v>
      </c>
      <c r="BL209" s="19" t="s">
        <v>163</v>
      </c>
      <c r="BM209" s="165" t="s">
        <v>428</v>
      </c>
    </row>
    <row r="210" spans="1:65" s="2" customFormat="1" ht="10">
      <c r="A210" s="37"/>
      <c r="B210" s="38"/>
      <c r="C210" s="39"/>
      <c r="D210" s="215" t="s">
        <v>253</v>
      </c>
      <c r="E210" s="39"/>
      <c r="F210" s="216" t="s">
        <v>429</v>
      </c>
      <c r="G210" s="39"/>
      <c r="H210" s="39"/>
      <c r="I210" s="169"/>
      <c r="J210" s="39"/>
      <c r="K210" s="39"/>
      <c r="L210" s="42"/>
      <c r="M210" s="170"/>
      <c r="N210" s="171"/>
      <c r="O210" s="67"/>
      <c r="P210" s="67"/>
      <c r="Q210" s="67"/>
      <c r="R210" s="67"/>
      <c r="S210" s="67"/>
      <c r="T210" s="68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T210" s="19" t="s">
        <v>253</v>
      </c>
      <c r="AU210" s="19" t="s">
        <v>89</v>
      </c>
    </row>
    <row r="211" spans="1:65" s="13" customFormat="1" ht="10">
      <c r="B211" s="204"/>
      <c r="C211" s="205"/>
      <c r="D211" s="167" t="s">
        <v>247</v>
      </c>
      <c r="E211" s="206" t="s">
        <v>35</v>
      </c>
      <c r="F211" s="207" t="s">
        <v>419</v>
      </c>
      <c r="G211" s="205"/>
      <c r="H211" s="208">
        <v>275</v>
      </c>
      <c r="I211" s="209"/>
      <c r="J211" s="205"/>
      <c r="K211" s="205"/>
      <c r="L211" s="210"/>
      <c r="M211" s="211"/>
      <c r="N211" s="212"/>
      <c r="O211" s="212"/>
      <c r="P211" s="212"/>
      <c r="Q211" s="212"/>
      <c r="R211" s="212"/>
      <c r="S211" s="212"/>
      <c r="T211" s="213"/>
      <c r="AT211" s="214" t="s">
        <v>247</v>
      </c>
      <c r="AU211" s="214" t="s">
        <v>89</v>
      </c>
      <c r="AV211" s="13" t="s">
        <v>89</v>
      </c>
      <c r="AW211" s="13" t="s">
        <v>39</v>
      </c>
      <c r="AX211" s="13" t="s">
        <v>87</v>
      </c>
      <c r="AY211" s="214" t="s">
        <v>154</v>
      </c>
    </row>
    <row r="212" spans="1:65" s="2" customFormat="1" ht="16.5" customHeight="1">
      <c r="A212" s="37"/>
      <c r="B212" s="38"/>
      <c r="C212" s="154" t="s">
        <v>430</v>
      </c>
      <c r="D212" s="154" t="s">
        <v>149</v>
      </c>
      <c r="E212" s="155" t="s">
        <v>431</v>
      </c>
      <c r="F212" s="156" t="s">
        <v>432</v>
      </c>
      <c r="G212" s="157" t="s">
        <v>308</v>
      </c>
      <c r="H212" s="158">
        <v>275</v>
      </c>
      <c r="I212" s="159">
        <v>29</v>
      </c>
      <c r="J212" s="160">
        <f>ROUND(I212*H212,2)</f>
        <v>7975</v>
      </c>
      <c r="K212" s="156" t="s">
        <v>251</v>
      </c>
      <c r="L212" s="42"/>
      <c r="M212" s="161" t="s">
        <v>35</v>
      </c>
      <c r="N212" s="162" t="s">
        <v>50</v>
      </c>
      <c r="O212" s="67"/>
      <c r="P212" s="163">
        <f>O212*H212</f>
        <v>0</v>
      </c>
      <c r="Q212" s="163">
        <v>6.0099999999999997E-3</v>
      </c>
      <c r="R212" s="163">
        <f>Q212*H212</f>
        <v>1.6527499999999999</v>
      </c>
      <c r="S212" s="163">
        <v>0</v>
      </c>
      <c r="T212" s="164">
        <f>S212*H212</f>
        <v>0</v>
      </c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  <c r="AE212" s="37"/>
      <c r="AR212" s="165" t="s">
        <v>163</v>
      </c>
      <c r="AT212" s="165" t="s">
        <v>149</v>
      </c>
      <c r="AU212" s="165" t="s">
        <v>89</v>
      </c>
      <c r="AY212" s="19" t="s">
        <v>154</v>
      </c>
      <c r="BE212" s="166">
        <f>IF(N212="základní",J212,0)</f>
        <v>7975</v>
      </c>
      <c r="BF212" s="166">
        <f>IF(N212="snížená",J212,0)</f>
        <v>0</v>
      </c>
      <c r="BG212" s="166">
        <f>IF(N212="zákl. přenesená",J212,0)</f>
        <v>0</v>
      </c>
      <c r="BH212" s="166">
        <f>IF(N212="sníž. přenesená",J212,0)</f>
        <v>0</v>
      </c>
      <c r="BI212" s="166">
        <f>IF(N212="nulová",J212,0)</f>
        <v>0</v>
      </c>
      <c r="BJ212" s="19" t="s">
        <v>87</v>
      </c>
      <c r="BK212" s="166">
        <f>ROUND(I212*H212,2)</f>
        <v>7975</v>
      </c>
      <c r="BL212" s="19" t="s">
        <v>163</v>
      </c>
      <c r="BM212" s="165" t="s">
        <v>433</v>
      </c>
    </row>
    <row r="213" spans="1:65" s="2" customFormat="1" ht="10">
      <c r="A213" s="37"/>
      <c r="B213" s="38"/>
      <c r="C213" s="39"/>
      <c r="D213" s="215" t="s">
        <v>253</v>
      </c>
      <c r="E213" s="39"/>
      <c r="F213" s="216" t="s">
        <v>434</v>
      </c>
      <c r="G213" s="39"/>
      <c r="H213" s="39"/>
      <c r="I213" s="169"/>
      <c r="J213" s="39"/>
      <c r="K213" s="39"/>
      <c r="L213" s="42"/>
      <c r="M213" s="170"/>
      <c r="N213" s="171"/>
      <c r="O213" s="67"/>
      <c r="P213" s="67"/>
      <c r="Q213" s="67"/>
      <c r="R213" s="67"/>
      <c r="S213" s="67"/>
      <c r="T213" s="68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  <c r="AE213" s="37"/>
      <c r="AT213" s="19" t="s">
        <v>253</v>
      </c>
      <c r="AU213" s="19" t="s">
        <v>89</v>
      </c>
    </row>
    <row r="214" spans="1:65" s="13" customFormat="1" ht="10">
      <c r="B214" s="204"/>
      <c r="C214" s="205"/>
      <c r="D214" s="167" t="s">
        <v>247</v>
      </c>
      <c r="E214" s="206" t="s">
        <v>35</v>
      </c>
      <c r="F214" s="207" t="s">
        <v>419</v>
      </c>
      <c r="G214" s="205"/>
      <c r="H214" s="208">
        <v>275</v>
      </c>
      <c r="I214" s="209"/>
      <c r="J214" s="205"/>
      <c r="K214" s="205"/>
      <c r="L214" s="210"/>
      <c r="M214" s="211"/>
      <c r="N214" s="212"/>
      <c r="O214" s="212"/>
      <c r="P214" s="212"/>
      <c r="Q214" s="212"/>
      <c r="R214" s="212"/>
      <c r="S214" s="212"/>
      <c r="T214" s="213"/>
      <c r="AT214" s="214" t="s">
        <v>247</v>
      </c>
      <c r="AU214" s="214" t="s">
        <v>89</v>
      </c>
      <c r="AV214" s="13" t="s">
        <v>89</v>
      </c>
      <c r="AW214" s="13" t="s">
        <v>39</v>
      </c>
      <c r="AX214" s="13" t="s">
        <v>87</v>
      </c>
      <c r="AY214" s="214" t="s">
        <v>154</v>
      </c>
    </row>
    <row r="215" spans="1:65" s="2" customFormat="1" ht="24.15" customHeight="1">
      <c r="A215" s="37"/>
      <c r="B215" s="38"/>
      <c r="C215" s="154" t="s">
        <v>435</v>
      </c>
      <c r="D215" s="154" t="s">
        <v>149</v>
      </c>
      <c r="E215" s="155" t="s">
        <v>436</v>
      </c>
      <c r="F215" s="156" t="s">
        <v>437</v>
      </c>
      <c r="G215" s="157" t="s">
        <v>308</v>
      </c>
      <c r="H215" s="158">
        <v>275</v>
      </c>
      <c r="I215" s="159">
        <v>407.5</v>
      </c>
      <c r="J215" s="160">
        <f>ROUND(I215*H215,2)</f>
        <v>112062.5</v>
      </c>
      <c r="K215" s="156" t="s">
        <v>251</v>
      </c>
      <c r="L215" s="42"/>
      <c r="M215" s="161" t="s">
        <v>35</v>
      </c>
      <c r="N215" s="162" t="s">
        <v>50</v>
      </c>
      <c r="O215" s="67"/>
      <c r="P215" s="163">
        <f>O215*H215</f>
        <v>0</v>
      </c>
      <c r="Q215" s="163">
        <v>0.33206000000000002</v>
      </c>
      <c r="R215" s="163">
        <f>Q215*H215</f>
        <v>91.316500000000005</v>
      </c>
      <c r="S215" s="163">
        <v>0</v>
      </c>
      <c r="T215" s="164">
        <f>S215*H215</f>
        <v>0</v>
      </c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  <c r="AE215" s="37"/>
      <c r="AR215" s="165" t="s">
        <v>163</v>
      </c>
      <c r="AT215" s="165" t="s">
        <v>149</v>
      </c>
      <c r="AU215" s="165" t="s">
        <v>89</v>
      </c>
      <c r="AY215" s="19" t="s">
        <v>154</v>
      </c>
      <c r="BE215" s="166">
        <f>IF(N215="základní",J215,0)</f>
        <v>112062.5</v>
      </c>
      <c r="BF215" s="166">
        <f>IF(N215="snížená",J215,0)</f>
        <v>0</v>
      </c>
      <c r="BG215" s="166">
        <f>IF(N215="zákl. přenesená",J215,0)</f>
        <v>0</v>
      </c>
      <c r="BH215" s="166">
        <f>IF(N215="sníž. přenesená",J215,0)</f>
        <v>0</v>
      </c>
      <c r="BI215" s="166">
        <f>IF(N215="nulová",J215,0)</f>
        <v>0</v>
      </c>
      <c r="BJ215" s="19" t="s">
        <v>87</v>
      </c>
      <c r="BK215" s="166">
        <f>ROUND(I215*H215,2)</f>
        <v>112062.5</v>
      </c>
      <c r="BL215" s="19" t="s">
        <v>163</v>
      </c>
      <c r="BM215" s="165" t="s">
        <v>438</v>
      </c>
    </row>
    <row r="216" spans="1:65" s="2" customFormat="1" ht="10">
      <c r="A216" s="37"/>
      <c r="B216" s="38"/>
      <c r="C216" s="39"/>
      <c r="D216" s="215" t="s">
        <v>253</v>
      </c>
      <c r="E216" s="39"/>
      <c r="F216" s="216" t="s">
        <v>439</v>
      </c>
      <c r="G216" s="39"/>
      <c r="H216" s="39"/>
      <c r="I216" s="169"/>
      <c r="J216" s="39"/>
      <c r="K216" s="39"/>
      <c r="L216" s="42"/>
      <c r="M216" s="170"/>
      <c r="N216" s="171"/>
      <c r="O216" s="67"/>
      <c r="P216" s="67"/>
      <c r="Q216" s="67"/>
      <c r="R216" s="67"/>
      <c r="S216" s="67"/>
      <c r="T216" s="68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  <c r="AE216" s="37"/>
      <c r="AT216" s="19" t="s">
        <v>253</v>
      </c>
      <c r="AU216" s="19" t="s">
        <v>89</v>
      </c>
    </row>
    <row r="217" spans="1:65" s="13" customFormat="1" ht="10">
      <c r="B217" s="204"/>
      <c r="C217" s="205"/>
      <c r="D217" s="167" t="s">
        <v>247</v>
      </c>
      <c r="E217" s="206" t="s">
        <v>35</v>
      </c>
      <c r="F217" s="207" t="s">
        <v>419</v>
      </c>
      <c r="G217" s="205"/>
      <c r="H217" s="208">
        <v>275</v>
      </c>
      <c r="I217" s="209"/>
      <c r="J217" s="205"/>
      <c r="K217" s="205"/>
      <c r="L217" s="210"/>
      <c r="M217" s="211"/>
      <c r="N217" s="212"/>
      <c r="O217" s="212"/>
      <c r="P217" s="212"/>
      <c r="Q217" s="212"/>
      <c r="R217" s="212"/>
      <c r="S217" s="212"/>
      <c r="T217" s="213"/>
      <c r="AT217" s="214" t="s">
        <v>247</v>
      </c>
      <c r="AU217" s="214" t="s">
        <v>89</v>
      </c>
      <c r="AV217" s="13" t="s">
        <v>89</v>
      </c>
      <c r="AW217" s="13" t="s">
        <v>39</v>
      </c>
      <c r="AX217" s="13" t="s">
        <v>87</v>
      </c>
      <c r="AY217" s="214" t="s">
        <v>154</v>
      </c>
    </row>
    <row r="218" spans="1:65" s="2" customFormat="1" ht="21.75" customHeight="1">
      <c r="A218" s="37"/>
      <c r="B218" s="38"/>
      <c r="C218" s="154" t="s">
        <v>440</v>
      </c>
      <c r="D218" s="154" t="s">
        <v>149</v>
      </c>
      <c r="E218" s="155" t="s">
        <v>441</v>
      </c>
      <c r="F218" s="156" t="s">
        <v>442</v>
      </c>
      <c r="G218" s="157" t="s">
        <v>308</v>
      </c>
      <c r="H218" s="158">
        <v>275</v>
      </c>
      <c r="I218" s="159">
        <v>281</v>
      </c>
      <c r="J218" s="160">
        <f>ROUND(I218*H218,2)</f>
        <v>77275</v>
      </c>
      <c r="K218" s="156" t="s">
        <v>251</v>
      </c>
      <c r="L218" s="42"/>
      <c r="M218" s="161" t="s">
        <v>35</v>
      </c>
      <c r="N218" s="162" t="s">
        <v>50</v>
      </c>
      <c r="O218" s="67"/>
      <c r="P218" s="163">
        <f>O218*H218</f>
        <v>0</v>
      </c>
      <c r="Q218" s="163">
        <v>0</v>
      </c>
      <c r="R218" s="163">
        <f>Q218*H218</f>
        <v>0</v>
      </c>
      <c r="S218" s="163">
        <v>0</v>
      </c>
      <c r="T218" s="164">
        <f>S218*H218</f>
        <v>0</v>
      </c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  <c r="AE218" s="37"/>
      <c r="AR218" s="165" t="s">
        <v>163</v>
      </c>
      <c r="AT218" s="165" t="s">
        <v>149</v>
      </c>
      <c r="AU218" s="165" t="s">
        <v>89</v>
      </c>
      <c r="AY218" s="19" t="s">
        <v>154</v>
      </c>
      <c r="BE218" s="166">
        <f>IF(N218="základní",J218,0)</f>
        <v>77275</v>
      </c>
      <c r="BF218" s="166">
        <f>IF(N218="snížená",J218,0)</f>
        <v>0</v>
      </c>
      <c r="BG218" s="166">
        <f>IF(N218="zákl. přenesená",J218,0)</f>
        <v>0</v>
      </c>
      <c r="BH218" s="166">
        <f>IF(N218="sníž. přenesená",J218,0)</f>
        <v>0</v>
      </c>
      <c r="BI218" s="166">
        <f>IF(N218="nulová",J218,0)</f>
        <v>0</v>
      </c>
      <c r="BJ218" s="19" t="s">
        <v>87</v>
      </c>
      <c r="BK218" s="166">
        <f>ROUND(I218*H218,2)</f>
        <v>77275</v>
      </c>
      <c r="BL218" s="19" t="s">
        <v>163</v>
      </c>
      <c r="BM218" s="165" t="s">
        <v>443</v>
      </c>
    </row>
    <row r="219" spans="1:65" s="2" customFormat="1" ht="10">
      <c r="A219" s="37"/>
      <c r="B219" s="38"/>
      <c r="C219" s="39"/>
      <c r="D219" s="215" t="s">
        <v>253</v>
      </c>
      <c r="E219" s="39"/>
      <c r="F219" s="216" t="s">
        <v>444</v>
      </c>
      <c r="G219" s="39"/>
      <c r="H219" s="39"/>
      <c r="I219" s="169"/>
      <c r="J219" s="39"/>
      <c r="K219" s="39"/>
      <c r="L219" s="42"/>
      <c r="M219" s="170"/>
      <c r="N219" s="171"/>
      <c r="O219" s="67"/>
      <c r="P219" s="67"/>
      <c r="Q219" s="67"/>
      <c r="R219" s="67"/>
      <c r="S219" s="67"/>
      <c r="T219" s="68"/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  <c r="AE219" s="37"/>
      <c r="AT219" s="19" t="s">
        <v>253</v>
      </c>
      <c r="AU219" s="19" t="s">
        <v>89</v>
      </c>
    </row>
    <row r="220" spans="1:65" s="13" customFormat="1" ht="10">
      <c r="B220" s="204"/>
      <c r="C220" s="205"/>
      <c r="D220" s="167" t="s">
        <v>247</v>
      </c>
      <c r="E220" s="206" t="s">
        <v>35</v>
      </c>
      <c r="F220" s="207" t="s">
        <v>419</v>
      </c>
      <c r="G220" s="205"/>
      <c r="H220" s="208">
        <v>275</v>
      </c>
      <c r="I220" s="209"/>
      <c r="J220" s="205"/>
      <c r="K220" s="205"/>
      <c r="L220" s="210"/>
      <c r="M220" s="211"/>
      <c r="N220" s="212"/>
      <c r="O220" s="212"/>
      <c r="P220" s="212"/>
      <c r="Q220" s="212"/>
      <c r="R220" s="212"/>
      <c r="S220" s="212"/>
      <c r="T220" s="213"/>
      <c r="AT220" s="214" t="s">
        <v>247</v>
      </c>
      <c r="AU220" s="214" t="s">
        <v>89</v>
      </c>
      <c r="AV220" s="13" t="s">
        <v>89</v>
      </c>
      <c r="AW220" s="13" t="s">
        <v>39</v>
      </c>
      <c r="AX220" s="13" t="s">
        <v>87</v>
      </c>
      <c r="AY220" s="214" t="s">
        <v>154</v>
      </c>
    </row>
    <row r="221" spans="1:65" s="2" customFormat="1" ht="21.75" customHeight="1">
      <c r="A221" s="37"/>
      <c r="B221" s="38"/>
      <c r="C221" s="154" t="s">
        <v>445</v>
      </c>
      <c r="D221" s="154" t="s">
        <v>149</v>
      </c>
      <c r="E221" s="155" t="s">
        <v>446</v>
      </c>
      <c r="F221" s="156" t="s">
        <v>447</v>
      </c>
      <c r="G221" s="157" t="s">
        <v>308</v>
      </c>
      <c r="H221" s="158">
        <v>275</v>
      </c>
      <c r="I221" s="159">
        <v>32.840000000000003</v>
      </c>
      <c r="J221" s="160">
        <f>ROUND(I221*H221,2)</f>
        <v>9031</v>
      </c>
      <c r="K221" s="156" t="s">
        <v>251</v>
      </c>
      <c r="L221" s="42"/>
      <c r="M221" s="161" t="s">
        <v>35</v>
      </c>
      <c r="N221" s="162" t="s">
        <v>50</v>
      </c>
      <c r="O221" s="67"/>
      <c r="P221" s="163">
        <f>O221*H221</f>
        <v>0</v>
      </c>
      <c r="Q221" s="163">
        <v>0</v>
      </c>
      <c r="R221" s="163">
        <f>Q221*H221</f>
        <v>0</v>
      </c>
      <c r="S221" s="163">
        <v>0</v>
      </c>
      <c r="T221" s="164">
        <f>S221*H221</f>
        <v>0</v>
      </c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  <c r="AE221" s="37"/>
      <c r="AR221" s="165" t="s">
        <v>163</v>
      </c>
      <c r="AT221" s="165" t="s">
        <v>149</v>
      </c>
      <c r="AU221" s="165" t="s">
        <v>89</v>
      </c>
      <c r="AY221" s="19" t="s">
        <v>154</v>
      </c>
      <c r="BE221" s="166">
        <f>IF(N221="základní",J221,0)</f>
        <v>9031</v>
      </c>
      <c r="BF221" s="166">
        <f>IF(N221="snížená",J221,0)</f>
        <v>0</v>
      </c>
      <c r="BG221" s="166">
        <f>IF(N221="zákl. přenesená",J221,0)</f>
        <v>0</v>
      </c>
      <c r="BH221" s="166">
        <f>IF(N221="sníž. přenesená",J221,0)</f>
        <v>0</v>
      </c>
      <c r="BI221" s="166">
        <f>IF(N221="nulová",J221,0)</f>
        <v>0</v>
      </c>
      <c r="BJ221" s="19" t="s">
        <v>87</v>
      </c>
      <c r="BK221" s="166">
        <f>ROUND(I221*H221,2)</f>
        <v>9031</v>
      </c>
      <c r="BL221" s="19" t="s">
        <v>163</v>
      </c>
      <c r="BM221" s="165" t="s">
        <v>448</v>
      </c>
    </row>
    <row r="222" spans="1:65" s="2" customFormat="1" ht="10">
      <c r="A222" s="37"/>
      <c r="B222" s="38"/>
      <c r="C222" s="39"/>
      <c r="D222" s="215" t="s">
        <v>253</v>
      </c>
      <c r="E222" s="39"/>
      <c r="F222" s="216" t="s">
        <v>449</v>
      </c>
      <c r="G222" s="39"/>
      <c r="H222" s="39"/>
      <c r="I222" s="169"/>
      <c r="J222" s="39"/>
      <c r="K222" s="39"/>
      <c r="L222" s="42"/>
      <c r="M222" s="170"/>
      <c r="N222" s="171"/>
      <c r="O222" s="67"/>
      <c r="P222" s="67"/>
      <c r="Q222" s="67"/>
      <c r="R222" s="67"/>
      <c r="S222" s="67"/>
      <c r="T222" s="68"/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  <c r="AE222" s="37"/>
      <c r="AT222" s="19" t="s">
        <v>253</v>
      </c>
      <c r="AU222" s="19" t="s">
        <v>89</v>
      </c>
    </row>
    <row r="223" spans="1:65" s="13" customFormat="1" ht="10">
      <c r="B223" s="204"/>
      <c r="C223" s="205"/>
      <c r="D223" s="167" t="s">
        <v>247</v>
      </c>
      <c r="E223" s="206" t="s">
        <v>35</v>
      </c>
      <c r="F223" s="207" t="s">
        <v>419</v>
      </c>
      <c r="G223" s="205"/>
      <c r="H223" s="208">
        <v>275</v>
      </c>
      <c r="I223" s="209"/>
      <c r="J223" s="205"/>
      <c r="K223" s="205"/>
      <c r="L223" s="210"/>
      <c r="M223" s="211"/>
      <c r="N223" s="212"/>
      <c r="O223" s="212"/>
      <c r="P223" s="212"/>
      <c r="Q223" s="212"/>
      <c r="R223" s="212"/>
      <c r="S223" s="212"/>
      <c r="T223" s="213"/>
      <c r="AT223" s="214" t="s">
        <v>247</v>
      </c>
      <c r="AU223" s="214" t="s">
        <v>89</v>
      </c>
      <c r="AV223" s="13" t="s">
        <v>89</v>
      </c>
      <c r="AW223" s="13" t="s">
        <v>39</v>
      </c>
      <c r="AX223" s="13" t="s">
        <v>87</v>
      </c>
      <c r="AY223" s="214" t="s">
        <v>154</v>
      </c>
    </row>
    <row r="224" spans="1:65" s="2" customFormat="1" ht="24.15" customHeight="1">
      <c r="A224" s="37"/>
      <c r="B224" s="38"/>
      <c r="C224" s="154" t="s">
        <v>450</v>
      </c>
      <c r="D224" s="154" t="s">
        <v>149</v>
      </c>
      <c r="E224" s="155" t="s">
        <v>451</v>
      </c>
      <c r="F224" s="156" t="s">
        <v>452</v>
      </c>
      <c r="G224" s="157" t="s">
        <v>274</v>
      </c>
      <c r="H224" s="158">
        <v>25</v>
      </c>
      <c r="I224" s="159">
        <v>385.5</v>
      </c>
      <c r="J224" s="160">
        <f>ROUND(I224*H224,2)</f>
        <v>9637.5</v>
      </c>
      <c r="K224" s="156" t="s">
        <v>251</v>
      </c>
      <c r="L224" s="42"/>
      <c r="M224" s="161" t="s">
        <v>35</v>
      </c>
      <c r="N224" s="162" t="s">
        <v>50</v>
      </c>
      <c r="O224" s="67"/>
      <c r="P224" s="163">
        <f>O224*H224</f>
        <v>0</v>
      </c>
      <c r="Q224" s="163">
        <v>0.15540000000000001</v>
      </c>
      <c r="R224" s="163">
        <f>Q224*H224</f>
        <v>3.8850000000000002</v>
      </c>
      <c r="S224" s="163">
        <v>0</v>
      </c>
      <c r="T224" s="164">
        <f>S224*H224</f>
        <v>0</v>
      </c>
      <c r="U224" s="37"/>
      <c r="V224" s="37"/>
      <c r="W224" s="37"/>
      <c r="X224" s="37"/>
      <c r="Y224" s="37"/>
      <c r="Z224" s="37"/>
      <c r="AA224" s="37"/>
      <c r="AB224" s="37"/>
      <c r="AC224" s="37"/>
      <c r="AD224" s="37"/>
      <c r="AE224" s="37"/>
      <c r="AR224" s="165" t="s">
        <v>163</v>
      </c>
      <c r="AT224" s="165" t="s">
        <v>149</v>
      </c>
      <c r="AU224" s="165" t="s">
        <v>89</v>
      </c>
      <c r="AY224" s="19" t="s">
        <v>154</v>
      </c>
      <c r="BE224" s="166">
        <f>IF(N224="základní",J224,0)</f>
        <v>9637.5</v>
      </c>
      <c r="BF224" s="166">
        <f>IF(N224="snížená",J224,0)</f>
        <v>0</v>
      </c>
      <c r="BG224" s="166">
        <f>IF(N224="zákl. přenesená",J224,0)</f>
        <v>0</v>
      </c>
      <c r="BH224" s="166">
        <f>IF(N224="sníž. přenesená",J224,0)</f>
        <v>0</v>
      </c>
      <c r="BI224" s="166">
        <f>IF(N224="nulová",J224,0)</f>
        <v>0</v>
      </c>
      <c r="BJ224" s="19" t="s">
        <v>87</v>
      </c>
      <c r="BK224" s="166">
        <f>ROUND(I224*H224,2)</f>
        <v>9637.5</v>
      </c>
      <c r="BL224" s="19" t="s">
        <v>163</v>
      </c>
      <c r="BM224" s="165" t="s">
        <v>453</v>
      </c>
    </row>
    <row r="225" spans="1:65" s="2" customFormat="1" ht="10">
      <c r="A225" s="37"/>
      <c r="B225" s="38"/>
      <c r="C225" s="39"/>
      <c r="D225" s="215" t="s">
        <v>253</v>
      </c>
      <c r="E225" s="39"/>
      <c r="F225" s="216" t="s">
        <v>454</v>
      </c>
      <c r="G225" s="39"/>
      <c r="H225" s="39"/>
      <c r="I225" s="169"/>
      <c r="J225" s="39"/>
      <c r="K225" s="39"/>
      <c r="L225" s="42"/>
      <c r="M225" s="170"/>
      <c r="N225" s="171"/>
      <c r="O225" s="67"/>
      <c r="P225" s="67"/>
      <c r="Q225" s="67"/>
      <c r="R225" s="67"/>
      <c r="S225" s="67"/>
      <c r="T225" s="68"/>
      <c r="U225" s="37"/>
      <c r="V225" s="37"/>
      <c r="W225" s="37"/>
      <c r="X225" s="37"/>
      <c r="Y225" s="37"/>
      <c r="Z225" s="37"/>
      <c r="AA225" s="37"/>
      <c r="AB225" s="37"/>
      <c r="AC225" s="37"/>
      <c r="AD225" s="37"/>
      <c r="AE225" s="37"/>
      <c r="AT225" s="19" t="s">
        <v>253</v>
      </c>
      <c r="AU225" s="19" t="s">
        <v>89</v>
      </c>
    </row>
    <row r="226" spans="1:65" s="13" customFormat="1" ht="10">
      <c r="B226" s="204"/>
      <c r="C226" s="205"/>
      <c r="D226" s="167" t="s">
        <v>247</v>
      </c>
      <c r="E226" s="206" t="s">
        <v>35</v>
      </c>
      <c r="F226" s="207" t="s">
        <v>455</v>
      </c>
      <c r="G226" s="205"/>
      <c r="H226" s="208">
        <v>25</v>
      </c>
      <c r="I226" s="209"/>
      <c r="J226" s="205"/>
      <c r="K226" s="205"/>
      <c r="L226" s="210"/>
      <c r="M226" s="211"/>
      <c r="N226" s="212"/>
      <c r="O226" s="212"/>
      <c r="P226" s="212"/>
      <c r="Q226" s="212"/>
      <c r="R226" s="212"/>
      <c r="S226" s="212"/>
      <c r="T226" s="213"/>
      <c r="AT226" s="214" t="s">
        <v>247</v>
      </c>
      <c r="AU226" s="214" t="s">
        <v>89</v>
      </c>
      <c r="AV226" s="13" t="s">
        <v>89</v>
      </c>
      <c r="AW226" s="13" t="s">
        <v>39</v>
      </c>
      <c r="AX226" s="13" t="s">
        <v>87</v>
      </c>
      <c r="AY226" s="214" t="s">
        <v>154</v>
      </c>
    </row>
    <row r="227" spans="1:65" s="2" customFormat="1" ht="24.15" customHeight="1">
      <c r="A227" s="37"/>
      <c r="B227" s="38"/>
      <c r="C227" s="154" t="s">
        <v>456</v>
      </c>
      <c r="D227" s="154" t="s">
        <v>149</v>
      </c>
      <c r="E227" s="155" t="s">
        <v>457</v>
      </c>
      <c r="F227" s="156" t="s">
        <v>458</v>
      </c>
      <c r="G227" s="157" t="s">
        <v>274</v>
      </c>
      <c r="H227" s="158">
        <v>10</v>
      </c>
      <c r="I227" s="159">
        <v>421</v>
      </c>
      <c r="J227" s="160">
        <f>ROUND(I227*H227,2)</f>
        <v>4210</v>
      </c>
      <c r="K227" s="156" t="s">
        <v>251</v>
      </c>
      <c r="L227" s="42"/>
      <c r="M227" s="161" t="s">
        <v>35</v>
      </c>
      <c r="N227" s="162" t="s">
        <v>50</v>
      </c>
      <c r="O227" s="67"/>
      <c r="P227" s="163">
        <f>O227*H227</f>
        <v>0</v>
      </c>
      <c r="Q227" s="163">
        <v>0.20219000000000001</v>
      </c>
      <c r="R227" s="163">
        <f>Q227*H227</f>
        <v>2.0219</v>
      </c>
      <c r="S227" s="163">
        <v>0</v>
      </c>
      <c r="T227" s="164">
        <f>S227*H227</f>
        <v>0</v>
      </c>
      <c r="U227" s="37"/>
      <c r="V227" s="37"/>
      <c r="W227" s="37"/>
      <c r="X227" s="37"/>
      <c r="Y227" s="37"/>
      <c r="Z227" s="37"/>
      <c r="AA227" s="37"/>
      <c r="AB227" s="37"/>
      <c r="AC227" s="37"/>
      <c r="AD227" s="37"/>
      <c r="AE227" s="37"/>
      <c r="AR227" s="165" t="s">
        <v>163</v>
      </c>
      <c r="AT227" s="165" t="s">
        <v>149</v>
      </c>
      <c r="AU227" s="165" t="s">
        <v>89</v>
      </c>
      <c r="AY227" s="19" t="s">
        <v>154</v>
      </c>
      <c r="BE227" s="166">
        <f>IF(N227="základní",J227,0)</f>
        <v>4210</v>
      </c>
      <c r="BF227" s="166">
        <f>IF(N227="snížená",J227,0)</f>
        <v>0</v>
      </c>
      <c r="BG227" s="166">
        <f>IF(N227="zákl. přenesená",J227,0)</f>
        <v>0</v>
      </c>
      <c r="BH227" s="166">
        <f>IF(N227="sníž. přenesená",J227,0)</f>
        <v>0</v>
      </c>
      <c r="BI227" s="166">
        <f>IF(N227="nulová",J227,0)</f>
        <v>0</v>
      </c>
      <c r="BJ227" s="19" t="s">
        <v>87</v>
      </c>
      <c r="BK227" s="166">
        <f>ROUND(I227*H227,2)</f>
        <v>4210</v>
      </c>
      <c r="BL227" s="19" t="s">
        <v>163</v>
      </c>
      <c r="BM227" s="165" t="s">
        <v>459</v>
      </c>
    </row>
    <row r="228" spans="1:65" s="2" customFormat="1" ht="10">
      <c r="A228" s="37"/>
      <c r="B228" s="38"/>
      <c r="C228" s="39"/>
      <c r="D228" s="215" t="s">
        <v>253</v>
      </c>
      <c r="E228" s="39"/>
      <c r="F228" s="216" t="s">
        <v>460</v>
      </c>
      <c r="G228" s="39"/>
      <c r="H228" s="39"/>
      <c r="I228" s="169"/>
      <c r="J228" s="39"/>
      <c r="K228" s="39"/>
      <c r="L228" s="42"/>
      <c r="M228" s="170"/>
      <c r="N228" s="171"/>
      <c r="O228" s="67"/>
      <c r="P228" s="67"/>
      <c r="Q228" s="67"/>
      <c r="R228" s="67"/>
      <c r="S228" s="67"/>
      <c r="T228" s="68"/>
      <c r="U228" s="37"/>
      <c r="V228" s="37"/>
      <c r="W228" s="37"/>
      <c r="X228" s="37"/>
      <c r="Y228" s="37"/>
      <c r="Z228" s="37"/>
      <c r="AA228" s="37"/>
      <c r="AB228" s="37"/>
      <c r="AC228" s="37"/>
      <c r="AD228" s="37"/>
      <c r="AE228" s="37"/>
      <c r="AT228" s="19" t="s">
        <v>253</v>
      </c>
      <c r="AU228" s="19" t="s">
        <v>89</v>
      </c>
    </row>
    <row r="229" spans="1:65" s="13" customFormat="1" ht="10">
      <c r="B229" s="204"/>
      <c r="C229" s="205"/>
      <c r="D229" s="167" t="s">
        <v>247</v>
      </c>
      <c r="E229" s="206" t="s">
        <v>35</v>
      </c>
      <c r="F229" s="207" t="s">
        <v>461</v>
      </c>
      <c r="G229" s="205"/>
      <c r="H229" s="208">
        <v>10</v>
      </c>
      <c r="I229" s="209"/>
      <c r="J229" s="205"/>
      <c r="K229" s="205"/>
      <c r="L229" s="210"/>
      <c r="M229" s="211"/>
      <c r="N229" s="212"/>
      <c r="O229" s="212"/>
      <c r="P229" s="212"/>
      <c r="Q229" s="212"/>
      <c r="R229" s="212"/>
      <c r="S229" s="212"/>
      <c r="T229" s="213"/>
      <c r="AT229" s="214" t="s">
        <v>247</v>
      </c>
      <c r="AU229" s="214" t="s">
        <v>89</v>
      </c>
      <c r="AV229" s="13" t="s">
        <v>89</v>
      </c>
      <c r="AW229" s="13" t="s">
        <v>39</v>
      </c>
      <c r="AX229" s="13" t="s">
        <v>87</v>
      </c>
      <c r="AY229" s="214" t="s">
        <v>154</v>
      </c>
    </row>
    <row r="230" spans="1:65" s="2" customFormat="1" ht="16.5" customHeight="1">
      <c r="A230" s="37"/>
      <c r="B230" s="38"/>
      <c r="C230" s="228" t="s">
        <v>462</v>
      </c>
      <c r="D230" s="228" t="s">
        <v>463</v>
      </c>
      <c r="E230" s="229" t="s">
        <v>464</v>
      </c>
      <c r="F230" s="230" t="s">
        <v>465</v>
      </c>
      <c r="G230" s="231" t="s">
        <v>274</v>
      </c>
      <c r="H230" s="232">
        <v>35</v>
      </c>
      <c r="I230" s="233">
        <v>259</v>
      </c>
      <c r="J230" s="234">
        <f>ROUND(I230*H230,2)</f>
        <v>9065</v>
      </c>
      <c r="K230" s="230" t="s">
        <v>251</v>
      </c>
      <c r="L230" s="235"/>
      <c r="M230" s="236" t="s">
        <v>35</v>
      </c>
      <c r="N230" s="237" t="s">
        <v>50</v>
      </c>
      <c r="O230" s="67"/>
      <c r="P230" s="163">
        <f>O230*H230</f>
        <v>0</v>
      </c>
      <c r="Q230" s="163">
        <v>0.04</v>
      </c>
      <c r="R230" s="163">
        <f>Q230*H230</f>
        <v>1.4000000000000001</v>
      </c>
      <c r="S230" s="163">
        <v>0</v>
      </c>
      <c r="T230" s="164">
        <f>S230*H230</f>
        <v>0</v>
      </c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  <c r="AE230" s="37"/>
      <c r="AR230" s="165" t="s">
        <v>179</v>
      </c>
      <c r="AT230" s="165" t="s">
        <v>463</v>
      </c>
      <c r="AU230" s="165" t="s">
        <v>89</v>
      </c>
      <c r="AY230" s="19" t="s">
        <v>154</v>
      </c>
      <c r="BE230" s="166">
        <f>IF(N230="základní",J230,0)</f>
        <v>9065</v>
      </c>
      <c r="BF230" s="166">
        <f>IF(N230="snížená",J230,0)</f>
        <v>0</v>
      </c>
      <c r="BG230" s="166">
        <f>IF(N230="zákl. přenesená",J230,0)</f>
        <v>0</v>
      </c>
      <c r="BH230" s="166">
        <f>IF(N230="sníž. přenesená",J230,0)</f>
        <v>0</v>
      </c>
      <c r="BI230" s="166">
        <f>IF(N230="nulová",J230,0)</f>
        <v>0</v>
      </c>
      <c r="BJ230" s="19" t="s">
        <v>87</v>
      </c>
      <c r="BK230" s="166">
        <f>ROUND(I230*H230,2)</f>
        <v>9065</v>
      </c>
      <c r="BL230" s="19" t="s">
        <v>163</v>
      </c>
      <c r="BM230" s="165" t="s">
        <v>466</v>
      </c>
    </row>
    <row r="231" spans="1:65" s="13" customFormat="1" ht="10">
      <c r="B231" s="204"/>
      <c r="C231" s="205"/>
      <c r="D231" s="167" t="s">
        <v>247</v>
      </c>
      <c r="E231" s="206" t="s">
        <v>35</v>
      </c>
      <c r="F231" s="207" t="s">
        <v>467</v>
      </c>
      <c r="G231" s="205"/>
      <c r="H231" s="208">
        <v>35</v>
      </c>
      <c r="I231" s="209"/>
      <c r="J231" s="205"/>
      <c r="K231" s="205"/>
      <c r="L231" s="210"/>
      <c r="M231" s="211"/>
      <c r="N231" s="212"/>
      <c r="O231" s="212"/>
      <c r="P231" s="212"/>
      <c r="Q231" s="212"/>
      <c r="R231" s="212"/>
      <c r="S231" s="212"/>
      <c r="T231" s="213"/>
      <c r="AT231" s="214" t="s">
        <v>247</v>
      </c>
      <c r="AU231" s="214" t="s">
        <v>89</v>
      </c>
      <c r="AV231" s="13" t="s">
        <v>89</v>
      </c>
      <c r="AW231" s="13" t="s">
        <v>39</v>
      </c>
      <c r="AX231" s="13" t="s">
        <v>87</v>
      </c>
      <c r="AY231" s="214" t="s">
        <v>154</v>
      </c>
    </row>
    <row r="232" spans="1:65" s="12" customFormat="1" ht="22.75" customHeight="1">
      <c r="B232" s="188"/>
      <c r="C232" s="189"/>
      <c r="D232" s="190" t="s">
        <v>78</v>
      </c>
      <c r="E232" s="202" t="s">
        <v>468</v>
      </c>
      <c r="F232" s="202" t="s">
        <v>469</v>
      </c>
      <c r="G232" s="189"/>
      <c r="H232" s="189"/>
      <c r="I232" s="192"/>
      <c r="J232" s="203">
        <f>BK232</f>
        <v>644203.69999999995</v>
      </c>
      <c r="K232" s="189"/>
      <c r="L232" s="194"/>
      <c r="M232" s="195"/>
      <c r="N232" s="196"/>
      <c r="O232" s="196"/>
      <c r="P232" s="197">
        <f>SUM(P233:P264)</f>
        <v>0</v>
      </c>
      <c r="Q232" s="196"/>
      <c r="R232" s="197">
        <f>SUM(R233:R264)</f>
        <v>286.11185</v>
      </c>
      <c r="S232" s="196"/>
      <c r="T232" s="198">
        <f>SUM(T233:T264)</f>
        <v>0</v>
      </c>
      <c r="AR232" s="199" t="s">
        <v>87</v>
      </c>
      <c r="AT232" s="200" t="s">
        <v>78</v>
      </c>
      <c r="AU232" s="200" t="s">
        <v>87</v>
      </c>
      <c r="AY232" s="199" t="s">
        <v>154</v>
      </c>
      <c r="BK232" s="201">
        <f>SUM(BK233:BK264)</f>
        <v>644203.69999999995</v>
      </c>
    </row>
    <row r="233" spans="1:65" s="2" customFormat="1" ht="37.75" customHeight="1">
      <c r="A233" s="37"/>
      <c r="B233" s="38"/>
      <c r="C233" s="154" t="s">
        <v>470</v>
      </c>
      <c r="D233" s="154" t="s">
        <v>149</v>
      </c>
      <c r="E233" s="155" t="s">
        <v>471</v>
      </c>
      <c r="F233" s="156" t="s">
        <v>472</v>
      </c>
      <c r="G233" s="157" t="s">
        <v>308</v>
      </c>
      <c r="H233" s="158">
        <v>405</v>
      </c>
      <c r="I233" s="159">
        <v>378</v>
      </c>
      <c r="J233" s="160">
        <f>ROUND(I233*H233,2)</f>
        <v>153090</v>
      </c>
      <c r="K233" s="156" t="s">
        <v>251</v>
      </c>
      <c r="L233" s="42"/>
      <c r="M233" s="161" t="s">
        <v>35</v>
      </c>
      <c r="N233" s="162" t="s">
        <v>50</v>
      </c>
      <c r="O233" s="67"/>
      <c r="P233" s="163">
        <f>O233*H233</f>
        <v>0</v>
      </c>
      <c r="Q233" s="163">
        <v>0.11303000000000001</v>
      </c>
      <c r="R233" s="163">
        <f>Q233*H233</f>
        <v>45.777149999999999</v>
      </c>
      <c r="S233" s="163">
        <v>0</v>
      </c>
      <c r="T233" s="164">
        <f>S233*H233</f>
        <v>0</v>
      </c>
      <c r="U233" s="37"/>
      <c r="V233" s="37"/>
      <c r="W233" s="37"/>
      <c r="X233" s="37"/>
      <c r="Y233" s="37"/>
      <c r="Z233" s="37"/>
      <c r="AA233" s="37"/>
      <c r="AB233" s="37"/>
      <c r="AC233" s="37"/>
      <c r="AD233" s="37"/>
      <c r="AE233" s="37"/>
      <c r="AR233" s="165" t="s">
        <v>163</v>
      </c>
      <c r="AT233" s="165" t="s">
        <v>149</v>
      </c>
      <c r="AU233" s="165" t="s">
        <v>89</v>
      </c>
      <c r="AY233" s="19" t="s">
        <v>154</v>
      </c>
      <c r="BE233" s="166">
        <f>IF(N233="základní",J233,0)</f>
        <v>153090</v>
      </c>
      <c r="BF233" s="166">
        <f>IF(N233="snížená",J233,0)</f>
        <v>0</v>
      </c>
      <c r="BG233" s="166">
        <f>IF(N233="zákl. přenesená",J233,0)</f>
        <v>0</v>
      </c>
      <c r="BH233" s="166">
        <f>IF(N233="sníž. přenesená",J233,0)</f>
        <v>0</v>
      </c>
      <c r="BI233" s="166">
        <f>IF(N233="nulová",J233,0)</f>
        <v>0</v>
      </c>
      <c r="BJ233" s="19" t="s">
        <v>87</v>
      </c>
      <c r="BK233" s="166">
        <f>ROUND(I233*H233,2)</f>
        <v>153090</v>
      </c>
      <c r="BL233" s="19" t="s">
        <v>163</v>
      </c>
      <c r="BM233" s="165" t="s">
        <v>473</v>
      </c>
    </row>
    <row r="234" spans="1:65" s="2" customFormat="1" ht="10">
      <c r="A234" s="37"/>
      <c r="B234" s="38"/>
      <c r="C234" s="39"/>
      <c r="D234" s="215" t="s">
        <v>253</v>
      </c>
      <c r="E234" s="39"/>
      <c r="F234" s="216" t="s">
        <v>474</v>
      </c>
      <c r="G234" s="39"/>
      <c r="H234" s="39"/>
      <c r="I234" s="169"/>
      <c r="J234" s="39"/>
      <c r="K234" s="39"/>
      <c r="L234" s="42"/>
      <c r="M234" s="170"/>
      <c r="N234" s="171"/>
      <c r="O234" s="67"/>
      <c r="P234" s="67"/>
      <c r="Q234" s="67"/>
      <c r="R234" s="67"/>
      <c r="S234" s="67"/>
      <c r="T234" s="68"/>
      <c r="U234" s="37"/>
      <c r="V234" s="37"/>
      <c r="W234" s="37"/>
      <c r="X234" s="37"/>
      <c r="Y234" s="37"/>
      <c r="Z234" s="37"/>
      <c r="AA234" s="37"/>
      <c r="AB234" s="37"/>
      <c r="AC234" s="37"/>
      <c r="AD234" s="37"/>
      <c r="AE234" s="37"/>
      <c r="AT234" s="19" t="s">
        <v>253</v>
      </c>
      <c r="AU234" s="19" t="s">
        <v>89</v>
      </c>
    </row>
    <row r="235" spans="1:65" s="13" customFormat="1" ht="10">
      <c r="B235" s="204"/>
      <c r="C235" s="205"/>
      <c r="D235" s="167" t="s">
        <v>247</v>
      </c>
      <c r="E235" s="206" t="s">
        <v>35</v>
      </c>
      <c r="F235" s="207" t="s">
        <v>475</v>
      </c>
      <c r="G235" s="205"/>
      <c r="H235" s="208">
        <v>145</v>
      </c>
      <c r="I235" s="209"/>
      <c r="J235" s="205"/>
      <c r="K235" s="205"/>
      <c r="L235" s="210"/>
      <c r="M235" s="211"/>
      <c r="N235" s="212"/>
      <c r="O235" s="212"/>
      <c r="P235" s="212"/>
      <c r="Q235" s="212"/>
      <c r="R235" s="212"/>
      <c r="S235" s="212"/>
      <c r="T235" s="213"/>
      <c r="AT235" s="214" t="s">
        <v>247</v>
      </c>
      <c r="AU235" s="214" t="s">
        <v>89</v>
      </c>
      <c r="AV235" s="13" t="s">
        <v>89</v>
      </c>
      <c r="AW235" s="13" t="s">
        <v>39</v>
      </c>
      <c r="AX235" s="13" t="s">
        <v>79</v>
      </c>
      <c r="AY235" s="214" t="s">
        <v>154</v>
      </c>
    </row>
    <row r="236" spans="1:65" s="13" customFormat="1" ht="10">
      <c r="B236" s="204"/>
      <c r="C236" s="205"/>
      <c r="D236" s="167" t="s">
        <v>247</v>
      </c>
      <c r="E236" s="206" t="s">
        <v>35</v>
      </c>
      <c r="F236" s="207" t="s">
        <v>476</v>
      </c>
      <c r="G236" s="205"/>
      <c r="H236" s="208">
        <v>260</v>
      </c>
      <c r="I236" s="209"/>
      <c r="J236" s="205"/>
      <c r="K236" s="205"/>
      <c r="L236" s="210"/>
      <c r="M236" s="211"/>
      <c r="N236" s="212"/>
      <c r="O236" s="212"/>
      <c r="P236" s="212"/>
      <c r="Q236" s="212"/>
      <c r="R236" s="212"/>
      <c r="S236" s="212"/>
      <c r="T236" s="213"/>
      <c r="AT236" s="214" t="s">
        <v>247</v>
      </c>
      <c r="AU236" s="214" t="s">
        <v>89</v>
      </c>
      <c r="AV236" s="13" t="s">
        <v>89</v>
      </c>
      <c r="AW236" s="13" t="s">
        <v>39</v>
      </c>
      <c r="AX236" s="13" t="s">
        <v>79</v>
      </c>
      <c r="AY236" s="214" t="s">
        <v>154</v>
      </c>
    </row>
    <row r="237" spans="1:65" s="14" customFormat="1" ht="10">
      <c r="B237" s="217"/>
      <c r="C237" s="218"/>
      <c r="D237" s="167" t="s">
        <v>247</v>
      </c>
      <c r="E237" s="219" t="s">
        <v>35</v>
      </c>
      <c r="F237" s="220" t="s">
        <v>267</v>
      </c>
      <c r="G237" s="218"/>
      <c r="H237" s="221">
        <v>405</v>
      </c>
      <c r="I237" s="222"/>
      <c r="J237" s="218"/>
      <c r="K237" s="218"/>
      <c r="L237" s="223"/>
      <c r="M237" s="224"/>
      <c r="N237" s="225"/>
      <c r="O237" s="225"/>
      <c r="P237" s="225"/>
      <c r="Q237" s="225"/>
      <c r="R237" s="225"/>
      <c r="S237" s="225"/>
      <c r="T237" s="226"/>
      <c r="AT237" s="227" t="s">
        <v>247</v>
      </c>
      <c r="AU237" s="227" t="s">
        <v>89</v>
      </c>
      <c r="AV237" s="14" t="s">
        <v>163</v>
      </c>
      <c r="AW237" s="14" t="s">
        <v>39</v>
      </c>
      <c r="AX237" s="14" t="s">
        <v>87</v>
      </c>
      <c r="AY237" s="227" t="s">
        <v>154</v>
      </c>
    </row>
    <row r="238" spans="1:65" s="2" customFormat="1" ht="16.5" customHeight="1">
      <c r="A238" s="37"/>
      <c r="B238" s="38"/>
      <c r="C238" s="228" t="s">
        <v>477</v>
      </c>
      <c r="D238" s="228" t="s">
        <v>463</v>
      </c>
      <c r="E238" s="229" t="s">
        <v>478</v>
      </c>
      <c r="F238" s="230" t="s">
        <v>479</v>
      </c>
      <c r="G238" s="231" t="s">
        <v>308</v>
      </c>
      <c r="H238" s="232">
        <v>318</v>
      </c>
      <c r="I238" s="233">
        <v>387</v>
      </c>
      <c r="J238" s="234">
        <f>ROUND(I238*H238,2)</f>
        <v>123066</v>
      </c>
      <c r="K238" s="230" t="s">
        <v>251</v>
      </c>
      <c r="L238" s="235"/>
      <c r="M238" s="236" t="s">
        <v>35</v>
      </c>
      <c r="N238" s="237" t="s">
        <v>50</v>
      </c>
      <c r="O238" s="67"/>
      <c r="P238" s="163">
        <f>O238*H238</f>
        <v>0</v>
      </c>
      <c r="Q238" s="163">
        <v>0.191</v>
      </c>
      <c r="R238" s="163">
        <f>Q238*H238</f>
        <v>60.738</v>
      </c>
      <c r="S238" s="163">
        <v>0</v>
      </c>
      <c r="T238" s="164">
        <f>S238*H238</f>
        <v>0</v>
      </c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  <c r="AE238" s="37"/>
      <c r="AR238" s="165" t="s">
        <v>179</v>
      </c>
      <c r="AT238" s="165" t="s">
        <v>463</v>
      </c>
      <c r="AU238" s="165" t="s">
        <v>89</v>
      </c>
      <c r="AY238" s="19" t="s">
        <v>154</v>
      </c>
      <c r="BE238" s="166">
        <f>IF(N238="základní",J238,0)</f>
        <v>123066</v>
      </c>
      <c r="BF238" s="166">
        <f>IF(N238="snížená",J238,0)</f>
        <v>0</v>
      </c>
      <c r="BG238" s="166">
        <f>IF(N238="zákl. přenesená",J238,0)</f>
        <v>0</v>
      </c>
      <c r="BH238" s="166">
        <f>IF(N238="sníž. přenesená",J238,0)</f>
        <v>0</v>
      </c>
      <c r="BI238" s="166">
        <f>IF(N238="nulová",J238,0)</f>
        <v>0</v>
      </c>
      <c r="BJ238" s="19" t="s">
        <v>87</v>
      </c>
      <c r="BK238" s="166">
        <f>ROUND(I238*H238,2)</f>
        <v>123066</v>
      </c>
      <c r="BL238" s="19" t="s">
        <v>163</v>
      </c>
      <c r="BM238" s="165" t="s">
        <v>480</v>
      </c>
    </row>
    <row r="239" spans="1:65" s="2" customFormat="1" ht="18">
      <c r="A239" s="37"/>
      <c r="B239" s="38"/>
      <c r="C239" s="39"/>
      <c r="D239" s="167" t="s">
        <v>191</v>
      </c>
      <c r="E239" s="39"/>
      <c r="F239" s="168" t="s">
        <v>481</v>
      </c>
      <c r="G239" s="39"/>
      <c r="H239" s="39"/>
      <c r="I239" s="169"/>
      <c r="J239" s="39"/>
      <c r="K239" s="39"/>
      <c r="L239" s="42"/>
      <c r="M239" s="170"/>
      <c r="N239" s="171"/>
      <c r="O239" s="67"/>
      <c r="P239" s="67"/>
      <c r="Q239" s="67"/>
      <c r="R239" s="67"/>
      <c r="S239" s="67"/>
      <c r="T239" s="68"/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  <c r="AE239" s="37"/>
      <c r="AT239" s="19" t="s">
        <v>191</v>
      </c>
      <c r="AU239" s="19" t="s">
        <v>89</v>
      </c>
    </row>
    <row r="240" spans="1:65" s="13" customFormat="1" ht="10">
      <c r="B240" s="204"/>
      <c r="C240" s="205"/>
      <c r="D240" s="167" t="s">
        <v>247</v>
      </c>
      <c r="E240" s="206" t="s">
        <v>35</v>
      </c>
      <c r="F240" s="207" t="s">
        <v>475</v>
      </c>
      <c r="G240" s="205"/>
      <c r="H240" s="208">
        <v>145</v>
      </c>
      <c r="I240" s="209"/>
      <c r="J240" s="205"/>
      <c r="K240" s="205"/>
      <c r="L240" s="210"/>
      <c r="M240" s="211"/>
      <c r="N240" s="212"/>
      <c r="O240" s="212"/>
      <c r="P240" s="212"/>
      <c r="Q240" s="212"/>
      <c r="R240" s="212"/>
      <c r="S240" s="212"/>
      <c r="T240" s="213"/>
      <c r="AT240" s="214" t="s">
        <v>247</v>
      </c>
      <c r="AU240" s="214" t="s">
        <v>89</v>
      </c>
      <c r="AV240" s="13" t="s">
        <v>89</v>
      </c>
      <c r="AW240" s="13" t="s">
        <v>39</v>
      </c>
      <c r="AX240" s="13" t="s">
        <v>79</v>
      </c>
      <c r="AY240" s="214" t="s">
        <v>154</v>
      </c>
    </row>
    <row r="241" spans="1:65" s="15" customFormat="1" ht="10">
      <c r="B241" s="238"/>
      <c r="C241" s="239"/>
      <c r="D241" s="167" t="s">
        <v>247</v>
      </c>
      <c r="E241" s="240" t="s">
        <v>35</v>
      </c>
      <c r="F241" s="241" t="s">
        <v>482</v>
      </c>
      <c r="G241" s="239"/>
      <c r="H241" s="242">
        <v>145</v>
      </c>
      <c r="I241" s="243"/>
      <c r="J241" s="239"/>
      <c r="K241" s="239"/>
      <c r="L241" s="244"/>
      <c r="M241" s="245"/>
      <c r="N241" s="246"/>
      <c r="O241" s="246"/>
      <c r="P241" s="246"/>
      <c r="Q241" s="246"/>
      <c r="R241" s="246"/>
      <c r="S241" s="246"/>
      <c r="T241" s="247"/>
      <c r="AT241" s="248" t="s">
        <v>247</v>
      </c>
      <c r="AU241" s="248" t="s">
        <v>89</v>
      </c>
      <c r="AV241" s="15" t="s">
        <v>159</v>
      </c>
      <c r="AW241" s="15" t="s">
        <v>39</v>
      </c>
      <c r="AX241" s="15" t="s">
        <v>79</v>
      </c>
      <c r="AY241" s="248" t="s">
        <v>154</v>
      </c>
    </row>
    <row r="242" spans="1:65" s="13" customFormat="1" ht="10">
      <c r="B242" s="204"/>
      <c r="C242" s="205"/>
      <c r="D242" s="167" t="s">
        <v>247</v>
      </c>
      <c r="E242" s="206" t="s">
        <v>35</v>
      </c>
      <c r="F242" s="207" t="s">
        <v>483</v>
      </c>
      <c r="G242" s="205"/>
      <c r="H242" s="208">
        <v>58</v>
      </c>
      <c r="I242" s="209"/>
      <c r="J242" s="205"/>
      <c r="K242" s="205"/>
      <c r="L242" s="210"/>
      <c r="M242" s="211"/>
      <c r="N242" s="212"/>
      <c r="O242" s="212"/>
      <c r="P242" s="212"/>
      <c r="Q242" s="212"/>
      <c r="R242" s="212"/>
      <c r="S242" s="212"/>
      <c r="T242" s="213"/>
      <c r="AT242" s="214" t="s">
        <v>247</v>
      </c>
      <c r="AU242" s="214" t="s">
        <v>89</v>
      </c>
      <c r="AV242" s="13" t="s">
        <v>89</v>
      </c>
      <c r="AW242" s="13" t="s">
        <v>39</v>
      </c>
      <c r="AX242" s="13" t="s">
        <v>79</v>
      </c>
      <c r="AY242" s="214" t="s">
        <v>154</v>
      </c>
    </row>
    <row r="243" spans="1:65" s="13" customFormat="1" ht="10">
      <c r="B243" s="204"/>
      <c r="C243" s="205"/>
      <c r="D243" s="167" t="s">
        <v>247</v>
      </c>
      <c r="E243" s="206" t="s">
        <v>35</v>
      </c>
      <c r="F243" s="207" t="s">
        <v>476</v>
      </c>
      <c r="G243" s="205"/>
      <c r="H243" s="208">
        <v>260</v>
      </c>
      <c r="I243" s="209"/>
      <c r="J243" s="205"/>
      <c r="K243" s="205"/>
      <c r="L243" s="210"/>
      <c r="M243" s="211"/>
      <c r="N243" s="212"/>
      <c r="O243" s="212"/>
      <c r="P243" s="212"/>
      <c r="Q243" s="212"/>
      <c r="R243" s="212"/>
      <c r="S243" s="212"/>
      <c r="T243" s="213"/>
      <c r="AT243" s="214" t="s">
        <v>247</v>
      </c>
      <c r="AU243" s="214" t="s">
        <v>89</v>
      </c>
      <c r="AV243" s="13" t="s">
        <v>89</v>
      </c>
      <c r="AW243" s="13" t="s">
        <v>39</v>
      </c>
      <c r="AX243" s="13" t="s">
        <v>79</v>
      </c>
      <c r="AY243" s="214" t="s">
        <v>154</v>
      </c>
    </row>
    <row r="244" spans="1:65" s="15" customFormat="1" ht="10">
      <c r="B244" s="238"/>
      <c r="C244" s="239"/>
      <c r="D244" s="167" t="s">
        <v>247</v>
      </c>
      <c r="E244" s="240" t="s">
        <v>35</v>
      </c>
      <c r="F244" s="241" t="s">
        <v>482</v>
      </c>
      <c r="G244" s="239"/>
      <c r="H244" s="242">
        <v>318</v>
      </c>
      <c r="I244" s="243"/>
      <c r="J244" s="239"/>
      <c r="K244" s="239"/>
      <c r="L244" s="244"/>
      <c r="M244" s="245"/>
      <c r="N244" s="246"/>
      <c r="O244" s="246"/>
      <c r="P244" s="246"/>
      <c r="Q244" s="246"/>
      <c r="R244" s="246"/>
      <c r="S244" s="246"/>
      <c r="T244" s="247"/>
      <c r="AT244" s="248" t="s">
        <v>247</v>
      </c>
      <c r="AU244" s="248" t="s">
        <v>89</v>
      </c>
      <c r="AV244" s="15" t="s">
        <v>159</v>
      </c>
      <c r="AW244" s="15" t="s">
        <v>39</v>
      </c>
      <c r="AX244" s="15" t="s">
        <v>87</v>
      </c>
      <c r="AY244" s="248" t="s">
        <v>154</v>
      </c>
    </row>
    <row r="245" spans="1:65" s="2" customFormat="1" ht="24.15" customHeight="1">
      <c r="A245" s="37"/>
      <c r="B245" s="38"/>
      <c r="C245" s="154" t="s">
        <v>484</v>
      </c>
      <c r="D245" s="154" t="s">
        <v>149</v>
      </c>
      <c r="E245" s="155" t="s">
        <v>485</v>
      </c>
      <c r="F245" s="156" t="s">
        <v>486</v>
      </c>
      <c r="G245" s="157" t="s">
        <v>308</v>
      </c>
      <c r="H245" s="158">
        <v>405</v>
      </c>
      <c r="I245" s="159">
        <v>465</v>
      </c>
      <c r="J245" s="160">
        <f>ROUND(I245*H245,2)</f>
        <v>188325</v>
      </c>
      <c r="K245" s="156" t="s">
        <v>251</v>
      </c>
      <c r="L245" s="42"/>
      <c r="M245" s="161" t="s">
        <v>35</v>
      </c>
      <c r="N245" s="162" t="s">
        <v>50</v>
      </c>
      <c r="O245" s="67"/>
      <c r="P245" s="163">
        <f>O245*H245</f>
        <v>0</v>
      </c>
      <c r="Q245" s="163">
        <v>0.38313999999999998</v>
      </c>
      <c r="R245" s="163">
        <f>Q245*H245</f>
        <v>155.17169999999999</v>
      </c>
      <c r="S245" s="163">
        <v>0</v>
      </c>
      <c r="T245" s="164">
        <f>S245*H245</f>
        <v>0</v>
      </c>
      <c r="U245" s="37"/>
      <c r="V245" s="37"/>
      <c r="W245" s="37"/>
      <c r="X245" s="37"/>
      <c r="Y245" s="37"/>
      <c r="Z245" s="37"/>
      <c r="AA245" s="37"/>
      <c r="AB245" s="37"/>
      <c r="AC245" s="37"/>
      <c r="AD245" s="37"/>
      <c r="AE245" s="37"/>
      <c r="AR245" s="165" t="s">
        <v>163</v>
      </c>
      <c r="AT245" s="165" t="s">
        <v>149</v>
      </c>
      <c r="AU245" s="165" t="s">
        <v>89</v>
      </c>
      <c r="AY245" s="19" t="s">
        <v>154</v>
      </c>
      <c r="BE245" s="166">
        <f>IF(N245="základní",J245,0)</f>
        <v>188325</v>
      </c>
      <c r="BF245" s="166">
        <f>IF(N245="snížená",J245,0)</f>
        <v>0</v>
      </c>
      <c r="BG245" s="166">
        <f>IF(N245="zákl. přenesená",J245,0)</f>
        <v>0</v>
      </c>
      <c r="BH245" s="166">
        <f>IF(N245="sníž. přenesená",J245,0)</f>
        <v>0</v>
      </c>
      <c r="BI245" s="166">
        <f>IF(N245="nulová",J245,0)</f>
        <v>0</v>
      </c>
      <c r="BJ245" s="19" t="s">
        <v>87</v>
      </c>
      <c r="BK245" s="166">
        <f>ROUND(I245*H245,2)</f>
        <v>188325</v>
      </c>
      <c r="BL245" s="19" t="s">
        <v>163</v>
      </c>
      <c r="BM245" s="165" t="s">
        <v>487</v>
      </c>
    </row>
    <row r="246" spans="1:65" s="2" customFormat="1" ht="10">
      <c r="A246" s="37"/>
      <c r="B246" s="38"/>
      <c r="C246" s="39"/>
      <c r="D246" s="215" t="s">
        <v>253</v>
      </c>
      <c r="E246" s="39"/>
      <c r="F246" s="216" t="s">
        <v>488</v>
      </c>
      <c r="G246" s="39"/>
      <c r="H246" s="39"/>
      <c r="I246" s="169"/>
      <c r="J246" s="39"/>
      <c r="K246" s="39"/>
      <c r="L246" s="42"/>
      <c r="M246" s="170"/>
      <c r="N246" s="171"/>
      <c r="O246" s="67"/>
      <c r="P246" s="67"/>
      <c r="Q246" s="67"/>
      <c r="R246" s="67"/>
      <c r="S246" s="67"/>
      <c r="T246" s="68"/>
      <c r="U246" s="37"/>
      <c r="V246" s="37"/>
      <c r="W246" s="37"/>
      <c r="X246" s="37"/>
      <c r="Y246" s="37"/>
      <c r="Z246" s="37"/>
      <c r="AA246" s="37"/>
      <c r="AB246" s="37"/>
      <c r="AC246" s="37"/>
      <c r="AD246" s="37"/>
      <c r="AE246" s="37"/>
      <c r="AT246" s="19" t="s">
        <v>253</v>
      </c>
      <c r="AU246" s="19" t="s">
        <v>89</v>
      </c>
    </row>
    <row r="247" spans="1:65" s="13" customFormat="1" ht="10">
      <c r="B247" s="204"/>
      <c r="C247" s="205"/>
      <c r="D247" s="167" t="s">
        <v>247</v>
      </c>
      <c r="E247" s="206" t="s">
        <v>35</v>
      </c>
      <c r="F247" s="207" t="s">
        <v>475</v>
      </c>
      <c r="G247" s="205"/>
      <c r="H247" s="208">
        <v>145</v>
      </c>
      <c r="I247" s="209"/>
      <c r="J247" s="205"/>
      <c r="K247" s="205"/>
      <c r="L247" s="210"/>
      <c r="M247" s="211"/>
      <c r="N247" s="212"/>
      <c r="O247" s="212"/>
      <c r="P247" s="212"/>
      <c r="Q247" s="212"/>
      <c r="R247" s="212"/>
      <c r="S247" s="212"/>
      <c r="T247" s="213"/>
      <c r="AT247" s="214" t="s">
        <v>247</v>
      </c>
      <c r="AU247" s="214" t="s">
        <v>89</v>
      </c>
      <c r="AV247" s="13" t="s">
        <v>89</v>
      </c>
      <c r="AW247" s="13" t="s">
        <v>39</v>
      </c>
      <c r="AX247" s="13" t="s">
        <v>79</v>
      </c>
      <c r="AY247" s="214" t="s">
        <v>154</v>
      </c>
    </row>
    <row r="248" spans="1:65" s="13" customFormat="1" ht="10">
      <c r="B248" s="204"/>
      <c r="C248" s="205"/>
      <c r="D248" s="167" t="s">
        <v>247</v>
      </c>
      <c r="E248" s="206" t="s">
        <v>35</v>
      </c>
      <c r="F248" s="207" t="s">
        <v>476</v>
      </c>
      <c r="G248" s="205"/>
      <c r="H248" s="208">
        <v>260</v>
      </c>
      <c r="I248" s="209"/>
      <c r="J248" s="205"/>
      <c r="K248" s="205"/>
      <c r="L248" s="210"/>
      <c r="M248" s="211"/>
      <c r="N248" s="212"/>
      <c r="O248" s="212"/>
      <c r="P248" s="212"/>
      <c r="Q248" s="212"/>
      <c r="R248" s="212"/>
      <c r="S248" s="212"/>
      <c r="T248" s="213"/>
      <c r="AT248" s="214" t="s">
        <v>247</v>
      </c>
      <c r="AU248" s="214" t="s">
        <v>89</v>
      </c>
      <c r="AV248" s="13" t="s">
        <v>89</v>
      </c>
      <c r="AW248" s="13" t="s">
        <v>39</v>
      </c>
      <c r="AX248" s="13" t="s">
        <v>79</v>
      </c>
      <c r="AY248" s="214" t="s">
        <v>154</v>
      </c>
    </row>
    <row r="249" spans="1:65" s="14" customFormat="1" ht="10">
      <c r="B249" s="217"/>
      <c r="C249" s="218"/>
      <c r="D249" s="167" t="s">
        <v>247</v>
      </c>
      <c r="E249" s="219" t="s">
        <v>35</v>
      </c>
      <c r="F249" s="220" t="s">
        <v>267</v>
      </c>
      <c r="G249" s="218"/>
      <c r="H249" s="221">
        <v>405</v>
      </c>
      <c r="I249" s="222"/>
      <c r="J249" s="218"/>
      <c r="K249" s="218"/>
      <c r="L249" s="223"/>
      <c r="M249" s="224"/>
      <c r="N249" s="225"/>
      <c r="O249" s="225"/>
      <c r="P249" s="225"/>
      <c r="Q249" s="225"/>
      <c r="R249" s="225"/>
      <c r="S249" s="225"/>
      <c r="T249" s="226"/>
      <c r="AT249" s="227" t="s">
        <v>247</v>
      </c>
      <c r="AU249" s="227" t="s">
        <v>89</v>
      </c>
      <c r="AV249" s="14" t="s">
        <v>163</v>
      </c>
      <c r="AW249" s="14" t="s">
        <v>39</v>
      </c>
      <c r="AX249" s="14" t="s">
        <v>87</v>
      </c>
      <c r="AY249" s="227" t="s">
        <v>154</v>
      </c>
    </row>
    <row r="250" spans="1:65" s="2" customFormat="1" ht="21.75" customHeight="1">
      <c r="A250" s="37"/>
      <c r="B250" s="38"/>
      <c r="C250" s="154" t="s">
        <v>489</v>
      </c>
      <c r="D250" s="154" t="s">
        <v>149</v>
      </c>
      <c r="E250" s="155" t="s">
        <v>490</v>
      </c>
      <c r="F250" s="156" t="s">
        <v>491</v>
      </c>
      <c r="G250" s="157" t="s">
        <v>308</v>
      </c>
      <c r="H250" s="158">
        <v>405</v>
      </c>
      <c r="I250" s="159">
        <v>212</v>
      </c>
      <c r="J250" s="160">
        <f>ROUND(I250*H250,2)</f>
        <v>85860</v>
      </c>
      <c r="K250" s="156" t="s">
        <v>251</v>
      </c>
      <c r="L250" s="42"/>
      <c r="M250" s="161" t="s">
        <v>35</v>
      </c>
      <c r="N250" s="162" t="s">
        <v>50</v>
      </c>
      <c r="O250" s="67"/>
      <c r="P250" s="163">
        <f>O250*H250</f>
        <v>0</v>
      </c>
      <c r="Q250" s="163">
        <v>0</v>
      </c>
      <c r="R250" s="163">
        <f>Q250*H250</f>
        <v>0</v>
      </c>
      <c r="S250" s="163">
        <v>0</v>
      </c>
      <c r="T250" s="164">
        <f>S250*H250</f>
        <v>0</v>
      </c>
      <c r="U250" s="37"/>
      <c r="V250" s="37"/>
      <c r="W250" s="37"/>
      <c r="X250" s="37"/>
      <c r="Y250" s="37"/>
      <c r="Z250" s="37"/>
      <c r="AA250" s="37"/>
      <c r="AB250" s="37"/>
      <c r="AC250" s="37"/>
      <c r="AD250" s="37"/>
      <c r="AE250" s="37"/>
      <c r="AR250" s="165" t="s">
        <v>163</v>
      </c>
      <c r="AT250" s="165" t="s">
        <v>149</v>
      </c>
      <c r="AU250" s="165" t="s">
        <v>89</v>
      </c>
      <c r="AY250" s="19" t="s">
        <v>154</v>
      </c>
      <c r="BE250" s="166">
        <f>IF(N250="základní",J250,0)</f>
        <v>85860</v>
      </c>
      <c r="BF250" s="166">
        <f>IF(N250="snížená",J250,0)</f>
        <v>0</v>
      </c>
      <c r="BG250" s="166">
        <f>IF(N250="zákl. přenesená",J250,0)</f>
        <v>0</v>
      </c>
      <c r="BH250" s="166">
        <f>IF(N250="sníž. přenesená",J250,0)</f>
        <v>0</v>
      </c>
      <c r="BI250" s="166">
        <f>IF(N250="nulová",J250,0)</f>
        <v>0</v>
      </c>
      <c r="BJ250" s="19" t="s">
        <v>87</v>
      </c>
      <c r="BK250" s="166">
        <f>ROUND(I250*H250,2)</f>
        <v>85860</v>
      </c>
      <c r="BL250" s="19" t="s">
        <v>163</v>
      </c>
      <c r="BM250" s="165" t="s">
        <v>492</v>
      </c>
    </row>
    <row r="251" spans="1:65" s="2" customFormat="1" ht="10">
      <c r="A251" s="37"/>
      <c r="B251" s="38"/>
      <c r="C251" s="39"/>
      <c r="D251" s="215" t="s">
        <v>253</v>
      </c>
      <c r="E251" s="39"/>
      <c r="F251" s="216" t="s">
        <v>493</v>
      </c>
      <c r="G251" s="39"/>
      <c r="H251" s="39"/>
      <c r="I251" s="169"/>
      <c r="J251" s="39"/>
      <c r="K251" s="39"/>
      <c r="L251" s="42"/>
      <c r="M251" s="170"/>
      <c r="N251" s="171"/>
      <c r="O251" s="67"/>
      <c r="P251" s="67"/>
      <c r="Q251" s="67"/>
      <c r="R251" s="67"/>
      <c r="S251" s="67"/>
      <c r="T251" s="68"/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  <c r="AE251" s="37"/>
      <c r="AT251" s="19" t="s">
        <v>253</v>
      </c>
      <c r="AU251" s="19" t="s">
        <v>89</v>
      </c>
    </row>
    <row r="252" spans="1:65" s="13" customFormat="1" ht="10">
      <c r="B252" s="204"/>
      <c r="C252" s="205"/>
      <c r="D252" s="167" t="s">
        <v>247</v>
      </c>
      <c r="E252" s="206" t="s">
        <v>35</v>
      </c>
      <c r="F252" s="207" t="s">
        <v>475</v>
      </c>
      <c r="G252" s="205"/>
      <c r="H252" s="208">
        <v>145</v>
      </c>
      <c r="I252" s="209"/>
      <c r="J252" s="205"/>
      <c r="K252" s="205"/>
      <c r="L252" s="210"/>
      <c r="M252" s="211"/>
      <c r="N252" s="212"/>
      <c r="O252" s="212"/>
      <c r="P252" s="212"/>
      <c r="Q252" s="212"/>
      <c r="R252" s="212"/>
      <c r="S252" s="212"/>
      <c r="T252" s="213"/>
      <c r="AT252" s="214" t="s">
        <v>247</v>
      </c>
      <c r="AU252" s="214" t="s">
        <v>89</v>
      </c>
      <c r="AV252" s="13" t="s">
        <v>89</v>
      </c>
      <c r="AW252" s="13" t="s">
        <v>39</v>
      </c>
      <c r="AX252" s="13" t="s">
        <v>79</v>
      </c>
      <c r="AY252" s="214" t="s">
        <v>154</v>
      </c>
    </row>
    <row r="253" spans="1:65" s="13" customFormat="1" ht="10">
      <c r="B253" s="204"/>
      <c r="C253" s="205"/>
      <c r="D253" s="167" t="s">
        <v>247</v>
      </c>
      <c r="E253" s="206" t="s">
        <v>35</v>
      </c>
      <c r="F253" s="207" t="s">
        <v>476</v>
      </c>
      <c r="G253" s="205"/>
      <c r="H253" s="208">
        <v>260</v>
      </c>
      <c r="I253" s="209"/>
      <c r="J253" s="205"/>
      <c r="K253" s="205"/>
      <c r="L253" s="210"/>
      <c r="M253" s="211"/>
      <c r="N253" s="212"/>
      <c r="O253" s="212"/>
      <c r="P253" s="212"/>
      <c r="Q253" s="212"/>
      <c r="R253" s="212"/>
      <c r="S253" s="212"/>
      <c r="T253" s="213"/>
      <c r="AT253" s="214" t="s">
        <v>247</v>
      </c>
      <c r="AU253" s="214" t="s">
        <v>89</v>
      </c>
      <c r="AV253" s="13" t="s">
        <v>89</v>
      </c>
      <c r="AW253" s="13" t="s">
        <v>39</v>
      </c>
      <c r="AX253" s="13" t="s">
        <v>79</v>
      </c>
      <c r="AY253" s="214" t="s">
        <v>154</v>
      </c>
    </row>
    <row r="254" spans="1:65" s="14" customFormat="1" ht="10">
      <c r="B254" s="217"/>
      <c r="C254" s="218"/>
      <c r="D254" s="167" t="s">
        <v>247</v>
      </c>
      <c r="E254" s="219" t="s">
        <v>35</v>
      </c>
      <c r="F254" s="220" t="s">
        <v>267</v>
      </c>
      <c r="G254" s="218"/>
      <c r="H254" s="221">
        <v>405</v>
      </c>
      <c r="I254" s="222"/>
      <c r="J254" s="218"/>
      <c r="K254" s="218"/>
      <c r="L254" s="223"/>
      <c r="M254" s="224"/>
      <c r="N254" s="225"/>
      <c r="O254" s="225"/>
      <c r="P254" s="225"/>
      <c r="Q254" s="225"/>
      <c r="R254" s="225"/>
      <c r="S254" s="225"/>
      <c r="T254" s="226"/>
      <c r="AT254" s="227" t="s">
        <v>247</v>
      </c>
      <c r="AU254" s="227" t="s">
        <v>89</v>
      </c>
      <c r="AV254" s="14" t="s">
        <v>163</v>
      </c>
      <c r="AW254" s="14" t="s">
        <v>39</v>
      </c>
      <c r="AX254" s="14" t="s">
        <v>87</v>
      </c>
      <c r="AY254" s="227" t="s">
        <v>154</v>
      </c>
    </row>
    <row r="255" spans="1:65" s="2" customFormat="1" ht="21.75" customHeight="1">
      <c r="A255" s="37"/>
      <c r="B255" s="38"/>
      <c r="C255" s="154" t="s">
        <v>494</v>
      </c>
      <c r="D255" s="154" t="s">
        <v>149</v>
      </c>
      <c r="E255" s="155" t="s">
        <v>446</v>
      </c>
      <c r="F255" s="156" t="s">
        <v>447</v>
      </c>
      <c r="G255" s="157" t="s">
        <v>308</v>
      </c>
      <c r="H255" s="158">
        <v>405</v>
      </c>
      <c r="I255" s="159">
        <v>32.840000000000003</v>
      </c>
      <c r="J255" s="160">
        <f>ROUND(I255*H255,2)</f>
        <v>13300.2</v>
      </c>
      <c r="K255" s="156" t="s">
        <v>251</v>
      </c>
      <c r="L255" s="42"/>
      <c r="M255" s="161" t="s">
        <v>35</v>
      </c>
      <c r="N255" s="162" t="s">
        <v>50</v>
      </c>
      <c r="O255" s="67"/>
      <c r="P255" s="163">
        <f>O255*H255</f>
        <v>0</v>
      </c>
      <c r="Q255" s="163">
        <v>0</v>
      </c>
      <c r="R255" s="163">
        <f>Q255*H255</f>
        <v>0</v>
      </c>
      <c r="S255" s="163">
        <v>0</v>
      </c>
      <c r="T255" s="164">
        <f>S255*H255</f>
        <v>0</v>
      </c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  <c r="AE255" s="37"/>
      <c r="AR255" s="165" t="s">
        <v>163</v>
      </c>
      <c r="AT255" s="165" t="s">
        <v>149</v>
      </c>
      <c r="AU255" s="165" t="s">
        <v>89</v>
      </c>
      <c r="AY255" s="19" t="s">
        <v>154</v>
      </c>
      <c r="BE255" s="166">
        <f>IF(N255="základní",J255,0)</f>
        <v>13300.2</v>
      </c>
      <c r="BF255" s="166">
        <f>IF(N255="snížená",J255,0)</f>
        <v>0</v>
      </c>
      <c r="BG255" s="166">
        <f>IF(N255="zákl. přenesená",J255,0)</f>
        <v>0</v>
      </c>
      <c r="BH255" s="166">
        <f>IF(N255="sníž. přenesená",J255,0)</f>
        <v>0</v>
      </c>
      <c r="BI255" s="166">
        <f>IF(N255="nulová",J255,0)</f>
        <v>0</v>
      </c>
      <c r="BJ255" s="19" t="s">
        <v>87</v>
      </c>
      <c r="BK255" s="166">
        <f>ROUND(I255*H255,2)</f>
        <v>13300.2</v>
      </c>
      <c r="BL255" s="19" t="s">
        <v>163</v>
      </c>
      <c r="BM255" s="165" t="s">
        <v>495</v>
      </c>
    </row>
    <row r="256" spans="1:65" s="2" customFormat="1" ht="10">
      <c r="A256" s="37"/>
      <c r="B256" s="38"/>
      <c r="C256" s="39"/>
      <c r="D256" s="215" t="s">
        <v>253</v>
      </c>
      <c r="E256" s="39"/>
      <c r="F256" s="216" t="s">
        <v>449</v>
      </c>
      <c r="G256" s="39"/>
      <c r="H256" s="39"/>
      <c r="I256" s="169"/>
      <c r="J256" s="39"/>
      <c r="K256" s="39"/>
      <c r="L256" s="42"/>
      <c r="M256" s="170"/>
      <c r="N256" s="171"/>
      <c r="O256" s="67"/>
      <c r="P256" s="67"/>
      <c r="Q256" s="67"/>
      <c r="R256" s="67"/>
      <c r="S256" s="67"/>
      <c r="T256" s="68"/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  <c r="AE256" s="37"/>
      <c r="AT256" s="19" t="s">
        <v>253</v>
      </c>
      <c r="AU256" s="19" t="s">
        <v>89</v>
      </c>
    </row>
    <row r="257" spans="1:65" s="13" customFormat="1" ht="10">
      <c r="B257" s="204"/>
      <c r="C257" s="205"/>
      <c r="D257" s="167" t="s">
        <v>247</v>
      </c>
      <c r="E257" s="206" t="s">
        <v>35</v>
      </c>
      <c r="F257" s="207" t="s">
        <v>475</v>
      </c>
      <c r="G257" s="205"/>
      <c r="H257" s="208">
        <v>145</v>
      </c>
      <c r="I257" s="209"/>
      <c r="J257" s="205"/>
      <c r="K257" s="205"/>
      <c r="L257" s="210"/>
      <c r="M257" s="211"/>
      <c r="N257" s="212"/>
      <c r="O257" s="212"/>
      <c r="P257" s="212"/>
      <c r="Q257" s="212"/>
      <c r="R257" s="212"/>
      <c r="S257" s="212"/>
      <c r="T257" s="213"/>
      <c r="AT257" s="214" t="s">
        <v>247</v>
      </c>
      <c r="AU257" s="214" t="s">
        <v>89</v>
      </c>
      <c r="AV257" s="13" t="s">
        <v>89</v>
      </c>
      <c r="AW257" s="13" t="s">
        <v>39</v>
      </c>
      <c r="AX257" s="13" t="s">
        <v>79</v>
      </c>
      <c r="AY257" s="214" t="s">
        <v>154</v>
      </c>
    </row>
    <row r="258" spans="1:65" s="13" customFormat="1" ht="10">
      <c r="B258" s="204"/>
      <c r="C258" s="205"/>
      <c r="D258" s="167" t="s">
        <v>247</v>
      </c>
      <c r="E258" s="206" t="s">
        <v>35</v>
      </c>
      <c r="F258" s="207" t="s">
        <v>476</v>
      </c>
      <c r="G258" s="205"/>
      <c r="H258" s="208">
        <v>260</v>
      </c>
      <c r="I258" s="209"/>
      <c r="J258" s="205"/>
      <c r="K258" s="205"/>
      <c r="L258" s="210"/>
      <c r="M258" s="211"/>
      <c r="N258" s="212"/>
      <c r="O258" s="212"/>
      <c r="P258" s="212"/>
      <c r="Q258" s="212"/>
      <c r="R258" s="212"/>
      <c r="S258" s="212"/>
      <c r="T258" s="213"/>
      <c r="AT258" s="214" t="s">
        <v>247</v>
      </c>
      <c r="AU258" s="214" t="s">
        <v>89</v>
      </c>
      <c r="AV258" s="13" t="s">
        <v>89</v>
      </c>
      <c r="AW258" s="13" t="s">
        <v>39</v>
      </c>
      <c r="AX258" s="13" t="s">
        <v>79</v>
      </c>
      <c r="AY258" s="214" t="s">
        <v>154</v>
      </c>
    </row>
    <row r="259" spans="1:65" s="14" customFormat="1" ht="10">
      <c r="B259" s="217"/>
      <c r="C259" s="218"/>
      <c r="D259" s="167" t="s">
        <v>247</v>
      </c>
      <c r="E259" s="219" t="s">
        <v>35</v>
      </c>
      <c r="F259" s="220" t="s">
        <v>267</v>
      </c>
      <c r="G259" s="218"/>
      <c r="H259" s="221">
        <v>405</v>
      </c>
      <c r="I259" s="222"/>
      <c r="J259" s="218"/>
      <c r="K259" s="218"/>
      <c r="L259" s="223"/>
      <c r="M259" s="224"/>
      <c r="N259" s="225"/>
      <c r="O259" s="225"/>
      <c r="P259" s="225"/>
      <c r="Q259" s="225"/>
      <c r="R259" s="225"/>
      <c r="S259" s="225"/>
      <c r="T259" s="226"/>
      <c r="AT259" s="227" t="s">
        <v>247</v>
      </c>
      <c r="AU259" s="227" t="s">
        <v>89</v>
      </c>
      <c r="AV259" s="14" t="s">
        <v>163</v>
      </c>
      <c r="AW259" s="14" t="s">
        <v>39</v>
      </c>
      <c r="AX259" s="14" t="s">
        <v>87</v>
      </c>
      <c r="AY259" s="227" t="s">
        <v>154</v>
      </c>
    </row>
    <row r="260" spans="1:65" s="2" customFormat="1" ht="24.15" customHeight="1">
      <c r="A260" s="37"/>
      <c r="B260" s="38"/>
      <c r="C260" s="154" t="s">
        <v>496</v>
      </c>
      <c r="D260" s="154" t="s">
        <v>149</v>
      </c>
      <c r="E260" s="155" t="s">
        <v>451</v>
      </c>
      <c r="F260" s="156" t="s">
        <v>452</v>
      </c>
      <c r="G260" s="157" t="s">
        <v>274</v>
      </c>
      <c r="H260" s="158">
        <v>125</v>
      </c>
      <c r="I260" s="159">
        <v>385.5</v>
      </c>
      <c r="J260" s="160">
        <f>ROUND(I260*H260,2)</f>
        <v>48187.5</v>
      </c>
      <c r="K260" s="156" t="s">
        <v>251</v>
      </c>
      <c r="L260" s="42"/>
      <c r="M260" s="161" t="s">
        <v>35</v>
      </c>
      <c r="N260" s="162" t="s">
        <v>50</v>
      </c>
      <c r="O260" s="67"/>
      <c r="P260" s="163">
        <f>O260*H260</f>
        <v>0</v>
      </c>
      <c r="Q260" s="163">
        <v>0.15540000000000001</v>
      </c>
      <c r="R260" s="163">
        <f>Q260*H260</f>
        <v>19.425000000000001</v>
      </c>
      <c r="S260" s="163">
        <v>0</v>
      </c>
      <c r="T260" s="164">
        <f>S260*H260</f>
        <v>0</v>
      </c>
      <c r="U260" s="37"/>
      <c r="V260" s="37"/>
      <c r="W260" s="37"/>
      <c r="X260" s="37"/>
      <c r="Y260" s="37"/>
      <c r="Z260" s="37"/>
      <c r="AA260" s="37"/>
      <c r="AB260" s="37"/>
      <c r="AC260" s="37"/>
      <c r="AD260" s="37"/>
      <c r="AE260" s="37"/>
      <c r="AR260" s="165" t="s">
        <v>163</v>
      </c>
      <c r="AT260" s="165" t="s">
        <v>149</v>
      </c>
      <c r="AU260" s="165" t="s">
        <v>89</v>
      </c>
      <c r="AY260" s="19" t="s">
        <v>154</v>
      </c>
      <c r="BE260" s="166">
        <f>IF(N260="základní",J260,0)</f>
        <v>48187.5</v>
      </c>
      <c r="BF260" s="166">
        <f>IF(N260="snížená",J260,0)</f>
        <v>0</v>
      </c>
      <c r="BG260" s="166">
        <f>IF(N260="zákl. přenesená",J260,0)</f>
        <v>0</v>
      </c>
      <c r="BH260" s="166">
        <f>IF(N260="sníž. přenesená",J260,0)</f>
        <v>0</v>
      </c>
      <c r="BI260" s="166">
        <f>IF(N260="nulová",J260,0)</f>
        <v>0</v>
      </c>
      <c r="BJ260" s="19" t="s">
        <v>87</v>
      </c>
      <c r="BK260" s="166">
        <f>ROUND(I260*H260,2)</f>
        <v>48187.5</v>
      </c>
      <c r="BL260" s="19" t="s">
        <v>163</v>
      </c>
      <c r="BM260" s="165" t="s">
        <v>497</v>
      </c>
    </row>
    <row r="261" spans="1:65" s="2" customFormat="1" ht="10">
      <c r="A261" s="37"/>
      <c r="B261" s="38"/>
      <c r="C261" s="39"/>
      <c r="D261" s="215" t="s">
        <v>253</v>
      </c>
      <c r="E261" s="39"/>
      <c r="F261" s="216" t="s">
        <v>454</v>
      </c>
      <c r="G261" s="39"/>
      <c r="H261" s="39"/>
      <c r="I261" s="169"/>
      <c r="J261" s="39"/>
      <c r="K261" s="39"/>
      <c r="L261" s="42"/>
      <c r="M261" s="170"/>
      <c r="N261" s="171"/>
      <c r="O261" s="67"/>
      <c r="P261" s="67"/>
      <c r="Q261" s="67"/>
      <c r="R261" s="67"/>
      <c r="S261" s="67"/>
      <c r="T261" s="68"/>
      <c r="U261" s="37"/>
      <c r="V261" s="37"/>
      <c r="W261" s="37"/>
      <c r="X261" s="37"/>
      <c r="Y261" s="37"/>
      <c r="Z261" s="37"/>
      <c r="AA261" s="37"/>
      <c r="AB261" s="37"/>
      <c r="AC261" s="37"/>
      <c r="AD261" s="37"/>
      <c r="AE261" s="37"/>
      <c r="AT261" s="19" t="s">
        <v>253</v>
      </c>
      <c r="AU261" s="19" t="s">
        <v>89</v>
      </c>
    </row>
    <row r="262" spans="1:65" s="13" customFormat="1" ht="10">
      <c r="B262" s="204"/>
      <c r="C262" s="205"/>
      <c r="D262" s="167" t="s">
        <v>247</v>
      </c>
      <c r="E262" s="206" t="s">
        <v>35</v>
      </c>
      <c r="F262" s="207" t="s">
        <v>498</v>
      </c>
      <c r="G262" s="205"/>
      <c r="H262" s="208">
        <v>125</v>
      </c>
      <c r="I262" s="209"/>
      <c r="J262" s="205"/>
      <c r="K262" s="205"/>
      <c r="L262" s="210"/>
      <c r="M262" s="211"/>
      <c r="N262" s="212"/>
      <c r="O262" s="212"/>
      <c r="P262" s="212"/>
      <c r="Q262" s="212"/>
      <c r="R262" s="212"/>
      <c r="S262" s="212"/>
      <c r="T262" s="213"/>
      <c r="AT262" s="214" t="s">
        <v>247</v>
      </c>
      <c r="AU262" s="214" t="s">
        <v>89</v>
      </c>
      <c r="AV262" s="13" t="s">
        <v>89</v>
      </c>
      <c r="AW262" s="13" t="s">
        <v>39</v>
      </c>
      <c r="AX262" s="13" t="s">
        <v>87</v>
      </c>
      <c r="AY262" s="214" t="s">
        <v>154</v>
      </c>
    </row>
    <row r="263" spans="1:65" s="2" customFormat="1" ht="16.5" customHeight="1">
      <c r="A263" s="37"/>
      <c r="B263" s="38"/>
      <c r="C263" s="228" t="s">
        <v>499</v>
      </c>
      <c r="D263" s="228" t="s">
        <v>463</v>
      </c>
      <c r="E263" s="229" t="s">
        <v>464</v>
      </c>
      <c r="F263" s="230" t="s">
        <v>465</v>
      </c>
      <c r="G263" s="231" t="s">
        <v>274</v>
      </c>
      <c r="H263" s="232">
        <v>125</v>
      </c>
      <c r="I263" s="233">
        <v>259</v>
      </c>
      <c r="J263" s="234">
        <f>ROUND(I263*H263,2)</f>
        <v>32375</v>
      </c>
      <c r="K263" s="230" t="s">
        <v>251</v>
      </c>
      <c r="L263" s="235"/>
      <c r="M263" s="236" t="s">
        <v>35</v>
      </c>
      <c r="N263" s="237" t="s">
        <v>50</v>
      </c>
      <c r="O263" s="67"/>
      <c r="P263" s="163">
        <f>O263*H263</f>
        <v>0</v>
      </c>
      <c r="Q263" s="163">
        <v>0.04</v>
      </c>
      <c r="R263" s="163">
        <f>Q263*H263</f>
        <v>5</v>
      </c>
      <c r="S263" s="163">
        <v>0</v>
      </c>
      <c r="T263" s="164">
        <f>S263*H263</f>
        <v>0</v>
      </c>
      <c r="U263" s="37"/>
      <c r="V263" s="37"/>
      <c r="W263" s="37"/>
      <c r="X263" s="37"/>
      <c r="Y263" s="37"/>
      <c r="Z263" s="37"/>
      <c r="AA263" s="37"/>
      <c r="AB263" s="37"/>
      <c r="AC263" s="37"/>
      <c r="AD263" s="37"/>
      <c r="AE263" s="37"/>
      <c r="AR263" s="165" t="s">
        <v>179</v>
      </c>
      <c r="AT263" s="165" t="s">
        <v>463</v>
      </c>
      <c r="AU263" s="165" t="s">
        <v>89</v>
      </c>
      <c r="AY263" s="19" t="s">
        <v>154</v>
      </c>
      <c r="BE263" s="166">
        <f>IF(N263="základní",J263,0)</f>
        <v>32375</v>
      </c>
      <c r="BF263" s="166">
        <f>IF(N263="snížená",J263,0)</f>
        <v>0</v>
      </c>
      <c r="BG263" s="166">
        <f>IF(N263="zákl. přenesená",J263,0)</f>
        <v>0</v>
      </c>
      <c r="BH263" s="166">
        <f>IF(N263="sníž. přenesená",J263,0)</f>
        <v>0</v>
      </c>
      <c r="BI263" s="166">
        <f>IF(N263="nulová",J263,0)</f>
        <v>0</v>
      </c>
      <c r="BJ263" s="19" t="s">
        <v>87</v>
      </c>
      <c r="BK263" s="166">
        <f>ROUND(I263*H263,2)</f>
        <v>32375</v>
      </c>
      <c r="BL263" s="19" t="s">
        <v>163</v>
      </c>
      <c r="BM263" s="165" t="s">
        <v>500</v>
      </c>
    </row>
    <row r="264" spans="1:65" s="13" customFormat="1" ht="10">
      <c r="B264" s="204"/>
      <c r="C264" s="205"/>
      <c r="D264" s="167" t="s">
        <v>247</v>
      </c>
      <c r="E264" s="206" t="s">
        <v>35</v>
      </c>
      <c r="F264" s="207" t="s">
        <v>498</v>
      </c>
      <c r="G264" s="205"/>
      <c r="H264" s="208">
        <v>125</v>
      </c>
      <c r="I264" s="209"/>
      <c r="J264" s="205"/>
      <c r="K264" s="205"/>
      <c r="L264" s="210"/>
      <c r="M264" s="211"/>
      <c r="N264" s="212"/>
      <c r="O264" s="212"/>
      <c r="P264" s="212"/>
      <c r="Q264" s="212"/>
      <c r="R264" s="212"/>
      <c r="S264" s="212"/>
      <c r="T264" s="213"/>
      <c r="AT264" s="214" t="s">
        <v>247</v>
      </c>
      <c r="AU264" s="214" t="s">
        <v>89</v>
      </c>
      <c r="AV264" s="13" t="s">
        <v>89</v>
      </c>
      <c r="AW264" s="13" t="s">
        <v>39</v>
      </c>
      <c r="AX264" s="13" t="s">
        <v>87</v>
      </c>
      <c r="AY264" s="214" t="s">
        <v>154</v>
      </c>
    </row>
    <row r="265" spans="1:65" s="12" customFormat="1" ht="22.75" customHeight="1">
      <c r="B265" s="188"/>
      <c r="C265" s="189"/>
      <c r="D265" s="190" t="s">
        <v>78</v>
      </c>
      <c r="E265" s="202" t="s">
        <v>501</v>
      </c>
      <c r="F265" s="202" t="s">
        <v>502</v>
      </c>
      <c r="G265" s="189"/>
      <c r="H265" s="189"/>
      <c r="I265" s="192"/>
      <c r="J265" s="203">
        <f>BK265</f>
        <v>108280</v>
      </c>
      <c r="K265" s="189"/>
      <c r="L265" s="194"/>
      <c r="M265" s="195"/>
      <c r="N265" s="196"/>
      <c r="O265" s="196"/>
      <c r="P265" s="197">
        <f>SUM(P266:P280)</f>
        <v>0</v>
      </c>
      <c r="Q265" s="196"/>
      <c r="R265" s="197">
        <f>SUM(R266:R280)</f>
        <v>26.894999999999996</v>
      </c>
      <c r="S265" s="196"/>
      <c r="T265" s="198">
        <f>SUM(T266:T280)</f>
        <v>0</v>
      </c>
      <c r="AR265" s="199" t="s">
        <v>87</v>
      </c>
      <c r="AT265" s="200" t="s">
        <v>78</v>
      </c>
      <c r="AU265" s="200" t="s">
        <v>87</v>
      </c>
      <c r="AY265" s="199" t="s">
        <v>154</v>
      </c>
      <c r="BK265" s="201">
        <f>SUM(BK266:BK280)</f>
        <v>108280</v>
      </c>
    </row>
    <row r="266" spans="1:65" s="2" customFormat="1" ht="24.15" customHeight="1">
      <c r="A266" s="37"/>
      <c r="B266" s="38"/>
      <c r="C266" s="154" t="s">
        <v>503</v>
      </c>
      <c r="D266" s="154" t="s">
        <v>149</v>
      </c>
      <c r="E266" s="155" t="s">
        <v>504</v>
      </c>
      <c r="F266" s="156" t="s">
        <v>505</v>
      </c>
      <c r="G266" s="157" t="s">
        <v>308</v>
      </c>
      <c r="H266" s="158">
        <v>100</v>
      </c>
      <c r="I266" s="159">
        <v>248</v>
      </c>
      <c r="J266" s="160">
        <f>ROUND(I266*H266,2)</f>
        <v>24800</v>
      </c>
      <c r="K266" s="156" t="s">
        <v>251</v>
      </c>
      <c r="L266" s="42"/>
      <c r="M266" s="161" t="s">
        <v>35</v>
      </c>
      <c r="N266" s="162" t="s">
        <v>50</v>
      </c>
      <c r="O266" s="67"/>
      <c r="P266" s="163">
        <f>O266*H266</f>
        <v>0</v>
      </c>
      <c r="Q266" s="163">
        <v>7.7799999999999994E-2</v>
      </c>
      <c r="R266" s="163">
        <f>Q266*H266</f>
        <v>7.7799999999999994</v>
      </c>
      <c r="S266" s="163">
        <v>0</v>
      </c>
      <c r="T266" s="164">
        <f>S266*H266</f>
        <v>0</v>
      </c>
      <c r="U266" s="37"/>
      <c r="V266" s="37"/>
      <c r="W266" s="37"/>
      <c r="X266" s="37"/>
      <c r="Y266" s="37"/>
      <c r="Z266" s="37"/>
      <c r="AA266" s="37"/>
      <c r="AB266" s="37"/>
      <c r="AC266" s="37"/>
      <c r="AD266" s="37"/>
      <c r="AE266" s="37"/>
      <c r="AR266" s="165" t="s">
        <v>163</v>
      </c>
      <c r="AT266" s="165" t="s">
        <v>149</v>
      </c>
      <c r="AU266" s="165" t="s">
        <v>89</v>
      </c>
      <c r="AY266" s="19" t="s">
        <v>154</v>
      </c>
      <c r="BE266" s="166">
        <f>IF(N266="základní",J266,0)</f>
        <v>24800</v>
      </c>
      <c r="BF266" s="166">
        <f>IF(N266="snížená",J266,0)</f>
        <v>0</v>
      </c>
      <c r="BG266" s="166">
        <f>IF(N266="zákl. přenesená",J266,0)</f>
        <v>0</v>
      </c>
      <c r="BH266" s="166">
        <f>IF(N266="sníž. přenesená",J266,0)</f>
        <v>0</v>
      </c>
      <c r="BI266" s="166">
        <f>IF(N266="nulová",J266,0)</f>
        <v>0</v>
      </c>
      <c r="BJ266" s="19" t="s">
        <v>87</v>
      </c>
      <c r="BK266" s="166">
        <f>ROUND(I266*H266,2)</f>
        <v>24800</v>
      </c>
      <c r="BL266" s="19" t="s">
        <v>163</v>
      </c>
      <c r="BM266" s="165" t="s">
        <v>506</v>
      </c>
    </row>
    <row r="267" spans="1:65" s="2" customFormat="1" ht="10">
      <c r="A267" s="37"/>
      <c r="B267" s="38"/>
      <c r="C267" s="39"/>
      <c r="D267" s="215" t="s">
        <v>253</v>
      </c>
      <c r="E267" s="39"/>
      <c r="F267" s="216" t="s">
        <v>507</v>
      </c>
      <c r="G267" s="39"/>
      <c r="H267" s="39"/>
      <c r="I267" s="169"/>
      <c r="J267" s="39"/>
      <c r="K267" s="39"/>
      <c r="L267" s="42"/>
      <c r="M267" s="170"/>
      <c r="N267" s="171"/>
      <c r="O267" s="67"/>
      <c r="P267" s="67"/>
      <c r="Q267" s="67"/>
      <c r="R267" s="67"/>
      <c r="S267" s="67"/>
      <c r="T267" s="68"/>
      <c r="U267" s="37"/>
      <c r="V267" s="37"/>
      <c r="W267" s="37"/>
      <c r="X267" s="37"/>
      <c r="Y267" s="37"/>
      <c r="Z267" s="37"/>
      <c r="AA267" s="37"/>
      <c r="AB267" s="37"/>
      <c r="AC267" s="37"/>
      <c r="AD267" s="37"/>
      <c r="AE267" s="37"/>
      <c r="AT267" s="19" t="s">
        <v>253</v>
      </c>
      <c r="AU267" s="19" t="s">
        <v>89</v>
      </c>
    </row>
    <row r="268" spans="1:65" s="13" customFormat="1" ht="10">
      <c r="B268" s="204"/>
      <c r="C268" s="205"/>
      <c r="D268" s="167" t="s">
        <v>247</v>
      </c>
      <c r="E268" s="206" t="s">
        <v>35</v>
      </c>
      <c r="F268" s="207" t="s">
        <v>508</v>
      </c>
      <c r="G268" s="205"/>
      <c r="H268" s="208">
        <v>100</v>
      </c>
      <c r="I268" s="209"/>
      <c r="J268" s="205"/>
      <c r="K268" s="205"/>
      <c r="L268" s="210"/>
      <c r="M268" s="211"/>
      <c r="N268" s="212"/>
      <c r="O268" s="212"/>
      <c r="P268" s="212"/>
      <c r="Q268" s="212"/>
      <c r="R268" s="212"/>
      <c r="S268" s="212"/>
      <c r="T268" s="213"/>
      <c r="AT268" s="214" t="s">
        <v>247</v>
      </c>
      <c r="AU268" s="214" t="s">
        <v>89</v>
      </c>
      <c r="AV268" s="13" t="s">
        <v>89</v>
      </c>
      <c r="AW268" s="13" t="s">
        <v>39</v>
      </c>
      <c r="AX268" s="13" t="s">
        <v>87</v>
      </c>
      <c r="AY268" s="214" t="s">
        <v>154</v>
      </c>
    </row>
    <row r="269" spans="1:65" s="2" customFormat="1" ht="16.5" customHeight="1">
      <c r="A269" s="37"/>
      <c r="B269" s="38"/>
      <c r="C269" s="154" t="s">
        <v>509</v>
      </c>
      <c r="D269" s="154" t="s">
        <v>149</v>
      </c>
      <c r="E269" s="155" t="s">
        <v>421</v>
      </c>
      <c r="F269" s="156" t="s">
        <v>422</v>
      </c>
      <c r="G269" s="157" t="s">
        <v>308</v>
      </c>
      <c r="H269" s="158">
        <v>100</v>
      </c>
      <c r="I269" s="159">
        <v>12.8</v>
      </c>
      <c r="J269" s="160">
        <f>ROUND(I269*H269,2)</f>
        <v>1280</v>
      </c>
      <c r="K269" s="156" t="s">
        <v>251</v>
      </c>
      <c r="L269" s="42"/>
      <c r="M269" s="161" t="s">
        <v>35</v>
      </c>
      <c r="N269" s="162" t="s">
        <v>50</v>
      </c>
      <c r="O269" s="67"/>
      <c r="P269" s="163">
        <f>O269*H269</f>
        <v>0</v>
      </c>
      <c r="Q269" s="163">
        <v>5.1000000000000004E-4</v>
      </c>
      <c r="R269" s="163">
        <f>Q269*H269</f>
        <v>5.1000000000000004E-2</v>
      </c>
      <c r="S269" s="163">
        <v>0</v>
      </c>
      <c r="T269" s="164">
        <f>S269*H269</f>
        <v>0</v>
      </c>
      <c r="U269" s="37"/>
      <c r="V269" s="37"/>
      <c r="W269" s="37"/>
      <c r="X269" s="37"/>
      <c r="Y269" s="37"/>
      <c r="Z269" s="37"/>
      <c r="AA269" s="37"/>
      <c r="AB269" s="37"/>
      <c r="AC269" s="37"/>
      <c r="AD269" s="37"/>
      <c r="AE269" s="37"/>
      <c r="AR269" s="165" t="s">
        <v>163</v>
      </c>
      <c r="AT269" s="165" t="s">
        <v>149</v>
      </c>
      <c r="AU269" s="165" t="s">
        <v>89</v>
      </c>
      <c r="AY269" s="19" t="s">
        <v>154</v>
      </c>
      <c r="BE269" s="166">
        <f>IF(N269="základní",J269,0)</f>
        <v>1280</v>
      </c>
      <c r="BF269" s="166">
        <f>IF(N269="snížená",J269,0)</f>
        <v>0</v>
      </c>
      <c r="BG269" s="166">
        <f>IF(N269="zákl. přenesená",J269,0)</f>
        <v>0</v>
      </c>
      <c r="BH269" s="166">
        <f>IF(N269="sníž. přenesená",J269,0)</f>
        <v>0</v>
      </c>
      <c r="BI269" s="166">
        <f>IF(N269="nulová",J269,0)</f>
        <v>0</v>
      </c>
      <c r="BJ269" s="19" t="s">
        <v>87</v>
      </c>
      <c r="BK269" s="166">
        <f>ROUND(I269*H269,2)</f>
        <v>1280</v>
      </c>
      <c r="BL269" s="19" t="s">
        <v>163</v>
      </c>
      <c r="BM269" s="165" t="s">
        <v>510</v>
      </c>
    </row>
    <row r="270" spans="1:65" s="2" customFormat="1" ht="10">
      <c r="A270" s="37"/>
      <c r="B270" s="38"/>
      <c r="C270" s="39"/>
      <c r="D270" s="215" t="s">
        <v>253</v>
      </c>
      <c r="E270" s="39"/>
      <c r="F270" s="216" t="s">
        <v>424</v>
      </c>
      <c r="G270" s="39"/>
      <c r="H270" s="39"/>
      <c r="I270" s="169"/>
      <c r="J270" s="39"/>
      <c r="K270" s="39"/>
      <c r="L270" s="42"/>
      <c r="M270" s="170"/>
      <c r="N270" s="171"/>
      <c r="O270" s="67"/>
      <c r="P270" s="67"/>
      <c r="Q270" s="67"/>
      <c r="R270" s="67"/>
      <c r="S270" s="67"/>
      <c r="T270" s="68"/>
      <c r="U270" s="37"/>
      <c r="V270" s="37"/>
      <c r="W270" s="37"/>
      <c r="X270" s="37"/>
      <c r="Y270" s="37"/>
      <c r="Z270" s="37"/>
      <c r="AA270" s="37"/>
      <c r="AB270" s="37"/>
      <c r="AC270" s="37"/>
      <c r="AD270" s="37"/>
      <c r="AE270" s="37"/>
      <c r="AT270" s="19" t="s">
        <v>253</v>
      </c>
      <c r="AU270" s="19" t="s">
        <v>89</v>
      </c>
    </row>
    <row r="271" spans="1:65" s="13" customFormat="1" ht="10">
      <c r="B271" s="204"/>
      <c r="C271" s="205"/>
      <c r="D271" s="167" t="s">
        <v>247</v>
      </c>
      <c r="E271" s="206" t="s">
        <v>35</v>
      </c>
      <c r="F271" s="207" t="s">
        <v>508</v>
      </c>
      <c r="G271" s="205"/>
      <c r="H271" s="208">
        <v>100</v>
      </c>
      <c r="I271" s="209"/>
      <c r="J271" s="205"/>
      <c r="K271" s="205"/>
      <c r="L271" s="210"/>
      <c r="M271" s="211"/>
      <c r="N271" s="212"/>
      <c r="O271" s="212"/>
      <c r="P271" s="212"/>
      <c r="Q271" s="212"/>
      <c r="R271" s="212"/>
      <c r="S271" s="212"/>
      <c r="T271" s="213"/>
      <c r="AT271" s="214" t="s">
        <v>247</v>
      </c>
      <c r="AU271" s="214" t="s">
        <v>89</v>
      </c>
      <c r="AV271" s="13" t="s">
        <v>89</v>
      </c>
      <c r="AW271" s="13" t="s">
        <v>39</v>
      </c>
      <c r="AX271" s="13" t="s">
        <v>87</v>
      </c>
      <c r="AY271" s="214" t="s">
        <v>154</v>
      </c>
    </row>
    <row r="272" spans="1:65" s="2" customFormat="1" ht="24.15" customHeight="1">
      <c r="A272" s="37"/>
      <c r="B272" s="38"/>
      <c r="C272" s="154" t="s">
        <v>511</v>
      </c>
      <c r="D272" s="154" t="s">
        <v>149</v>
      </c>
      <c r="E272" s="155" t="s">
        <v>512</v>
      </c>
      <c r="F272" s="156" t="s">
        <v>513</v>
      </c>
      <c r="G272" s="157" t="s">
        <v>308</v>
      </c>
      <c r="H272" s="158">
        <v>100</v>
      </c>
      <c r="I272" s="159">
        <v>595</v>
      </c>
      <c r="J272" s="160">
        <f>ROUND(I272*H272,2)</f>
        <v>59500</v>
      </c>
      <c r="K272" s="156" t="s">
        <v>251</v>
      </c>
      <c r="L272" s="42"/>
      <c r="M272" s="161" t="s">
        <v>35</v>
      </c>
      <c r="N272" s="162" t="s">
        <v>50</v>
      </c>
      <c r="O272" s="67"/>
      <c r="P272" s="163">
        <f>O272*H272</f>
        <v>0</v>
      </c>
      <c r="Q272" s="163">
        <v>0.18462999999999999</v>
      </c>
      <c r="R272" s="163">
        <f>Q272*H272</f>
        <v>18.462999999999997</v>
      </c>
      <c r="S272" s="163">
        <v>0</v>
      </c>
      <c r="T272" s="164">
        <f>S272*H272</f>
        <v>0</v>
      </c>
      <c r="U272" s="37"/>
      <c r="V272" s="37"/>
      <c r="W272" s="37"/>
      <c r="X272" s="37"/>
      <c r="Y272" s="37"/>
      <c r="Z272" s="37"/>
      <c r="AA272" s="37"/>
      <c r="AB272" s="37"/>
      <c r="AC272" s="37"/>
      <c r="AD272" s="37"/>
      <c r="AE272" s="37"/>
      <c r="AR272" s="165" t="s">
        <v>163</v>
      </c>
      <c r="AT272" s="165" t="s">
        <v>149</v>
      </c>
      <c r="AU272" s="165" t="s">
        <v>89</v>
      </c>
      <c r="AY272" s="19" t="s">
        <v>154</v>
      </c>
      <c r="BE272" s="166">
        <f>IF(N272="základní",J272,0)</f>
        <v>59500</v>
      </c>
      <c r="BF272" s="166">
        <f>IF(N272="snížená",J272,0)</f>
        <v>0</v>
      </c>
      <c r="BG272" s="166">
        <f>IF(N272="zákl. přenesená",J272,0)</f>
        <v>0</v>
      </c>
      <c r="BH272" s="166">
        <f>IF(N272="sníž. přenesená",J272,0)</f>
        <v>0</v>
      </c>
      <c r="BI272" s="166">
        <f>IF(N272="nulová",J272,0)</f>
        <v>0</v>
      </c>
      <c r="BJ272" s="19" t="s">
        <v>87</v>
      </c>
      <c r="BK272" s="166">
        <f>ROUND(I272*H272,2)</f>
        <v>59500</v>
      </c>
      <c r="BL272" s="19" t="s">
        <v>163</v>
      </c>
      <c r="BM272" s="165" t="s">
        <v>514</v>
      </c>
    </row>
    <row r="273" spans="1:65" s="2" customFormat="1" ht="10">
      <c r="A273" s="37"/>
      <c r="B273" s="38"/>
      <c r="C273" s="39"/>
      <c r="D273" s="215" t="s">
        <v>253</v>
      </c>
      <c r="E273" s="39"/>
      <c r="F273" s="216" t="s">
        <v>515</v>
      </c>
      <c r="G273" s="39"/>
      <c r="H273" s="39"/>
      <c r="I273" s="169"/>
      <c r="J273" s="39"/>
      <c r="K273" s="39"/>
      <c r="L273" s="42"/>
      <c r="M273" s="170"/>
      <c r="N273" s="171"/>
      <c r="O273" s="67"/>
      <c r="P273" s="67"/>
      <c r="Q273" s="67"/>
      <c r="R273" s="67"/>
      <c r="S273" s="67"/>
      <c r="T273" s="68"/>
      <c r="U273" s="37"/>
      <c r="V273" s="37"/>
      <c r="W273" s="37"/>
      <c r="X273" s="37"/>
      <c r="Y273" s="37"/>
      <c r="Z273" s="37"/>
      <c r="AA273" s="37"/>
      <c r="AB273" s="37"/>
      <c r="AC273" s="37"/>
      <c r="AD273" s="37"/>
      <c r="AE273" s="37"/>
      <c r="AT273" s="19" t="s">
        <v>253</v>
      </c>
      <c r="AU273" s="19" t="s">
        <v>89</v>
      </c>
    </row>
    <row r="274" spans="1:65" s="13" customFormat="1" ht="10">
      <c r="B274" s="204"/>
      <c r="C274" s="205"/>
      <c r="D274" s="167" t="s">
        <v>247</v>
      </c>
      <c r="E274" s="206" t="s">
        <v>35</v>
      </c>
      <c r="F274" s="207" t="s">
        <v>508</v>
      </c>
      <c r="G274" s="205"/>
      <c r="H274" s="208">
        <v>100</v>
      </c>
      <c r="I274" s="209"/>
      <c r="J274" s="205"/>
      <c r="K274" s="205"/>
      <c r="L274" s="210"/>
      <c r="M274" s="211"/>
      <c r="N274" s="212"/>
      <c r="O274" s="212"/>
      <c r="P274" s="212"/>
      <c r="Q274" s="212"/>
      <c r="R274" s="212"/>
      <c r="S274" s="212"/>
      <c r="T274" s="213"/>
      <c r="AT274" s="214" t="s">
        <v>247</v>
      </c>
      <c r="AU274" s="214" t="s">
        <v>89</v>
      </c>
      <c r="AV274" s="13" t="s">
        <v>89</v>
      </c>
      <c r="AW274" s="13" t="s">
        <v>39</v>
      </c>
      <c r="AX274" s="13" t="s">
        <v>87</v>
      </c>
      <c r="AY274" s="214" t="s">
        <v>154</v>
      </c>
    </row>
    <row r="275" spans="1:65" s="2" customFormat="1" ht="16.5" customHeight="1">
      <c r="A275" s="37"/>
      <c r="B275" s="38"/>
      <c r="C275" s="154" t="s">
        <v>516</v>
      </c>
      <c r="D275" s="154" t="s">
        <v>149</v>
      </c>
      <c r="E275" s="155" t="s">
        <v>431</v>
      </c>
      <c r="F275" s="156" t="s">
        <v>432</v>
      </c>
      <c r="G275" s="157" t="s">
        <v>308</v>
      </c>
      <c r="H275" s="158">
        <v>100</v>
      </c>
      <c r="I275" s="159">
        <v>29</v>
      </c>
      <c r="J275" s="160">
        <f>ROUND(I275*H275,2)</f>
        <v>2900</v>
      </c>
      <c r="K275" s="156" t="s">
        <v>251</v>
      </c>
      <c r="L275" s="42"/>
      <c r="M275" s="161" t="s">
        <v>35</v>
      </c>
      <c r="N275" s="162" t="s">
        <v>50</v>
      </c>
      <c r="O275" s="67"/>
      <c r="P275" s="163">
        <f>O275*H275</f>
        <v>0</v>
      </c>
      <c r="Q275" s="163">
        <v>6.0099999999999997E-3</v>
      </c>
      <c r="R275" s="163">
        <f>Q275*H275</f>
        <v>0.60099999999999998</v>
      </c>
      <c r="S275" s="163">
        <v>0</v>
      </c>
      <c r="T275" s="164">
        <f>S275*H275</f>
        <v>0</v>
      </c>
      <c r="U275" s="37"/>
      <c r="V275" s="37"/>
      <c r="W275" s="37"/>
      <c r="X275" s="37"/>
      <c r="Y275" s="37"/>
      <c r="Z275" s="37"/>
      <c r="AA275" s="37"/>
      <c r="AB275" s="37"/>
      <c r="AC275" s="37"/>
      <c r="AD275" s="37"/>
      <c r="AE275" s="37"/>
      <c r="AR275" s="165" t="s">
        <v>163</v>
      </c>
      <c r="AT275" s="165" t="s">
        <v>149</v>
      </c>
      <c r="AU275" s="165" t="s">
        <v>89</v>
      </c>
      <c r="AY275" s="19" t="s">
        <v>154</v>
      </c>
      <c r="BE275" s="166">
        <f>IF(N275="základní",J275,0)</f>
        <v>2900</v>
      </c>
      <c r="BF275" s="166">
        <f>IF(N275="snížená",J275,0)</f>
        <v>0</v>
      </c>
      <c r="BG275" s="166">
        <f>IF(N275="zákl. přenesená",J275,0)</f>
        <v>0</v>
      </c>
      <c r="BH275" s="166">
        <f>IF(N275="sníž. přenesená",J275,0)</f>
        <v>0</v>
      </c>
      <c r="BI275" s="166">
        <f>IF(N275="nulová",J275,0)</f>
        <v>0</v>
      </c>
      <c r="BJ275" s="19" t="s">
        <v>87</v>
      </c>
      <c r="BK275" s="166">
        <f>ROUND(I275*H275,2)</f>
        <v>2900</v>
      </c>
      <c r="BL275" s="19" t="s">
        <v>163</v>
      </c>
      <c r="BM275" s="165" t="s">
        <v>517</v>
      </c>
    </row>
    <row r="276" spans="1:65" s="2" customFormat="1" ht="10">
      <c r="A276" s="37"/>
      <c r="B276" s="38"/>
      <c r="C276" s="39"/>
      <c r="D276" s="215" t="s">
        <v>253</v>
      </c>
      <c r="E276" s="39"/>
      <c r="F276" s="216" t="s">
        <v>434</v>
      </c>
      <c r="G276" s="39"/>
      <c r="H276" s="39"/>
      <c r="I276" s="169"/>
      <c r="J276" s="39"/>
      <c r="K276" s="39"/>
      <c r="L276" s="42"/>
      <c r="M276" s="170"/>
      <c r="N276" s="171"/>
      <c r="O276" s="67"/>
      <c r="P276" s="67"/>
      <c r="Q276" s="67"/>
      <c r="R276" s="67"/>
      <c r="S276" s="67"/>
      <c r="T276" s="68"/>
      <c r="U276" s="37"/>
      <c r="V276" s="37"/>
      <c r="W276" s="37"/>
      <c r="X276" s="37"/>
      <c r="Y276" s="37"/>
      <c r="Z276" s="37"/>
      <c r="AA276" s="37"/>
      <c r="AB276" s="37"/>
      <c r="AC276" s="37"/>
      <c r="AD276" s="37"/>
      <c r="AE276" s="37"/>
      <c r="AT276" s="19" t="s">
        <v>253</v>
      </c>
      <c r="AU276" s="19" t="s">
        <v>89</v>
      </c>
    </row>
    <row r="277" spans="1:65" s="13" customFormat="1" ht="10">
      <c r="B277" s="204"/>
      <c r="C277" s="205"/>
      <c r="D277" s="167" t="s">
        <v>247</v>
      </c>
      <c r="E277" s="206" t="s">
        <v>35</v>
      </c>
      <c r="F277" s="207" t="s">
        <v>508</v>
      </c>
      <c r="G277" s="205"/>
      <c r="H277" s="208">
        <v>100</v>
      </c>
      <c r="I277" s="209"/>
      <c r="J277" s="205"/>
      <c r="K277" s="205"/>
      <c r="L277" s="210"/>
      <c r="M277" s="211"/>
      <c r="N277" s="212"/>
      <c r="O277" s="212"/>
      <c r="P277" s="212"/>
      <c r="Q277" s="212"/>
      <c r="R277" s="212"/>
      <c r="S277" s="212"/>
      <c r="T277" s="213"/>
      <c r="AT277" s="214" t="s">
        <v>247</v>
      </c>
      <c r="AU277" s="214" t="s">
        <v>89</v>
      </c>
      <c r="AV277" s="13" t="s">
        <v>89</v>
      </c>
      <c r="AW277" s="13" t="s">
        <v>39</v>
      </c>
      <c r="AX277" s="13" t="s">
        <v>87</v>
      </c>
      <c r="AY277" s="214" t="s">
        <v>154</v>
      </c>
    </row>
    <row r="278" spans="1:65" s="2" customFormat="1" ht="21.75" customHeight="1">
      <c r="A278" s="37"/>
      <c r="B278" s="38"/>
      <c r="C278" s="154" t="s">
        <v>518</v>
      </c>
      <c r="D278" s="154" t="s">
        <v>149</v>
      </c>
      <c r="E278" s="155" t="s">
        <v>519</v>
      </c>
      <c r="F278" s="156" t="s">
        <v>520</v>
      </c>
      <c r="G278" s="157" t="s">
        <v>308</v>
      </c>
      <c r="H278" s="158">
        <v>100</v>
      </c>
      <c r="I278" s="159">
        <v>198</v>
      </c>
      <c r="J278" s="160">
        <f>ROUND(I278*H278,2)</f>
        <v>19800</v>
      </c>
      <c r="K278" s="156" t="s">
        <v>251</v>
      </c>
      <c r="L278" s="42"/>
      <c r="M278" s="161" t="s">
        <v>35</v>
      </c>
      <c r="N278" s="162" t="s">
        <v>50</v>
      </c>
      <c r="O278" s="67"/>
      <c r="P278" s="163">
        <f>O278*H278</f>
        <v>0</v>
      </c>
      <c r="Q278" s="163">
        <v>0</v>
      </c>
      <c r="R278" s="163">
        <f>Q278*H278</f>
        <v>0</v>
      </c>
      <c r="S278" s="163">
        <v>0</v>
      </c>
      <c r="T278" s="164">
        <f>S278*H278</f>
        <v>0</v>
      </c>
      <c r="U278" s="37"/>
      <c r="V278" s="37"/>
      <c r="W278" s="37"/>
      <c r="X278" s="37"/>
      <c r="Y278" s="37"/>
      <c r="Z278" s="37"/>
      <c r="AA278" s="37"/>
      <c r="AB278" s="37"/>
      <c r="AC278" s="37"/>
      <c r="AD278" s="37"/>
      <c r="AE278" s="37"/>
      <c r="AR278" s="165" t="s">
        <v>163</v>
      </c>
      <c r="AT278" s="165" t="s">
        <v>149</v>
      </c>
      <c r="AU278" s="165" t="s">
        <v>89</v>
      </c>
      <c r="AY278" s="19" t="s">
        <v>154</v>
      </c>
      <c r="BE278" s="166">
        <f>IF(N278="základní",J278,0)</f>
        <v>19800</v>
      </c>
      <c r="BF278" s="166">
        <f>IF(N278="snížená",J278,0)</f>
        <v>0</v>
      </c>
      <c r="BG278" s="166">
        <f>IF(N278="zákl. přenesená",J278,0)</f>
        <v>0</v>
      </c>
      <c r="BH278" s="166">
        <f>IF(N278="sníž. přenesená",J278,0)</f>
        <v>0</v>
      </c>
      <c r="BI278" s="166">
        <f>IF(N278="nulová",J278,0)</f>
        <v>0</v>
      </c>
      <c r="BJ278" s="19" t="s">
        <v>87</v>
      </c>
      <c r="BK278" s="166">
        <f>ROUND(I278*H278,2)</f>
        <v>19800</v>
      </c>
      <c r="BL278" s="19" t="s">
        <v>163</v>
      </c>
      <c r="BM278" s="165" t="s">
        <v>521</v>
      </c>
    </row>
    <row r="279" spans="1:65" s="2" customFormat="1" ht="10">
      <c r="A279" s="37"/>
      <c r="B279" s="38"/>
      <c r="C279" s="39"/>
      <c r="D279" s="215" t="s">
        <v>253</v>
      </c>
      <c r="E279" s="39"/>
      <c r="F279" s="216" t="s">
        <v>522</v>
      </c>
      <c r="G279" s="39"/>
      <c r="H279" s="39"/>
      <c r="I279" s="169"/>
      <c r="J279" s="39"/>
      <c r="K279" s="39"/>
      <c r="L279" s="42"/>
      <c r="M279" s="170"/>
      <c r="N279" s="171"/>
      <c r="O279" s="67"/>
      <c r="P279" s="67"/>
      <c r="Q279" s="67"/>
      <c r="R279" s="67"/>
      <c r="S279" s="67"/>
      <c r="T279" s="68"/>
      <c r="U279" s="37"/>
      <c r="V279" s="37"/>
      <c r="W279" s="37"/>
      <c r="X279" s="37"/>
      <c r="Y279" s="37"/>
      <c r="Z279" s="37"/>
      <c r="AA279" s="37"/>
      <c r="AB279" s="37"/>
      <c r="AC279" s="37"/>
      <c r="AD279" s="37"/>
      <c r="AE279" s="37"/>
      <c r="AT279" s="19" t="s">
        <v>253</v>
      </c>
      <c r="AU279" s="19" t="s">
        <v>89</v>
      </c>
    </row>
    <row r="280" spans="1:65" s="13" customFormat="1" ht="10">
      <c r="B280" s="204"/>
      <c r="C280" s="205"/>
      <c r="D280" s="167" t="s">
        <v>247</v>
      </c>
      <c r="E280" s="206" t="s">
        <v>35</v>
      </c>
      <c r="F280" s="207" t="s">
        <v>508</v>
      </c>
      <c r="G280" s="205"/>
      <c r="H280" s="208">
        <v>100</v>
      </c>
      <c r="I280" s="209"/>
      <c r="J280" s="205"/>
      <c r="K280" s="205"/>
      <c r="L280" s="210"/>
      <c r="M280" s="211"/>
      <c r="N280" s="212"/>
      <c r="O280" s="212"/>
      <c r="P280" s="212"/>
      <c r="Q280" s="212"/>
      <c r="R280" s="212"/>
      <c r="S280" s="212"/>
      <c r="T280" s="213"/>
      <c r="AT280" s="214" t="s">
        <v>247</v>
      </c>
      <c r="AU280" s="214" t="s">
        <v>89</v>
      </c>
      <c r="AV280" s="13" t="s">
        <v>89</v>
      </c>
      <c r="AW280" s="13" t="s">
        <v>39</v>
      </c>
      <c r="AX280" s="13" t="s">
        <v>87</v>
      </c>
      <c r="AY280" s="214" t="s">
        <v>154</v>
      </c>
    </row>
    <row r="281" spans="1:65" s="12" customFormat="1" ht="22.75" customHeight="1">
      <c r="B281" s="188"/>
      <c r="C281" s="189"/>
      <c r="D281" s="190" t="s">
        <v>78</v>
      </c>
      <c r="E281" s="202" t="s">
        <v>523</v>
      </c>
      <c r="F281" s="202" t="s">
        <v>524</v>
      </c>
      <c r="G281" s="189"/>
      <c r="H281" s="189"/>
      <c r="I281" s="192"/>
      <c r="J281" s="203">
        <f>BK281</f>
        <v>92450</v>
      </c>
      <c r="K281" s="189"/>
      <c r="L281" s="194"/>
      <c r="M281" s="195"/>
      <c r="N281" s="196"/>
      <c r="O281" s="196"/>
      <c r="P281" s="197">
        <f>SUM(P282:P297)</f>
        <v>0</v>
      </c>
      <c r="Q281" s="196"/>
      <c r="R281" s="197">
        <f>SUM(R282:R297)</f>
        <v>22.723000000000003</v>
      </c>
      <c r="S281" s="196"/>
      <c r="T281" s="198">
        <f>SUM(T282:T297)</f>
        <v>0</v>
      </c>
      <c r="AR281" s="199" t="s">
        <v>87</v>
      </c>
      <c r="AT281" s="200" t="s">
        <v>78</v>
      </c>
      <c r="AU281" s="200" t="s">
        <v>87</v>
      </c>
      <c r="AY281" s="199" t="s">
        <v>154</v>
      </c>
      <c r="BK281" s="201">
        <f>SUM(BK282:BK297)</f>
        <v>92450</v>
      </c>
    </row>
    <row r="282" spans="1:65" s="2" customFormat="1" ht="44.25" customHeight="1">
      <c r="A282" s="37"/>
      <c r="B282" s="38"/>
      <c r="C282" s="154" t="s">
        <v>525</v>
      </c>
      <c r="D282" s="154" t="s">
        <v>149</v>
      </c>
      <c r="E282" s="155" t="s">
        <v>526</v>
      </c>
      <c r="F282" s="156" t="s">
        <v>527</v>
      </c>
      <c r="G282" s="157" t="s">
        <v>308</v>
      </c>
      <c r="H282" s="158">
        <v>100</v>
      </c>
      <c r="I282" s="159">
        <v>354</v>
      </c>
      <c r="J282" s="160">
        <f>ROUND(I282*H282,2)</f>
        <v>35400</v>
      </c>
      <c r="K282" s="156" t="s">
        <v>251</v>
      </c>
      <c r="L282" s="42"/>
      <c r="M282" s="161" t="s">
        <v>35</v>
      </c>
      <c r="N282" s="162" t="s">
        <v>50</v>
      </c>
      <c r="O282" s="67"/>
      <c r="P282" s="163">
        <f>O282*H282</f>
        <v>0</v>
      </c>
      <c r="Q282" s="163">
        <v>8.9219999999999994E-2</v>
      </c>
      <c r="R282" s="163">
        <f>Q282*H282</f>
        <v>8.9219999999999988</v>
      </c>
      <c r="S282" s="163">
        <v>0</v>
      </c>
      <c r="T282" s="164">
        <f>S282*H282</f>
        <v>0</v>
      </c>
      <c r="U282" s="37"/>
      <c r="V282" s="37"/>
      <c r="W282" s="37"/>
      <c r="X282" s="37"/>
      <c r="Y282" s="37"/>
      <c r="Z282" s="37"/>
      <c r="AA282" s="37"/>
      <c r="AB282" s="37"/>
      <c r="AC282" s="37"/>
      <c r="AD282" s="37"/>
      <c r="AE282" s="37"/>
      <c r="AR282" s="165" t="s">
        <v>163</v>
      </c>
      <c r="AT282" s="165" t="s">
        <v>149</v>
      </c>
      <c r="AU282" s="165" t="s">
        <v>89</v>
      </c>
      <c r="AY282" s="19" t="s">
        <v>154</v>
      </c>
      <c r="BE282" s="166">
        <f>IF(N282="základní",J282,0)</f>
        <v>35400</v>
      </c>
      <c r="BF282" s="166">
        <f>IF(N282="snížená",J282,0)</f>
        <v>0</v>
      </c>
      <c r="BG282" s="166">
        <f>IF(N282="zákl. přenesená",J282,0)</f>
        <v>0</v>
      </c>
      <c r="BH282" s="166">
        <f>IF(N282="sníž. přenesená",J282,0)</f>
        <v>0</v>
      </c>
      <c r="BI282" s="166">
        <f>IF(N282="nulová",J282,0)</f>
        <v>0</v>
      </c>
      <c r="BJ282" s="19" t="s">
        <v>87</v>
      </c>
      <c r="BK282" s="166">
        <f>ROUND(I282*H282,2)</f>
        <v>35400</v>
      </c>
      <c r="BL282" s="19" t="s">
        <v>163</v>
      </c>
      <c r="BM282" s="165" t="s">
        <v>528</v>
      </c>
    </row>
    <row r="283" spans="1:65" s="2" customFormat="1" ht="10">
      <c r="A283" s="37"/>
      <c r="B283" s="38"/>
      <c r="C283" s="39"/>
      <c r="D283" s="215" t="s">
        <v>253</v>
      </c>
      <c r="E283" s="39"/>
      <c r="F283" s="216" t="s">
        <v>529</v>
      </c>
      <c r="G283" s="39"/>
      <c r="H283" s="39"/>
      <c r="I283" s="169"/>
      <c r="J283" s="39"/>
      <c r="K283" s="39"/>
      <c r="L283" s="42"/>
      <c r="M283" s="170"/>
      <c r="N283" s="171"/>
      <c r="O283" s="67"/>
      <c r="P283" s="67"/>
      <c r="Q283" s="67"/>
      <c r="R283" s="67"/>
      <c r="S283" s="67"/>
      <c r="T283" s="68"/>
      <c r="U283" s="37"/>
      <c r="V283" s="37"/>
      <c r="W283" s="37"/>
      <c r="X283" s="37"/>
      <c r="Y283" s="37"/>
      <c r="Z283" s="37"/>
      <c r="AA283" s="37"/>
      <c r="AB283" s="37"/>
      <c r="AC283" s="37"/>
      <c r="AD283" s="37"/>
      <c r="AE283" s="37"/>
      <c r="AT283" s="19" t="s">
        <v>253</v>
      </c>
      <c r="AU283" s="19" t="s">
        <v>89</v>
      </c>
    </row>
    <row r="284" spans="1:65" s="13" customFormat="1" ht="10">
      <c r="B284" s="204"/>
      <c r="C284" s="205"/>
      <c r="D284" s="167" t="s">
        <v>247</v>
      </c>
      <c r="E284" s="206" t="s">
        <v>35</v>
      </c>
      <c r="F284" s="207" t="s">
        <v>530</v>
      </c>
      <c r="G284" s="205"/>
      <c r="H284" s="208">
        <v>100</v>
      </c>
      <c r="I284" s="209"/>
      <c r="J284" s="205"/>
      <c r="K284" s="205"/>
      <c r="L284" s="210"/>
      <c r="M284" s="211"/>
      <c r="N284" s="212"/>
      <c r="O284" s="212"/>
      <c r="P284" s="212"/>
      <c r="Q284" s="212"/>
      <c r="R284" s="212"/>
      <c r="S284" s="212"/>
      <c r="T284" s="213"/>
      <c r="AT284" s="214" t="s">
        <v>247</v>
      </c>
      <c r="AU284" s="214" t="s">
        <v>89</v>
      </c>
      <c r="AV284" s="13" t="s">
        <v>89</v>
      </c>
      <c r="AW284" s="13" t="s">
        <v>39</v>
      </c>
      <c r="AX284" s="13" t="s">
        <v>87</v>
      </c>
      <c r="AY284" s="214" t="s">
        <v>154</v>
      </c>
    </row>
    <row r="285" spans="1:65" s="2" customFormat="1" ht="16.5" customHeight="1">
      <c r="A285" s="37"/>
      <c r="B285" s="38"/>
      <c r="C285" s="228" t="s">
        <v>531</v>
      </c>
      <c r="D285" s="228" t="s">
        <v>463</v>
      </c>
      <c r="E285" s="229" t="s">
        <v>532</v>
      </c>
      <c r="F285" s="230" t="s">
        <v>533</v>
      </c>
      <c r="G285" s="231" t="s">
        <v>308</v>
      </c>
      <c r="H285" s="232">
        <v>40</v>
      </c>
      <c r="I285" s="233">
        <v>390</v>
      </c>
      <c r="J285" s="234">
        <f>ROUND(I285*H285,2)</f>
        <v>15600</v>
      </c>
      <c r="K285" s="230" t="s">
        <v>251</v>
      </c>
      <c r="L285" s="235"/>
      <c r="M285" s="236" t="s">
        <v>35</v>
      </c>
      <c r="N285" s="237" t="s">
        <v>50</v>
      </c>
      <c r="O285" s="67"/>
      <c r="P285" s="163">
        <f>O285*H285</f>
        <v>0</v>
      </c>
      <c r="Q285" s="163">
        <v>0.113</v>
      </c>
      <c r="R285" s="163">
        <f>Q285*H285</f>
        <v>4.5200000000000005</v>
      </c>
      <c r="S285" s="163">
        <v>0</v>
      </c>
      <c r="T285" s="164">
        <f>S285*H285</f>
        <v>0</v>
      </c>
      <c r="U285" s="37"/>
      <c r="V285" s="37"/>
      <c r="W285" s="37"/>
      <c r="X285" s="37"/>
      <c r="Y285" s="37"/>
      <c r="Z285" s="37"/>
      <c r="AA285" s="37"/>
      <c r="AB285" s="37"/>
      <c r="AC285" s="37"/>
      <c r="AD285" s="37"/>
      <c r="AE285" s="37"/>
      <c r="AR285" s="165" t="s">
        <v>179</v>
      </c>
      <c r="AT285" s="165" t="s">
        <v>463</v>
      </c>
      <c r="AU285" s="165" t="s">
        <v>89</v>
      </c>
      <c r="AY285" s="19" t="s">
        <v>154</v>
      </c>
      <c r="BE285" s="166">
        <f>IF(N285="základní",J285,0)</f>
        <v>15600</v>
      </c>
      <c r="BF285" s="166">
        <f>IF(N285="snížená",J285,0)</f>
        <v>0</v>
      </c>
      <c r="BG285" s="166">
        <f>IF(N285="zákl. přenesená",J285,0)</f>
        <v>0</v>
      </c>
      <c r="BH285" s="166">
        <f>IF(N285="sníž. přenesená",J285,0)</f>
        <v>0</v>
      </c>
      <c r="BI285" s="166">
        <f>IF(N285="nulová",J285,0)</f>
        <v>0</v>
      </c>
      <c r="BJ285" s="19" t="s">
        <v>87</v>
      </c>
      <c r="BK285" s="166">
        <f>ROUND(I285*H285,2)</f>
        <v>15600</v>
      </c>
      <c r="BL285" s="19" t="s">
        <v>163</v>
      </c>
      <c r="BM285" s="165" t="s">
        <v>534</v>
      </c>
    </row>
    <row r="286" spans="1:65" s="2" customFormat="1" ht="18">
      <c r="A286" s="37"/>
      <c r="B286" s="38"/>
      <c r="C286" s="39"/>
      <c r="D286" s="167" t="s">
        <v>191</v>
      </c>
      <c r="E286" s="39"/>
      <c r="F286" s="168" t="s">
        <v>481</v>
      </c>
      <c r="G286" s="39"/>
      <c r="H286" s="39"/>
      <c r="I286" s="169"/>
      <c r="J286" s="39"/>
      <c r="K286" s="39"/>
      <c r="L286" s="42"/>
      <c r="M286" s="170"/>
      <c r="N286" s="171"/>
      <c r="O286" s="67"/>
      <c r="P286" s="67"/>
      <c r="Q286" s="67"/>
      <c r="R286" s="67"/>
      <c r="S286" s="67"/>
      <c r="T286" s="68"/>
      <c r="U286" s="37"/>
      <c r="V286" s="37"/>
      <c r="W286" s="37"/>
      <c r="X286" s="37"/>
      <c r="Y286" s="37"/>
      <c r="Z286" s="37"/>
      <c r="AA286" s="37"/>
      <c r="AB286" s="37"/>
      <c r="AC286" s="37"/>
      <c r="AD286" s="37"/>
      <c r="AE286" s="37"/>
      <c r="AT286" s="19" t="s">
        <v>191</v>
      </c>
      <c r="AU286" s="19" t="s">
        <v>89</v>
      </c>
    </row>
    <row r="287" spans="1:65" s="13" customFormat="1" ht="10">
      <c r="B287" s="204"/>
      <c r="C287" s="205"/>
      <c r="D287" s="167" t="s">
        <v>247</v>
      </c>
      <c r="E287" s="206" t="s">
        <v>35</v>
      </c>
      <c r="F287" s="207" t="s">
        <v>530</v>
      </c>
      <c r="G287" s="205"/>
      <c r="H287" s="208">
        <v>100</v>
      </c>
      <c r="I287" s="209"/>
      <c r="J287" s="205"/>
      <c r="K287" s="205"/>
      <c r="L287" s="210"/>
      <c r="M287" s="211"/>
      <c r="N287" s="212"/>
      <c r="O287" s="212"/>
      <c r="P287" s="212"/>
      <c r="Q287" s="212"/>
      <c r="R287" s="212"/>
      <c r="S287" s="212"/>
      <c r="T287" s="213"/>
      <c r="AT287" s="214" t="s">
        <v>247</v>
      </c>
      <c r="AU287" s="214" t="s">
        <v>89</v>
      </c>
      <c r="AV287" s="13" t="s">
        <v>89</v>
      </c>
      <c r="AW287" s="13" t="s">
        <v>39</v>
      </c>
      <c r="AX287" s="13" t="s">
        <v>79</v>
      </c>
      <c r="AY287" s="214" t="s">
        <v>154</v>
      </c>
    </row>
    <row r="288" spans="1:65" s="15" customFormat="1" ht="10">
      <c r="B288" s="238"/>
      <c r="C288" s="239"/>
      <c r="D288" s="167" t="s">
        <v>247</v>
      </c>
      <c r="E288" s="240" t="s">
        <v>35</v>
      </c>
      <c r="F288" s="241" t="s">
        <v>482</v>
      </c>
      <c r="G288" s="239"/>
      <c r="H288" s="242">
        <v>100</v>
      </c>
      <c r="I288" s="243"/>
      <c r="J288" s="239"/>
      <c r="K288" s="239"/>
      <c r="L288" s="244"/>
      <c r="M288" s="245"/>
      <c r="N288" s="246"/>
      <c r="O288" s="246"/>
      <c r="P288" s="246"/>
      <c r="Q288" s="246"/>
      <c r="R288" s="246"/>
      <c r="S288" s="246"/>
      <c r="T288" s="247"/>
      <c r="AT288" s="248" t="s">
        <v>247</v>
      </c>
      <c r="AU288" s="248" t="s">
        <v>89</v>
      </c>
      <c r="AV288" s="15" t="s">
        <v>159</v>
      </c>
      <c r="AW288" s="15" t="s">
        <v>39</v>
      </c>
      <c r="AX288" s="15" t="s">
        <v>79</v>
      </c>
      <c r="AY288" s="248" t="s">
        <v>154</v>
      </c>
    </row>
    <row r="289" spans="1:65" s="13" customFormat="1" ht="10">
      <c r="B289" s="204"/>
      <c r="C289" s="205"/>
      <c r="D289" s="167" t="s">
        <v>247</v>
      </c>
      <c r="E289" s="206" t="s">
        <v>35</v>
      </c>
      <c r="F289" s="207" t="s">
        <v>535</v>
      </c>
      <c r="G289" s="205"/>
      <c r="H289" s="208">
        <v>40</v>
      </c>
      <c r="I289" s="209"/>
      <c r="J289" s="205"/>
      <c r="K289" s="205"/>
      <c r="L289" s="210"/>
      <c r="M289" s="211"/>
      <c r="N289" s="212"/>
      <c r="O289" s="212"/>
      <c r="P289" s="212"/>
      <c r="Q289" s="212"/>
      <c r="R289" s="212"/>
      <c r="S289" s="212"/>
      <c r="T289" s="213"/>
      <c r="AT289" s="214" t="s">
        <v>247</v>
      </c>
      <c r="AU289" s="214" t="s">
        <v>89</v>
      </c>
      <c r="AV289" s="13" t="s">
        <v>89</v>
      </c>
      <c r="AW289" s="13" t="s">
        <v>39</v>
      </c>
      <c r="AX289" s="13" t="s">
        <v>87</v>
      </c>
      <c r="AY289" s="214" t="s">
        <v>154</v>
      </c>
    </row>
    <row r="290" spans="1:65" s="2" customFormat="1" ht="24.15" customHeight="1">
      <c r="A290" s="37"/>
      <c r="B290" s="38"/>
      <c r="C290" s="154" t="s">
        <v>536</v>
      </c>
      <c r="D290" s="154" t="s">
        <v>149</v>
      </c>
      <c r="E290" s="155" t="s">
        <v>537</v>
      </c>
      <c r="F290" s="156" t="s">
        <v>538</v>
      </c>
      <c r="G290" s="157" t="s">
        <v>308</v>
      </c>
      <c r="H290" s="158">
        <v>100</v>
      </c>
      <c r="I290" s="159">
        <v>167</v>
      </c>
      <c r="J290" s="160">
        <f>ROUND(I290*H290,2)</f>
        <v>16700</v>
      </c>
      <c r="K290" s="156" t="s">
        <v>251</v>
      </c>
      <c r="L290" s="42"/>
      <c r="M290" s="161" t="s">
        <v>35</v>
      </c>
      <c r="N290" s="162" t="s">
        <v>50</v>
      </c>
      <c r="O290" s="67"/>
      <c r="P290" s="163">
        <f>O290*H290</f>
        <v>0</v>
      </c>
      <c r="Q290" s="163">
        <v>0</v>
      </c>
      <c r="R290" s="163">
        <f>Q290*H290</f>
        <v>0</v>
      </c>
      <c r="S290" s="163">
        <v>0</v>
      </c>
      <c r="T290" s="164">
        <f>S290*H290</f>
        <v>0</v>
      </c>
      <c r="U290" s="37"/>
      <c r="V290" s="37"/>
      <c r="W290" s="37"/>
      <c r="X290" s="37"/>
      <c r="Y290" s="37"/>
      <c r="Z290" s="37"/>
      <c r="AA290" s="37"/>
      <c r="AB290" s="37"/>
      <c r="AC290" s="37"/>
      <c r="AD290" s="37"/>
      <c r="AE290" s="37"/>
      <c r="AR290" s="165" t="s">
        <v>163</v>
      </c>
      <c r="AT290" s="165" t="s">
        <v>149</v>
      </c>
      <c r="AU290" s="165" t="s">
        <v>89</v>
      </c>
      <c r="AY290" s="19" t="s">
        <v>154</v>
      </c>
      <c r="BE290" s="166">
        <f>IF(N290="základní",J290,0)</f>
        <v>16700</v>
      </c>
      <c r="BF290" s="166">
        <f>IF(N290="snížená",J290,0)</f>
        <v>0</v>
      </c>
      <c r="BG290" s="166">
        <f>IF(N290="zákl. přenesená",J290,0)</f>
        <v>0</v>
      </c>
      <c r="BH290" s="166">
        <f>IF(N290="sníž. přenesená",J290,0)</f>
        <v>0</v>
      </c>
      <c r="BI290" s="166">
        <f>IF(N290="nulová",J290,0)</f>
        <v>0</v>
      </c>
      <c r="BJ290" s="19" t="s">
        <v>87</v>
      </c>
      <c r="BK290" s="166">
        <f>ROUND(I290*H290,2)</f>
        <v>16700</v>
      </c>
      <c r="BL290" s="19" t="s">
        <v>163</v>
      </c>
      <c r="BM290" s="165" t="s">
        <v>539</v>
      </c>
    </row>
    <row r="291" spans="1:65" s="2" customFormat="1" ht="10">
      <c r="A291" s="37"/>
      <c r="B291" s="38"/>
      <c r="C291" s="39"/>
      <c r="D291" s="215" t="s">
        <v>253</v>
      </c>
      <c r="E291" s="39"/>
      <c r="F291" s="216" t="s">
        <v>540</v>
      </c>
      <c r="G291" s="39"/>
      <c r="H291" s="39"/>
      <c r="I291" s="169"/>
      <c r="J291" s="39"/>
      <c r="K291" s="39"/>
      <c r="L291" s="42"/>
      <c r="M291" s="170"/>
      <c r="N291" s="171"/>
      <c r="O291" s="67"/>
      <c r="P291" s="67"/>
      <c r="Q291" s="67"/>
      <c r="R291" s="67"/>
      <c r="S291" s="67"/>
      <c r="T291" s="68"/>
      <c r="U291" s="37"/>
      <c r="V291" s="37"/>
      <c r="W291" s="37"/>
      <c r="X291" s="37"/>
      <c r="Y291" s="37"/>
      <c r="Z291" s="37"/>
      <c r="AA291" s="37"/>
      <c r="AB291" s="37"/>
      <c r="AC291" s="37"/>
      <c r="AD291" s="37"/>
      <c r="AE291" s="37"/>
      <c r="AT291" s="19" t="s">
        <v>253</v>
      </c>
      <c r="AU291" s="19" t="s">
        <v>89</v>
      </c>
    </row>
    <row r="292" spans="1:65" s="13" customFormat="1" ht="10">
      <c r="B292" s="204"/>
      <c r="C292" s="205"/>
      <c r="D292" s="167" t="s">
        <v>247</v>
      </c>
      <c r="E292" s="206" t="s">
        <v>35</v>
      </c>
      <c r="F292" s="207" t="s">
        <v>530</v>
      </c>
      <c r="G292" s="205"/>
      <c r="H292" s="208">
        <v>100</v>
      </c>
      <c r="I292" s="209"/>
      <c r="J292" s="205"/>
      <c r="K292" s="205"/>
      <c r="L292" s="210"/>
      <c r="M292" s="211"/>
      <c r="N292" s="212"/>
      <c r="O292" s="212"/>
      <c r="P292" s="212"/>
      <c r="Q292" s="212"/>
      <c r="R292" s="212"/>
      <c r="S292" s="212"/>
      <c r="T292" s="213"/>
      <c r="AT292" s="214" t="s">
        <v>247</v>
      </c>
      <c r="AU292" s="214" t="s">
        <v>89</v>
      </c>
      <c r="AV292" s="13" t="s">
        <v>89</v>
      </c>
      <c r="AW292" s="13" t="s">
        <v>39</v>
      </c>
      <c r="AX292" s="13" t="s">
        <v>87</v>
      </c>
      <c r="AY292" s="214" t="s">
        <v>154</v>
      </c>
    </row>
    <row r="293" spans="1:65" s="2" customFormat="1" ht="24.15" customHeight="1">
      <c r="A293" s="37"/>
      <c r="B293" s="38"/>
      <c r="C293" s="154" t="s">
        <v>541</v>
      </c>
      <c r="D293" s="154" t="s">
        <v>149</v>
      </c>
      <c r="E293" s="155" t="s">
        <v>542</v>
      </c>
      <c r="F293" s="156" t="s">
        <v>543</v>
      </c>
      <c r="G293" s="157" t="s">
        <v>274</v>
      </c>
      <c r="H293" s="158">
        <v>50</v>
      </c>
      <c r="I293" s="159">
        <v>298</v>
      </c>
      <c r="J293" s="160">
        <f>ROUND(I293*H293,2)</f>
        <v>14900</v>
      </c>
      <c r="K293" s="156" t="s">
        <v>251</v>
      </c>
      <c r="L293" s="42"/>
      <c r="M293" s="161" t="s">
        <v>35</v>
      </c>
      <c r="N293" s="162" t="s">
        <v>50</v>
      </c>
      <c r="O293" s="67"/>
      <c r="P293" s="163">
        <f>O293*H293</f>
        <v>0</v>
      </c>
      <c r="Q293" s="163">
        <v>0.1295</v>
      </c>
      <c r="R293" s="163">
        <f>Q293*H293</f>
        <v>6.4750000000000005</v>
      </c>
      <c r="S293" s="163">
        <v>0</v>
      </c>
      <c r="T293" s="164">
        <f>S293*H293</f>
        <v>0</v>
      </c>
      <c r="U293" s="37"/>
      <c r="V293" s="37"/>
      <c r="W293" s="37"/>
      <c r="X293" s="37"/>
      <c r="Y293" s="37"/>
      <c r="Z293" s="37"/>
      <c r="AA293" s="37"/>
      <c r="AB293" s="37"/>
      <c r="AC293" s="37"/>
      <c r="AD293" s="37"/>
      <c r="AE293" s="37"/>
      <c r="AR293" s="165" t="s">
        <v>163</v>
      </c>
      <c r="AT293" s="165" t="s">
        <v>149</v>
      </c>
      <c r="AU293" s="165" t="s">
        <v>89</v>
      </c>
      <c r="AY293" s="19" t="s">
        <v>154</v>
      </c>
      <c r="BE293" s="166">
        <f>IF(N293="základní",J293,0)</f>
        <v>14900</v>
      </c>
      <c r="BF293" s="166">
        <f>IF(N293="snížená",J293,0)</f>
        <v>0</v>
      </c>
      <c r="BG293" s="166">
        <f>IF(N293="zákl. přenesená",J293,0)</f>
        <v>0</v>
      </c>
      <c r="BH293" s="166">
        <f>IF(N293="sníž. přenesená",J293,0)</f>
        <v>0</v>
      </c>
      <c r="BI293" s="166">
        <f>IF(N293="nulová",J293,0)</f>
        <v>0</v>
      </c>
      <c r="BJ293" s="19" t="s">
        <v>87</v>
      </c>
      <c r="BK293" s="166">
        <f>ROUND(I293*H293,2)</f>
        <v>14900</v>
      </c>
      <c r="BL293" s="19" t="s">
        <v>163</v>
      </c>
      <c r="BM293" s="165" t="s">
        <v>544</v>
      </c>
    </row>
    <row r="294" spans="1:65" s="2" customFormat="1" ht="10">
      <c r="A294" s="37"/>
      <c r="B294" s="38"/>
      <c r="C294" s="39"/>
      <c r="D294" s="215" t="s">
        <v>253</v>
      </c>
      <c r="E294" s="39"/>
      <c r="F294" s="216" t="s">
        <v>545</v>
      </c>
      <c r="G294" s="39"/>
      <c r="H294" s="39"/>
      <c r="I294" s="169"/>
      <c r="J294" s="39"/>
      <c r="K294" s="39"/>
      <c r="L294" s="42"/>
      <c r="M294" s="170"/>
      <c r="N294" s="171"/>
      <c r="O294" s="67"/>
      <c r="P294" s="67"/>
      <c r="Q294" s="67"/>
      <c r="R294" s="67"/>
      <c r="S294" s="67"/>
      <c r="T294" s="68"/>
      <c r="U294" s="37"/>
      <c r="V294" s="37"/>
      <c r="W294" s="37"/>
      <c r="X294" s="37"/>
      <c r="Y294" s="37"/>
      <c r="Z294" s="37"/>
      <c r="AA294" s="37"/>
      <c r="AB294" s="37"/>
      <c r="AC294" s="37"/>
      <c r="AD294" s="37"/>
      <c r="AE294" s="37"/>
      <c r="AT294" s="19" t="s">
        <v>253</v>
      </c>
      <c r="AU294" s="19" t="s">
        <v>89</v>
      </c>
    </row>
    <row r="295" spans="1:65" s="13" customFormat="1" ht="10">
      <c r="B295" s="204"/>
      <c r="C295" s="205"/>
      <c r="D295" s="167" t="s">
        <v>247</v>
      </c>
      <c r="E295" s="206" t="s">
        <v>35</v>
      </c>
      <c r="F295" s="207" t="s">
        <v>546</v>
      </c>
      <c r="G295" s="205"/>
      <c r="H295" s="208">
        <v>50</v>
      </c>
      <c r="I295" s="209"/>
      <c r="J295" s="205"/>
      <c r="K295" s="205"/>
      <c r="L295" s="210"/>
      <c r="M295" s="211"/>
      <c r="N295" s="212"/>
      <c r="O295" s="212"/>
      <c r="P295" s="212"/>
      <c r="Q295" s="212"/>
      <c r="R295" s="212"/>
      <c r="S295" s="212"/>
      <c r="T295" s="213"/>
      <c r="AT295" s="214" t="s">
        <v>247</v>
      </c>
      <c r="AU295" s="214" t="s">
        <v>89</v>
      </c>
      <c r="AV295" s="13" t="s">
        <v>89</v>
      </c>
      <c r="AW295" s="13" t="s">
        <v>39</v>
      </c>
      <c r="AX295" s="13" t="s">
        <v>87</v>
      </c>
      <c r="AY295" s="214" t="s">
        <v>154</v>
      </c>
    </row>
    <row r="296" spans="1:65" s="2" customFormat="1" ht="16.5" customHeight="1">
      <c r="A296" s="37"/>
      <c r="B296" s="38"/>
      <c r="C296" s="228" t="s">
        <v>547</v>
      </c>
      <c r="D296" s="228" t="s">
        <v>463</v>
      </c>
      <c r="E296" s="229" t="s">
        <v>548</v>
      </c>
      <c r="F296" s="230" t="s">
        <v>549</v>
      </c>
      <c r="G296" s="231" t="s">
        <v>274</v>
      </c>
      <c r="H296" s="232">
        <v>50</v>
      </c>
      <c r="I296" s="233">
        <v>197</v>
      </c>
      <c r="J296" s="234">
        <f>ROUND(I296*H296,2)</f>
        <v>9850</v>
      </c>
      <c r="K296" s="230" t="s">
        <v>251</v>
      </c>
      <c r="L296" s="235"/>
      <c r="M296" s="236" t="s">
        <v>35</v>
      </c>
      <c r="N296" s="237" t="s">
        <v>50</v>
      </c>
      <c r="O296" s="67"/>
      <c r="P296" s="163">
        <f>O296*H296</f>
        <v>0</v>
      </c>
      <c r="Q296" s="163">
        <v>5.6120000000000003E-2</v>
      </c>
      <c r="R296" s="163">
        <f>Q296*H296</f>
        <v>2.806</v>
      </c>
      <c r="S296" s="163">
        <v>0</v>
      </c>
      <c r="T296" s="164">
        <f>S296*H296</f>
        <v>0</v>
      </c>
      <c r="U296" s="37"/>
      <c r="V296" s="37"/>
      <c r="W296" s="37"/>
      <c r="X296" s="37"/>
      <c r="Y296" s="37"/>
      <c r="Z296" s="37"/>
      <c r="AA296" s="37"/>
      <c r="AB296" s="37"/>
      <c r="AC296" s="37"/>
      <c r="AD296" s="37"/>
      <c r="AE296" s="37"/>
      <c r="AR296" s="165" t="s">
        <v>179</v>
      </c>
      <c r="AT296" s="165" t="s">
        <v>463</v>
      </c>
      <c r="AU296" s="165" t="s">
        <v>89</v>
      </c>
      <c r="AY296" s="19" t="s">
        <v>154</v>
      </c>
      <c r="BE296" s="166">
        <f>IF(N296="základní",J296,0)</f>
        <v>9850</v>
      </c>
      <c r="BF296" s="166">
        <f>IF(N296="snížená",J296,0)</f>
        <v>0</v>
      </c>
      <c r="BG296" s="166">
        <f>IF(N296="zákl. přenesená",J296,0)</f>
        <v>0</v>
      </c>
      <c r="BH296" s="166">
        <f>IF(N296="sníž. přenesená",J296,0)</f>
        <v>0</v>
      </c>
      <c r="BI296" s="166">
        <f>IF(N296="nulová",J296,0)</f>
        <v>0</v>
      </c>
      <c r="BJ296" s="19" t="s">
        <v>87</v>
      </c>
      <c r="BK296" s="166">
        <f>ROUND(I296*H296,2)</f>
        <v>9850</v>
      </c>
      <c r="BL296" s="19" t="s">
        <v>163</v>
      </c>
      <c r="BM296" s="165" t="s">
        <v>550</v>
      </c>
    </row>
    <row r="297" spans="1:65" s="13" customFormat="1" ht="10">
      <c r="B297" s="204"/>
      <c r="C297" s="205"/>
      <c r="D297" s="167" t="s">
        <v>247</v>
      </c>
      <c r="E297" s="206" t="s">
        <v>35</v>
      </c>
      <c r="F297" s="207" t="s">
        <v>546</v>
      </c>
      <c r="G297" s="205"/>
      <c r="H297" s="208">
        <v>50</v>
      </c>
      <c r="I297" s="209"/>
      <c r="J297" s="205"/>
      <c r="K297" s="205"/>
      <c r="L297" s="210"/>
      <c r="M297" s="211"/>
      <c r="N297" s="212"/>
      <c r="O297" s="212"/>
      <c r="P297" s="212"/>
      <c r="Q297" s="212"/>
      <c r="R297" s="212"/>
      <c r="S297" s="212"/>
      <c r="T297" s="213"/>
      <c r="AT297" s="214" t="s">
        <v>247</v>
      </c>
      <c r="AU297" s="214" t="s">
        <v>89</v>
      </c>
      <c r="AV297" s="13" t="s">
        <v>89</v>
      </c>
      <c r="AW297" s="13" t="s">
        <v>39</v>
      </c>
      <c r="AX297" s="13" t="s">
        <v>87</v>
      </c>
      <c r="AY297" s="214" t="s">
        <v>154</v>
      </c>
    </row>
    <row r="298" spans="1:65" s="12" customFormat="1" ht="22.75" customHeight="1">
      <c r="B298" s="188"/>
      <c r="C298" s="189"/>
      <c r="D298" s="190" t="s">
        <v>78</v>
      </c>
      <c r="E298" s="202" t="s">
        <v>551</v>
      </c>
      <c r="F298" s="202" t="s">
        <v>552</v>
      </c>
      <c r="G298" s="189"/>
      <c r="H298" s="189"/>
      <c r="I298" s="192"/>
      <c r="J298" s="203">
        <f>BK298</f>
        <v>12170.61</v>
      </c>
      <c r="K298" s="189"/>
      <c r="L298" s="194"/>
      <c r="M298" s="195"/>
      <c r="N298" s="196"/>
      <c r="O298" s="196"/>
      <c r="P298" s="197">
        <f>SUM(P299:P310)</f>
        <v>0</v>
      </c>
      <c r="Q298" s="196"/>
      <c r="R298" s="197">
        <f>SUM(R299:R310)</f>
        <v>28.906933000000002</v>
      </c>
      <c r="S298" s="196"/>
      <c r="T298" s="198">
        <f>SUM(T299:T310)</f>
        <v>0</v>
      </c>
      <c r="AR298" s="199" t="s">
        <v>87</v>
      </c>
      <c r="AT298" s="200" t="s">
        <v>78</v>
      </c>
      <c r="AU298" s="200" t="s">
        <v>87</v>
      </c>
      <c r="AY298" s="199" t="s">
        <v>154</v>
      </c>
      <c r="BK298" s="201">
        <f>SUM(BK299:BK310)</f>
        <v>12170.61</v>
      </c>
    </row>
    <row r="299" spans="1:65" s="2" customFormat="1" ht="21.75" customHeight="1">
      <c r="A299" s="37"/>
      <c r="B299" s="38"/>
      <c r="C299" s="154" t="s">
        <v>553</v>
      </c>
      <c r="D299" s="154" t="s">
        <v>149</v>
      </c>
      <c r="E299" s="155" t="s">
        <v>554</v>
      </c>
      <c r="F299" s="156" t="s">
        <v>555</v>
      </c>
      <c r="G299" s="157" t="s">
        <v>308</v>
      </c>
      <c r="H299" s="158">
        <v>80</v>
      </c>
      <c r="I299" s="159">
        <v>13.4</v>
      </c>
      <c r="J299" s="160">
        <f>ROUND(I299*H299,2)</f>
        <v>1072</v>
      </c>
      <c r="K299" s="156" t="s">
        <v>251</v>
      </c>
      <c r="L299" s="42"/>
      <c r="M299" s="161" t="s">
        <v>35</v>
      </c>
      <c r="N299" s="162" t="s">
        <v>50</v>
      </c>
      <c r="O299" s="67"/>
      <c r="P299" s="163">
        <f>O299*H299</f>
        <v>0</v>
      </c>
      <c r="Q299" s="163">
        <v>0</v>
      </c>
      <c r="R299" s="163">
        <f>Q299*H299</f>
        <v>0</v>
      </c>
      <c r="S299" s="163">
        <v>0</v>
      </c>
      <c r="T299" s="164">
        <f>S299*H299</f>
        <v>0</v>
      </c>
      <c r="U299" s="37"/>
      <c r="V299" s="37"/>
      <c r="W299" s="37"/>
      <c r="X299" s="37"/>
      <c r="Y299" s="37"/>
      <c r="Z299" s="37"/>
      <c r="AA299" s="37"/>
      <c r="AB299" s="37"/>
      <c r="AC299" s="37"/>
      <c r="AD299" s="37"/>
      <c r="AE299" s="37"/>
      <c r="AR299" s="165" t="s">
        <v>163</v>
      </c>
      <c r="AT299" s="165" t="s">
        <v>149</v>
      </c>
      <c r="AU299" s="165" t="s">
        <v>89</v>
      </c>
      <c r="AY299" s="19" t="s">
        <v>154</v>
      </c>
      <c r="BE299" s="166">
        <f>IF(N299="základní",J299,0)</f>
        <v>1072</v>
      </c>
      <c r="BF299" s="166">
        <f>IF(N299="snížená",J299,0)</f>
        <v>0</v>
      </c>
      <c r="BG299" s="166">
        <f>IF(N299="zákl. přenesená",J299,0)</f>
        <v>0</v>
      </c>
      <c r="BH299" s="166">
        <f>IF(N299="sníž. přenesená",J299,0)</f>
        <v>0</v>
      </c>
      <c r="BI299" s="166">
        <f>IF(N299="nulová",J299,0)</f>
        <v>0</v>
      </c>
      <c r="BJ299" s="19" t="s">
        <v>87</v>
      </c>
      <c r="BK299" s="166">
        <f>ROUND(I299*H299,2)</f>
        <v>1072</v>
      </c>
      <c r="BL299" s="19" t="s">
        <v>163</v>
      </c>
      <c r="BM299" s="165" t="s">
        <v>556</v>
      </c>
    </row>
    <row r="300" spans="1:65" s="2" customFormat="1" ht="10">
      <c r="A300" s="37"/>
      <c r="B300" s="38"/>
      <c r="C300" s="39"/>
      <c r="D300" s="215" t="s">
        <v>253</v>
      </c>
      <c r="E300" s="39"/>
      <c r="F300" s="216" t="s">
        <v>557</v>
      </c>
      <c r="G300" s="39"/>
      <c r="H300" s="39"/>
      <c r="I300" s="169"/>
      <c r="J300" s="39"/>
      <c r="K300" s="39"/>
      <c r="L300" s="42"/>
      <c r="M300" s="170"/>
      <c r="N300" s="171"/>
      <c r="O300" s="67"/>
      <c r="P300" s="67"/>
      <c r="Q300" s="67"/>
      <c r="R300" s="67"/>
      <c r="S300" s="67"/>
      <c r="T300" s="68"/>
      <c r="U300" s="37"/>
      <c r="V300" s="37"/>
      <c r="W300" s="37"/>
      <c r="X300" s="37"/>
      <c r="Y300" s="37"/>
      <c r="Z300" s="37"/>
      <c r="AA300" s="37"/>
      <c r="AB300" s="37"/>
      <c r="AC300" s="37"/>
      <c r="AD300" s="37"/>
      <c r="AE300" s="37"/>
      <c r="AT300" s="19" t="s">
        <v>253</v>
      </c>
      <c r="AU300" s="19" t="s">
        <v>89</v>
      </c>
    </row>
    <row r="301" spans="1:65" s="13" customFormat="1" ht="10">
      <c r="B301" s="204"/>
      <c r="C301" s="205"/>
      <c r="D301" s="167" t="s">
        <v>247</v>
      </c>
      <c r="E301" s="206" t="s">
        <v>35</v>
      </c>
      <c r="F301" s="207" t="s">
        <v>558</v>
      </c>
      <c r="G301" s="205"/>
      <c r="H301" s="208">
        <v>80</v>
      </c>
      <c r="I301" s="209"/>
      <c r="J301" s="205"/>
      <c r="K301" s="205"/>
      <c r="L301" s="210"/>
      <c r="M301" s="211"/>
      <c r="N301" s="212"/>
      <c r="O301" s="212"/>
      <c r="P301" s="212"/>
      <c r="Q301" s="212"/>
      <c r="R301" s="212"/>
      <c r="S301" s="212"/>
      <c r="T301" s="213"/>
      <c r="AT301" s="214" t="s">
        <v>247</v>
      </c>
      <c r="AU301" s="214" t="s">
        <v>89</v>
      </c>
      <c r="AV301" s="13" t="s">
        <v>89</v>
      </c>
      <c r="AW301" s="13" t="s">
        <v>39</v>
      </c>
      <c r="AX301" s="13" t="s">
        <v>87</v>
      </c>
      <c r="AY301" s="214" t="s">
        <v>154</v>
      </c>
    </row>
    <row r="302" spans="1:65" s="2" customFormat="1" ht="16.5" customHeight="1">
      <c r="A302" s="37"/>
      <c r="B302" s="38"/>
      <c r="C302" s="228" t="s">
        <v>559</v>
      </c>
      <c r="D302" s="228" t="s">
        <v>463</v>
      </c>
      <c r="E302" s="229" t="s">
        <v>560</v>
      </c>
      <c r="F302" s="230" t="s">
        <v>561</v>
      </c>
      <c r="G302" s="231" t="s">
        <v>562</v>
      </c>
      <c r="H302" s="232">
        <v>28.8</v>
      </c>
      <c r="I302" s="233">
        <v>275</v>
      </c>
      <c r="J302" s="234">
        <f>ROUND(I302*H302,2)</f>
        <v>7920</v>
      </c>
      <c r="K302" s="230" t="s">
        <v>251</v>
      </c>
      <c r="L302" s="235"/>
      <c r="M302" s="236" t="s">
        <v>35</v>
      </c>
      <c r="N302" s="237" t="s">
        <v>50</v>
      </c>
      <c r="O302" s="67"/>
      <c r="P302" s="163">
        <f>O302*H302</f>
        <v>0</v>
      </c>
      <c r="Q302" s="163">
        <v>1</v>
      </c>
      <c r="R302" s="163">
        <f>Q302*H302</f>
        <v>28.8</v>
      </c>
      <c r="S302" s="163">
        <v>0</v>
      </c>
      <c r="T302" s="164">
        <f>S302*H302</f>
        <v>0</v>
      </c>
      <c r="U302" s="37"/>
      <c r="V302" s="37"/>
      <c r="W302" s="37"/>
      <c r="X302" s="37"/>
      <c r="Y302" s="37"/>
      <c r="Z302" s="37"/>
      <c r="AA302" s="37"/>
      <c r="AB302" s="37"/>
      <c r="AC302" s="37"/>
      <c r="AD302" s="37"/>
      <c r="AE302" s="37"/>
      <c r="AR302" s="165" t="s">
        <v>179</v>
      </c>
      <c r="AT302" s="165" t="s">
        <v>463</v>
      </c>
      <c r="AU302" s="165" t="s">
        <v>89</v>
      </c>
      <c r="AY302" s="19" t="s">
        <v>154</v>
      </c>
      <c r="BE302" s="166">
        <f>IF(N302="základní",J302,0)</f>
        <v>7920</v>
      </c>
      <c r="BF302" s="166">
        <f>IF(N302="snížená",J302,0)</f>
        <v>0</v>
      </c>
      <c r="BG302" s="166">
        <f>IF(N302="zákl. přenesená",J302,0)</f>
        <v>0</v>
      </c>
      <c r="BH302" s="166">
        <f>IF(N302="sníž. přenesená",J302,0)</f>
        <v>0</v>
      </c>
      <c r="BI302" s="166">
        <f>IF(N302="nulová",J302,0)</f>
        <v>0</v>
      </c>
      <c r="BJ302" s="19" t="s">
        <v>87</v>
      </c>
      <c r="BK302" s="166">
        <f>ROUND(I302*H302,2)</f>
        <v>7920</v>
      </c>
      <c r="BL302" s="19" t="s">
        <v>163</v>
      </c>
      <c r="BM302" s="165" t="s">
        <v>563</v>
      </c>
    </row>
    <row r="303" spans="1:65" s="13" customFormat="1" ht="10">
      <c r="B303" s="204"/>
      <c r="C303" s="205"/>
      <c r="D303" s="167" t="s">
        <v>247</v>
      </c>
      <c r="E303" s="206" t="s">
        <v>35</v>
      </c>
      <c r="F303" s="207" t="s">
        <v>564</v>
      </c>
      <c r="G303" s="205"/>
      <c r="H303" s="208">
        <v>16</v>
      </c>
      <c r="I303" s="209"/>
      <c r="J303" s="205"/>
      <c r="K303" s="205"/>
      <c r="L303" s="210"/>
      <c r="M303" s="211"/>
      <c r="N303" s="212"/>
      <c r="O303" s="212"/>
      <c r="P303" s="212"/>
      <c r="Q303" s="212"/>
      <c r="R303" s="212"/>
      <c r="S303" s="212"/>
      <c r="T303" s="213"/>
      <c r="AT303" s="214" t="s">
        <v>247</v>
      </c>
      <c r="AU303" s="214" t="s">
        <v>89</v>
      </c>
      <c r="AV303" s="13" t="s">
        <v>89</v>
      </c>
      <c r="AW303" s="13" t="s">
        <v>39</v>
      </c>
      <c r="AX303" s="13" t="s">
        <v>79</v>
      </c>
      <c r="AY303" s="214" t="s">
        <v>154</v>
      </c>
    </row>
    <row r="304" spans="1:65" s="15" customFormat="1" ht="10">
      <c r="B304" s="238"/>
      <c r="C304" s="239"/>
      <c r="D304" s="167" t="s">
        <v>247</v>
      </c>
      <c r="E304" s="240" t="s">
        <v>35</v>
      </c>
      <c r="F304" s="241" t="s">
        <v>482</v>
      </c>
      <c r="G304" s="239"/>
      <c r="H304" s="242">
        <v>16</v>
      </c>
      <c r="I304" s="243"/>
      <c r="J304" s="239"/>
      <c r="K304" s="239"/>
      <c r="L304" s="244"/>
      <c r="M304" s="245"/>
      <c r="N304" s="246"/>
      <c r="O304" s="246"/>
      <c r="P304" s="246"/>
      <c r="Q304" s="246"/>
      <c r="R304" s="246"/>
      <c r="S304" s="246"/>
      <c r="T304" s="247"/>
      <c r="AT304" s="248" t="s">
        <v>247</v>
      </c>
      <c r="AU304" s="248" t="s">
        <v>89</v>
      </c>
      <c r="AV304" s="15" t="s">
        <v>159</v>
      </c>
      <c r="AW304" s="15" t="s">
        <v>39</v>
      </c>
      <c r="AX304" s="15" t="s">
        <v>79</v>
      </c>
      <c r="AY304" s="248" t="s">
        <v>154</v>
      </c>
    </row>
    <row r="305" spans="1:65" s="13" customFormat="1" ht="10">
      <c r="B305" s="204"/>
      <c r="C305" s="205"/>
      <c r="D305" s="167" t="s">
        <v>247</v>
      </c>
      <c r="E305" s="206" t="s">
        <v>35</v>
      </c>
      <c r="F305" s="207" t="s">
        <v>565</v>
      </c>
      <c r="G305" s="205"/>
      <c r="H305" s="208">
        <v>28.8</v>
      </c>
      <c r="I305" s="209"/>
      <c r="J305" s="205"/>
      <c r="K305" s="205"/>
      <c r="L305" s="210"/>
      <c r="M305" s="211"/>
      <c r="N305" s="212"/>
      <c r="O305" s="212"/>
      <c r="P305" s="212"/>
      <c r="Q305" s="212"/>
      <c r="R305" s="212"/>
      <c r="S305" s="212"/>
      <c r="T305" s="213"/>
      <c r="AT305" s="214" t="s">
        <v>247</v>
      </c>
      <c r="AU305" s="214" t="s">
        <v>89</v>
      </c>
      <c r="AV305" s="13" t="s">
        <v>89</v>
      </c>
      <c r="AW305" s="13" t="s">
        <v>39</v>
      </c>
      <c r="AX305" s="13" t="s">
        <v>87</v>
      </c>
      <c r="AY305" s="214" t="s">
        <v>154</v>
      </c>
    </row>
    <row r="306" spans="1:65" s="2" customFormat="1" ht="16.5" customHeight="1">
      <c r="A306" s="37"/>
      <c r="B306" s="38"/>
      <c r="C306" s="154" t="s">
        <v>566</v>
      </c>
      <c r="D306" s="154" t="s">
        <v>149</v>
      </c>
      <c r="E306" s="155" t="s">
        <v>567</v>
      </c>
      <c r="F306" s="156" t="s">
        <v>568</v>
      </c>
      <c r="G306" s="157" t="s">
        <v>308</v>
      </c>
      <c r="H306" s="158">
        <v>80</v>
      </c>
      <c r="I306" s="159">
        <v>28.7</v>
      </c>
      <c r="J306" s="160">
        <f>ROUND(I306*H306,2)</f>
        <v>2296</v>
      </c>
      <c r="K306" s="156" t="s">
        <v>251</v>
      </c>
      <c r="L306" s="42"/>
      <c r="M306" s="161" t="s">
        <v>35</v>
      </c>
      <c r="N306" s="162" t="s">
        <v>50</v>
      </c>
      <c r="O306" s="67"/>
      <c r="P306" s="163">
        <f>O306*H306</f>
        <v>0</v>
      </c>
      <c r="Q306" s="163">
        <v>1.2700000000000001E-3</v>
      </c>
      <c r="R306" s="163">
        <f>Q306*H306</f>
        <v>0.10160000000000001</v>
      </c>
      <c r="S306" s="163">
        <v>0</v>
      </c>
      <c r="T306" s="164">
        <f>S306*H306</f>
        <v>0</v>
      </c>
      <c r="U306" s="37"/>
      <c r="V306" s="37"/>
      <c r="W306" s="37"/>
      <c r="X306" s="37"/>
      <c r="Y306" s="37"/>
      <c r="Z306" s="37"/>
      <c r="AA306" s="37"/>
      <c r="AB306" s="37"/>
      <c r="AC306" s="37"/>
      <c r="AD306" s="37"/>
      <c r="AE306" s="37"/>
      <c r="AR306" s="165" t="s">
        <v>163</v>
      </c>
      <c r="AT306" s="165" t="s">
        <v>149</v>
      </c>
      <c r="AU306" s="165" t="s">
        <v>89</v>
      </c>
      <c r="AY306" s="19" t="s">
        <v>154</v>
      </c>
      <c r="BE306" s="166">
        <f>IF(N306="základní",J306,0)</f>
        <v>2296</v>
      </c>
      <c r="BF306" s="166">
        <f>IF(N306="snížená",J306,0)</f>
        <v>0</v>
      </c>
      <c r="BG306" s="166">
        <f>IF(N306="zákl. přenesená",J306,0)</f>
        <v>0</v>
      </c>
      <c r="BH306" s="166">
        <f>IF(N306="sníž. přenesená",J306,0)</f>
        <v>0</v>
      </c>
      <c r="BI306" s="166">
        <f>IF(N306="nulová",J306,0)</f>
        <v>0</v>
      </c>
      <c r="BJ306" s="19" t="s">
        <v>87</v>
      </c>
      <c r="BK306" s="166">
        <f>ROUND(I306*H306,2)</f>
        <v>2296</v>
      </c>
      <c r="BL306" s="19" t="s">
        <v>163</v>
      </c>
      <c r="BM306" s="165" t="s">
        <v>569</v>
      </c>
    </row>
    <row r="307" spans="1:65" s="2" customFormat="1" ht="10">
      <c r="A307" s="37"/>
      <c r="B307" s="38"/>
      <c r="C307" s="39"/>
      <c r="D307" s="215" t="s">
        <v>253</v>
      </c>
      <c r="E307" s="39"/>
      <c r="F307" s="216" t="s">
        <v>570</v>
      </c>
      <c r="G307" s="39"/>
      <c r="H307" s="39"/>
      <c r="I307" s="169"/>
      <c r="J307" s="39"/>
      <c r="K307" s="39"/>
      <c r="L307" s="42"/>
      <c r="M307" s="170"/>
      <c r="N307" s="171"/>
      <c r="O307" s="67"/>
      <c r="P307" s="67"/>
      <c r="Q307" s="67"/>
      <c r="R307" s="67"/>
      <c r="S307" s="67"/>
      <c r="T307" s="68"/>
      <c r="U307" s="37"/>
      <c r="V307" s="37"/>
      <c r="W307" s="37"/>
      <c r="X307" s="37"/>
      <c r="Y307" s="37"/>
      <c r="Z307" s="37"/>
      <c r="AA307" s="37"/>
      <c r="AB307" s="37"/>
      <c r="AC307" s="37"/>
      <c r="AD307" s="37"/>
      <c r="AE307" s="37"/>
      <c r="AT307" s="19" t="s">
        <v>253</v>
      </c>
      <c r="AU307" s="19" t="s">
        <v>89</v>
      </c>
    </row>
    <row r="308" spans="1:65" s="13" customFormat="1" ht="10">
      <c r="B308" s="204"/>
      <c r="C308" s="205"/>
      <c r="D308" s="167" t="s">
        <v>247</v>
      </c>
      <c r="E308" s="206" t="s">
        <v>35</v>
      </c>
      <c r="F308" s="207" t="s">
        <v>558</v>
      </c>
      <c r="G308" s="205"/>
      <c r="H308" s="208">
        <v>80</v>
      </c>
      <c r="I308" s="209"/>
      <c r="J308" s="205"/>
      <c r="K308" s="205"/>
      <c r="L308" s="210"/>
      <c r="M308" s="211"/>
      <c r="N308" s="212"/>
      <c r="O308" s="212"/>
      <c r="P308" s="212"/>
      <c r="Q308" s="212"/>
      <c r="R308" s="212"/>
      <c r="S308" s="212"/>
      <c r="T308" s="213"/>
      <c r="AT308" s="214" t="s">
        <v>247</v>
      </c>
      <c r="AU308" s="214" t="s">
        <v>89</v>
      </c>
      <c r="AV308" s="13" t="s">
        <v>89</v>
      </c>
      <c r="AW308" s="13" t="s">
        <v>39</v>
      </c>
      <c r="AX308" s="13" t="s">
        <v>87</v>
      </c>
      <c r="AY308" s="214" t="s">
        <v>154</v>
      </c>
    </row>
    <row r="309" spans="1:65" s="2" customFormat="1" ht="16.5" customHeight="1">
      <c r="A309" s="37"/>
      <c r="B309" s="38"/>
      <c r="C309" s="228" t="s">
        <v>571</v>
      </c>
      <c r="D309" s="228" t="s">
        <v>463</v>
      </c>
      <c r="E309" s="229" t="s">
        <v>572</v>
      </c>
      <c r="F309" s="230" t="s">
        <v>573</v>
      </c>
      <c r="G309" s="231" t="s">
        <v>574</v>
      </c>
      <c r="H309" s="232">
        <v>5.3330000000000002</v>
      </c>
      <c r="I309" s="233">
        <v>165.5</v>
      </c>
      <c r="J309" s="234">
        <f>ROUND(I309*H309,2)</f>
        <v>882.61</v>
      </c>
      <c r="K309" s="230" t="s">
        <v>251</v>
      </c>
      <c r="L309" s="235"/>
      <c r="M309" s="236" t="s">
        <v>35</v>
      </c>
      <c r="N309" s="237" t="s">
        <v>50</v>
      </c>
      <c r="O309" s="67"/>
      <c r="P309" s="163">
        <f>O309*H309</f>
        <v>0</v>
      </c>
      <c r="Q309" s="163">
        <v>1E-3</v>
      </c>
      <c r="R309" s="163">
        <f>Q309*H309</f>
        <v>5.3330000000000001E-3</v>
      </c>
      <c r="S309" s="163">
        <v>0</v>
      </c>
      <c r="T309" s="164">
        <f>S309*H309</f>
        <v>0</v>
      </c>
      <c r="U309" s="37"/>
      <c r="V309" s="37"/>
      <c r="W309" s="37"/>
      <c r="X309" s="37"/>
      <c r="Y309" s="37"/>
      <c r="Z309" s="37"/>
      <c r="AA309" s="37"/>
      <c r="AB309" s="37"/>
      <c r="AC309" s="37"/>
      <c r="AD309" s="37"/>
      <c r="AE309" s="37"/>
      <c r="AR309" s="165" t="s">
        <v>179</v>
      </c>
      <c r="AT309" s="165" t="s">
        <v>463</v>
      </c>
      <c r="AU309" s="165" t="s">
        <v>89</v>
      </c>
      <c r="AY309" s="19" t="s">
        <v>154</v>
      </c>
      <c r="BE309" s="166">
        <f>IF(N309="základní",J309,0)</f>
        <v>882.61</v>
      </c>
      <c r="BF309" s="166">
        <f>IF(N309="snížená",J309,0)</f>
        <v>0</v>
      </c>
      <c r="BG309" s="166">
        <f>IF(N309="zákl. přenesená",J309,0)</f>
        <v>0</v>
      </c>
      <c r="BH309" s="166">
        <f>IF(N309="sníž. přenesená",J309,0)</f>
        <v>0</v>
      </c>
      <c r="BI309" s="166">
        <f>IF(N309="nulová",J309,0)</f>
        <v>0</v>
      </c>
      <c r="BJ309" s="19" t="s">
        <v>87</v>
      </c>
      <c r="BK309" s="166">
        <f>ROUND(I309*H309,2)</f>
        <v>882.61</v>
      </c>
      <c r="BL309" s="19" t="s">
        <v>163</v>
      </c>
      <c r="BM309" s="165" t="s">
        <v>575</v>
      </c>
    </row>
    <row r="310" spans="1:65" s="13" customFormat="1" ht="10">
      <c r="B310" s="204"/>
      <c r="C310" s="205"/>
      <c r="D310" s="167" t="s">
        <v>247</v>
      </c>
      <c r="E310" s="206" t="s">
        <v>35</v>
      </c>
      <c r="F310" s="207" t="s">
        <v>576</v>
      </c>
      <c r="G310" s="205"/>
      <c r="H310" s="208">
        <v>5.3330000000000002</v>
      </c>
      <c r="I310" s="209"/>
      <c r="J310" s="205"/>
      <c r="K310" s="205"/>
      <c r="L310" s="210"/>
      <c r="M310" s="211"/>
      <c r="N310" s="212"/>
      <c r="O310" s="212"/>
      <c r="P310" s="212"/>
      <c r="Q310" s="212"/>
      <c r="R310" s="212"/>
      <c r="S310" s="212"/>
      <c r="T310" s="213"/>
      <c r="AT310" s="214" t="s">
        <v>247</v>
      </c>
      <c r="AU310" s="214" t="s">
        <v>89</v>
      </c>
      <c r="AV310" s="13" t="s">
        <v>89</v>
      </c>
      <c r="AW310" s="13" t="s">
        <v>39</v>
      </c>
      <c r="AX310" s="13" t="s">
        <v>87</v>
      </c>
      <c r="AY310" s="214" t="s">
        <v>154</v>
      </c>
    </row>
    <row r="311" spans="1:65" s="12" customFormat="1" ht="22.75" customHeight="1">
      <c r="B311" s="188"/>
      <c r="C311" s="189"/>
      <c r="D311" s="190" t="s">
        <v>78</v>
      </c>
      <c r="E311" s="202" t="s">
        <v>577</v>
      </c>
      <c r="F311" s="202" t="s">
        <v>578</v>
      </c>
      <c r="G311" s="189"/>
      <c r="H311" s="189"/>
      <c r="I311" s="192"/>
      <c r="J311" s="203">
        <f>BK311</f>
        <v>331442.40000000002</v>
      </c>
      <c r="K311" s="189"/>
      <c r="L311" s="194"/>
      <c r="M311" s="195"/>
      <c r="N311" s="196"/>
      <c r="O311" s="196"/>
      <c r="P311" s="197">
        <f>SUM(P312:P352)</f>
        <v>0</v>
      </c>
      <c r="Q311" s="196"/>
      <c r="R311" s="197">
        <f>SUM(R312:R352)</f>
        <v>0</v>
      </c>
      <c r="S311" s="196"/>
      <c r="T311" s="198">
        <f>SUM(T312:T352)</f>
        <v>0</v>
      </c>
      <c r="AR311" s="199" t="s">
        <v>87</v>
      </c>
      <c r="AT311" s="200" t="s">
        <v>78</v>
      </c>
      <c r="AU311" s="200" t="s">
        <v>87</v>
      </c>
      <c r="AY311" s="199" t="s">
        <v>154</v>
      </c>
      <c r="BK311" s="201">
        <f>SUM(BK312:BK352)</f>
        <v>331442.40000000002</v>
      </c>
    </row>
    <row r="312" spans="1:65" s="2" customFormat="1" ht="24.15" customHeight="1">
      <c r="A312" s="37"/>
      <c r="B312" s="38"/>
      <c r="C312" s="154" t="s">
        <v>579</v>
      </c>
      <c r="D312" s="154" t="s">
        <v>149</v>
      </c>
      <c r="E312" s="155" t="s">
        <v>580</v>
      </c>
      <c r="F312" s="156" t="s">
        <v>581</v>
      </c>
      <c r="G312" s="157" t="s">
        <v>562</v>
      </c>
      <c r="H312" s="158">
        <v>815.23500000000001</v>
      </c>
      <c r="I312" s="159">
        <v>126</v>
      </c>
      <c r="J312" s="160">
        <f>ROUND(I312*H312,2)</f>
        <v>102719.61</v>
      </c>
      <c r="K312" s="156" t="s">
        <v>251</v>
      </c>
      <c r="L312" s="42"/>
      <c r="M312" s="161" t="s">
        <v>35</v>
      </c>
      <c r="N312" s="162" t="s">
        <v>50</v>
      </c>
      <c r="O312" s="67"/>
      <c r="P312" s="163">
        <f>O312*H312</f>
        <v>0</v>
      </c>
      <c r="Q312" s="163">
        <v>0</v>
      </c>
      <c r="R312" s="163">
        <f>Q312*H312</f>
        <v>0</v>
      </c>
      <c r="S312" s="163">
        <v>0</v>
      </c>
      <c r="T312" s="164">
        <f>S312*H312</f>
        <v>0</v>
      </c>
      <c r="U312" s="37"/>
      <c r="V312" s="37"/>
      <c r="W312" s="37"/>
      <c r="X312" s="37"/>
      <c r="Y312" s="37"/>
      <c r="Z312" s="37"/>
      <c r="AA312" s="37"/>
      <c r="AB312" s="37"/>
      <c r="AC312" s="37"/>
      <c r="AD312" s="37"/>
      <c r="AE312" s="37"/>
      <c r="AR312" s="165" t="s">
        <v>163</v>
      </c>
      <c r="AT312" s="165" t="s">
        <v>149</v>
      </c>
      <c r="AU312" s="165" t="s">
        <v>89</v>
      </c>
      <c r="AY312" s="19" t="s">
        <v>154</v>
      </c>
      <c r="BE312" s="166">
        <f>IF(N312="základní",J312,0)</f>
        <v>102719.61</v>
      </c>
      <c r="BF312" s="166">
        <f>IF(N312="snížená",J312,0)</f>
        <v>0</v>
      </c>
      <c r="BG312" s="166">
        <f>IF(N312="zákl. přenesená",J312,0)</f>
        <v>0</v>
      </c>
      <c r="BH312" s="166">
        <f>IF(N312="sníž. přenesená",J312,0)</f>
        <v>0</v>
      </c>
      <c r="BI312" s="166">
        <f>IF(N312="nulová",J312,0)</f>
        <v>0</v>
      </c>
      <c r="BJ312" s="19" t="s">
        <v>87</v>
      </c>
      <c r="BK312" s="166">
        <f>ROUND(I312*H312,2)</f>
        <v>102719.61</v>
      </c>
      <c r="BL312" s="19" t="s">
        <v>163</v>
      </c>
      <c r="BM312" s="165" t="s">
        <v>582</v>
      </c>
    </row>
    <row r="313" spans="1:65" s="2" customFormat="1" ht="10">
      <c r="A313" s="37"/>
      <c r="B313" s="38"/>
      <c r="C313" s="39"/>
      <c r="D313" s="215" t="s">
        <v>253</v>
      </c>
      <c r="E313" s="39"/>
      <c r="F313" s="216" t="s">
        <v>583</v>
      </c>
      <c r="G313" s="39"/>
      <c r="H313" s="39"/>
      <c r="I313" s="169"/>
      <c r="J313" s="39"/>
      <c r="K313" s="39"/>
      <c r="L313" s="42"/>
      <c r="M313" s="170"/>
      <c r="N313" s="171"/>
      <c r="O313" s="67"/>
      <c r="P313" s="67"/>
      <c r="Q313" s="67"/>
      <c r="R313" s="67"/>
      <c r="S313" s="67"/>
      <c r="T313" s="68"/>
      <c r="U313" s="37"/>
      <c r="V313" s="37"/>
      <c r="W313" s="37"/>
      <c r="X313" s="37"/>
      <c r="Y313" s="37"/>
      <c r="Z313" s="37"/>
      <c r="AA313" s="37"/>
      <c r="AB313" s="37"/>
      <c r="AC313" s="37"/>
      <c r="AD313" s="37"/>
      <c r="AE313" s="37"/>
      <c r="AT313" s="19" t="s">
        <v>253</v>
      </c>
      <c r="AU313" s="19" t="s">
        <v>89</v>
      </c>
    </row>
    <row r="314" spans="1:65" s="13" customFormat="1" ht="10">
      <c r="B314" s="204"/>
      <c r="C314" s="205"/>
      <c r="D314" s="167" t="s">
        <v>247</v>
      </c>
      <c r="E314" s="206" t="s">
        <v>35</v>
      </c>
      <c r="F314" s="207" t="s">
        <v>584</v>
      </c>
      <c r="G314" s="205"/>
      <c r="H314" s="208">
        <v>118.5</v>
      </c>
      <c r="I314" s="209"/>
      <c r="J314" s="205"/>
      <c r="K314" s="205"/>
      <c r="L314" s="210"/>
      <c r="M314" s="211"/>
      <c r="N314" s="212"/>
      <c r="O314" s="212"/>
      <c r="P314" s="212"/>
      <c r="Q314" s="212"/>
      <c r="R314" s="212"/>
      <c r="S314" s="212"/>
      <c r="T314" s="213"/>
      <c r="AT314" s="214" t="s">
        <v>247</v>
      </c>
      <c r="AU314" s="214" t="s">
        <v>89</v>
      </c>
      <c r="AV314" s="13" t="s">
        <v>89</v>
      </c>
      <c r="AW314" s="13" t="s">
        <v>39</v>
      </c>
      <c r="AX314" s="13" t="s">
        <v>79</v>
      </c>
      <c r="AY314" s="214" t="s">
        <v>154</v>
      </c>
    </row>
    <row r="315" spans="1:65" s="13" customFormat="1" ht="10">
      <c r="B315" s="204"/>
      <c r="C315" s="205"/>
      <c r="D315" s="167" t="s">
        <v>247</v>
      </c>
      <c r="E315" s="206" t="s">
        <v>35</v>
      </c>
      <c r="F315" s="207" t="s">
        <v>585</v>
      </c>
      <c r="G315" s="205"/>
      <c r="H315" s="208">
        <v>136.5</v>
      </c>
      <c r="I315" s="209"/>
      <c r="J315" s="205"/>
      <c r="K315" s="205"/>
      <c r="L315" s="210"/>
      <c r="M315" s="211"/>
      <c r="N315" s="212"/>
      <c r="O315" s="212"/>
      <c r="P315" s="212"/>
      <c r="Q315" s="212"/>
      <c r="R315" s="212"/>
      <c r="S315" s="212"/>
      <c r="T315" s="213"/>
      <c r="AT315" s="214" t="s">
        <v>247</v>
      </c>
      <c r="AU315" s="214" t="s">
        <v>89</v>
      </c>
      <c r="AV315" s="13" t="s">
        <v>89</v>
      </c>
      <c r="AW315" s="13" t="s">
        <v>39</v>
      </c>
      <c r="AX315" s="13" t="s">
        <v>79</v>
      </c>
      <c r="AY315" s="214" t="s">
        <v>154</v>
      </c>
    </row>
    <row r="316" spans="1:65" s="13" customFormat="1" ht="10">
      <c r="B316" s="204"/>
      <c r="C316" s="205"/>
      <c r="D316" s="167" t="s">
        <v>247</v>
      </c>
      <c r="E316" s="206" t="s">
        <v>35</v>
      </c>
      <c r="F316" s="207" t="s">
        <v>586</v>
      </c>
      <c r="G316" s="205"/>
      <c r="H316" s="208">
        <v>382.25</v>
      </c>
      <c r="I316" s="209"/>
      <c r="J316" s="205"/>
      <c r="K316" s="205"/>
      <c r="L316" s="210"/>
      <c r="M316" s="211"/>
      <c r="N316" s="212"/>
      <c r="O316" s="212"/>
      <c r="P316" s="212"/>
      <c r="Q316" s="212"/>
      <c r="R316" s="212"/>
      <c r="S316" s="212"/>
      <c r="T316" s="213"/>
      <c r="AT316" s="214" t="s">
        <v>247</v>
      </c>
      <c r="AU316" s="214" t="s">
        <v>89</v>
      </c>
      <c r="AV316" s="13" t="s">
        <v>89</v>
      </c>
      <c r="AW316" s="13" t="s">
        <v>39</v>
      </c>
      <c r="AX316" s="13" t="s">
        <v>79</v>
      </c>
      <c r="AY316" s="214" t="s">
        <v>154</v>
      </c>
    </row>
    <row r="317" spans="1:65" s="13" customFormat="1" ht="10">
      <c r="B317" s="204"/>
      <c r="C317" s="205"/>
      <c r="D317" s="167" t="s">
        <v>247</v>
      </c>
      <c r="E317" s="206" t="s">
        <v>35</v>
      </c>
      <c r="F317" s="207" t="s">
        <v>587</v>
      </c>
      <c r="G317" s="205"/>
      <c r="H317" s="208">
        <v>29.774999999999999</v>
      </c>
      <c r="I317" s="209"/>
      <c r="J317" s="205"/>
      <c r="K317" s="205"/>
      <c r="L317" s="210"/>
      <c r="M317" s="211"/>
      <c r="N317" s="212"/>
      <c r="O317" s="212"/>
      <c r="P317" s="212"/>
      <c r="Q317" s="212"/>
      <c r="R317" s="212"/>
      <c r="S317" s="212"/>
      <c r="T317" s="213"/>
      <c r="AT317" s="214" t="s">
        <v>247</v>
      </c>
      <c r="AU317" s="214" t="s">
        <v>89</v>
      </c>
      <c r="AV317" s="13" t="s">
        <v>89</v>
      </c>
      <c r="AW317" s="13" t="s">
        <v>39</v>
      </c>
      <c r="AX317" s="13" t="s">
        <v>79</v>
      </c>
      <c r="AY317" s="214" t="s">
        <v>154</v>
      </c>
    </row>
    <row r="318" spans="1:65" s="13" customFormat="1" ht="10">
      <c r="B318" s="204"/>
      <c r="C318" s="205"/>
      <c r="D318" s="167" t="s">
        <v>247</v>
      </c>
      <c r="E318" s="206" t="s">
        <v>35</v>
      </c>
      <c r="F318" s="207" t="s">
        <v>588</v>
      </c>
      <c r="G318" s="205"/>
      <c r="H318" s="208">
        <v>27.51</v>
      </c>
      <c r="I318" s="209"/>
      <c r="J318" s="205"/>
      <c r="K318" s="205"/>
      <c r="L318" s="210"/>
      <c r="M318" s="211"/>
      <c r="N318" s="212"/>
      <c r="O318" s="212"/>
      <c r="P318" s="212"/>
      <c r="Q318" s="212"/>
      <c r="R318" s="212"/>
      <c r="S318" s="212"/>
      <c r="T318" s="213"/>
      <c r="AT318" s="214" t="s">
        <v>247</v>
      </c>
      <c r="AU318" s="214" t="s">
        <v>89</v>
      </c>
      <c r="AV318" s="13" t="s">
        <v>89</v>
      </c>
      <c r="AW318" s="13" t="s">
        <v>39</v>
      </c>
      <c r="AX318" s="13" t="s">
        <v>79</v>
      </c>
      <c r="AY318" s="214" t="s">
        <v>154</v>
      </c>
    </row>
    <row r="319" spans="1:65" s="13" customFormat="1" ht="10">
      <c r="B319" s="204"/>
      <c r="C319" s="205"/>
      <c r="D319" s="167" t="s">
        <v>247</v>
      </c>
      <c r="E319" s="206" t="s">
        <v>35</v>
      </c>
      <c r="F319" s="207" t="s">
        <v>589</v>
      </c>
      <c r="G319" s="205"/>
      <c r="H319" s="208">
        <v>120.7</v>
      </c>
      <c r="I319" s="209"/>
      <c r="J319" s="205"/>
      <c r="K319" s="205"/>
      <c r="L319" s="210"/>
      <c r="M319" s="211"/>
      <c r="N319" s="212"/>
      <c r="O319" s="212"/>
      <c r="P319" s="212"/>
      <c r="Q319" s="212"/>
      <c r="R319" s="212"/>
      <c r="S319" s="212"/>
      <c r="T319" s="213"/>
      <c r="AT319" s="214" t="s">
        <v>247</v>
      </c>
      <c r="AU319" s="214" t="s">
        <v>89</v>
      </c>
      <c r="AV319" s="13" t="s">
        <v>89</v>
      </c>
      <c r="AW319" s="13" t="s">
        <v>39</v>
      </c>
      <c r="AX319" s="13" t="s">
        <v>79</v>
      </c>
      <c r="AY319" s="214" t="s">
        <v>154</v>
      </c>
    </row>
    <row r="320" spans="1:65" s="14" customFormat="1" ht="10">
      <c r="B320" s="217"/>
      <c r="C320" s="218"/>
      <c r="D320" s="167" t="s">
        <v>247</v>
      </c>
      <c r="E320" s="219" t="s">
        <v>35</v>
      </c>
      <c r="F320" s="220" t="s">
        <v>267</v>
      </c>
      <c r="G320" s="218"/>
      <c r="H320" s="221">
        <v>815.23500000000001</v>
      </c>
      <c r="I320" s="222"/>
      <c r="J320" s="218"/>
      <c r="K320" s="218"/>
      <c r="L320" s="223"/>
      <c r="M320" s="224"/>
      <c r="N320" s="225"/>
      <c r="O320" s="225"/>
      <c r="P320" s="225"/>
      <c r="Q320" s="225"/>
      <c r="R320" s="225"/>
      <c r="S320" s="225"/>
      <c r="T320" s="226"/>
      <c r="AT320" s="227" t="s">
        <v>247</v>
      </c>
      <c r="AU320" s="227" t="s">
        <v>89</v>
      </c>
      <c r="AV320" s="14" t="s">
        <v>163</v>
      </c>
      <c r="AW320" s="14" t="s">
        <v>39</v>
      </c>
      <c r="AX320" s="14" t="s">
        <v>87</v>
      </c>
      <c r="AY320" s="227" t="s">
        <v>154</v>
      </c>
    </row>
    <row r="321" spans="1:65" s="2" customFormat="1" ht="24.15" customHeight="1">
      <c r="A321" s="37"/>
      <c r="B321" s="38"/>
      <c r="C321" s="154" t="s">
        <v>590</v>
      </c>
      <c r="D321" s="154" t="s">
        <v>149</v>
      </c>
      <c r="E321" s="155" t="s">
        <v>591</v>
      </c>
      <c r="F321" s="156" t="s">
        <v>592</v>
      </c>
      <c r="G321" s="157" t="s">
        <v>562</v>
      </c>
      <c r="H321" s="158">
        <v>4561.1400000000003</v>
      </c>
      <c r="I321" s="159">
        <v>14.5</v>
      </c>
      <c r="J321" s="160">
        <f>ROUND(I321*H321,2)</f>
        <v>66136.53</v>
      </c>
      <c r="K321" s="156" t="s">
        <v>251</v>
      </c>
      <c r="L321" s="42"/>
      <c r="M321" s="161" t="s">
        <v>35</v>
      </c>
      <c r="N321" s="162" t="s">
        <v>50</v>
      </c>
      <c r="O321" s="67"/>
      <c r="P321" s="163">
        <f>O321*H321</f>
        <v>0</v>
      </c>
      <c r="Q321" s="163">
        <v>0</v>
      </c>
      <c r="R321" s="163">
        <f>Q321*H321</f>
        <v>0</v>
      </c>
      <c r="S321" s="163">
        <v>0</v>
      </c>
      <c r="T321" s="164">
        <f>S321*H321</f>
        <v>0</v>
      </c>
      <c r="U321" s="37"/>
      <c r="V321" s="37"/>
      <c r="W321" s="37"/>
      <c r="X321" s="37"/>
      <c r="Y321" s="37"/>
      <c r="Z321" s="37"/>
      <c r="AA321" s="37"/>
      <c r="AB321" s="37"/>
      <c r="AC321" s="37"/>
      <c r="AD321" s="37"/>
      <c r="AE321" s="37"/>
      <c r="AR321" s="165" t="s">
        <v>163</v>
      </c>
      <c r="AT321" s="165" t="s">
        <v>149</v>
      </c>
      <c r="AU321" s="165" t="s">
        <v>89</v>
      </c>
      <c r="AY321" s="19" t="s">
        <v>154</v>
      </c>
      <c r="BE321" s="166">
        <f>IF(N321="základní",J321,0)</f>
        <v>66136.53</v>
      </c>
      <c r="BF321" s="166">
        <f>IF(N321="snížená",J321,0)</f>
        <v>0</v>
      </c>
      <c r="BG321" s="166">
        <f>IF(N321="zákl. přenesená",J321,0)</f>
        <v>0</v>
      </c>
      <c r="BH321" s="166">
        <f>IF(N321="sníž. přenesená",J321,0)</f>
        <v>0</v>
      </c>
      <c r="BI321" s="166">
        <f>IF(N321="nulová",J321,0)</f>
        <v>0</v>
      </c>
      <c r="BJ321" s="19" t="s">
        <v>87</v>
      </c>
      <c r="BK321" s="166">
        <f>ROUND(I321*H321,2)</f>
        <v>66136.53</v>
      </c>
      <c r="BL321" s="19" t="s">
        <v>163</v>
      </c>
      <c r="BM321" s="165" t="s">
        <v>593</v>
      </c>
    </row>
    <row r="322" spans="1:65" s="2" customFormat="1" ht="10">
      <c r="A322" s="37"/>
      <c r="B322" s="38"/>
      <c r="C322" s="39"/>
      <c r="D322" s="215" t="s">
        <v>253</v>
      </c>
      <c r="E322" s="39"/>
      <c r="F322" s="216" t="s">
        <v>594</v>
      </c>
      <c r="G322" s="39"/>
      <c r="H322" s="39"/>
      <c r="I322" s="169"/>
      <c r="J322" s="39"/>
      <c r="K322" s="39"/>
      <c r="L322" s="42"/>
      <c r="M322" s="170"/>
      <c r="N322" s="171"/>
      <c r="O322" s="67"/>
      <c r="P322" s="67"/>
      <c r="Q322" s="67"/>
      <c r="R322" s="67"/>
      <c r="S322" s="67"/>
      <c r="T322" s="68"/>
      <c r="U322" s="37"/>
      <c r="V322" s="37"/>
      <c r="W322" s="37"/>
      <c r="X322" s="37"/>
      <c r="Y322" s="37"/>
      <c r="Z322" s="37"/>
      <c r="AA322" s="37"/>
      <c r="AB322" s="37"/>
      <c r="AC322" s="37"/>
      <c r="AD322" s="37"/>
      <c r="AE322" s="37"/>
      <c r="AT322" s="19" t="s">
        <v>253</v>
      </c>
      <c r="AU322" s="19" t="s">
        <v>89</v>
      </c>
    </row>
    <row r="323" spans="1:65" s="13" customFormat="1" ht="10">
      <c r="B323" s="204"/>
      <c r="C323" s="205"/>
      <c r="D323" s="167" t="s">
        <v>247</v>
      </c>
      <c r="E323" s="206" t="s">
        <v>35</v>
      </c>
      <c r="F323" s="207" t="s">
        <v>595</v>
      </c>
      <c r="G323" s="205"/>
      <c r="H323" s="208">
        <v>237</v>
      </c>
      <c r="I323" s="209"/>
      <c r="J323" s="205"/>
      <c r="K323" s="205"/>
      <c r="L323" s="210"/>
      <c r="M323" s="211"/>
      <c r="N323" s="212"/>
      <c r="O323" s="212"/>
      <c r="P323" s="212"/>
      <c r="Q323" s="212"/>
      <c r="R323" s="212"/>
      <c r="S323" s="212"/>
      <c r="T323" s="213"/>
      <c r="AT323" s="214" t="s">
        <v>247</v>
      </c>
      <c r="AU323" s="214" t="s">
        <v>89</v>
      </c>
      <c r="AV323" s="13" t="s">
        <v>89</v>
      </c>
      <c r="AW323" s="13" t="s">
        <v>39</v>
      </c>
      <c r="AX323" s="13" t="s">
        <v>79</v>
      </c>
      <c r="AY323" s="214" t="s">
        <v>154</v>
      </c>
    </row>
    <row r="324" spans="1:65" s="13" customFormat="1" ht="10">
      <c r="B324" s="204"/>
      <c r="C324" s="205"/>
      <c r="D324" s="167" t="s">
        <v>247</v>
      </c>
      <c r="E324" s="206" t="s">
        <v>35</v>
      </c>
      <c r="F324" s="207" t="s">
        <v>596</v>
      </c>
      <c r="G324" s="205"/>
      <c r="H324" s="208">
        <v>1718.25</v>
      </c>
      <c r="I324" s="209"/>
      <c r="J324" s="205"/>
      <c r="K324" s="205"/>
      <c r="L324" s="210"/>
      <c r="M324" s="211"/>
      <c r="N324" s="212"/>
      <c r="O324" s="212"/>
      <c r="P324" s="212"/>
      <c r="Q324" s="212"/>
      <c r="R324" s="212"/>
      <c r="S324" s="212"/>
      <c r="T324" s="213"/>
      <c r="AT324" s="214" t="s">
        <v>247</v>
      </c>
      <c r="AU324" s="214" t="s">
        <v>89</v>
      </c>
      <c r="AV324" s="13" t="s">
        <v>89</v>
      </c>
      <c r="AW324" s="13" t="s">
        <v>39</v>
      </c>
      <c r="AX324" s="13" t="s">
        <v>79</v>
      </c>
      <c r="AY324" s="214" t="s">
        <v>154</v>
      </c>
    </row>
    <row r="325" spans="1:65" s="13" customFormat="1" ht="10">
      <c r="B325" s="204"/>
      <c r="C325" s="205"/>
      <c r="D325" s="167" t="s">
        <v>247</v>
      </c>
      <c r="E325" s="206" t="s">
        <v>35</v>
      </c>
      <c r="F325" s="207" t="s">
        <v>597</v>
      </c>
      <c r="G325" s="205"/>
      <c r="H325" s="208">
        <v>546</v>
      </c>
      <c r="I325" s="209"/>
      <c r="J325" s="205"/>
      <c r="K325" s="205"/>
      <c r="L325" s="210"/>
      <c r="M325" s="211"/>
      <c r="N325" s="212"/>
      <c r="O325" s="212"/>
      <c r="P325" s="212"/>
      <c r="Q325" s="212"/>
      <c r="R325" s="212"/>
      <c r="S325" s="212"/>
      <c r="T325" s="213"/>
      <c r="AT325" s="214" t="s">
        <v>247</v>
      </c>
      <c r="AU325" s="214" t="s">
        <v>89</v>
      </c>
      <c r="AV325" s="13" t="s">
        <v>89</v>
      </c>
      <c r="AW325" s="13" t="s">
        <v>39</v>
      </c>
      <c r="AX325" s="13" t="s">
        <v>79</v>
      </c>
      <c r="AY325" s="214" t="s">
        <v>154</v>
      </c>
    </row>
    <row r="326" spans="1:65" s="13" customFormat="1" ht="10">
      <c r="B326" s="204"/>
      <c r="C326" s="205"/>
      <c r="D326" s="167" t="s">
        <v>247</v>
      </c>
      <c r="E326" s="206" t="s">
        <v>35</v>
      </c>
      <c r="F326" s="207" t="s">
        <v>598</v>
      </c>
      <c r="G326" s="205"/>
      <c r="H326" s="208">
        <v>1529</v>
      </c>
      <c r="I326" s="209"/>
      <c r="J326" s="205"/>
      <c r="K326" s="205"/>
      <c r="L326" s="210"/>
      <c r="M326" s="211"/>
      <c r="N326" s="212"/>
      <c r="O326" s="212"/>
      <c r="P326" s="212"/>
      <c r="Q326" s="212"/>
      <c r="R326" s="212"/>
      <c r="S326" s="212"/>
      <c r="T326" s="213"/>
      <c r="AT326" s="214" t="s">
        <v>247</v>
      </c>
      <c r="AU326" s="214" t="s">
        <v>89</v>
      </c>
      <c r="AV326" s="13" t="s">
        <v>89</v>
      </c>
      <c r="AW326" s="13" t="s">
        <v>39</v>
      </c>
      <c r="AX326" s="13" t="s">
        <v>79</v>
      </c>
      <c r="AY326" s="214" t="s">
        <v>154</v>
      </c>
    </row>
    <row r="327" spans="1:65" s="13" customFormat="1" ht="10">
      <c r="B327" s="204"/>
      <c r="C327" s="205"/>
      <c r="D327" s="167" t="s">
        <v>247</v>
      </c>
      <c r="E327" s="206" t="s">
        <v>35</v>
      </c>
      <c r="F327" s="207" t="s">
        <v>599</v>
      </c>
      <c r="G327" s="205"/>
      <c r="H327" s="208">
        <v>119.1</v>
      </c>
      <c r="I327" s="209"/>
      <c r="J327" s="205"/>
      <c r="K327" s="205"/>
      <c r="L327" s="210"/>
      <c r="M327" s="211"/>
      <c r="N327" s="212"/>
      <c r="O327" s="212"/>
      <c r="P327" s="212"/>
      <c r="Q327" s="212"/>
      <c r="R327" s="212"/>
      <c r="S327" s="212"/>
      <c r="T327" s="213"/>
      <c r="AT327" s="214" t="s">
        <v>247</v>
      </c>
      <c r="AU327" s="214" t="s">
        <v>89</v>
      </c>
      <c r="AV327" s="13" t="s">
        <v>89</v>
      </c>
      <c r="AW327" s="13" t="s">
        <v>39</v>
      </c>
      <c r="AX327" s="13" t="s">
        <v>79</v>
      </c>
      <c r="AY327" s="214" t="s">
        <v>154</v>
      </c>
    </row>
    <row r="328" spans="1:65" s="13" customFormat="1" ht="10">
      <c r="B328" s="204"/>
      <c r="C328" s="205"/>
      <c r="D328" s="167" t="s">
        <v>247</v>
      </c>
      <c r="E328" s="206" t="s">
        <v>35</v>
      </c>
      <c r="F328" s="207" t="s">
        <v>600</v>
      </c>
      <c r="G328" s="205"/>
      <c r="H328" s="208">
        <v>110.04</v>
      </c>
      <c r="I328" s="209"/>
      <c r="J328" s="205"/>
      <c r="K328" s="205"/>
      <c r="L328" s="210"/>
      <c r="M328" s="211"/>
      <c r="N328" s="212"/>
      <c r="O328" s="212"/>
      <c r="P328" s="212"/>
      <c r="Q328" s="212"/>
      <c r="R328" s="212"/>
      <c r="S328" s="212"/>
      <c r="T328" s="213"/>
      <c r="AT328" s="214" t="s">
        <v>247</v>
      </c>
      <c r="AU328" s="214" t="s">
        <v>89</v>
      </c>
      <c r="AV328" s="13" t="s">
        <v>89</v>
      </c>
      <c r="AW328" s="13" t="s">
        <v>39</v>
      </c>
      <c r="AX328" s="13" t="s">
        <v>79</v>
      </c>
      <c r="AY328" s="214" t="s">
        <v>154</v>
      </c>
    </row>
    <row r="329" spans="1:65" s="13" customFormat="1" ht="10">
      <c r="B329" s="204"/>
      <c r="C329" s="205"/>
      <c r="D329" s="167" t="s">
        <v>247</v>
      </c>
      <c r="E329" s="206" t="s">
        <v>35</v>
      </c>
      <c r="F329" s="207" t="s">
        <v>601</v>
      </c>
      <c r="G329" s="205"/>
      <c r="H329" s="208">
        <v>241.4</v>
      </c>
      <c r="I329" s="209"/>
      <c r="J329" s="205"/>
      <c r="K329" s="205"/>
      <c r="L329" s="210"/>
      <c r="M329" s="211"/>
      <c r="N329" s="212"/>
      <c r="O329" s="212"/>
      <c r="P329" s="212"/>
      <c r="Q329" s="212"/>
      <c r="R329" s="212"/>
      <c r="S329" s="212"/>
      <c r="T329" s="213"/>
      <c r="AT329" s="214" t="s">
        <v>247</v>
      </c>
      <c r="AU329" s="214" t="s">
        <v>89</v>
      </c>
      <c r="AV329" s="13" t="s">
        <v>89</v>
      </c>
      <c r="AW329" s="13" t="s">
        <v>39</v>
      </c>
      <c r="AX329" s="13" t="s">
        <v>79</v>
      </c>
      <c r="AY329" s="214" t="s">
        <v>154</v>
      </c>
    </row>
    <row r="330" spans="1:65" s="13" customFormat="1" ht="10">
      <c r="B330" s="204"/>
      <c r="C330" s="205"/>
      <c r="D330" s="167" t="s">
        <v>247</v>
      </c>
      <c r="E330" s="206" t="s">
        <v>35</v>
      </c>
      <c r="F330" s="207" t="s">
        <v>602</v>
      </c>
      <c r="G330" s="205"/>
      <c r="H330" s="208">
        <v>60.35</v>
      </c>
      <c r="I330" s="209"/>
      <c r="J330" s="205"/>
      <c r="K330" s="205"/>
      <c r="L330" s="210"/>
      <c r="M330" s="211"/>
      <c r="N330" s="212"/>
      <c r="O330" s="212"/>
      <c r="P330" s="212"/>
      <c r="Q330" s="212"/>
      <c r="R330" s="212"/>
      <c r="S330" s="212"/>
      <c r="T330" s="213"/>
      <c r="AT330" s="214" t="s">
        <v>247</v>
      </c>
      <c r="AU330" s="214" t="s">
        <v>89</v>
      </c>
      <c r="AV330" s="13" t="s">
        <v>89</v>
      </c>
      <c r="AW330" s="13" t="s">
        <v>39</v>
      </c>
      <c r="AX330" s="13" t="s">
        <v>79</v>
      </c>
      <c r="AY330" s="214" t="s">
        <v>154</v>
      </c>
    </row>
    <row r="331" spans="1:65" s="14" customFormat="1" ht="10">
      <c r="B331" s="217"/>
      <c r="C331" s="218"/>
      <c r="D331" s="167" t="s">
        <v>247</v>
      </c>
      <c r="E331" s="219" t="s">
        <v>35</v>
      </c>
      <c r="F331" s="220" t="s">
        <v>267</v>
      </c>
      <c r="G331" s="218"/>
      <c r="H331" s="221">
        <v>4561.1400000000003</v>
      </c>
      <c r="I331" s="222"/>
      <c r="J331" s="218"/>
      <c r="K331" s="218"/>
      <c r="L331" s="223"/>
      <c r="M331" s="224"/>
      <c r="N331" s="225"/>
      <c r="O331" s="225"/>
      <c r="P331" s="225"/>
      <c r="Q331" s="225"/>
      <c r="R331" s="225"/>
      <c r="S331" s="225"/>
      <c r="T331" s="226"/>
      <c r="AT331" s="227" t="s">
        <v>247</v>
      </c>
      <c r="AU331" s="227" t="s">
        <v>89</v>
      </c>
      <c r="AV331" s="14" t="s">
        <v>163</v>
      </c>
      <c r="AW331" s="14" t="s">
        <v>39</v>
      </c>
      <c r="AX331" s="14" t="s">
        <v>87</v>
      </c>
      <c r="AY331" s="227" t="s">
        <v>154</v>
      </c>
    </row>
    <row r="332" spans="1:65" s="2" customFormat="1" ht="24.15" customHeight="1">
      <c r="A332" s="37"/>
      <c r="B332" s="38"/>
      <c r="C332" s="154" t="s">
        <v>603</v>
      </c>
      <c r="D332" s="154" t="s">
        <v>149</v>
      </c>
      <c r="E332" s="155" t="s">
        <v>604</v>
      </c>
      <c r="F332" s="156" t="s">
        <v>605</v>
      </c>
      <c r="G332" s="157" t="s">
        <v>562</v>
      </c>
      <c r="H332" s="158">
        <v>193.785</v>
      </c>
      <c r="I332" s="159">
        <v>143</v>
      </c>
      <c r="J332" s="160">
        <f>ROUND(I332*H332,2)</f>
        <v>27711.26</v>
      </c>
      <c r="K332" s="156" t="s">
        <v>251</v>
      </c>
      <c r="L332" s="42"/>
      <c r="M332" s="161" t="s">
        <v>35</v>
      </c>
      <c r="N332" s="162" t="s">
        <v>50</v>
      </c>
      <c r="O332" s="67"/>
      <c r="P332" s="163">
        <f>O332*H332</f>
        <v>0</v>
      </c>
      <c r="Q332" s="163">
        <v>0</v>
      </c>
      <c r="R332" s="163">
        <f>Q332*H332</f>
        <v>0</v>
      </c>
      <c r="S332" s="163">
        <v>0</v>
      </c>
      <c r="T332" s="164">
        <f>S332*H332</f>
        <v>0</v>
      </c>
      <c r="U332" s="37"/>
      <c r="V332" s="37"/>
      <c r="W332" s="37"/>
      <c r="X332" s="37"/>
      <c r="Y332" s="37"/>
      <c r="Z332" s="37"/>
      <c r="AA332" s="37"/>
      <c r="AB332" s="37"/>
      <c r="AC332" s="37"/>
      <c r="AD332" s="37"/>
      <c r="AE332" s="37"/>
      <c r="AR332" s="165" t="s">
        <v>163</v>
      </c>
      <c r="AT332" s="165" t="s">
        <v>149</v>
      </c>
      <c r="AU332" s="165" t="s">
        <v>89</v>
      </c>
      <c r="AY332" s="19" t="s">
        <v>154</v>
      </c>
      <c r="BE332" s="166">
        <f>IF(N332="základní",J332,0)</f>
        <v>27711.26</v>
      </c>
      <c r="BF332" s="166">
        <f>IF(N332="snížená",J332,0)</f>
        <v>0</v>
      </c>
      <c r="BG332" s="166">
        <f>IF(N332="zákl. přenesená",J332,0)</f>
        <v>0</v>
      </c>
      <c r="BH332" s="166">
        <f>IF(N332="sníž. přenesená",J332,0)</f>
        <v>0</v>
      </c>
      <c r="BI332" s="166">
        <f>IF(N332="nulová",J332,0)</f>
        <v>0</v>
      </c>
      <c r="BJ332" s="19" t="s">
        <v>87</v>
      </c>
      <c r="BK332" s="166">
        <f>ROUND(I332*H332,2)</f>
        <v>27711.26</v>
      </c>
      <c r="BL332" s="19" t="s">
        <v>163</v>
      </c>
      <c r="BM332" s="165" t="s">
        <v>606</v>
      </c>
    </row>
    <row r="333" spans="1:65" s="2" customFormat="1" ht="10">
      <c r="A333" s="37"/>
      <c r="B333" s="38"/>
      <c r="C333" s="39"/>
      <c r="D333" s="215" t="s">
        <v>253</v>
      </c>
      <c r="E333" s="39"/>
      <c r="F333" s="216" t="s">
        <v>607</v>
      </c>
      <c r="G333" s="39"/>
      <c r="H333" s="39"/>
      <c r="I333" s="169"/>
      <c r="J333" s="39"/>
      <c r="K333" s="39"/>
      <c r="L333" s="42"/>
      <c r="M333" s="170"/>
      <c r="N333" s="171"/>
      <c r="O333" s="67"/>
      <c r="P333" s="67"/>
      <c r="Q333" s="67"/>
      <c r="R333" s="67"/>
      <c r="S333" s="67"/>
      <c r="T333" s="68"/>
      <c r="U333" s="37"/>
      <c r="V333" s="37"/>
      <c r="W333" s="37"/>
      <c r="X333" s="37"/>
      <c r="Y333" s="37"/>
      <c r="Z333" s="37"/>
      <c r="AA333" s="37"/>
      <c r="AB333" s="37"/>
      <c r="AC333" s="37"/>
      <c r="AD333" s="37"/>
      <c r="AE333" s="37"/>
      <c r="AT333" s="19" t="s">
        <v>253</v>
      </c>
      <c r="AU333" s="19" t="s">
        <v>89</v>
      </c>
    </row>
    <row r="334" spans="1:65" s="13" customFormat="1" ht="10">
      <c r="B334" s="204"/>
      <c r="C334" s="205"/>
      <c r="D334" s="167" t="s">
        <v>247</v>
      </c>
      <c r="E334" s="206" t="s">
        <v>35</v>
      </c>
      <c r="F334" s="207" t="s">
        <v>585</v>
      </c>
      <c r="G334" s="205"/>
      <c r="H334" s="208">
        <v>136.5</v>
      </c>
      <c r="I334" s="209"/>
      <c r="J334" s="205"/>
      <c r="K334" s="205"/>
      <c r="L334" s="210"/>
      <c r="M334" s="211"/>
      <c r="N334" s="212"/>
      <c r="O334" s="212"/>
      <c r="P334" s="212"/>
      <c r="Q334" s="212"/>
      <c r="R334" s="212"/>
      <c r="S334" s="212"/>
      <c r="T334" s="213"/>
      <c r="AT334" s="214" t="s">
        <v>247</v>
      </c>
      <c r="AU334" s="214" t="s">
        <v>89</v>
      </c>
      <c r="AV334" s="13" t="s">
        <v>89</v>
      </c>
      <c r="AW334" s="13" t="s">
        <v>39</v>
      </c>
      <c r="AX334" s="13" t="s">
        <v>79</v>
      </c>
      <c r="AY334" s="214" t="s">
        <v>154</v>
      </c>
    </row>
    <row r="335" spans="1:65" s="13" customFormat="1" ht="10">
      <c r="B335" s="204"/>
      <c r="C335" s="205"/>
      <c r="D335" s="167" t="s">
        <v>247</v>
      </c>
      <c r="E335" s="206" t="s">
        <v>35</v>
      </c>
      <c r="F335" s="207" t="s">
        <v>587</v>
      </c>
      <c r="G335" s="205"/>
      <c r="H335" s="208">
        <v>29.774999999999999</v>
      </c>
      <c r="I335" s="209"/>
      <c r="J335" s="205"/>
      <c r="K335" s="205"/>
      <c r="L335" s="210"/>
      <c r="M335" s="211"/>
      <c r="N335" s="212"/>
      <c r="O335" s="212"/>
      <c r="P335" s="212"/>
      <c r="Q335" s="212"/>
      <c r="R335" s="212"/>
      <c r="S335" s="212"/>
      <c r="T335" s="213"/>
      <c r="AT335" s="214" t="s">
        <v>247</v>
      </c>
      <c r="AU335" s="214" t="s">
        <v>89</v>
      </c>
      <c r="AV335" s="13" t="s">
        <v>89</v>
      </c>
      <c r="AW335" s="13" t="s">
        <v>39</v>
      </c>
      <c r="AX335" s="13" t="s">
        <v>79</v>
      </c>
      <c r="AY335" s="214" t="s">
        <v>154</v>
      </c>
    </row>
    <row r="336" spans="1:65" s="13" customFormat="1" ht="10">
      <c r="B336" s="204"/>
      <c r="C336" s="205"/>
      <c r="D336" s="167" t="s">
        <v>247</v>
      </c>
      <c r="E336" s="206" t="s">
        <v>35</v>
      </c>
      <c r="F336" s="207" t="s">
        <v>588</v>
      </c>
      <c r="G336" s="205"/>
      <c r="H336" s="208">
        <v>27.51</v>
      </c>
      <c r="I336" s="209"/>
      <c r="J336" s="205"/>
      <c r="K336" s="205"/>
      <c r="L336" s="210"/>
      <c r="M336" s="211"/>
      <c r="N336" s="212"/>
      <c r="O336" s="212"/>
      <c r="P336" s="212"/>
      <c r="Q336" s="212"/>
      <c r="R336" s="212"/>
      <c r="S336" s="212"/>
      <c r="T336" s="213"/>
      <c r="AT336" s="214" t="s">
        <v>247</v>
      </c>
      <c r="AU336" s="214" t="s">
        <v>89</v>
      </c>
      <c r="AV336" s="13" t="s">
        <v>89</v>
      </c>
      <c r="AW336" s="13" t="s">
        <v>39</v>
      </c>
      <c r="AX336" s="13" t="s">
        <v>79</v>
      </c>
      <c r="AY336" s="214" t="s">
        <v>154</v>
      </c>
    </row>
    <row r="337" spans="1:65" s="14" customFormat="1" ht="10">
      <c r="B337" s="217"/>
      <c r="C337" s="218"/>
      <c r="D337" s="167" t="s">
        <v>247</v>
      </c>
      <c r="E337" s="219" t="s">
        <v>35</v>
      </c>
      <c r="F337" s="220" t="s">
        <v>267</v>
      </c>
      <c r="G337" s="218"/>
      <c r="H337" s="221">
        <v>193.785</v>
      </c>
      <c r="I337" s="222"/>
      <c r="J337" s="218"/>
      <c r="K337" s="218"/>
      <c r="L337" s="223"/>
      <c r="M337" s="224"/>
      <c r="N337" s="225"/>
      <c r="O337" s="225"/>
      <c r="P337" s="225"/>
      <c r="Q337" s="225"/>
      <c r="R337" s="225"/>
      <c r="S337" s="225"/>
      <c r="T337" s="226"/>
      <c r="AT337" s="227" t="s">
        <v>247</v>
      </c>
      <c r="AU337" s="227" t="s">
        <v>89</v>
      </c>
      <c r="AV337" s="14" t="s">
        <v>163</v>
      </c>
      <c r="AW337" s="14" t="s">
        <v>39</v>
      </c>
      <c r="AX337" s="14" t="s">
        <v>87</v>
      </c>
      <c r="AY337" s="227" t="s">
        <v>154</v>
      </c>
    </row>
    <row r="338" spans="1:65" s="2" customFormat="1" ht="24.15" customHeight="1">
      <c r="A338" s="37"/>
      <c r="B338" s="38"/>
      <c r="C338" s="154" t="s">
        <v>608</v>
      </c>
      <c r="D338" s="154" t="s">
        <v>149</v>
      </c>
      <c r="E338" s="155" t="s">
        <v>609</v>
      </c>
      <c r="F338" s="156" t="s">
        <v>610</v>
      </c>
      <c r="G338" s="157" t="s">
        <v>562</v>
      </c>
      <c r="H338" s="158">
        <v>382.25</v>
      </c>
      <c r="I338" s="159">
        <v>180</v>
      </c>
      <c r="J338" s="160">
        <f>ROUND(I338*H338,2)</f>
        <v>68805</v>
      </c>
      <c r="K338" s="156" t="s">
        <v>251</v>
      </c>
      <c r="L338" s="42"/>
      <c r="M338" s="161" t="s">
        <v>35</v>
      </c>
      <c r="N338" s="162" t="s">
        <v>50</v>
      </c>
      <c r="O338" s="67"/>
      <c r="P338" s="163">
        <f>O338*H338</f>
        <v>0</v>
      </c>
      <c r="Q338" s="163">
        <v>0</v>
      </c>
      <c r="R338" s="163">
        <f>Q338*H338</f>
        <v>0</v>
      </c>
      <c r="S338" s="163">
        <v>0</v>
      </c>
      <c r="T338" s="164">
        <f>S338*H338</f>
        <v>0</v>
      </c>
      <c r="U338" s="37"/>
      <c r="V338" s="37"/>
      <c r="W338" s="37"/>
      <c r="X338" s="37"/>
      <c r="Y338" s="37"/>
      <c r="Z338" s="37"/>
      <c r="AA338" s="37"/>
      <c r="AB338" s="37"/>
      <c r="AC338" s="37"/>
      <c r="AD338" s="37"/>
      <c r="AE338" s="37"/>
      <c r="AR338" s="165" t="s">
        <v>163</v>
      </c>
      <c r="AT338" s="165" t="s">
        <v>149</v>
      </c>
      <c r="AU338" s="165" t="s">
        <v>89</v>
      </c>
      <c r="AY338" s="19" t="s">
        <v>154</v>
      </c>
      <c r="BE338" s="166">
        <f>IF(N338="základní",J338,0)</f>
        <v>68805</v>
      </c>
      <c r="BF338" s="166">
        <f>IF(N338="snížená",J338,0)</f>
        <v>0</v>
      </c>
      <c r="BG338" s="166">
        <f>IF(N338="zákl. přenesená",J338,0)</f>
        <v>0</v>
      </c>
      <c r="BH338" s="166">
        <f>IF(N338="sníž. přenesená",J338,0)</f>
        <v>0</v>
      </c>
      <c r="BI338" s="166">
        <f>IF(N338="nulová",J338,0)</f>
        <v>0</v>
      </c>
      <c r="BJ338" s="19" t="s">
        <v>87</v>
      </c>
      <c r="BK338" s="166">
        <f>ROUND(I338*H338,2)</f>
        <v>68805</v>
      </c>
      <c r="BL338" s="19" t="s">
        <v>163</v>
      </c>
      <c r="BM338" s="165" t="s">
        <v>611</v>
      </c>
    </row>
    <row r="339" spans="1:65" s="2" customFormat="1" ht="10">
      <c r="A339" s="37"/>
      <c r="B339" s="38"/>
      <c r="C339" s="39"/>
      <c r="D339" s="215" t="s">
        <v>253</v>
      </c>
      <c r="E339" s="39"/>
      <c r="F339" s="216" t="s">
        <v>612</v>
      </c>
      <c r="G339" s="39"/>
      <c r="H339" s="39"/>
      <c r="I339" s="169"/>
      <c r="J339" s="39"/>
      <c r="K339" s="39"/>
      <c r="L339" s="42"/>
      <c r="M339" s="170"/>
      <c r="N339" s="171"/>
      <c r="O339" s="67"/>
      <c r="P339" s="67"/>
      <c r="Q339" s="67"/>
      <c r="R339" s="67"/>
      <c r="S339" s="67"/>
      <c r="T339" s="68"/>
      <c r="U339" s="37"/>
      <c r="V339" s="37"/>
      <c r="W339" s="37"/>
      <c r="X339" s="37"/>
      <c r="Y339" s="37"/>
      <c r="Z339" s="37"/>
      <c r="AA339" s="37"/>
      <c r="AB339" s="37"/>
      <c r="AC339" s="37"/>
      <c r="AD339" s="37"/>
      <c r="AE339" s="37"/>
      <c r="AT339" s="19" t="s">
        <v>253</v>
      </c>
      <c r="AU339" s="19" t="s">
        <v>89</v>
      </c>
    </row>
    <row r="340" spans="1:65" s="13" customFormat="1" ht="10">
      <c r="B340" s="204"/>
      <c r="C340" s="205"/>
      <c r="D340" s="167" t="s">
        <v>247</v>
      </c>
      <c r="E340" s="206" t="s">
        <v>35</v>
      </c>
      <c r="F340" s="207" t="s">
        <v>586</v>
      </c>
      <c r="G340" s="205"/>
      <c r="H340" s="208">
        <v>382.25</v>
      </c>
      <c r="I340" s="209"/>
      <c r="J340" s="205"/>
      <c r="K340" s="205"/>
      <c r="L340" s="210"/>
      <c r="M340" s="211"/>
      <c r="N340" s="212"/>
      <c r="O340" s="212"/>
      <c r="P340" s="212"/>
      <c r="Q340" s="212"/>
      <c r="R340" s="212"/>
      <c r="S340" s="212"/>
      <c r="T340" s="213"/>
      <c r="AT340" s="214" t="s">
        <v>247</v>
      </c>
      <c r="AU340" s="214" t="s">
        <v>89</v>
      </c>
      <c r="AV340" s="13" t="s">
        <v>89</v>
      </c>
      <c r="AW340" s="13" t="s">
        <v>39</v>
      </c>
      <c r="AX340" s="13" t="s">
        <v>87</v>
      </c>
      <c r="AY340" s="214" t="s">
        <v>154</v>
      </c>
    </row>
    <row r="341" spans="1:65" s="2" customFormat="1" ht="24.15" customHeight="1">
      <c r="A341" s="37"/>
      <c r="B341" s="38"/>
      <c r="C341" s="154" t="s">
        <v>613</v>
      </c>
      <c r="D341" s="154" t="s">
        <v>149</v>
      </c>
      <c r="E341" s="155" t="s">
        <v>614</v>
      </c>
      <c r="F341" s="156" t="s">
        <v>615</v>
      </c>
      <c r="G341" s="157" t="s">
        <v>562</v>
      </c>
      <c r="H341" s="158">
        <v>60.35</v>
      </c>
      <c r="I341" s="159">
        <v>275</v>
      </c>
      <c r="J341" s="160">
        <f>ROUND(I341*H341,2)</f>
        <v>16596.25</v>
      </c>
      <c r="K341" s="156" t="s">
        <v>251</v>
      </c>
      <c r="L341" s="42"/>
      <c r="M341" s="161" t="s">
        <v>35</v>
      </c>
      <c r="N341" s="162" t="s">
        <v>50</v>
      </c>
      <c r="O341" s="67"/>
      <c r="P341" s="163">
        <f>O341*H341</f>
        <v>0</v>
      </c>
      <c r="Q341" s="163">
        <v>0</v>
      </c>
      <c r="R341" s="163">
        <f>Q341*H341</f>
        <v>0</v>
      </c>
      <c r="S341" s="163">
        <v>0</v>
      </c>
      <c r="T341" s="164">
        <f>S341*H341</f>
        <v>0</v>
      </c>
      <c r="U341" s="37"/>
      <c r="V341" s="37"/>
      <c r="W341" s="37"/>
      <c r="X341" s="37"/>
      <c r="Y341" s="37"/>
      <c r="Z341" s="37"/>
      <c r="AA341" s="37"/>
      <c r="AB341" s="37"/>
      <c r="AC341" s="37"/>
      <c r="AD341" s="37"/>
      <c r="AE341" s="37"/>
      <c r="AR341" s="165" t="s">
        <v>163</v>
      </c>
      <c r="AT341" s="165" t="s">
        <v>149</v>
      </c>
      <c r="AU341" s="165" t="s">
        <v>89</v>
      </c>
      <c r="AY341" s="19" t="s">
        <v>154</v>
      </c>
      <c r="BE341" s="166">
        <f>IF(N341="základní",J341,0)</f>
        <v>16596.25</v>
      </c>
      <c r="BF341" s="166">
        <f>IF(N341="snížená",J341,0)</f>
        <v>0</v>
      </c>
      <c r="BG341" s="166">
        <f>IF(N341="zákl. přenesená",J341,0)</f>
        <v>0</v>
      </c>
      <c r="BH341" s="166">
        <f>IF(N341="sníž. přenesená",J341,0)</f>
        <v>0</v>
      </c>
      <c r="BI341" s="166">
        <f>IF(N341="nulová",J341,0)</f>
        <v>0</v>
      </c>
      <c r="BJ341" s="19" t="s">
        <v>87</v>
      </c>
      <c r="BK341" s="166">
        <f>ROUND(I341*H341,2)</f>
        <v>16596.25</v>
      </c>
      <c r="BL341" s="19" t="s">
        <v>163</v>
      </c>
      <c r="BM341" s="165" t="s">
        <v>616</v>
      </c>
    </row>
    <row r="342" spans="1:65" s="2" customFormat="1" ht="10">
      <c r="A342" s="37"/>
      <c r="B342" s="38"/>
      <c r="C342" s="39"/>
      <c r="D342" s="215" t="s">
        <v>253</v>
      </c>
      <c r="E342" s="39"/>
      <c r="F342" s="216" t="s">
        <v>617</v>
      </c>
      <c r="G342" s="39"/>
      <c r="H342" s="39"/>
      <c r="I342" s="169"/>
      <c r="J342" s="39"/>
      <c r="K342" s="39"/>
      <c r="L342" s="42"/>
      <c r="M342" s="170"/>
      <c r="N342" s="171"/>
      <c r="O342" s="67"/>
      <c r="P342" s="67"/>
      <c r="Q342" s="67"/>
      <c r="R342" s="67"/>
      <c r="S342" s="67"/>
      <c r="T342" s="68"/>
      <c r="U342" s="37"/>
      <c r="V342" s="37"/>
      <c r="W342" s="37"/>
      <c r="X342" s="37"/>
      <c r="Y342" s="37"/>
      <c r="Z342" s="37"/>
      <c r="AA342" s="37"/>
      <c r="AB342" s="37"/>
      <c r="AC342" s="37"/>
      <c r="AD342" s="37"/>
      <c r="AE342" s="37"/>
      <c r="AT342" s="19" t="s">
        <v>253</v>
      </c>
      <c r="AU342" s="19" t="s">
        <v>89</v>
      </c>
    </row>
    <row r="343" spans="1:65" s="13" customFormat="1" ht="10">
      <c r="B343" s="204"/>
      <c r="C343" s="205"/>
      <c r="D343" s="167" t="s">
        <v>247</v>
      </c>
      <c r="E343" s="206" t="s">
        <v>35</v>
      </c>
      <c r="F343" s="207" t="s">
        <v>618</v>
      </c>
      <c r="G343" s="205"/>
      <c r="H343" s="208">
        <v>60.35</v>
      </c>
      <c r="I343" s="209"/>
      <c r="J343" s="205"/>
      <c r="K343" s="205"/>
      <c r="L343" s="210"/>
      <c r="M343" s="211"/>
      <c r="N343" s="212"/>
      <c r="O343" s="212"/>
      <c r="P343" s="212"/>
      <c r="Q343" s="212"/>
      <c r="R343" s="212"/>
      <c r="S343" s="212"/>
      <c r="T343" s="213"/>
      <c r="AT343" s="214" t="s">
        <v>247</v>
      </c>
      <c r="AU343" s="214" t="s">
        <v>89</v>
      </c>
      <c r="AV343" s="13" t="s">
        <v>89</v>
      </c>
      <c r="AW343" s="13" t="s">
        <v>39</v>
      </c>
      <c r="AX343" s="13" t="s">
        <v>87</v>
      </c>
      <c r="AY343" s="214" t="s">
        <v>154</v>
      </c>
    </row>
    <row r="344" spans="1:65" s="2" customFormat="1" ht="24.15" customHeight="1">
      <c r="A344" s="37"/>
      <c r="B344" s="38"/>
      <c r="C344" s="154" t="s">
        <v>619</v>
      </c>
      <c r="D344" s="154" t="s">
        <v>149</v>
      </c>
      <c r="E344" s="155" t="s">
        <v>620</v>
      </c>
      <c r="F344" s="156" t="s">
        <v>621</v>
      </c>
      <c r="G344" s="157" t="s">
        <v>562</v>
      </c>
      <c r="H344" s="158">
        <v>59.25</v>
      </c>
      <c r="I344" s="159">
        <v>520</v>
      </c>
      <c r="J344" s="160">
        <f>ROUND(I344*H344,2)</f>
        <v>30810</v>
      </c>
      <c r="K344" s="156" t="s">
        <v>251</v>
      </c>
      <c r="L344" s="42"/>
      <c r="M344" s="161" t="s">
        <v>35</v>
      </c>
      <c r="N344" s="162" t="s">
        <v>50</v>
      </c>
      <c r="O344" s="67"/>
      <c r="P344" s="163">
        <f>O344*H344</f>
        <v>0</v>
      </c>
      <c r="Q344" s="163">
        <v>0</v>
      </c>
      <c r="R344" s="163">
        <f>Q344*H344</f>
        <v>0</v>
      </c>
      <c r="S344" s="163">
        <v>0</v>
      </c>
      <c r="T344" s="164">
        <f>S344*H344</f>
        <v>0</v>
      </c>
      <c r="U344" s="37"/>
      <c r="V344" s="37"/>
      <c r="W344" s="37"/>
      <c r="X344" s="37"/>
      <c r="Y344" s="37"/>
      <c r="Z344" s="37"/>
      <c r="AA344" s="37"/>
      <c r="AB344" s="37"/>
      <c r="AC344" s="37"/>
      <c r="AD344" s="37"/>
      <c r="AE344" s="37"/>
      <c r="AR344" s="165" t="s">
        <v>163</v>
      </c>
      <c r="AT344" s="165" t="s">
        <v>149</v>
      </c>
      <c r="AU344" s="165" t="s">
        <v>89</v>
      </c>
      <c r="AY344" s="19" t="s">
        <v>154</v>
      </c>
      <c r="BE344" s="166">
        <f>IF(N344="základní",J344,0)</f>
        <v>30810</v>
      </c>
      <c r="BF344" s="166">
        <f>IF(N344="snížená",J344,0)</f>
        <v>0</v>
      </c>
      <c r="BG344" s="166">
        <f>IF(N344="zákl. přenesená",J344,0)</f>
        <v>0</v>
      </c>
      <c r="BH344" s="166">
        <f>IF(N344="sníž. přenesená",J344,0)</f>
        <v>0</v>
      </c>
      <c r="BI344" s="166">
        <f>IF(N344="nulová",J344,0)</f>
        <v>0</v>
      </c>
      <c r="BJ344" s="19" t="s">
        <v>87</v>
      </c>
      <c r="BK344" s="166">
        <f>ROUND(I344*H344,2)</f>
        <v>30810</v>
      </c>
      <c r="BL344" s="19" t="s">
        <v>163</v>
      </c>
      <c r="BM344" s="165" t="s">
        <v>622</v>
      </c>
    </row>
    <row r="345" spans="1:65" s="2" customFormat="1" ht="10">
      <c r="A345" s="37"/>
      <c r="B345" s="38"/>
      <c r="C345" s="39"/>
      <c r="D345" s="215" t="s">
        <v>253</v>
      </c>
      <c r="E345" s="39"/>
      <c r="F345" s="216" t="s">
        <v>623</v>
      </c>
      <c r="G345" s="39"/>
      <c r="H345" s="39"/>
      <c r="I345" s="169"/>
      <c r="J345" s="39"/>
      <c r="K345" s="39"/>
      <c r="L345" s="42"/>
      <c r="M345" s="170"/>
      <c r="N345" s="171"/>
      <c r="O345" s="67"/>
      <c r="P345" s="67"/>
      <c r="Q345" s="67"/>
      <c r="R345" s="67"/>
      <c r="S345" s="67"/>
      <c r="T345" s="68"/>
      <c r="U345" s="37"/>
      <c r="V345" s="37"/>
      <c r="W345" s="37"/>
      <c r="X345" s="37"/>
      <c r="Y345" s="37"/>
      <c r="Z345" s="37"/>
      <c r="AA345" s="37"/>
      <c r="AB345" s="37"/>
      <c r="AC345" s="37"/>
      <c r="AD345" s="37"/>
      <c r="AE345" s="37"/>
      <c r="AT345" s="19" t="s">
        <v>253</v>
      </c>
      <c r="AU345" s="19" t="s">
        <v>89</v>
      </c>
    </row>
    <row r="346" spans="1:65" s="13" customFormat="1" ht="10">
      <c r="B346" s="204"/>
      <c r="C346" s="205"/>
      <c r="D346" s="167" t="s">
        <v>247</v>
      </c>
      <c r="E346" s="206" t="s">
        <v>35</v>
      </c>
      <c r="F346" s="207" t="s">
        <v>584</v>
      </c>
      <c r="G346" s="205"/>
      <c r="H346" s="208">
        <v>118.5</v>
      </c>
      <c r="I346" s="209"/>
      <c r="J346" s="205"/>
      <c r="K346" s="205"/>
      <c r="L346" s="210"/>
      <c r="M346" s="211"/>
      <c r="N346" s="212"/>
      <c r="O346" s="212"/>
      <c r="P346" s="212"/>
      <c r="Q346" s="212"/>
      <c r="R346" s="212"/>
      <c r="S346" s="212"/>
      <c r="T346" s="213"/>
      <c r="AT346" s="214" t="s">
        <v>247</v>
      </c>
      <c r="AU346" s="214" t="s">
        <v>89</v>
      </c>
      <c r="AV346" s="13" t="s">
        <v>89</v>
      </c>
      <c r="AW346" s="13" t="s">
        <v>39</v>
      </c>
      <c r="AX346" s="13" t="s">
        <v>79</v>
      </c>
      <c r="AY346" s="214" t="s">
        <v>154</v>
      </c>
    </row>
    <row r="347" spans="1:65" s="15" customFormat="1" ht="10">
      <c r="B347" s="238"/>
      <c r="C347" s="239"/>
      <c r="D347" s="167" t="s">
        <v>247</v>
      </c>
      <c r="E347" s="240" t="s">
        <v>35</v>
      </c>
      <c r="F347" s="241" t="s">
        <v>482</v>
      </c>
      <c r="G347" s="239"/>
      <c r="H347" s="242">
        <v>118.5</v>
      </c>
      <c r="I347" s="243"/>
      <c r="J347" s="239"/>
      <c r="K347" s="239"/>
      <c r="L347" s="244"/>
      <c r="M347" s="245"/>
      <c r="N347" s="246"/>
      <c r="O347" s="246"/>
      <c r="P347" s="246"/>
      <c r="Q347" s="246"/>
      <c r="R347" s="246"/>
      <c r="S347" s="246"/>
      <c r="T347" s="247"/>
      <c r="AT347" s="248" t="s">
        <v>247</v>
      </c>
      <c r="AU347" s="248" t="s">
        <v>89</v>
      </c>
      <c r="AV347" s="15" t="s">
        <v>159</v>
      </c>
      <c r="AW347" s="15" t="s">
        <v>39</v>
      </c>
      <c r="AX347" s="15" t="s">
        <v>79</v>
      </c>
      <c r="AY347" s="248" t="s">
        <v>154</v>
      </c>
    </row>
    <row r="348" spans="1:65" s="13" customFormat="1" ht="10">
      <c r="B348" s="204"/>
      <c r="C348" s="205"/>
      <c r="D348" s="167" t="s">
        <v>247</v>
      </c>
      <c r="E348" s="206" t="s">
        <v>35</v>
      </c>
      <c r="F348" s="207" t="s">
        <v>624</v>
      </c>
      <c r="G348" s="205"/>
      <c r="H348" s="208">
        <v>59.25</v>
      </c>
      <c r="I348" s="209"/>
      <c r="J348" s="205"/>
      <c r="K348" s="205"/>
      <c r="L348" s="210"/>
      <c r="M348" s="211"/>
      <c r="N348" s="212"/>
      <c r="O348" s="212"/>
      <c r="P348" s="212"/>
      <c r="Q348" s="212"/>
      <c r="R348" s="212"/>
      <c r="S348" s="212"/>
      <c r="T348" s="213"/>
      <c r="AT348" s="214" t="s">
        <v>247</v>
      </c>
      <c r="AU348" s="214" t="s">
        <v>89</v>
      </c>
      <c r="AV348" s="13" t="s">
        <v>89</v>
      </c>
      <c r="AW348" s="13" t="s">
        <v>39</v>
      </c>
      <c r="AX348" s="13" t="s">
        <v>87</v>
      </c>
      <c r="AY348" s="214" t="s">
        <v>154</v>
      </c>
    </row>
    <row r="349" spans="1:65" s="2" customFormat="1" ht="24.15" customHeight="1">
      <c r="A349" s="37"/>
      <c r="B349" s="38"/>
      <c r="C349" s="154" t="s">
        <v>625</v>
      </c>
      <c r="D349" s="154" t="s">
        <v>149</v>
      </c>
      <c r="E349" s="155" t="s">
        <v>626</v>
      </c>
      <c r="F349" s="156" t="s">
        <v>627</v>
      </c>
      <c r="G349" s="157" t="s">
        <v>562</v>
      </c>
      <c r="H349" s="158">
        <v>59.25</v>
      </c>
      <c r="I349" s="159">
        <v>315</v>
      </c>
      <c r="J349" s="160">
        <f>ROUND(I349*H349,2)</f>
        <v>18663.75</v>
      </c>
      <c r="K349" s="156" t="s">
        <v>35</v>
      </c>
      <c r="L349" s="42"/>
      <c r="M349" s="161" t="s">
        <v>35</v>
      </c>
      <c r="N349" s="162" t="s">
        <v>50</v>
      </c>
      <c r="O349" s="67"/>
      <c r="P349" s="163">
        <f>O349*H349</f>
        <v>0</v>
      </c>
      <c r="Q349" s="163">
        <v>0</v>
      </c>
      <c r="R349" s="163">
        <f>Q349*H349</f>
        <v>0</v>
      </c>
      <c r="S349" s="163">
        <v>0</v>
      </c>
      <c r="T349" s="164">
        <f>S349*H349</f>
        <v>0</v>
      </c>
      <c r="U349" s="37"/>
      <c r="V349" s="37"/>
      <c r="W349" s="37"/>
      <c r="X349" s="37"/>
      <c r="Y349" s="37"/>
      <c r="Z349" s="37"/>
      <c r="AA349" s="37"/>
      <c r="AB349" s="37"/>
      <c r="AC349" s="37"/>
      <c r="AD349" s="37"/>
      <c r="AE349" s="37"/>
      <c r="AR349" s="165" t="s">
        <v>163</v>
      </c>
      <c r="AT349" s="165" t="s">
        <v>149</v>
      </c>
      <c r="AU349" s="165" t="s">
        <v>89</v>
      </c>
      <c r="AY349" s="19" t="s">
        <v>154</v>
      </c>
      <c r="BE349" s="166">
        <f>IF(N349="základní",J349,0)</f>
        <v>18663.75</v>
      </c>
      <c r="BF349" s="166">
        <f>IF(N349="snížená",J349,0)</f>
        <v>0</v>
      </c>
      <c r="BG349" s="166">
        <f>IF(N349="zákl. přenesená",J349,0)</f>
        <v>0</v>
      </c>
      <c r="BH349" s="166">
        <f>IF(N349="sníž. přenesená",J349,0)</f>
        <v>0</v>
      </c>
      <c r="BI349" s="166">
        <f>IF(N349="nulová",J349,0)</f>
        <v>0</v>
      </c>
      <c r="BJ349" s="19" t="s">
        <v>87</v>
      </c>
      <c r="BK349" s="166">
        <f>ROUND(I349*H349,2)</f>
        <v>18663.75</v>
      </c>
      <c r="BL349" s="19" t="s">
        <v>163</v>
      </c>
      <c r="BM349" s="165" t="s">
        <v>628</v>
      </c>
    </row>
    <row r="350" spans="1:65" s="13" customFormat="1" ht="10">
      <c r="B350" s="204"/>
      <c r="C350" s="205"/>
      <c r="D350" s="167" t="s">
        <v>247</v>
      </c>
      <c r="E350" s="206" t="s">
        <v>35</v>
      </c>
      <c r="F350" s="207" t="s">
        <v>584</v>
      </c>
      <c r="G350" s="205"/>
      <c r="H350" s="208">
        <v>118.5</v>
      </c>
      <c r="I350" s="209"/>
      <c r="J350" s="205"/>
      <c r="K350" s="205"/>
      <c r="L350" s="210"/>
      <c r="M350" s="211"/>
      <c r="N350" s="212"/>
      <c r="O350" s="212"/>
      <c r="P350" s="212"/>
      <c r="Q350" s="212"/>
      <c r="R350" s="212"/>
      <c r="S350" s="212"/>
      <c r="T350" s="213"/>
      <c r="AT350" s="214" t="s">
        <v>247</v>
      </c>
      <c r="AU350" s="214" t="s">
        <v>89</v>
      </c>
      <c r="AV350" s="13" t="s">
        <v>89</v>
      </c>
      <c r="AW350" s="13" t="s">
        <v>39</v>
      </c>
      <c r="AX350" s="13" t="s">
        <v>79</v>
      </c>
      <c r="AY350" s="214" t="s">
        <v>154</v>
      </c>
    </row>
    <row r="351" spans="1:65" s="15" customFormat="1" ht="10">
      <c r="B351" s="238"/>
      <c r="C351" s="239"/>
      <c r="D351" s="167" t="s">
        <v>247</v>
      </c>
      <c r="E351" s="240" t="s">
        <v>35</v>
      </c>
      <c r="F351" s="241" t="s">
        <v>482</v>
      </c>
      <c r="G351" s="239"/>
      <c r="H351" s="242">
        <v>118.5</v>
      </c>
      <c r="I351" s="243"/>
      <c r="J351" s="239"/>
      <c r="K351" s="239"/>
      <c r="L351" s="244"/>
      <c r="M351" s="245"/>
      <c r="N351" s="246"/>
      <c r="O351" s="246"/>
      <c r="P351" s="246"/>
      <c r="Q351" s="246"/>
      <c r="R351" s="246"/>
      <c r="S351" s="246"/>
      <c r="T351" s="247"/>
      <c r="AT351" s="248" t="s">
        <v>247</v>
      </c>
      <c r="AU351" s="248" t="s">
        <v>89</v>
      </c>
      <c r="AV351" s="15" t="s">
        <v>159</v>
      </c>
      <c r="AW351" s="15" t="s">
        <v>39</v>
      </c>
      <c r="AX351" s="15" t="s">
        <v>79</v>
      </c>
      <c r="AY351" s="248" t="s">
        <v>154</v>
      </c>
    </row>
    <row r="352" spans="1:65" s="13" customFormat="1" ht="10">
      <c r="B352" s="204"/>
      <c r="C352" s="205"/>
      <c r="D352" s="167" t="s">
        <v>247</v>
      </c>
      <c r="E352" s="206" t="s">
        <v>35</v>
      </c>
      <c r="F352" s="207" t="s">
        <v>629</v>
      </c>
      <c r="G352" s="205"/>
      <c r="H352" s="208">
        <v>59.25</v>
      </c>
      <c r="I352" s="209"/>
      <c r="J352" s="205"/>
      <c r="K352" s="205"/>
      <c r="L352" s="210"/>
      <c r="M352" s="211"/>
      <c r="N352" s="212"/>
      <c r="O352" s="212"/>
      <c r="P352" s="212"/>
      <c r="Q352" s="212"/>
      <c r="R352" s="212"/>
      <c r="S352" s="212"/>
      <c r="T352" s="213"/>
      <c r="AT352" s="214" t="s">
        <v>247</v>
      </c>
      <c r="AU352" s="214" t="s">
        <v>89</v>
      </c>
      <c r="AV352" s="13" t="s">
        <v>89</v>
      </c>
      <c r="AW352" s="13" t="s">
        <v>39</v>
      </c>
      <c r="AX352" s="13" t="s">
        <v>87</v>
      </c>
      <c r="AY352" s="214" t="s">
        <v>154</v>
      </c>
    </row>
    <row r="353" spans="1:65" s="12" customFormat="1" ht="22.75" customHeight="1">
      <c r="B353" s="188"/>
      <c r="C353" s="189"/>
      <c r="D353" s="190" t="s">
        <v>78</v>
      </c>
      <c r="E353" s="202" t="s">
        <v>630</v>
      </c>
      <c r="F353" s="202" t="s">
        <v>631</v>
      </c>
      <c r="G353" s="189"/>
      <c r="H353" s="189"/>
      <c r="I353" s="192"/>
      <c r="J353" s="203">
        <f>BK353</f>
        <v>43799.59</v>
      </c>
      <c r="K353" s="189"/>
      <c r="L353" s="194"/>
      <c r="M353" s="195"/>
      <c r="N353" s="196"/>
      <c r="O353" s="196"/>
      <c r="P353" s="197">
        <f>SUM(P354:P355)</f>
        <v>0</v>
      </c>
      <c r="Q353" s="196"/>
      <c r="R353" s="197">
        <f>SUM(R354:R355)</f>
        <v>0</v>
      </c>
      <c r="S353" s="196"/>
      <c r="T353" s="198">
        <f>SUM(T354:T355)</f>
        <v>0</v>
      </c>
      <c r="AR353" s="199" t="s">
        <v>87</v>
      </c>
      <c r="AT353" s="200" t="s">
        <v>78</v>
      </c>
      <c r="AU353" s="200" t="s">
        <v>87</v>
      </c>
      <c r="AY353" s="199" t="s">
        <v>154</v>
      </c>
      <c r="BK353" s="201">
        <f>SUM(BK354:BK355)</f>
        <v>43799.59</v>
      </c>
    </row>
    <row r="354" spans="1:65" s="2" customFormat="1" ht="24.15" customHeight="1">
      <c r="A354" s="37"/>
      <c r="B354" s="38"/>
      <c r="C354" s="154" t="s">
        <v>632</v>
      </c>
      <c r="D354" s="154" t="s">
        <v>149</v>
      </c>
      <c r="E354" s="155" t="s">
        <v>633</v>
      </c>
      <c r="F354" s="156" t="s">
        <v>634</v>
      </c>
      <c r="G354" s="157" t="s">
        <v>562</v>
      </c>
      <c r="H354" s="158">
        <v>544.77099999999996</v>
      </c>
      <c r="I354" s="159">
        <v>80.400000000000006</v>
      </c>
      <c r="J354" s="160">
        <f>ROUND(I354*H354,2)</f>
        <v>43799.59</v>
      </c>
      <c r="K354" s="156" t="s">
        <v>251</v>
      </c>
      <c r="L354" s="42"/>
      <c r="M354" s="161" t="s">
        <v>35</v>
      </c>
      <c r="N354" s="162" t="s">
        <v>50</v>
      </c>
      <c r="O354" s="67"/>
      <c r="P354" s="163">
        <f>O354*H354</f>
        <v>0</v>
      </c>
      <c r="Q354" s="163">
        <v>0</v>
      </c>
      <c r="R354" s="163">
        <f>Q354*H354</f>
        <v>0</v>
      </c>
      <c r="S354" s="163">
        <v>0</v>
      </c>
      <c r="T354" s="164">
        <f>S354*H354</f>
        <v>0</v>
      </c>
      <c r="U354" s="37"/>
      <c r="V354" s="37"/>
      <c r="W354" s="37"/>
      <c r="X354" s="37"/>
      <c r="Y354" s="37"/>
      <c r="Z354" s="37"/>
      <c r="AA354" s="37"/>
      <c r="AB354" s="37"/>
      <c r="AC354" s="37"/>
      <c r="AD354" s="37"/>
      <c r="AE354" s="37"/>
      <c r="AR354" s="165" t="s">
        <v>163</v>
      </c>
      <c r="AT354" s="165" t="s">
        <v>149</v>
      </c>
      <c r="AU354" s="165" t="s">
        <v>89</v>
      </c>
      <c r="AY354" s="19" t="s">
        <v>154</v>
      </c>
      <c r="BE354" s="166">
        <f>IF(N354="základní",J354,0)</f>
        <v>43799.59</v>
      </c>
      <c r="BF354" s="166">
        <f>IF(N354="snížená",J354,0)</f>
        <v>0</v>
      </c>
      <c r="BG354" s="166">
        <f>IF(N354="zákl. přenesená",J354,0)</f>
        <v>0</v>
      </c>
      <c r="BH354" s="166">
        <f>IF(N354="sníž. přenesená",J354,0)</f>
        <v>0</v>
      </c>
      <c r="BI354" s="166">
        <f>IF(N354="nulová",J354,0)</f>
        <v>0</v>
      </c>
      <c r="BJ354" s="19" t="s">
        <v>87</v>
      </c>
      <c r="BK354" s="166">
        <f>ROUND(I354*H354,2)</f>
        <v>43799.59</v>
      </c>
      <c r="BL354" s="19" t="s">
        <v>163</v>
      </c>
      <c r="BM354" s="165" t="s">
        <v>635</v>
      </c>
    </row>
    <row r="355" spans="1:65" s="2" customFormat="1" ht="10">
      <c r="A355" s="37"/>
      <c r="B355" s="38"/>
      <c r="C355" s="39"/>
      <c r="D355" s="215" t="s">
        <v>253</v>
      </c>
      <c r="E355" s="39"/>
      <c r="F355" s="216" t="s">
        <v>636</v>
      </c>
      <c r="G355" s="39"/>
      <c r="H355" s="39"/>
      <c r="I355" s="169"/>
      <c r="J355" s="39"/>
      <c r="K355" s="39"/>
      <c r="L355" s="42"/>
      <c r="M355" s="249"/>
      <c r="N355" s="250"/>
      <c r="O355" s="174"/>
      <c r="P355" s="174"/>
      <c r="Q355" s="174"/>
      <c r="R355" s="174"/>
      <c r="S355" s="174"/>
      <c r="T355" s="251"/>
      <c r="U355" s="37"/>
      <c r="V355" s="37"/>
      <c r="W355" s="37"/>
      <c r="X355" s="37"/>
      <c r="Y355" s="37"/>
      <c r="Z355" s="37"/>
      <c r="AA355" s="37"/>
      <c r="AB355" s="37"/>
      <c r="AC355" s="37"/>
      <c r="AD355" s="37"/>
      <c r="AE355" s="37"/>
      <c r="AT355" s="19" t="s">
        <v>253</v>
      </c>
      <c r="AU355" s="19" t="s">
        <v>89</v>
      </c>
    </row>
    <row r="356" spans="1:65" s="2" customFormat="1" ht="7" customHeight="1">
      <c r="A356" s="37"/>
      <c r="B356" s="50"/>
      <c r="C356" s="51"/>
      <c r="D356" s="51"/>
      <c r="E356" s="51"/>
      <c r="F356" s="51"/>
      <c r="G356" s="51"/>
      <c r="H356" s="51"/>
      <c r="I356" s="51"/>
      <c r="J356" s="51"/>
      <c r="K356" s="51"/>
      <c r="L356" s="42"/>
      <c r="M356" s="37"/>
      <c r="O356" s="37"/>
      <c r="P356" s="37"/>
      <c r="Q356" s="37"/>
      <c r="R356" s="37"/>
      <c r="S356" s="37"/>
      <c r="T356" s="37"/>
      <c r="U356" s="37"/>
      <c r="V356" s="37"/>
      <c r="W356" s="37"/>
      <c r="X356" s="37"/>
      <c r="Y356" s="37"/>
      <c r="Z356" s="37"/>
      <c r="AA356" s="37"/>
      <c r="AB356" s="37"/>
      <c r="AC356" s="37"/>
      <c r="AD356" s="37"/>
      <c r="AE356" s="37"/>
    </row>
  </sheetData>
  <sheetProtection algorithmName="SHA-512" hashValue="Eaa0XDxe6zP0Gne0RV9u5Dxdjqq017n4syj8GjrF25jrueGjvUOdKBiVMcHGZNp/bQPQEblYktL08ufjAv9i5g==" saltValue="jR4VRzbsaeZ7MG1UpHwFNCsGR6risTirywWBtcFqc2XOnNYNPGopKDsP7UvFjVw6IpDg/hvGxSYWEQHcUwIGDw==" spinCount="100000" sheet="1" objects="1" scenarios="1" formatColumns="0" formatRows="0" autoFilter="0"/>
  <autoFilter ref="C93:K355"/>
  <mergeCells count="9">
    <mergeCell ref="E50:H50"/>
    <mergeCell ref="E84:H84"/>
    <mergeCell ref="E86:H86"/>
    <mergeCell ref="L2:V2"/>
    <mergeCell ref="E7:H7"/>
    <mergeCell ref="E9:H9"/>
    <mergeCell ref="E18:H18"/>
    <mergeCell ref="E27:H27"/>
    <mergeCell ref="E48:H48"/>
  </mergeCells>
  <hyperlinks>
    <hyperlink ref="F100" r:id="rId1"/>
    <hyperlink ref="F103" r:id="rId2"/>
    <hyperlink ref="F106" r:id="rId3"/>
    <hyperlink ref="F111" r:id="rId4"/>
    <hyperlink ref="F117" r:id="rId5"/>
    <hyperlink ref="F122" r:id="rId6"/>
    <hyperlink ref="F125" r:id="rId7"/>
    <hyperlink ref="F129" r:id="rId8"/>
    <hyperlink ref="F132" r:id="rId9"/>
    <hyperlink ref="F135" r:id="rId10"/>
    <hyperlink ref="F138" r:id="rId11"/>
    <hyperlink ref="F141" r:id="rId12"/>
    <hyperlink ref="F144" r:id="rId13"/>
    <hyperlink ref="F148" r:id="rId14"/>
    <hyperlink ref="F151" r:id="rId15"/>
    <hyperlink ref="F154" r:id="rId16"/>
    <hyperlink ref="F157" r:id="rId17"/>
    <hyperlink ref="F160" r:id="rId18"/>
    <hyperlink ref="F164" r:id="rId19"/>
    <hyperlink ref="F167" r:id="rId20"/>
    <hyperlink ref="F170" r:id="rId21"/>
    <hyperlink ref="F174" r:id="rId22"/>
    <hyperlink ref="F177" r:id="rId23"/>
    <hyperlink ref="F180" r:id="rId24"/>
    <hyperlink ref="F183" r:id="rId25"/>
    <hyperlink ref="F187" r:id="rId26"/>
    <hyperlink ref="F190" r:id="rId27"/>
    <hyperlink ref="F194" r:id="rId28"/>
    <hyperlink ref="F197" r:id="rId29"/>
    <hyperlink ref="F200" r:id="rId30"/>
    <hyperlink ref="F204" r:id="rId31"/>
    <hyperlink ref="F207" r:id="rId32"/>
    <hyperlink ref="F210" r:id="rId33"/>
    <hyperlink ref="F213" r:id="rId34"/>
    <hyperlink ref="F216" r:id="rId35"/>
    <hyperlink ref="F219" r:id="rId36"/>
    <hyperlink ref="F222" r:id="rId37"/>
    <hyperlink ref="F225" r:id="rId38"/>
    <hyperlink ref="F228" r:id="rId39"/>
    <hyperlink ref="F234" r:id="rId40"/>
    <hyperlink ref="F246" r:id="rId41"/>
    <hyperlink ref="F251" r:id="rId42"/>
    <hyperlink ref="F256" r:id="rId43"/>
    <hyperlink ref="F261" r:id="rId44"/>
    <hyperlink ref="F267" r:id="rId45"/>
    <hyperlink ref="F270" r:id="rId46"/>
    <hyperlink ref="F273" r:id="rId47"/>
    <hyperlink ref="F276" r:id="rId48"/>
    <hyperlink ref="F279" r:id="rId49"/>
    <hyperlink ref="F283" r:id="rId50"/>
    <hyperlink ref="F291" r:id="rId51"/>
    <hyperlink ref="F294" r:id="rId52"/>
    <hyperlink ref="F300" r:id="rId53"/>
    <hyperlink ref="F307" r:id="rId54"/>
    <hyperlink ref="F313" r:id="rId55"/>
    <hyperlink ref="F322" r:id="rId56"/>
    <hyperlink ref="F333" r:id="rId57"/>
    <hyperlink ref="F339" r:id="rId58"/>
    <hyperlink ref="F342" r:id="rId59"/>
    <hyperlink ref="F345" r:id="rId60"/>
    <hyperlink ref="F355" r:id="rId61"/>
  </hyperlinks>
  <pageMargins left="0.39374999999999999" right="0.39374999999999999" top="0.39374999999999999" bottom="0.39374999999999999" header="0" footer="0"/>
  <pageSetup paperSize="9" scale="84" fitToHeight="100" orientation="landscape" blackAndWhite="1" r:id="rId62"/>
  <headerFooter>
    <oddFooter>&amp;CStrana &amp;P z &amp;N</oddFooter>
  </headerFooter>
  <drawing r:id="rId6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BM261"/>
  <sheetViews>
    <sheetView showGridLines="0" zoomScaleNormal="100" workbookViewId="0"/>
  </sheetViews>
  <sheetFormatPr defaultRowHeight="14.5"/>
  <cols>
    <col min="1" max="1" width="8.33203125" style="1" customWidth="1"/>
    <col min="2" max="2" width="1.21875" style="1" customWidth="1"/>
    <col min="3" max="3" width="4.109375" style="1" customWidth="1"/>
    <col min="4" max="4" width="4.33203125" style="1" customWidth="1"/>
    <col min="5" max="5" width="17.109375" style="1" customWidth="1"/>
    <col min="6" max="6" width="100.77734375" style="1" customWidth="1"/>
    <col min="7" max="7" width="7.44140625" style="1" customWidth="1"/>
    <col min="8" max="8" width="14" style="1" customWidth="1"/>
    <col min="9" max="9" width="15.77734375" style="1" customWidth="1"/>
    <col min="10" max="11" width="22.33203125" style="1" customWidth="1"/>
    <col min="12" max="12" width="9.33203125" style="1" customWidth="1"/>
    <col min="13" max="13" width="10.77734375" style="1" hidden="1" customWidth="1"/>
    <col min="14" max="14" width="9.33203125" style="1" hidden="1"/>
    <col min="15" max="20" width="14.10937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7" customHeight="1">
      <c r="L2" s="366"/>
      <c r="M2" s="366"/>
      <c r="N2" s="366"/>
      <c r="O2" s="366"/>
      <c r="P2" s="366"/>
      <c r="Q2" s="366"/>
      <c r="R2" s="366"/>
      <c r="S2" s="366"/>
      <c r="T2" s="366"/>
      <c r="U2" s="366"/>
      <c r="V2" s="366"/>
      <c r="AT2" s="19" t="s">
        <v>95</v>
      </c>
    </row>
    <row r="3" spans="1:46" s="1" customFormat="1" ht="7" customHeight="1">
      <c r="B3" s="111"/>
      <c r="C3" s="112"/>
      <c r="D3" s="112"/>
      <c r="E3" s="112"/>
      <c r="F3" s="112"/>
      <c r="G3" s="112"/>
      <c r="H3" s="112"/>
      <c r="I3" s="112"/>
      <c r="J3" s="112"/>
      <c r="K3" s="112"/>
      <c r="L3" s="22"/>
      <c r="AT3" s="19" t="s">
        <v>89</v>
      </c>
    </row>
    <row r="4" spans="1:46" s="1" customFormat="1" ht="25" customHeight="1">
      <c r="B4" s="22"/>
      <c r="D4" s="113" t="s">
        <v>129</v>
      </c>
      <c r="L4" s="22"/>
      <c r="M4" s="114" t="s">
        <v>10</v>
      </c>
      <c r="AT4" s="19" t="s">
        <v>4</v>
      </c>
    </row>
    <row r="5" spans="1:46" s="1" customFormat="1" ht="7" customHeight="1">
      <c r="B5" s="22"/>
      <c r="L5" s="22"/>
    </row>
    <row r="6" spans="1:46" s="1" customFormat="1" ht="12" customHeight="1">
      <c r="B6" s="22"/>
      <c r="D6" s="115" t="s">
        <v>16</v>
      </c>
      <c r="L6" s="22"/>
    </row>
    <row r="7" spans="1:46" s="1" customFormat="1" ht="16.5" customHeight="1">
      <c r="B7" s="22"/>
      <c r="E7" s="383" t="str">
        <f>'Rekapitulace stavby'!K6</f>
        <v>Stavební úpravy přečerpávací stanice a odlehčovací komory 10 v ulici Sportovní</v>
      </c>
      <c r="F7" s="384"/>
      <c r="G7" s="384"/>
      <c r="H7" s="384"/>
      <c r="L7" s="22"/>
    </row>
    <row r="8" spans="1:46" s="2" customFormat="1" ht="12" customHeight="1">
      <c r="A8" s="37"/>
      <c r="B8" s="42"/>
      <c r="C8" s="37"/>
      <c r="D8" s="115" t="s">
        <v>130</v>
      </c>
      <c r="E8" s="37"/>
      <c r="F8" s="37"/>
      <c r="G8" s="37"/>
      <c r="H8" s="37"/>
      <c r="I8" s="37"/>
      <c r="J8" s="37"/>
      <c r="K8" s="37"/>
      <c r="L8" s="116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</row>
    <row r="9" spans="1:46" s="2" customFormat="1" ht="16.5" customHeight="1">
      <c r="A9" s="37"/>
      <c r="B9" s="42"/>
      <c r="C9" s="37"/>
      <c r="D9" s="37"/>
      <c r="E9" s="385" t="s">
        <v>637</v>
      </c>
      <c r="F9" s="386"/>
      <c r="G9" s="386"/>
      <c r="H9" s="386"/>
      <c r="I9" s="37"/>
      <c r="J9" s="37"/>
      <c r="K9" s="37"/>
      <c r="L9" s="116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</row>
    <row r="10" spans="1:46" s="2" customFormat="1" ht="10">
      <c r="A10" s="37"/>
      <c r="B10" s="42"/>
      <c r="C10" s="37"/>
      <c r="D10" s="37"/>
      <c r="E10" s="37"/>
      <c r="F10" s="37"/>
      <c r="G10" s="37"/>
      <c r="H10" s="37"/>
      <c r="I10" s="37"/>
      <c r="J10" s="37"/>
      <c r="K10" s="37"/>
      <c r="L10" s="116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</row>
    <row r="11" spans="1:46" s="2" customFormat="1" ht="12" customHeight="1">
      <c r="A11" s="37"/>
      <c r="B11" s="42"/>
      <c r="C11" s="37"/>
      <c r="D11" s="115" t="s">
        <v>18</v>
      </c>
      <c r="E11" s="37"/>
      <c r="F11" s="106" t="s">
        <v>19</v>
      </c>
      <c r="G11" s="37"/>
      <c r="H11" s="37"/>
      <c r="I11" s="115" t="s">
        <v>20</v>
      </c>
      <c r="J11" s="106" t="s">
        <v>35</v>
      </c>
      <c r="K11" s="37"/>
      <c r="L11" s="116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</row>
    <row r="12" spans="1:46" s="2" customFormat="1" ht="12" customHeight="1">
      <c r="A12" s="37"/>
      <c r="B12" s="42"/>
      <c r="C12" s="37"/>
      <c r="D12" s="115" t="s">
        <v>22</v>
      </c>
      <c r="E12" s="37"/>
      <c r="F12" s="106" t="s">
        <v>23</v>
      </c>
      <c r="G12" s="37"/>
      <c r="H12" s="37"/>
      <c r="I12" s="115" t="s">
        <v>24</v>
      </c>
      <c r="J12" s="117" t="str">
        <f>'Rekapitulace stavby'!AN8</f>
        <v>31. 1. 2024</v>
      </c>
      <c r="K12" s="37"/>
      <c r="L12" s="116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</row>
    <row r="13" spans="1:46" s="2" customFormat="1" ht="10.75" customHeight="1">
      <c r="A13" s="37"/>
      <c r="B13" s="42"/>
      <c r="C13" s="37"/>
      <c r="D13" s="37"/>
      <c r="E13" s="37"/>
      <c r="F13" s="37"/>
      <c r="G13" s="37"/>
      <c r="H13" s="37"/>
      <c r="I13" s="37"/>
      <c r="J13" s="37"/>
      <c r="K13" s="37"/>
      <c r="L13" s="116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</row>
    <row r="14" spans="1:46" s="2" customFormat="1" ht="12" customHeight="1">
      <c r="A14" s="37"/>
      <c r="B14" s="42"/>
      <c r="C14" s="37"/>
      <c r="D14" s="115" t="s">
        <v>30</v>
      </c>
      <c r="E14" s="37"/>
      <c r="F14" s="37"/>
      <c r="G14" s="37"/>
      <c r="H14" s="37"/>
      <c r="I14" s="115" t="s">
        <v>31</v>
      </c>
      <c r="J14" s="106" t="s">
        <v>32</v>
      </c>
      <c r="K14" s="37"/>
      <c r="L14" s="116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</row>
    <row r="15" spans="1:46" s="2" customFormat="1" ht="18" customHeight="1">
      <c r="A15" s="37"/>
      <c r="B15" s="42"/>
      <c r="C15" s="37"/>
      <c r="D15" s="37"/>
      <c r="E15" s="106" t="s">
        <v>33</v>
      </c>
      <c r="F15" s="37"/>
      <c r="G15" s="37"/>
      <c r="H15" s="37"/>
      <c r="I15" s="115" t="s">
        <v>34</v>
      </c>
      <c r="J15" s="106" t="s">
        <v>35</v>
      </c>
      <c r="K15" s="37"/>
      <c r="L15" s="116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</row>
    <row r="16" spans="1:46" s="2" customFormat="1" ht="7" customHeight="1">
      <c r="A16" s="37"/>
      <c r="B16" s="42"/>
      <c r="C16" s="37"/>
      <c r="D16" s="37"/>
      <c r="E16" s="37"/>
      <c r="F16" s="37"/>
      <c r="G16" s="37"/>
      <c r="H16" s="37"/>
      <c r="I16" s="37"/>
      <c r="J16" s="37"/>
      <c r="K16" s="37"/>
      <c r="L16" s="116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</row>
    <row r="17" spans="1:31" s="2" customFormat="1" ht="12" customHeight="1">
      <c r="A17" s="37"/>
      <c r="B17" s="42"/>
      <c r="C17" s="37"/>
      <c r="D17" s="115" t="s">
        <v>36</v>
      </c>
      <c r="E17" s="37"/>
      <c r="F17" s="37"/>
      <c r="G17" s="37"/>
      <c r="H17" s="37"/>
      <c r="I17" s="115" t="s">
        <v>31</v>
      </c>
      <c r="J17" s="32" t="str">
        <f>'Rekapitulace stavby'!AN13</f>
        <v>47549793</v>
      </c>
      <c r="K17" s="37"/>
      <c r="L17" s="116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</row>
    <row r="18" spans="1:31" s="2" customFormat="1" ht="18" customHeight="1">
      <c r="A18" s="37"/>
      <c r="B18" s="42"/>
      <c r="C18" s="37"/>
      <c r="D18" s="37"/>
      <c r="E18" s="387" t="str">
        <f>'Rekapitulace stavby'!E14</f>
        <v>1.SčV, a.s.</v>
      </c>
      <c r="F18" s="388"/>
      <c r="G18" s="388"/>
      <c r="H18" s="388"/>
      <c r="I18" s="115" t="s">
        <v>34</v>
      </c>
      <c r="J18" s="32" t="str">
        <f>'Rekapitulace stavby'!AN14</f>
        <v>CZ47549793</v>
      </c>
      <c r="K18" s="37"/>
      <c r="L18" s="116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</row>
    <row r="19" spans="1:31" s="2" customFormat="1" ht="7" customHeight="1">
      <c r="A19" s="37"/>
      <c r="B19" s="42"/>
      <c r="C19" s="37"/>
      <c r="D19" s="37"/>
      <c r="E19" s="37"/>
      <c r="F19" s="37"/>
      <c r="G19" s="37"/>
      <c r="H19" s="37"/>
      <c r="I19" s="37"/>
      <c r="J19" s="37"/>
      <c r="K19" s="37"/>
      <c r="L19" s="116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</row>
    <row r="20" spans="1:31" s="2" customFormat="1" ht="12" customHeight="1">
      <c r="A20" s="37"/>
      <c r="B20" s="42"/>
      <c r="C20" s="37"/>
      <c r="D20" s="115" t="s">
        <v>37</v>
      </c>
      <c r="E20" s="37"/>
      <c r="F20" s="37"/>
      <c r="G20" s="37"/>
      <c r="H20" s="37"/>
      <c r="I20" s="115" t="s">
        <v>31</v>
      </c>
      <c r="J20" s="106" t="s">
        <v>35</v>
      </c>
      <c r="K20" s="37"/>
      <c r="L20" s="116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</row>
    <row r="21" spans="1:31" s="2" customFormat="1" ht="18" customHeight="1">
      <c r="A21" s="37"/>
      <c r="B21" s="42"/>
      <c r="C21" s="37"/>
      <c r="D21" s="37"/>
      <c r="E21" s="106" t="s">
        <v>38</v>
      </c>
      <c r="F21" s="37"/>
      <c r="G21" s="37"/>
      <c r="H21" s="37"/>
      <c r="I21" s="115" t="s">
        <v>34</v>
      </c>
      <c r="J21" s="106" t="s">
        <v>35</v>
      </c>
      <c r="K21" s="37"/>
      <c r="L21" s="116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</row>
    <row r="22" spans="1:31" s="2" customFormat="1" ht="7" customHeight="1">
      <c r="A22" s="37"/>
      <c r="B22" s="42"/>
      <c r="C22" s="37"/>
      <c r="D22" s="37"/>
      <c r="E22" s="37"/>
      <c r="F22" s="37"/>
      <c r="G22" s="37"/>
      <c r="H22" s="37"/>
      <c r="I22" s="37"/>
      <c r="J22" s="37"/>
      <c r="K22" s="37"/>
      <c r="L22" s="116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</row>
    <row r="23" spans="1:31" s="2" customFormat="1" ht="12" customHeight="1">
      <c r="A23" s="37"/>
      <c r="B23" s="42"/>
      <c r="C23" s="37"/>
      <c r="D23" s="115" t="s">
        <v>40</v>
      </c>
      <c r="E23" s="37"/>
      <c r="F23" s="37"/>
      <c r="G23" s="37"/>
      <c r="H23" s="37"/>
      <c r="I23" s="115" t="s">
        <v>31</v>
      </c>
      <c r="J23" s="106" t="s">
        <v>41</v>
      </c>
      <c r="K23" s="37"/>
      <c r="L23" s="116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</row>
    <row r="24" spans="1:31" s="2" customFormat="1" ht="18" customHeight="1">
      <c r="A24" s="37"/>
      <c r="B24" s="42"/>
      <c r="C24" s="37"/>
      <c r="D24" s="37"/>
      <c r="E24" s="106" t="s">
        <v>42</v>
      </c>
      <c r="F24" s="37"/>
      <c r="G24" s="37"/>
      <c r="H24" s="37"/>
      <c r="I24" s="115" t="s">
        <v>34</v>
      </c>
      <c r="J24" s="106" t="s">
        <v>35</v>
      </c>
      <c r="K24" s="37"/>
      <c r="L24" s="116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</row>
    <row r="25" spans="1:31" s="2" customFormat="1" ht="7" customHeight="1">
      <c r="A25" s="37"/>
      <c r="B25" s="42"/>
      <c r="C25" s="37"/>
      <c r="D25" s="37"/>
      <c r="E25" s="37"/>
      <c r="F25" s="37"/>
      <c r="G25" s="37"/>
      <c r="H25" s="37"/>
      <c r="I25" s="37"/>
      <c r="J25" s="37"/>
      <c r="K25" s="37"/>
      <c r="L25" s="116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</row>
    <row r="26" spans="1:31" s="2" customFormat="1" ht="12" customHeight="1">
      <c r="A26" s="37"/>
      <c r="B26" s="42"/>
      <c r="C26" s="37"/>
      <c r="D26" s="115" t="s">
        <v>43</v>
      </c>
      <c r="E26" s="37"/>
      <c r="F26" s="37"/>
      <c r="G26" s="37"/>
      <c r="H26" s="37"/>
      <c r="I26" s="37"/>
      <c r="J26" s="37"/>
      <c r="K26" s="37"/>
      <c r="L26" s="116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</row>
    <row r="27" spans="1:31" s="8" customFormat="1" ht="16.5" customHeight="1">
      <c r="A27" s="118"/>
      <c r="B27" s="119"/>
      <c r="C27" s="118"/>
      <c r="D27" s="118"/>
      <c r="E27" s="389" t="s">
        <v>35</v>
      </c>
      <c r="F27" s="389"/>
      <c r="G27" s="389"/>
      <c r="H27" s="389"/>
      <c r="I27" s="118"/>
      <c r="J27" s="118"/>
      <c r="K27" s="118"/>
      <c r="L27" s="120"/>
      <c r="S27" s="118"/>
      <c r="T27" s="118"/>
      <c r="U27" s="118"/>
      <c r="V27" s="118"/>
      <c r="W27" s="118"/>
      <c r="X27" s="118"/>
      <c r="Y27" s="118"/>
      <c r="Z27" s="118"/>
      <c r="AA27" s="118"/>
      <c r="AB27" s="118"/>
      <c r="AC27" s="118"/>
      <c r="AD27" s="118"/>
      <c r="AE27" s="118"/>
    </row>
    <row r="28" spans="1:31" s="2" customFormat="1" ht="7" customHeight="1">
      <c r="A28" s="37"/>
      <c r="B28" s="42"/>
      <c r="C28" s="37"/>
      <c r="D28" s="37"/>
      <c r="E28" s="37"/>
      <c r="F28" s="37"/>
      <c r="G28" s="37"/>
      <c r="H28" s="37"/>
      <c r="I28" s="37"/>
      <c r="J28" s="37"/>
      <c r="K28" s="37"/>
      <c r="L28" s="116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</row>
    <row r="29" spans="1:31" s="2" customFormat="1" ht="7" customHeight="1">
      <c r="A29" s="37"/>
      <c r="B29" s="42"/>
      <c r="C29" s="37"/>
      <c r="D29" s="121"/>
      <c r="E29" s="121"/>
      <c r="F29" s="121"/>
      <c r="G29" s="121"/>
      <c r="H29" s="121"/>
      <c r="I29" s="121"/>
      <c r="J29" s="121"/>
      <c r="K29" s="121"/>
      <c r="L29" s="116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</row>
    <row r="30" spans="1:31" s="2" customFormat="1" ht="25.4" customHeight="1">
      <c r="A30" s="37"/>
      <c r="B30" s="42"/>
      <c r="C30" s="37"/>
      <c r="D30" s="122" t="s">
        <v>45</v>
      </c>
      <c r="E30" s="37"/>
      <c r="F30" s="37"/>
      <c r="G30" s="37"/>
      <c r="H30" s="37"/>
      <c r="I30" s="37"/>
      <c r="J30" s="123">
        <f>ROUND(J86, 2)</f>
        <v>584520.52</v>
      </c>
      <c r="K30" s="37"/>
      <c r="L30" s="116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</row>
    <row r="31" spans="1:31" s="2" customFormat="1" ht="7" customHeight="1">
      <c r="A31" s="37"/>
      <c r="B31" s="42"/>
      <c r="C31" s="37"/>
      <c r="D31" s="121"/>
      <c r="E31" s="121"/>
      <c r="F31" s="121"/>
      <c r="G31" s="121"/>
      <c r="H31" s="121"/>
      <c r="I31" s="121"/>
      <c r="J31" s="121"/>
      <c r="K31" s="121"/>
      <c r="L31" s="116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</row>
    <row r="32" spans="1:31" s="2" customFormat="1" ht="14.4" customHeight="1">
      <c r="A32" s="37"/>
      <c r="B32" s="42"/>
      <c r="C32" s="37"/>
      <c r="D32" s="37"/>
      <c r="E32" s="37"/>
      <c r="F32" s="124" t="s">
        <v>47</v>
      </c>
      <c r="G32" s="37"/>
      <c r="H32" s="37"/>
      <c r="I32" s="124" t="s">
        <v>46</v>
      </c>
      <c r="J32" s="124" t="s">
        <v>48</v>
      </c>
      <c r="K32" s="37"/>
      <c r="L32" s="116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</row>
    <row r="33" spans="1:31" s="2" customFormat="1" ht="14.4" customHeight="1">
      <c r="A33" s="37"/>
      <c r="B33" s="42"/>
      <c r="C33" s="37"/>
      <c r="D33" s="125" t="s">
        <v>49</v>
      </c>
      <c r="E33" s="115" t="s">
        <v>50</v>
      </c>
      <c r="F33" s="126">
        <f>ROUND((SUM(BE86:BE260)),  2)</f>
        <v>584520.52</v>
      </c>
      <c r="G33" s="37"/>
      <c r="H33" s="37"/>
      <c r="I33" s="127">
        <v>0.21</v>
      </c>
      <c r="J33" s="126">
        <f>ROUND(((SUM(BE86:BE260))*I33),  2)</f>
        <v>122749.31</v>
      </c>
      <c r="K33" s="37"/>
      <c r="L33" s="116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</row>
    <row r="34" spans="1:31" s="2" customFormat="1" ht="14.4" customHeight="1">
      <c r="A34" s="37"/>
      <c r="B34" s="42"/>
      <c r="C34" s="37"/>
      <c r="D34" s="37"/>
      <c r="E34" s="115" t="s">
        <v>51</v>
      </c>
      <c r="F34" s="126">
        <f>ROUND((SUM(BF86:BF260)),  2)</f>
        <v>0</v>
      </c>
      <c r="G34" s="37"/>
      <c r="H34" s="37"/>
      <c r="I34" s="127">
        <v>0.15</v>
      </c>
      <c r="J34" s="126">
        <f>ROUND(((SUM(BF86:BF260))*I34),  2)</f>
        <v>0</v>
      </c>
      <c r="K34" s="37"/>
      <c r="L34" s="116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</row>
    <row r="35" spans="1:31" s="2" customFormat="1" ht="14.4" hidden="1" customHeight="1">
      <c r="A35" s="37"/>
      <c r="B35" s="42"/>
      <c r="C35" s="37"/>
      <c r="D35" s="37"/>
      <c r="E35" s="115" t="s">
        <v>52</v>
      </c>
      <c r="F35" s="126">
        <f>ROUND((SUM(BG86:BG260)),  2)</f>
        <v>0</v>
      </c>
      <c r="G35" s="37"/>
      <c r="H35" s="37"/>
      <c r="I35" s="127">
        <v>0.21</v>
      </c>
      <c r="J35" s="126">
        <f>0</f>
        <v>0</v>
      </c>
      <c r="K35" s="37"/>
      <c r="L35" s="116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</row>
    <row r="36" spans="1:31" s="2" customFormat="1" ht="14.4" hidden="1" customHeight="1">
      <c r="A36" s="37"/>
      <c r="B36" s="42"/>
      <c r="C36" s="37"/>
      <c r="D36" s="37"/>
      <c r="E36" s="115" t="s">
        <v>53</v>
      </c>
      <c r="F36" s="126">
        <f>ROUND((SUM(BH86:BH260)),  2)</f>
        <v>0</v>
      </c>
      <c r="G36" s="37"/>
      <c r="H36" s="37"/>
      <c r="I36" s="127">
        <v>0.15</v>
      </c>
      <c r="J36" s="126">
        <f>0</f>
        <v>0</v>
      </c>
      <c r="K36" s="37"/>
      <c r="L36" s="116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</row>
    <row r="37" spans="1:31" s="2" customFormat="1" ht="14.4" hidden="1" customHeight="1">
      <c r="A37" s="37"/>
      <c r="B37" s="42"/>
      <c r="C37" s="37"/>
      <c r="D37" s="37"/>
      <c r="E37" s="115" t="s">
        <v>54</v>
      </c>
      <c r="F37" s="126">
        <f>ROUND((SUM(BI86:BI260)),  2)</f>
        <v>0</v>
      </c>
      <c r="G37" s="37"/>
      <c r="H37" s="37"/>
      <c r="I37" s="127">
        <v>0</v>
      </c>
      <c r="J37" s="126">
        <f>0</f>
        <v>0</v>
      </c>
      <c r="K37" s="37"/>
      <c r="L37" s="116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</row>
    <row r="38" spans="1:31" s="2" customFormat="1" ht="7" customHeight="1">
      <c r="A38" s="37"/>
      <c r="B38" s="42"/>
      <c r="C38" s="37"/>
      <c r="D38" s="37"/>
      <c r="E38" s="37"/>
      <c r="F38" s="37"/>
      <c r="G38" s="37"/>
      <c r="H38" s="37"/>
      <c r="I38" s="37"/>
      <c r="J38" s="37"/>
      <c r="K38" s="37"/>
      <c r="L38" s="116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</row>
    <row r="39" spans="1:31" s="2" customFormat="1" ht="25.4" customHeight="1">
      <c r="A39" s="37"/>
      <c r="B39" s="42"/>
      <c r="C39" s="128"/>
      <c r="D39" s="129" t="s">
        <v>55</v>
      </c>
      <c r="E39" s="130"/>
      <c r="F39" s="130"/>
      <c r="G39" s="131" t="s">
        <v>56</v>
      </c>
      <c r="H39" s="132" t="s">
        <v>57</v>
      </c>
      <c r="I39" s="130"/>
      <c r="J39" s="133">
        <f>SUM(J30:J37)</f>
        <v>707269.83000000007</v>
      </c>
      <c r="K39" s="134"/>
      <c r="L39" s="116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</row>
    <row r="40" spans="1:31" s="2" customFormat="1" ht="14.4" customHeight="1">
      <c r="A40" s="37"/>
      <c r="B40" s="135"/>
      <c r="C40" s="136"/>
      <c r="D40" s="136"/>
      <c r="E40" s="136"/>
      <c r="F40" s="136"/>
      <c r="G40" s="136"/>
      <c r="H40" s="136"/>
      <c r="I40" s="136"/>
      <c r="J40" s="136"/>
      <c r="K40" s="136"/>
      <c r="L40" s="116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</row>
    <row r="44" spans="1:31" s="2" customFormat="1" ht="7" customHeight="1">
      <c r="A44" s="37"/>
      <c r="B44" s="137"/>
      <c r="C44" s="138"/>
      <c r="D44" s="138"/>
      <c r="E44" s="138"/>
      <c r="F44" s="138"/>
      <c r="G44" s="138"/>
      <c r="H44" s="138"/>
      <c r="I44" s="138"/>
      <c r="J44" s="138"/>
      <c r="K44" s="138"/>
      <c r="L44" s="116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</row>
    <row r="45" spans="1:31" s="2" customFormat="1" ht="25" customHeight="1">
      <c r="A45" s="37"/>
      <c r="B45" s="38"/>
      <c r="C45" s="25" t="s">
        <v>132</v>
      </c>
      <c r="D45" s="39"/>
      <c r="E45" s="39"/>
      <c r="F45" s="39"/>
      <c r="G45" s="39"/>
      <c r="H45" s="39"/>
      <c r="I45" s="39"/>
      <c r="J45" s="39"/>
      <c r="K45" s="39"/>
      <c r="L45" s="116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</row>
    <row r="46" spans="1:31" s="2" customFormat="1" ht="7" customHeight="1">
      <c r="A46" s="37"/>
      <c r="B46" s="38"/>
      <c r="C46" s="39"/>
      <c r="D46" s="39"/>
      <c r="E46" s="39"/>
      <c r="F46" s="39"/>
      <c r="G46" s="39"/>
      <c r="H46" s="39"/>
      <c r="I46" s="39"/>
      <c r="J46" s="39"/>
      <c r="K46" s="39"/>
      <c r="L46" s="116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</row>
    <row r="47" spans="1:31" s="2" customFormat="1" ht="12" customHeight="1">
      <c r="A47" s="37"/>
      <c r="B47" s="38"/>
      <c r="C47" s="31" t="s">
        <v>16</v>
      </c>
      <c r="D47" s="39"/>
      <c r="E47" s="39"/>
      <c r="F47" s="39"/>
      <c r="G47" s="39"/>
      <c r="H47" s="39"/>
      <c r="I47" s="39"/>
      <c r="J47" s="39"/>
      <c r="K47" s="39"/>
      <c r="L47" s="116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</row>
    <row r="48" spans="1:31" s="2" customFormat="1" ht="16.5" customHeight="1">
      <c r="A48" s="37"/>
      <c r="B48" s="38"/>
      <c r="C48" s="39"/>
      <c r="D48" s="39"/>
      <c r="E48" s="390" t="str">
        <f>E7</f>
        <v>Stavební úpravy přečerpávací stanice a odlehčovací komory 10 v ulici Sportovní</v>
      </c>
      <c r="F48" s="391"/>
      <c r="G48" s="391"/>
      <c r="H48" s="391"/>
      <c r="I48" s="39"/>
      <c r="J48" s="39"/>
      <c r="K48" s="39"/>
      <c r="L48" s="116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</row>
    <row r="49" spans="1:47" s="2" customFormat="1" ht="12" customHeight="1">
      <c r="A49" s="37"/>
      <c r="B49" s="38"/>
      <c r="C49" s="31" t="s">
        <v>130</v>
      </c>
      <c r="D49" s="39"/>
      <c r="E49" s="39"/>
      <c r="F49" s="39"/>
      <c r="G49" s="39"/>
      <c r="H49" s="39"/>
      <c r="I49" s="39"/>
      <c r="J49" s="39"/>
      <c r="K49" s="39"/>
      <c r="L49" s="116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</row>
    <row r="50" spans="1:47" s="2" customFormat="1" ht="16.5" customHeight="1">
      <c r="A50" s="37"/>
      <c r="B50" s="38"/>
      <c r="C50" s="39"/>
      <c r="D50" s="39"/>
      <c r="E50" s="344" t="str">
        <f>E9</f>
        <v xml:space="preserve">02 - Rušené potrubí </v>
      </c>
      <c r="F50" s="392"/>
      <c r="G50" s="392"/>
      <c r="H50" s="392"/>
      <c r="I50" s="39"/>
      <c r="J50" s="39"/>
      <c r="K50" s="39"/>
      <c r="L50" s="116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</row>
    <row r="51" spans="1:47" s="2" customFormat="1" ht="7" customHeight="1">
      <c r="A51" s="37"/>
      <c r="B51" s="38"/>
      <c r="C51" s="39"/>
      <c r="D51" s="39"/>
      <c r="E51" s="39"/>
      <c r="F51" s="39"/>
      <c r="G51" s="39"/>
      <c r="H51" s="39"/>
      <c r="I51" s="39"/>
      <c r="J51" s="39"/>
      <c r="K51" s="39"/>
      <c r="L51" s="116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</row>
    <row r="52" spans="1:47" s="2" customFormat="1" ht="12" customHeight="1">
      <c r="A52" s="37"/>
      <c r="B52" s="38"/>
      <c r="C52" s="31" t="s">
        <v>22</v>
      </c>
      <c r="D52" s="39"/>
      <c r="E52" s="39"/>
      <c r="F52" s="29" t="str">
        <f>F12</f>
        <v>Český Brod</v>
      </c>
      <c r="G52" s="39"/>
      <c r="H52" s="39"/>
      <c r="I52" s="31" t="s">
        <v>24</v>
      </c>
      <c r="J52" s="62" t="str">
        <f>IF(J12="","",J12)</f>
        <v>31. 1. 2024</v>
      </c>
      <c r="K52" s="39"/>
      <c r="L52" s="116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</row>
    <row r="53" spans="1:47" s="2" customFormat="1" ht="7" customHeight="1">
      <c r="A53" s="37"/>
      <c r="B53" s="38"/>
      <c r="C53" s="39"/>
      <c r="D53" s="39"/>
      <c r="E53" s="39"/>
      <c r="F53" s="39"/>
      <c r="G53" s="39"/>
      <c r="H53" s="39"/>
      <c r="I53" s="39"/>
      <c r="J53" s="39"/>
      <c r="K53" s="39"/>
      <c r="L53" s="116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</row>
    <row r="54" spans="1:47" s="2" customFormat="1" ht="15.15" customHeight="1">
      <c r="A54" s="37"/>
      <c r="B54" s="38"/>
      <c r="C54" s="31" t="s">
        <v>30</v>
      </c>
      <c r="D54" s="39"/>
      <c r="E54" s="39"/>
      <c r="F54" s="29" t="str">
        <f>E15</f>
        <v>Město Český Brod</v>
      </c>
      <c r="G54" s="39"/>
      <c r="H54" s="39"/>
      <c r="I54" s="31" t="s">
        <v>37</v>
      </c>
      <c r="J54" s="35" t="str">
        <f>E21</f>
        <v>Ing. Petr Koblenc</v>
      </c>
      <c r="K54" s="39"/>
      <c r="L54" s="116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</row>
    <row r="55" spans="1:47" s="2" customFormat="1" ht="25.65" customHeight="1">
      <c r="A55" s="37"/>
      <c r="B55" s="38"/>
      <c r="C55" s="31" t="s">
        <v>36</v>
      </c>
      <c r="D55" s="39"/>
      <c r="E55" s="39"/>
      <c r="F55" s="29" t="str">
        <f>IF(E18="","",E18)</f>
        <v>1.SčV, a.s.</v>
      </c>
      <c r="G55" s="39"/>
      <c r="H55" s="39"/>
      <c r="I55" s="31" t="s">
        <v>40</v>
      </c>
      <c r="J55" s="35" t="str">
        <f>E24</f>
        <v>Vodohospodářský rozvoj a výstavba a.s.</v>
      </c>
      <c r="K55" s="39"/>
      <c r="L55" s="116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</row>
    <row r="56" spans="1:47" s="2" customFormat="1" ht="10.25" customHeight="1">
      <c r="A56" s="37"/>
      <c r="B56" s="38"/>
      <c r="C56" s="39"/>
      <c r="D56" s="39"/>
      <c r="E56" s="39"/>
      <c r="F56" s="39"/>
      <c r="G56" s="39"/>
      <c r="H56" s="39"/>
      <c r="I56" s="39"/>
      <c r="J56" s="39"/>
      <c r="K56" s="39"/>
      <c r="L56" s="116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</row>
    <row r="57" spans="1:47" s="2" customFormat="1" ht="29.25" customHeight="1">
      <c r="A57" s="37"/>
      <c r="B57" s="38"/>
      <c r="C57" s="139" t="s">
        <v>133</v>
      </c>
      <c r="D57" s="140"/>
      <c r="E57" s="140"/>
      <c r="F57" s="140"/>
      <c r="G57" s="140"/>
      <c r="H57" s="140"/>
      <c r="I57" s="140"/>
      <c r="J57" s="141" t="s">
        <v>134</v>
      </c>
      <c r="K57" s="140"/>
      <c r="L57" s="116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</row>
    <row r="58" spans="1:47" s="2" customFormat="1" ht="10.25" customHeight="1">
      <c r="A58" s="37"/>
      <c r="B58" s="38"/>
      <c r="C58" s="39"/>
      <c r="D58" s="39"/>
      <c r="E58" s="39"/>
      <c r="F58" s="39"/>
      <c r="G58" s="39"/>
      <c r="H58" s="39"/>
      <c r="I58" s="39"/>
      <c r="J58" s="39"/>
      <c r="K58" s="39"/>
      <c r="L58" s="116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</row>
    <row r="59" spans="1:47" s="2" customFormat="1" ht="22.75" customHeight="1">
      <c r="A59" s="37"/>
      <c r="B59" s="38"/>
      <c r="C59" s="142" t="s">
        <v>77</v>
      </c>
      <c r="D59" s="39"/>
      <c r="E59" s="39"/>
      <c r="F59" s="39"/>
      <c r="G59" s="39"/>
      <c r="H59" s="39"/>
      <c r="I59" s="39"/>
      <c r="J59" s="80">
        <f>J86</f>
        <v>584520.52</v>
      </c>
      <c r="K59" s="39"/>
      <c r="L59" s="116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U59" s="19" t="s">
        <v>135</v>
      </c>
    </row>
    <row r="60" spans="1:47" s="10" customFormat="1" ht="25" customHeight="1">
      <c r="B60" s="177"/>
      <c r="C60" s="178"/>
      <c r="D60" s="179" t="s">
        <v>225</v>
      </c>
      <c r="E60" s="180"/>
      <c r="F60" s="180"/>
      <c r="G60" s="180"/>
      <c r="H60" s="180"/>
      <c r="I60" s="180"/>
      <c r="J60" s="181">
        <f>J87</f>
        <v>584520.52</v>
      </c>
      <c r="K60" s="178"/>
      <c r="L60" s="182"/>
    </row>
    <row r="61" spans="1:47" s="11" customFormat="1" ht="19.899999999999999" customHeight="1">
      <c r="B61" s="183"/>
      <c r="C61" s="100"/>
      <c r="D61" s="184" t="s">
        <v>638</v>
      </c>
      <c r="E61" s="185"/>
      <c r="F61" s="185"/>
      <c r="G61" s="185"/>
      <c r="H61" s="185"/>
      <c r="I61" s="185"/>
      <c r="J61" s="186">
        <f>J88</f>
        <v>157216.37</v>
      </c>
      <c r="K61" s="100"/>
      <c r="L61" s="187"/>
    </row>
    <row r="62" spans="1:47" s="11" customFormat="1" ht="19.899999999999999" customHeight="1">
      <c r="B62" s="183"/>
      <c r="C62" s="100"/>
      <c r="D62" s="184" t="s">
        <v>639</v>
      </c>
      <c r="E62" s="185"/>
      <c r="F62" s="185"/>
      <c r="G62" s="185"/>
      <c r="H62" s="185"/>
      <c r="I62" s="185"/>
      <c r="J62" s="186">
        <f>J143</f>
        <v>94876.23000000001</v>
      </c>
      <c r="K62" s="100"/>
      <c r="L62" s="187"/>
    </row>
    <row r="63" spans="1:47" s="11" customFormat="1" ht="19.899999999999999" customHeight="1">
      <c r="B63" s="183"/>
      <c r="C63" s="100"/>
      <c r="D63" s="184" t="s">
        <v>640</v>
      </c>
      <c r="E63" s="185"/>
      <c r="F63" s="185"/>
      <c r="G63" s="185"/>
      <c r="H63" s="185"/>
      <c r="I63" s="185"/>
      <c r="J63" s="186">
        <f>J155</f>
        <v>221911.77000000002</v>
      </c>
      <c r="K63" s="100"/>
      <c r="L63" s="187"/>
    </row>
    <row r="64" spans="1:47" s="11" customFormat="1" ht="19.899999999999999" customHeight="1">
      <c r="B64" s="183"/>
      <c r="C64" s="100"/>
      <c r="D64" s="184" t="s">
        <v>641</v>
      </c>
      <c r="E64" s="185"/>
      <c r="F64" s="185"/>
      <c r="G64" s="185"/>
      <c r="H64" s="185"/>
      <c r="I64" s="185"/>
      <c r="J64" s="186">
        <f>J163</f>
        <v>86955.83</v>
      </c>
      <c r="K64" s="100"/>
      <c r="L64" s="187"/>
    </row>
    <row r="65" spans="1:31" s="11" customFormat="1" ht="19.899999999999999" customHeight="1">
      <c r="B65" s="183"/>
      <c r="C65" s="100"/>
      <c r="D65" s="184" t="s">
        <v>238</v>
      </c>
      <c r="E65" s="185"/>
      <c r="F65" s="185"/>
      <c r="G65" s="185"/>
      <c r="H65" s="185"/>
      <c r="I65" s="185"/>
      <c r="J65" s="186">
        <f>J221</f>
        <v>23438.66</v>
      </c>
      <c r="K65" s="100"/>
      <c r="L65" s="187"/>
    </row>
    <row r="66" spans="1:31" s="11" customFormat="1" ht="19.899999999999999" customHeight="1">
      <c r="B66" s="183"/>
      <c r="C66" s="100"/>
      <c r="D66" s="184" t="s">
        <v>239</v>
      </c>
      <c r="E66" s="185"/>
      <c r="F66" s="185"/>
      <c r="G66" s="185"/>
      <c r="H66" s="185"/>
      <c r="I66" s="185"/>
      <c r="J66" s="186">
        <f>J258</f>
        <v>121.66</v>
      </c>
      <c r="K66" s="100"/>
      <c r="L66" s="187"/>
    </row>
    <row r="67" spans="1:31" s="2" customFormat="1" ht="21.75" customHeight="1">
      <c r="A67" s="37"/>
      <c r="B67" s="38"/>
      <c r="C67" s="39"/>
      <c r="D67" s="39"/>
      <c r="E67" s="39"/>
      <c r="F67" s="39"/>
      <c r="G67" s="39"/>
      <c r="H67" s="39"/>
      <c r="I67" s="39"/>
      <c r="J67" s="39"/>
      <c r="K67" s="39"/>
      <c r="L67" s="116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</row>
    <row r="68" spans="1:31" s="2" customFormat="1" ht="7" customHeight="1">
      <c r="A68" s="37"/>
      <c r="B68" s="50"/>
      <c r="C68" s="51"/>
      <c r="D68" s="51"/>
      <c r="E68" s="51"/>
      <c r="F68" s="51"/>
      <c r="G68" s="51"/>
      <c r="H68" s="51"/>
      <c r="I68" s="51"/>
      <c r="J68" s="51"/>
      <c r="K68" s="51"/>
      <c r="L68" s="116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</row>
    <row r="72" spans="1:31" s="2" customFormat="1" ht="7" customHeight="1">
      <c r="A72" s="37"/>
      <c r="B72" s="52"/>
      <c r="C72" s="53"/>
      <c r="D72" s="53"/>
      <c r="E72" s="53"/>
      <c r="F72" s="53"/>
      <c r="G72" s="53"/>
      <c r="H72" s="53"/>
      <c r="I72" s="53"/>
      <c r="J72" s="53"/>
      <c r="K72" s="53"/>
      <c r="L72" s="116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</row>
    <row r="73" spans="1:31" s="2" customFormat="1" ht="25" customHeight="1">
      <c r="A73" s="37"/>
      <c r="B73" s="38"/>
      <c r="C73" s="25" t="s">
        <v>136</v>
      </c>
      <c r="D73" s="39"/>
      <c r="E73" s="39"/>
      <c r="F73" s="39"/>
      <c r="G73" s="39"/>
      <c r="H73" s="39"/>
      <c r="I73" s="39"/>
      <c r="J73" s="39"/>
      <c r="K73" s="39"/>
      <c r="L73" s="116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</row>
    <row r="74" spans="1:31" s="2" customFormat="1" ht="7" customHeight="1">
      <c r="A74" s="37"/>
      <c r="B74" s="38"/>
      <c r="C74" s="39"/>
      <c r="D74" s="39"/>
      <c r="E74" s="39"/>
      <c r="F74" s="39"/>
      <c r="G74" s="39"/>
      <c r="H74" s="39"/>
      <c r="I74" s="39"/>
      <c r="J74" s="39"/>
      <c r="K74" s="39"/>
      <c r="L74" s="116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</row>
    <row r="75" spans="1:31" s="2" customFormat="1" ht="12" customHeight="1">
      <c r="A75" s="37"/>
      <c r="B75" s="38"/>
      <c r="C75" s="31" t="s">
        <v>16</v>
      </c>
      <c r="D75" s="39"/>
      <c r="E75" s="39"/>
      <c r="F75" s="39"/>
      <c r="G75" s="39"/>
      <c r="H75" s="39"/>
      <c r="I75" s="39"/>
      <c r="J75" s="39"/>
      <c r="K75" s="39"/>
      <c r="L75" s="116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</row>
    <row r="76" spans="1:31" s="2" customFormat="1" ht="16.5" customHeight="1">
      <c r="A76" s="37"/>
      <c r="B76" s="38"/>
      <c r="C76" s="39"/>
      <c r="D76" s="39"/>
      <c r="E76" s="390" t="str">
        <f>E7</f>
        <v>Stavební úpravy přečerpávací stanice a odlehčovací komory 10 v ulici Sportovní</v>
      </c>
      <c r="F76" s="391"/>
      <c r="G76" s="391"/>
      <c r="H76" s="391"/>
      <c r="I76" s="39"/>
      <c r="J76" s="39"/>
      <c r="K76" s="39"/>
      <c r="L76" s="116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</row>
    <row r="77" spans="1:31" s="2" customFormat="1" ht="12" customHeight="1">
      <c r="A77" s="37"/>
      <c r="B77" s="38"/>
      <c r="C77" s="31" t="s">
        <v>130</v>
      </c>
      <c r="D77" s="39"/>
      <c r="E77" s="39"/>
      <c r="F77" s="39"/>
      <c r="G77" s="39"/>
      <c r="H77" s="39"/>
      <c r="I77" s="39"/>
      <c r="J77" s="39"/>
      <c r="K77" s="39"/>
      <c r="L77" s="116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</row>
    <row r="78" spans="1:31" s="2" customFormat="1" ht="16.5" customHeight="1">
      <c r="A78" s="37"/>
      <c r="B78" s="38"/>
      <c r="C78" s="39"/>
      <c r="D78" s="39"/>
      <c r="E78" s="344" t="str">
        <f>E9</f>
        <v xml:space="preserve">02 - Rušené potrubí </v>
      </c>
      <c r="F78" s="392"/>
      <c r="G78" s="392"/>
      <c r="H78" s="392"/>
      <c r="I78" s="39"/>
      <c r="J78" s="39"/>
      <c r="K78" s="39"/>
      <c r="L78" s="116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</row>
    <row r="79" spans="1:31" s="2" customFormat="1" ht="7" customHeight="1">
      <c r="A79" s="37"/>
      <c r="B79" s="38"/>
      <c r="C79" s="39"/>
      <c r="D79" s="39"/>
      <c r="E79" s="39"/>
      <c r="F79" s="39"/>
      <c r="G79" s="39"/>
      <c r="H79" s="39"/>
      <c r="I79" s="39"/>
      <c r="J79" s="39"/>
      <c r="K79" s="39"/>
      <c r="L79" s="116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</row>
    <row r="80" spans="1:31" s="2" customFormat="1" ht="12" customHeight="1">
      <c r="A80" s="37"/>
      <c r="B80" s="38"/>
      <c r="C80" s="31" t="s">
        <v>22</v>
      </c>
      <c r="D80" s="39"/>
      <c r="E80" s="39"/>
      <c r="F80" s="29" t="str">
        <f>F12</f>
        <v>Český Brod</v>
      </c>
      <c r="G80" s="39"/>
      <c r="H80" s="39"/>
      <c r="I80" s="31" t="s">
        <v>24</v>
      </c>
      <c r="J80" s="62" t="str">
        <f>IF(J12="","",J12)</f>
        <v>31. 1. 2024</v>
      </c>
      <c r="K80" s="39"/>
      <c r="L80" s="116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</row>
    <row r="81" spans="1:65" s="2" customFormat="1" ht="7" customHeight="1">
      <c r="A81" s="37"/>
      <c r="B81" s="38"/>
      <c r="C81" s="39"/>
      <c r="D81" s="39"/>
      <c r="E81" s="39"/>
      <c r="F81" s="39"/>
      <c r="G81" s="39"/>
      <c r="H81" s="39"/>
      <c r="I81" s="39"/>
      <c r="J81" s="39"/>
      <c r="K81" s="39"/>
      <c r="L81" s="116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</row>
    <row r="82" spans="1:65" s="2" customFormat="1" ht="15.15" customHeight="1">
      <c r="A82" s="37"/>
      <c r="B82" s="38"/>
      <c r="C82" s="31" t="s">
        <v>30</v>
      </c>
      <c r="D82" s="39"/>
      <c r="E82" s="39"/>
      <c r="F82" s="29" t="str">
        <f>E15</f>
        <v>Město Český Brod</v>
      </c>
      <c r="G82" s="39"/>
      <c r="H82" s="39"/>
      <c r="I82" s="31" t="s">
        <v>37</v>
      </c>
      <c r="J82" s="35" t="str">
        <f>E21</f>
        <v>Ing. Petr Koblenc</v>
      </c>
      <c r="K82" s="39"/>
      <c r="L82" s="116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</row>
    <row r="83" spans="1:65" s="2" customFormat="1" ht="25.65" customHeight="1">
      <c r="A83" s="37"/>
      <c r="B83" s="38"/>
      <c r="C83" s="31" t="s">
        <v>36</v>
      </c>
      <c r="D83" s="39"/>
      <c r="E83" s="39"/>
      <c r="F83" s="29" t="str">
        <f>IF(E18="","",E18)</f>
        <v>1.SčV, a.s.</v>
      </c>
      <c r="G83" s="39"/>
      <c r="H83" s="39"/>
      <c r="I83" s="31" t="s">
        <v>40</v>
      </c>
      <c r="J83" s="35" t="str">
        <f>E24</f>
        <v>Vodohospodářský rozvoj a výstavba a.s.</v>
      </c>
      <c r="K83" s="39"/>
      <c r="L83" s="116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</row>
    <row r="84" spans="1:65" s="2" customFormat="1" ht="10.25" customHeight="1">
      <c r="A84" s="37"/>
      <c r="B84" s="38"/>
      <c r="C84" s="39"/>
      <c r="D84" s="39"/>
      <c r="E84" s="39"/>
      <c r="F84" s="39"/>
      <c r="G84" s="39"/>
      <c r="H84" s="39"/>
      <c r="I84" s="39"/>
      <c r="J84" s="39"/>
      <c r="K84" s="39"/>
      <c r="L84" s="116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</row>
    <row r="85" spans="1:65" s="9" customFormat="1" ht="29.25" customHeight="1">
      <c r="A85" s="143"/>
      <c r="B85" s="144"/>
      <c r="C85" s="145" t="s">
        <v>137</v>
      </c>
      <c r="D85" s="146" t="s">
        <v>64</v>
      </c>
      <c r="E85" s="146" t="s">
        <v>60</v>
      </c>
      <c r="F85" s="146" t="s">
        <v>61</v>
      </c>
      <c r="G85" s="146" t="s">
        <v>138</v>
      </c>
      <c r="H85" s="146" t="s">
        <v>139</v>
      </c>
      <c r="I85" s="146" t="s">
        <v>140</v>
      </c>
      <c r="J85" s="146" t="s">
        <v>134</v>
      </c>
      <c r="K85" s="147" t="s">
        <v>141</v>
      </c>
      <c r="L85" s="148"/>
      <c r="M85" s="71" t="s">
        <v>35</v>
      </c>
      <c r="N85" s="72" t="s">
        <v>49</v>
      </c>
      <c r="O85" s="72" t="s">
        <v>142</v>
      </c>
      <c r="P85" s="72" t="s">
        <v>143</v>
      </c>
      <c r="Q85" s="72" t="s">
        <v>144</v>
      </c>
      <c r="R85" s="72" t="s">
        <v>145</v>
      </c>
      <c r="S85" s="72" t="s">
        <v>146</v>
      </c>
      <c r="T85" s="73" t="s">
        <v>147</v>
      </c>
      <c r="U85" s="143"/>
      <c r="V85" s="143"/>
      <c r="W85" s="143"/>
      <c r="X85" s="143"/>
      <c r="Y85" s="143"/>
      <c r="Z85" s="143"/>
      <c r="AA85" s="143"/>
      <c r="AB85" s="143"/>
      <c r="AC85" s="143"/>
      <c r="AD85" s="143"/>
      <c r="AE85" s="143"/>
    </row>
    <row r="86" spans="1:65" s="2" customFormat="1" ht="22.75" customHeight="1">
      <c r="A86" s="37"/>
      <c r="B86" s="38"/>
      <c r="C86" s="78" t="s">
        <v>148</v>
      </c>
      <c r="D86" s="39"/>
      <c r="E86" s="39"/>
      <c r="F86" s="39"/>
      <c r="G86" s="39"/>
      <c r="H86" s="39"/>
      <c r="I86" s="39"/>
      <c r="J86" s="149">
        <f>BK86</f>
        <v>584520.52</v>
      </c>
      <c r="K86" s="39"/>
      <c r="L86" s="42"/>
      <c r="M86" s="74"/>
      <c r="N86" s="150"/>
      <c r="O86" s="75"/>
      <c r="P86" s="151">
        <f>P87</f>
        <v>0</v>
      </c>
      <c r="Q86" s="75"/>
      <c r="R86" s="151">
        <f>R87</f>
        <v>0.82223725000000003</v>
      </c>
      <c r="S86" s="75"/>
      <c r="T86" s="152">
        <f>T87</f>
        <v>24.078240000000001</v>
      </c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T86" s="19" t="s">
        <v>78</v>
      </c>
      <c r="AU86" s="19" t="s">
        <v>135</v>
      </c>
      <c r="BK86" s="153">
        <f>BK87</f>
        <v>584520.52</v>
      </c>
    </row>
    <row r="87" spans="1:65" s="12" customFormat="1" ht="25.9" customHeight="1">
      <c r="B87" s="188"/>
      <c r="C87" s="189"/>
      <c r="D87" s="190" t="s">
        <v>78</v>
      </c>
      <c r="E87" s="191" t="s">
        <v>240</v>
      </c>
      <c r="F87" s="191" t="s">
        <v>241</v>
      </c>
      <c r="G87" s="189"/>
      <c r="H87" s="189"/>
      <c r="I87" s="192"/>
      <c r="J87" s="193">
        <f>BK87</f>
        <v>584520.52</v>
      </c>
      <c r="K87" s="189"/>
      <c r="L87" s="194"/>
      <c r="M87" s="195"/>
      <c r="N87" s="196"/>
      <c r="O87" s="196"/>
      <c r="P87" s="197">
        <f>P88+P143+P155+P163+P221+P258</f>
        <v>0</v>
      </c>
      <c r="Q87" s="196"/>
      <c r="R87" s="197">
        <f>R88+R143+R155+R163+R221+R258</f>
        <v>0.82223725000000003</v>
      </c>
      <c r="S87" s="196"/>
      <c r="T87" s="198">
        <f>T88+T143+T155+T163+T221+T258</f>
        <v>24.078240000000001</v>
      </c>
      <c r="AR87" s="199" t="s">
        <v>87</v>
      </c>
      <c r="AT87" s="200" t="s">
        <v>78</v>
      </c>
      <c r="AU87" s="200" t="s">
        <v>79</v>
      </c>
      <c r="AY87" s="199" t="s">
        <v>154</v>
      </c>
      <c r="BK87" s="201">
        <f>BK88+BK143+BK155+BK163+BK221+BK258</f>
        <v>584520.52</v>
      </c>
    </row>
    <row r="88" spans="1:65" s="12" customFormat="1" ht="22.75" customHeight="1">
      <c r="B88" s="188"/>
      <c r="C88" s="189"/>
      <c r="D88" s="190" t="s">
        <v>78</v>
      </c>
      <c r="E88" s="202" t="s">
        <v>642</v>
      </c>
      <c r="F88" s="202" t="s">
        <v>643</v>
      </c>
      <c r="G88" s="189"/>
      <c r="H88" s="189"/>
      <c r="I88" s="192"/>
      <c r="J88" s="203">
        <f>BK88</f>
        <v>157216.37</v>
      </c>
      <c r="K88" s="189"/>
      <c r="L88" s="194"/>
      <c r="M88" s="195"/>
      <c r="N88" s="196"/>
      <c r="O88" s="196"/>
      <c r="P88" s="197">
        <f>SUM(P89:P142)</f>
        <v>0</v>
      </c>
      <c r="Q88" s="196"/>
      <c r="R88" s="197">
        <f>SUM(R89:R142)</f>
        <v>0.82196250000000004</v>
      </c>
      <c r="S88" s="196"/>
      <c r="T88" s="198">
        <f>SUM(T89:T142)</f>
        <v>0</v>
      </c>
      <c r="AR88" s="199" t="s">
        <v>87</v>
      </c>
      <c r="AT88" s="200" t="s">
        <v>78</v>
      </c>
      <c r="AU88" s="200" t="s">
        <v>87</v>
      </c>
      <c r="AY88" s="199" t="s">
        <v>154</v>
      </c>
      <c r="BK88" s="201">
        <f>SUM(BK89:BK142)</f>
        <v>157216.37</v>
      </c>
    </row>
    <row r="89" spans="1:65" s="2" customFormat="1" ht="49" customHeight="1">
      <c r="A89" s="37"/>
      <c r="B89" s="38"/>
      <c r="C89" s="154" t="s">
        <v>87</v>
      </c>
      <c r="D89" s="154" t="s">
        <v>149</v>
      </c>
      <c r="E89" s="155" t="s">
        <v>644</v>
      </c>
      <c r="F89" s="156" t="s">
        <v>645</v>
      </c>
      <c r="G89" s="157" t="s">
        <v>274</v>
      </c>
      <c r="H89" s="158">
        <v>12.6</v>
      </c>
      <c r="I89" s="159">
        <v>428.73</v>
      </c>
      <c r="J89" s="160">
        <f>ROUND(I89*H89,2)</f>
        <v>5402</v>
      </c>
      <c r="K89" s="156" t="s">
        <v>251</v>
      </c>
      <c r="L89" s="42"/>
      <c r="M89" s="161" t="s">
        <v>35</v>
      </c>
      <c r="N89" s="162" t="s">
        <v>50</v>
      </c>
      <c r="O89" s="67"/>
      <c r="P89" s="163">
        <f>O89*H89</f>
        <v>0</v>
      </c>
      <c r="Q89" s="163">
        <v>3.6900000000000002E-2</v>
      </c>
      <c r="R89" s="163">
        <f>Q89*H89</f>
        <v>0.46494000000000002</v>
      </c>
      <c r="S89" s="163">
        <v>0</v>
      </c>
      <c r="T89" s="164">
        <f>S89*H89</f>
        <v>0</v>
      </c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R89" s="165" t="s">
        <v>163</v>
      </c>
      <c r="AT89" s="165" t="s">
        <v>149</v>
      </c>
      <c r="AU89" s="165" t="s">
        <v>89</v>
      </c>
      <c r="AY89" s="19" t="s">
        <v>154</v>
      </c>
      <c r="BE89" s="166">
        <f>IF(N89="základní",J89,0)</f>
        <v>5402</v>
      </c>
      <c r="BF89" s="166">
        <f>IF(N89="snížená",J89,0)</f>
        <v>0</v>
      </c>
      <c r="BG89" s="166">
        <f>IF(N89="zákl. přenesená",J89,0)</f>
        <v>0</v>
      </c>
      <c r="BH89" s="166">
        <f>IF(N89="sníž. přenesená",J89,0)</f>
        <v>0</v>
      </c>
      <c r="BI89" s="166">
        <f>IF(N89="nulová",J89,0)</f>
        <v>0</v>
      </c>
      <c r="BJ89" s="19" t="s">
        <v>87</v>
      </c>
      <c r="BK89" s="166">
        <f>ROUND(I89*H89,2)</f>
        <v>5402</v>
      </c>
      <c r="BL89" s="19" t="s">
        <v>163</v>
      </c>
      <c r="BM89" s="165" t="s">
        <v>646</v>
      </c>
    </row>
    <row r="90" spans="1:65" s="2" customFormat="1" ht="10">
      <c r="A90" s="37"/>
      <c r="B90" s="38"/>
      <c r="C90" s="39"/>
      <c r="D90" s="215" t="s">
        <v>253</v>
      </c>
      <c r="E90" s="39"/>
      <c r="F90" s="216" t="s">
        <v>647</v>
      </c>
      <c r="G90" s="39"/>
      <c r="H90" s="39"/>
      <c r="I90" s="169"/>
      <c r="J90" s="39"/>
      <c r="K90" s="39"/>
      <c r="L90" s="42"/>
      <c r="M90" s="170"/>
      <c r="N90" s="171"/>
      <c r="O90" s="67"/>
      <c r="P90" s="67"/>
      <c r="Q90" s="67"/>
      <c r="R90" s="67"/>
      <c r="S90" s="67"/>
      <c r="T90" s="68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T90" s="19" t="s">
        <v>253</v>
      </c>
      <c r="AU90" s="19" t="s">
        <v>89</v>
      </c>
    </row>
    <row r="91" spans="1:65" s="13" customFormat="1" ht="10">
      <c r="B91" s="204"/>
      <c r="C91" s="205"/>
      <c r="D91" s="167" t="s">
        <v>247</v>
      </c>
      <c r="E91" s="206" t="s">
        <v>35</v>
      </c>
      <c r="F91" s="207" t="s">
        <v>648</v>
      </c>
      <c r="G91" s="205"/>
      <c r="H91" s="208">
        <v>9.6</v>
      </c>
      <c r="I91" s="209"/>
      <c r="J91" s="205"/>
      <c r="K91" s="205"/>
      <c r="L91" s="210"/>
      <c r="M91" s="211"/>
      <c r="N91" s="212"/>
      <c r="O91" s="212"/>
      <c r="P91" s="212"/>
      <c r="Q91" s="212"/>
      <c r="R91" s="212"/>
      <c r="S91" s="212"/>
      <c r="T91" s="213"/>
      <c r="AT91" s="214" t="s">
        <v>247</v>
      </c>
      <c r="AU91" s="214" t="s">
        <v>89</v>
      </c>
      <c r="AV91" s="13" t="s">
        <v>89</v>
      </c>
      <c r="AW91" s="13" t="s">
        <v>39</v>
      </c>
      <c r="AX91" s="13" t="s">
        <v>79</v>
      </c>
      <c r="AY91" s="214" t="s">
        <v>154</v>
      </c>
    </row>
    <row r="92" spans="1:65" s="13" customFormat="1" ht="10">
      <c r="B92" s="204"/>
      <c r="C92" s="205"/>
      <c r="D92" s="167" t="s">
        <v>247</v>
      </c>
      <c r="E92" s="206" t="s">
        <v>35</v>
      </c>
      <c r="F92" s="207" t="s">
        <v>649</v>
      </c>
      <c r="G92" s="205"/>
      <c r="H92" s="208">
        <v>3</v>
      </c>
      <c r="I92" s="209"/>
      <c r="J92" s="205"/>
      <c r="K92" s="205"/>
      <c r="L92" s="210"/>
      <c r="M92" s="211"/>
      <c r="N92" s="212"/>
      <c r="O92" s="212"/>
      <c r="P92" s="212"/>
      <c r="Q92" s="212"/>
      <c r="R92" s="212"/>
      <c r="S92" s="212"/>
      <c r="T92" s="213"/>
      <c r="AT92" s="214" t="s">
        <v>247</v>
      </c>
      <c r="AU92" s="214" t="s">
        <v>89</v>
      </c>
      <c r="AV92" s="13" t="s">
        <v>89</v>
      </c>
      <c r="AW92" s="13" t="s">
        <v>39</v>
      </c>
      <c r="AX92" s="13" t="s">
        <v>79</v>
      </c>
      <c r="AY92" s="214" t="s">
        <v>154</v>
      </c>
    </row>
    <row r="93" spans="1:65" s="14" customFormat="1" ht="10">
      <c r="B93" s="217"/>
      <c r="C93" s="218"/>
      <c r="D93" s="167" t="s">
        <v>247</v>
      </c>
      <c r="E93" s="219" t="s">
        <v>35</v>
      </c>
      <c r="F93" s="220" t="s">
        <v>267</v>
      </c>
      <c r="G93" s="218"/>
      <c r="H93" s="221">
        <v>12.6</v>
      </c>
      <c r="I93" s="222"/>
      <c r="J93" s="218"/>
      <c r="K93" s="218"/>
      <c r="L93" s="223"/>
      <c r="M93" s="224"/>
      <c r="N93" s="225"/>
      <c r="O93" s="225"/>
      <c r="P93" s="225"/>
      <c r="Q93" s="225"/>
      <c r="R93" s="225"/>
      <c r="S93" s="225"/>
      <c r="T93" s="226"/>
      <c r="AT93" s="227" t="s">
        <v>247</v>
      </c>
      <c r="AU93" s="227" t="s">
        <v>89</v>
      </c>
      <c r="AV93" s="14" t="s">
        <v>163</v>
      </c>
      <c r="AW93" s="14" t="s">
        <v>39</v>
      </c>
      <c r="AX93" s="14" t="s">
        <v>87</v>
      </c>
      <c r="AY93" s="227" t="s">
        <v>154</v>
      </c>
    </row>
    <row r="94" spans="1:65" s="2" customFormat="1" ht="49" customHeight="1">
      <c r="A94" s="37"/>
      <c r="B94" s="38"/>
      <c r="C94" s="154" t="s">
        <v>89</v>
      </c>
      <c r="D94" s="154" t="s">
        <v>149</v>
      </c>
      <c r="E94" s="155" t="s">
        <v>650</v>
      </c>
      <c r="F94" s="156" t="s">
        <v>651</v>
      </c>
      <c r="G94" s="157" t="s">
        <v>274</v>
      </c>
      <c r="H94" s="158">
        <v>2.4</v>
      </c>
      <c r="I94" s="159">
        <v>428.73</v>
      </c>
      <c r="J94" s="160">
        <f>ROUND(I94*H94,2)</f>
        <v>1028.95</v>
      </c>
      <c r="K94" s="156" t="s">
        <v>251</v>
      </c>
      <c r="L94" s="42"/>
      <c r="M94" s="161" t="s">
        <v>35</v>
      </c>
      <c r="N94" s="162" t="s">
        <v>50</v>
      </c>
      <c r="O94" s="67"/>
      <c r="P94" s="163">
        <f>O94*H94</f>
        <v>0</v>
      </c>
      <c r="Q94" s="163">
        <v>1.269E-2</v>
      </c>
      <c r="R94" s="163">
        <f>Q94*H94</f>
        <v>3.0455999999999997E-2</v>
      </c>
      <c r="S94" s="163">
        <v>0</v>
      </c>
      <c r="T94" s="164">
        <f>S94*H94</f>
        <v>0</v>
      </c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R94" s="165" t="s">
        <v>163</v>
      </c>
      <c r="AT94" s="165" t="s">
        <v>149</v>
      </c>
      <c r="AU94" s="165" t="s">
        <v>89</v>
      </c>
      <c r="AY94" s="19" t="s">
        <v>154</v>
      </c>
      <c r="BE94" s="166">
        <f>IF(N94="základní",J94,0)</f>
        <v>1028.95</v>
      </c>
      <c r="BF94" s="166">
        <f>IF(N94="snížená",J94,0)</f>
        <v>0</v>
      </c>
      <c r="BG94" s="166">
        <f>IF(N94="zákl. přenesená",J94,0)</f>
        <v>0</v>
      </c>
      <c r="BH94" s="166">
        <f>IF(N94="sníž. přenesená",J94,0)</f>
        <v>0</v>
      </c>
      <c r="BI94" s="166">
        <f>IF(N94="nulová",J94,0)</f>
        <v>0</v>
      </c>
      <c r="BJ94" s="19" t="s">
        <v>87</v>
      </c>
      <c r="BK94" s="166">
        <f>ROUND(I94*H94,2)</f>
        <v>1028.95</v>
      </c>
      <c r="BL94" s="19" t="s">
        <v>163</v>
      </c>
      <c r="BM94" s="165" t="s">
        <v>652</v>
      </c>
    </row>
    <row r="95" spans="1:65" s="2" customFormat="1" ht="10">
      <c r="A95" s="37"/>
      <c r="B95" s="38"/>
      <c r="C95" s="39"/>
      <c r="D95" s="215" t="s">
        <v>253</v>
      </c>
      <c r="E95" s="39"/>
      <c r="F95" s="216" t="s">
        <v>653</v>
      </c>
      <c r="G95" s="39"/>
      <c r="H95" s="39"/>
      <c r="I95" s="169"/>
      <c r="J95" s="39"/>
      <c r="K95" s="39"/>
      <c r="L95" s="42"/>
      <c r="M95" s="170"/>
      <c r="N95" s="171"/>
      <c r="O95" s="67"/>
      <c r="P95" s="67"/>
      <c r="Q95" s="67"/>
      <c r="R95" s="67"/>
      <c r="S95" s="67"/>
      <c r="T95" s="68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T95" s="19" t="s">
        <v>253</v>
      </c>
      <c r="AU95" s="19" t="s">
        <v>89</v>
      </c>
    </row>
    <row r="96" spans="1:65" s="13" customFormat="1" ht="10">
      <c r="B96" s="204"/>
      <c r="C96" s="205"/>
      <c r="D96" s="167" t="s">
        <v>247</v>
      </c>
      <c r="E96" s="206" t="s">
        <v>35</v>
      </c>
      <c r="F96" s="207" t="s">
        <v>654</v>
      </c>
      <c r="G96" s="205"/>
      <c r="H96" s="208">
        <v>2.4</v>
      </c>
      <c r="I96" s="209"/>
      <c r="J96" s="205"/>
      <c r="K96" s="205"/>
      <c r="L96" s="210"/>
      <c r="M96" s="211"/>
      <c r="N96" s="212"/>
      <c r="O96" s="212"/>
      <c r="P96" s="212"/>
      <c r="Q96" s="212"/>
      <c r="R96" s="212"/>
      <c r="S96" s="212"/>
      <c r="T96" s="213"/>
      <c r="AT96" s="214" t="s">
        <v>247</v>
      </c>
      <c r="AU96" s="214" t="s">
        <v>89</v>
      </c>
      <c r="AV96" s="13" t="s">
        <v>89</v>
      </c>
      <c r="AW96" s="13" t="s">
        <v>39</v>
      </c>
      <c r="AX96" s="13" t="s">
        <v>87</v>
      </c>
      <c r="AY96" s="214" t="s">
        <v>154</v>
      </c>
    </row>
    <row r="97" spans="1:65" s="2" customFormat="1" ht="49" customHeight="1">
      <c r="A97" s="37"/>
      <c r="B97" s="38"/>
      <c r="C97" s="154" t="s">
        <v>159</v>
      </c>
      <c r="D97" s="154" t="s">
        <v>149</v>
      </c>
      <c r="E97" s="155" t="s">
        <v>655</v>
      </c>
      <c r="F97" s="156" t="s">
        <v>656</v>
      </c>
      <c r="G97" s="157" t="s">
        <v>274</v>
      </c>
      <c r="H97" s="158">
        <v>3.6</v>
      </c>
      <c r="I97" s="159">
        <v>428.73</v>
      </c>
      <c r="J97" s="160">
        <f>ROUND(I97*H97,2)</f>
        <v>1543.43</v>
      </c>
      <c r="K97" s="156" t="s">
        <v>251</v>
      </c>
      <c r="L97" s="42"/>
      <c r="M97" s="161" t="s">
        <v>35</v>
      </c>
      <c r="N97" s="162" t="s">
        <v>50</v>
      </c>
      <c r="O97" s="67"/>
      <c r="P97" s="163">
        <f>O97*H97</f>
        <v>0</v>
      </c>
      <c r="Q97" s="163">
        <v>3.6900000000000002E-2</v>
      </c>
      <c r="R97" s="163">
        <f>Q97*H97</f>
        <v>0.13284000000000001</v>
      </c>
      <c r="S97" s="163">
        <v>0</v>
      </c>
      <c r="T97" s="164">
        <f>S97*H97</f>
        <v>0</v>
      </c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R97" s="165" t="s">
        <v>163</v>
      </c>
      <c r="AT97" s="165" t="s">
        <v>149</v>
      </c>
      <c r="AU97" s="165" t="s">
        <v>89</v>
      </c>
      <c r="AY97" s="19" t="s">
        <v>154</v>
      </c>
      <c r="BE97" s="166">
        <f>IF(N97="základní",J97,0)</f>
        <v>1543.43</v>
      </c>
      <c r="BF97" s="166">
        <f>IF(N97="snížená",J97,0)</f>
        <v>0</v>
      </c>
      <c r="BG97" s="166">
        <f>IF(N97="zákl. přenesená",J97,0)</f>
        <v>0</v>
      </c>
      <c r="BH97" s="166">
        <f>IF(N97="sníž. přenesená",J97,0)</f>
        <v>0</v>
      </c>
      <c r="BI97" s="166">
        <f>IF(N97="nulová",J97,0)</f>
        <v>0</v>
      </c>
      <c r="BJ97" s="19" t="s">
        <v>87</v>
      </c>
      <c r="BK97" s="166">
        <f>ROUND(I97*H97,2)</f>
        <v>1543.43</v>
      </c>
      <c r="BL97" s="19" t="s">
        <v>163</v>
      </c>
      <c r="BM97" s="165" t="s">
        <v>657</v>
      </c>
    </row>
    <row r="98" spans="1:65" s="2" customFormat="1" ht="10">
      <c r="A98" s="37"/>
      <c r="B98" s="38"/>
      <c r="C98" s="39"/>
      <c r="D98" s="215" t="s">
        <v>253</v>
      </c>
      <c r="E98" s="39"/>
      <c r="F98" s="216" t="s">
        <v>658</v>
      </c>
      <c r="G98" s="39"/>
      <c r="H98" s="39"/>
      <c r="I98" s="169"/>
      <c r="J98" s="39"/>
      <c r="K98" s="39"/>
      <c r="L98" s="42"/>
      <c r="M98" s="170"/>
      <c r="N98" s="171"/>
      <c r="O98" s="67"/>
      <c r="P98" s="67"/>
      <c r="Q98" s="67"/>
      <c r="R98" s="67"/>
      <c r="S98" s="67"/>
      <c r="T98" s="68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T98" s="19" t="s">
        <v>253</v>
      </c>
      <c r="AU98" s="19" t="s">
        <v>89</v>
      </c>
    </row>
    <row r="99" spans="1:65" s="13" customFormat="1" ht="10">
      <c r="B99" s="204"/>
      <c r="C99" s="205"/>
      <c r="D99" s="167" t="s">
        <v>247</v>
      </c>
      <c r="E99" s="206" t="s">
        <v>35</v>
      </c>
      <c r="F99" s="207" t="s">
        <v>659</v>
      </c>
      <c r="G99" s="205"/>
      <c r="H99" s="208">
        <v>3.6</v>
      </c>
      <c r="I99" s="209"/>
      <c r="J99" s="205"/>
      <c r="K99" s="205"/>
      <c r="L99" s="210"/>
      <c r="M99" s="211"/>
      <c r="N99" s="212"/>
      <c r="O99" s="212"/>
      <c r="P99" s="212"/>
      <c r="Q99" s="212"/>
      <c r="R99" s="212"/>
      <c r="S99" s="212"/>
      <c r="T99" s="213"/>
      <c r="AT99" s="214" t="s">
        <v>247</v>
      </c>
      <c r="AU99" s="214" t="s">
        <v>89</v>
      </c>
      <c r="AV99" s="13" t="s">
        <v>89</v>
      </c>
      <c r="AW99" s="13" t="s">
        <v>39</v>
      </c>
      <c r="AX99" s="13" t="s">
        <v>87</v>
      </c>
      <c r="AY99" s="214" t="s">
        <v>154</v>
      </c>
    </row>
    <row r="100" spans="1:65" s="2" customFormat="1" ht="24.15" customHeight="1">
      <c r="A100" s="37"/>
      <c r="B100" s="38"/>
      <c r="C100" s="154" t="s">
        <v>163</v>
      </c>
      <c r="D100" s="154" t="s">
        <v>149</v>
      </c>
      <c r="E100" s="155" t="s">
        <v>660</v>
      </c>
      <c r="F100" s="156" t="s">
        <v>661</v>
      </c>
      <c r="G100" s="157" t="s">
        <v>662</v>
      </c>
      <c r="H100" s="158">
        <v>27.9</v>
      </c>
      <c r="I100" s="159">
        <v>594</v>
      </c>
      <c r="J100" s="160">
        <f>ROUND(I100*H100,2)</f>
        <v>16572.599999999999</v>
      </c>
      <c r="K100" s="156" t="s">
        <v>251</v>
      </c>
      <c r="L100" s="42"/>
      <c r="M100" s="161" t="s">
        <v>35</v>
      </c>
      <c r="N100" s="162" t="s">
        <v>50</v>
      </c>
      <c r="O100" s="67"/>
      <c r="P100" s="163">
        <f>O100*H100</f>
        <v>0</v>
      </c>
      <c r="Q100" s="163">
        <v>0</v>
      </c>
      <c r="R100" s="163">
        <f>Q100*H100</f>
        <v>0</v>
      </c>
      <c r="S100" s="163">
        <v>0</v>
      </c>
      <c r="T100" s="164">
        <f>S100*H100</f>
        <v>0</v>
      </c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R100" s="165" t="s">
        <v>163</v>
      </c>
      <c r="AT100" s="165" t="s">
        <v>149</v>
      </c>
      <c r="AU100" s="165" t="s">
        <v>89</v>
      </c>
      <c r="AY100" s="19" t="s">
        <v>154</v>
      </c>
      <c r="BE100" s="166">
        <f>IF(N100="základní",J100,0)</f>
        <v>16572.599999999999</v>
      </c>
      <c r="BF100" s="166">
        <f>IF(N100="snížená",J100,0)</f>
        <v>0</v>
      </c>
      <c r="BG100" s="166">
        <f>IF(N100="zákl. přenesená",J100,0)</f>
        <v>0</v>
      </c>
      <c r="BH100" s="166">
        <f>IF(N100="sníž. přenesená",J100,0)</f>
        <v>0</v>
      </c>
      <c r="BI100" s="166">
        <f>IF(N100="nulová",J100,0)</f>
        <v>0</v>
      </c>
      <c r="BJ100" s="19" t="s">
        <v>87</v>
      </c>
      <c r="BK100" s="166">
        <f>ROUND(I100*H100,2)</f>
        <v>16572.599999999999</v>
      </c>
      <c r="BL100" s="19" t="s">
        <v>163</v>
      </c>
      <c r="BM100" s="165" t="s">
        <v>663</v>
      </c>
    </row>
    <row r="101" spans="1:65" s="2" customFormat="1" ht="10">
      <c r="A101" s="37"/>
      <c r="B101" s="38"/>
      <c r="C101" s="39"/>
      <c r="D101" s="215" t="s">
        <v>253</v>
      </c>
      <c r="E101" s="39"/>
      <c r="F101" s="216" t="s">
        <v>664</v>
      </c>
      <c r="G101" s="39"/>
      <c r="H101" s="39"/>
      <c r="I101" s="169"/>
      <c r="J101" s="39"/>
      <c r="K101" s="39"/>
      <c r="L101" s="42"/>
      <c r="M101" s="170"/>
      <c r="N101" s="171"/>
      <c r="O101" s="67"/>
      <c r="P101" s="67"/>
      <c r="Q101" s="67"/>
      <c r="R101" s="67"/>
      <c r="S101" s="67"/>
      <c r="T101" s="68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T101" s="19" t="s">
        <v>253</v>
      </c>
      <c r="AU101" s="19" t="s">
        <v>89</v>
      </c>
    </row>
    <row r="102" spans="1:65" s="13" customFormat="1" ht="10">
      <c r="B102" s="204"/>
      <c r="C102" s="205"/>
      <c r="D102" s="167" t="s">
        <v>247</v>
      </c>
      <c r="E102" s="206" t="s">
        <v>35</v>
      </c>
      <c r="F102" s="207" t="s">
        <v>665</v>
      </c>
      <c r="G102" s="205"/>
      <c r="H102" s="208">
        <v>27.9</v>
      </c>
      <c r="I102" s="209"/>
      <c r="J102" s="205"/>
      <c r="K102" s="205"/>
      <c r="L102" s="210"/>
      <c r="M102" s="211"/>
      <c r="N102" s="212"/>
      <c r="O102" s="212"/>
      <c r="P102" s="212"/>
      <c r="Q102" s="212"/>
      <c r="R102" s="212"/>
      <c r="S102" s="212"/>
      <c r="T102" s="213"/>
      <c r="AT102" s="214" t="s">
        <v>247</v>
      </c>
      <c r="AU102" s="214" t="s">
        <v>89</v>
      </c>
      <c r="AV102" s="13" t="s">
        <v>89</v>
      </c>
      <c r="AW102" s="13" t="s">
        <v>39</v>
      </c>
      <c r="AX102" s="13" t="s">
        <v>87</v>
      </c>
      <c r="AY102" s="214" t="s">
        <v>154</v>
      </c>
    </row>
    <row r="103" spans="1:65" s="2" customFormat="1" ht="24.15" customHeight="1">
      <c r="A103" s="37"/>
      <c r="B103" s="38"/>
      <c r="C103" s="154" t="s">
        <v>167</v>
      </c>
      <c r="D103" s="154" t="s">
        <v>149</v>
      </c>
      <c r="E103" s="155" t="s">
        <v>666</v>
      </c>
      <c r="F103" s="156" t="s">
        <v>667</v>
      </c>
      <c r="G103" s="157" t="s">
        <v>662</v>
      </c>
      <c r="H103" s="158">
        <v>128.21100000000001</v>
      </c>
      <c r="I103" s="159">
        <v>453</v>
      </c>
      <c r="J103" s="160">
        <f>ROUND(I103*H103,2)</f>
        <v>58079.58</v>
      </c>
      <c r="K103" s="156" t="s">
        <v>251</v>
      </c>
      <c r="L103" s="42"/>
      <c r="M103" s="161" t="s">
        <v>35</v>
      </c>
      <c r="N103" s="162" t="s">
        <v>50</v>
      </c>
      <c r="O103" s="67"/>
      <c r="P103" s="163">
        <f>O103*H103</f>
        <v>0</v>
      </c>
      <c r="Q103" s="163">
        <v>0</v>
      </c>
      <c r="R103" s="163">
        <f>Q103*H103</f>
        <v>0</v>
      </c>
      <c r="S103" s="163">
        <v>0</v>
      </c>
      <c r="T103" s="164">
        <f>S103*H103</f>
        <v>0</v>
      </c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R103" s="165" t="s">
        <v>163</v>
      </c>
      <c r="AT103" s="165" t="s">
        <v>149</v>
      </c>
      <c r="AU103" s="165" t="s">
        <v>89</v>
      </c>
      <c r="AY103" s="19" t="s">
        <v>154</v>
      </c>
      <c r="BE103" s="166">
        <f>IF(N103="základní",J103,0)</f>
        <v>58079.58</v>
      </c>
      <c r="BF103" s="166">
        <f>IF(N103="snížená",J103,0)</f>
        <v>0</v>
      </c>
      <c r="BG103" s="166">
        <f>IF(N103="zákl. přenesená",J103,0)</f>
        <v>0</v>
      </c>
      <c r="BH103" s="166">
        <f>IF(N103="sníž. přenesená",J103,0)</f>
        <v>0</v>
      </c>
      <c r="BI103" s="166">
        <f>IF(N103="nulová",J103,0)</f>
        <v>0</v>
      </c>
      <c r="BJ103" s="19" t="s">
        <v>87</v>
      </c>
      <c r="BK103" s="166">
        <f>ROUND(I103*H103,2)</f>
        <v>58079.58</v>
      </c>
      <c r="BL103" s="19" t="s">
        <v>163</v>
      </c>
      <c r="BM103" s="165" t="s">
        <v>668</v>
      </c>
    </row>
    <row r="104" spans="1:65" s="2" customFormat="1" ht="10">
      <c r="A104" s="37"/>
      <c r="B104" s="38"/>
      <c r="C104" s="39"/>
      <c r="D104" s="215" t="s">
        <v>253</v>
      </c>
      <c r="E104" s="39"/>
      <c r="F104" s="216" t="s">
        <v>669</v>
      </c>
      <c r="G104" s="39"/>
      <c r="H104" s="39"/>
      <c r="I104" s="169"/>
      <c r="J104" s="39"/>
      <c r="K104" s="39"/>
      <c r="L104" s="42"/>
      <c r="M104" s="170"/>
      <c r="N104" s="171"/>
      <c r="O104" s="67"/>
      <c r="P104" s="67"/>
      <c r="Q104" s="67"/>
      <c r="R104" s="67"/>
      <c r="S104" s="67"/>
      <c r="T104" s="68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T104" s="19" t="s">
        <v>253</v>
      </c>
      <c r="AU104" s="19" t="s">
        <v>89</v>
      </c>
    </row>
    <row r="105" spans="1:65" s="13" customFormat="1" ht="10">
      <c r="B105" s="204"/>
      <c r="C105" s="205"/>
      <c r="D105" s="167" t="s">
        <v>247</v>
      </c>
      <c r="E105" s="206" t="s">
        <v>35</v>
      </c>
      <c r="F105" s="207" t="s">
        <v>670</v>
      </c>
      <c r="G105" s="205"/>
      <c r="H105" s="208">
        <v>59.893999999999998</v>
      </c>
      <c r="I105" s="209"/>
      <c r="J105" s="205"/>
      <c r="K105" s="205"/>
      <c r="L105" s="210"/>
      <c r="M105" s="211"/>
      <c r="N105" s="212"/>
      <c r="O105" s="212"/>
      <c r="P105" s="212"/>
      <c r="Q105" s="212"/>
      <c r="R105" s="212"/>
      <c r="S105" s="212"/>
      <c r="T105" s="213"/>
      <c r="AT105" s="214" t="s">
        <v>247</v>
      </c>
      <c r="AU105" s="214" t="s">
        <v>89</v>
      </c>
      <c r="AV105" s="13" t="s">
        <v>89</v>
      </c>
      <c r="AW105" s="13" t="s">
        <v>39</v>
      </c>
      <c r="AX105" s="13" t="s">
        <v>79</v>
      </c>
      <c r="AY105" s="214" t="s">
        <v>154</v>
      </c>
    </row>
    <row r="106" spans="1:65" s="13" customFormat="1" ht="10">
      <c r="B106" s="204"/>
      <c r="C106" s="205"/>
      <c r="D106" s="167" t="s">
        <v>247</v>
      </c>
      <c r="E106" s="206" t="s">
        <v>35</v>
      </c>
      <c r="F106" s="207" t="s">
        <v>671</v>
      </c>
      <c r="G106" s="205"/>
      <c r="H106" s="208">
        <v>60.686</v>
      </c>
      <c r="I106" s="209"/>
      <c r="J106" s="205"/>
      <c r="K106" s="205"/>
      <c r="L106" s="210"/>
      <c r="M106" s="211"/>
      <c r="N106" s="212"/>
      <c r="O106" s="212"/>
      <c r="P106" s="212"/>
      <c r="Q106" s="212"/>
      <c r="R106" s="212"/>
      <c r="S106" s="212"/>
      <c r="T106" s="213"/>
      <c r="AT106" s="214" t="s">
        <v>247</v>
      </c>
      <c r="AU106" s="214" t="s">
        <v>89</v>
      </c>
      <c r="AV106" s="13" t="s">
        <v>89</v>
      </c>
      <c r="AW106" s="13" t="s">
        <v>39</v>
      </c>
      <c r="AX106" s="13" t="s">
        <v>79</v>
      </c>
      <c r="AY106" s="214" t="s">
        <v>154</v>
      </c>
    </row>
    <row r="107" spans="1:65" s="13" customFormat="1" ht="10">
      <c r="B107" s="204"/>
      <c r="C107" s="205"/>
      <c r="D107" s="167" t="s">
        <v>247</v>
      </c>
      <c r="E107" s="206" t="s">
        <v>35</v>
      </c>
      <c r="F107" s="207" t="s">
        <v>672</v>
      </c>
      <c r="G107" s="205"/>
      <c r="H107" s="208">
        <v>18.905999999999999</v>
      </c>
      <c r="I107" s="209"/>
      <c r="J107" s="205"/>
      <c r="K107" s="205"/>
      <c r="L107" s="210"/>
      <c r="M107" s="211"/>
      <c r="N107" s="212"/>
      <c r="O107" s="212"/>
      <c r="P107" s="212"/>
      <c r="Q107" s="212"/>
      <c r="R107" s="212"/>
      <c r="S107" s="212"/>
      <c r="T107" s="213"/>
      <c r="AT107" s="214" t="s">
        <v>247</v>
      </c>
      <c r="AU107" s="214" t="s">
        <v>89</v>
      </c>
      <c r="AV107" s="13" t="s">
        <v>89</v>
      </c>
      <c r="AW107" s="13" t="s">
        <v>39</v>
      </c>
      <c r="AX107" s="13" t="s">
        <v>79</v>
      </c>
      <c r="AY107" s="214" t="s">
        <v>154</v>
      </c>
    </row>
    <row r="108" spans="1:65" s="13" customFormat="1" ht="10">
      <c r="B108" s="204"/>
      <c r="C108" s="205"/>
      <c r="D108" s="167" t="s">
        <v>247</v>
      </c>
      <c r="E108" s="206" t="s">
        <v>35</v>
      </c>
      <c r="F108" s="207" t="s">
        <v>673</v>
      </c>
      <c r="G108" s="205"/>
      <c r="H108" s="208">
        <v>19.206</v>
      </c>
      <c r="I108" s="209"/>
      <c r="J108" s="205"/>
      <c r="K108" s="205"/>
      <c r="L108" s="210"/>
      <c r="M108" s="211"/>
      <c r="N108" s="212"/>
      <c r="O108" s="212"/>
      <c r="P108" s="212"/>
      <c r="Q108" s="212"/>
      <c r="R108" s="212"/>
      <c r="S108" s="212"/>
      <c r="T108" s="213"/>
      <c r="AT108" s="214" t="s">
        <v>247</v>
      </c>
      <c r="AU108" s="214" t="s">
        <v>89</v>
      </c>
      <c r="AV108" s="13" t="s">
        <v>89</v>
      </c>
      <c r="AW108" s="13" t="s">
        <v>39</v>
      </c>
      <c r="AX108" s="13" t="s">
        <v>79</v>
      </c>
      <c r="AY108" s="214" t="s">
        <v>154</v>
      </c>
    </row>
    <row r="109" spans="1:65" s="13" customFormat="1" ht="10">
      <c r="B109" s="204"/>
      <c r="C109" s="205"/>
      <c r="D109" s="167" t="s">
        <v>247</v>
      </c>
      <c r="E109" s="206" t="s">
        <v>35</v>
      </c>
      <c r="F109" s="207" t="s">
        <v>674</v>
      </c>
      <c r="G109" s="205"/>
      <c r="H109" s="208">
        <v>27.353999999999999</v>
      </c>
      <c r="I109" s="209"/>
      <c r="J109" s="205"/>
      <c r="K109" s="205"/>
      <c r="L109" s="210"/>
      <c r="M109" s="211"/>
      <c r="N109" s="212"/>
      <c r="O109" s="212"/>
      <c r="P109" s="212"/>
      <c r="Q109" s="212"/>
      <c r="R109" s="212"/>
      <c r="S109" s="212"/>
      <c r="T109" s="213"/>
      <c r="AT109" s="214" t="s">
        <v>247</v>
      </c>
      <c r="AU109" s="214" t="s">
        <v>89</v>
      </c>
      <c r="AV109" s="13" t="s">
        <v>89</v>
      </c>
      <c r="AW109" s="13" t="s">
        <v>39</v>
      </c>
      <c r="AX109" s="13" t="s">
        <v>79</v>
      </c>
      <c r="AY109" s="214" t="s">
        <v>154</v>
      </c>
    </row>
    <row r="110" spans="1:65" s="13" customFormat="1" ht="10">
      <c r="B110" s="204"/>
      <c r="C110" s="205"/>
      <c r="D110" s="167" t="s">
        <v>247</v>
      </c>
      <c r="E110" s="206" t="s">
        <v>35</v>
      </c>
      <c r="F110" s="207" t="s">
        <v>675</v>
      </c>
      <c r="G110" s="205"/>
      <c r="H110" s="208">
        <v>25.344000000000001</v>
      </c>
      <c r="I110" s="209"/>
      <c r="J110" s="205"/>
      <c r="K110" s="205"/>
      <c r="L110" s="210"/>
      <c r="M110" s="211"/>
      <c r="N110" s="212"/>
      <c r="O110" s="212"/>
      <c r="P110" s="212"/>
      <c r="Q110" s="212"/>
      <c r="R110" s="212"/>
      <c r="S110" s="212"/>
      <c r="T110" s="213"/>
      <c r="AT110" s="214" t="s">
        <v>247</v>
      </c>
      <c r="AU110" s="214" t="s">
        <v>89</v>
      </c>
      <c r="AV110" s="13" t="s">
        <v>89</v>
      </c>
      <c r="AW110" s="13" t="s">
        <v>39</v>
      </c>
      <c r="AX110" s="13" t="s">
        <v>79</v>
      </c>
      <c r="AY110" s="214" t="s">
        <v>154</v>
      </c>
    </row>
    <row r="111" spans="1:65" s="13" customFormat="1" ht="10">
      <c r="B111" s="204"/>
      <c r="C111" s="205"/>
      <c r="D111" s="167" t="s">
        <v>247</v>
      </c>
      <c r="E111" s="206" t="s">
        <v>35</v>
      </c>
      <c r="F111" s="207" t="s">
        <v>676</v>
      </c>
      <c r="G111" s="205"/>
      <c r="H111" s="208">
        <v>2.2949999999999999</v>
      </c>
      <c r="I111" s="209"/>
      <c r="J111" s="205"/>
      <c r="K111" s="205"/>
      <c r="L111" s="210"/>
      <c r="M111" s="211"/>
      <c r="N111" s="212"/>
      <c r="O111" s="212"/>
      <c r="P111" s="212"/>
      <c r="Q111" s="212"/>
      <c r="R111" s="212"/>
      <c r="S111" s="212"/>
      <c r="T111" s="213"/>
      <c r="AT111" s="214" t="s">
        <v>247</v>
      </c>
      <c r="AU111" s="214" t="s">
        <v>89</v>
      </c>
      <c r="AV111" s="13" t="s">
        <v>89</v>
      </c>
      <c r="AW111" s="13" t="s">
        <v>39</v>
      </c>
      <c r="AX111" s="13" t="s">
        <v>79</v>
      </c>
      <c r="AY111" s="214" t="s">
        <v>154</v>
      </c>
    </row>
    <row r="112" spans="1:65" s="15" customFormat="1" ht="10">
      <c r="B112" s="238"/>
      <c r="C112" s="239"/>
      <c r="D112" s="167" t="s">
        <v>247</v>
      </c>
      <c r="E112" s="240" t="s">
        <v>35</v>
      </c>
      <c r="F112" s="241" t="s">
        <v>482</v>
      </c>
      <c r="G112" s="239"/>
      <c r="H112" s="242">
        <v>213.685</v>
      </c>
      <c r="I112" s="243"/>
      <c r="J112" s="239"/>
      <c r="K112" s="239"/>
      <c r="L112" s="244"/>
      <c r="M112" s="245"/>
      <c r="N112" s="246"/>
      <c r="O112" s="246"/>
      <c r="P112" s="246"/>
      <c r="Q112" s="246"/>
      <c r="R112" s="246"/>
      <c r="S112" s="246"/>
      <c r="T112" s="247"/>
      <c r="AT112" s="248" t="s">
        <v>247</v>
      </c>
      <c r="AU112" s="248" t="s">
        <v>89</v>
      </c>
      <c r="AV112" s="15" t="s">
        <v>159</v>
      </c>
      <c r="AW112" s="15" t="s">
        <v>39</v>
      </c>
      <c r="AX112" s="15" t="s">
        <v>79</v>
      </c>
      <c r="AY112" s="248" t="s">
        <v>154</v>
      </c>
    </row>
    <row r="113" spans="1:65" s="13" customFormat="1" ht="10">
      <c r="B113" s="204"/>
      <c r="C113" s="205"/>
      <c r="D113" s="167" t="s">
        <v>247</v>
      </c>
      <c r="E113" s="206" t="s">
        <v>35</v>
      </c>
      <c r="F113" s="207" t="s">
        <v>677</v>
      </c>
      <c r="G113" s="205"/>
      <c r="H113" s="208">
        <v>128.21100000000001</v>
      </c>
      <c r="I113" s="209"/>
      <c r="J113" s="205"/>
      <c r="K113" s="205"/>
      <c r="L113" s="210"/>
      <c r="M113" s="211"/>
      <c r="N113" s="212"/>
      <c r="O113" s="212"/>
      <c r="P113" s="212"/>
      <c r="Q113" s="212"/>
      <c r="R113" s="212"/>
      <c r="S113" s="212"/>
      <c r="T113" s="213"/>
      <c r="AT113" s="214" t="s">
        <v>247</v>
      </c>
      <c r="AU113" s="214" t="s">
        <v>89</v>
      </c>
      <c r="AV113" s="13" t="s">
        <v>89</v>
      </c>
      <c r="AW113" s="13" t="s">
        <v>39</v>
      </c>
      <c r="AX113" s="13" t="s">
        <v>87</v>
      </c>
      <c r="AY113" s="214" t="s">
        <v>154</v>
      </c>
    </row>
    <row r="114" spans="1:65" s="2" customFormat="1" ht="24.15" customHeight="1">
      <c r="A114" s="37"/>
      <c r="B114" s="38"/>
      <c r="C114" s="154" t="s">
        <v>171</v>
      </c>
      <c r="D114" s="154" t="s">
        <v>149</v>
      </c>
      <c r="E114" s="155" t="s">
        <v>678</v>
      </c>
      <c r="F114" s="156" t="s">
        <v>679</v>
      </c>
      <c r="G114" s="157" t="s">
        <v>662</v>
      </c>
      <c r="H114" s="158">
        <v>85.474000000000004</v>
      </c>
      <c r="I114" s="159">
        <v>719</v>
      </c>
      <c r="J114" s="160">
        <f>ROUND(I114*H114,2)</f>
        <v>61455.81</v>
      </c>
      <c r="K114" s="156" t="s">
        <v>251</v>
      </c>
      <c r="L114" s="42"/>
      <c r="M114" s="161" t="s">
        <v>35</v>
      </c>
      <c r="N114" s="162" t="s">
        <v>50</v>
      </c>
      <c r="O114" s="67"/>
      <c r="P114" s="163">
        <f>O114*H114</f>
        <v>0</v>
      </c>
      <c r="Q114" s="163">
        <v>0</v>
      </c>
      <c r="R114" s="163">
        <f>Q114*H114</f>
        <v>0</v>
      </c>
      <c r="S114" s="163">
        <v>0</v>
      </c>
      <c r="T114" s="164">
        <f>S114*H114</f>
        <v>0</v>
      </c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R114" s="165" t="s">
        <v>163</v>
      </c>
      <c r="AT114" s="165" t="s">
        <v>149</v>
      </c>
      <c r="AU114" s="165" t="s">
        <v>89</v>
      </c>
      <c r="AY114" s="19" t="s">
        <v>154</v>
      </c>
      <c r="BE114" s="166">
        <f>IF(N114="základní",J114,0)</f>
        <v>61455.81</v>
      </c>
      <c r="BF114" s="166">
        <f>IF(N114="snížená",J114,0)</f>
        <v>0</v>
      </c>
      <c r="BG114" s="166">
        <f>IF(N114="zákl. přenesená",J114,0)</f>
        <v>0</v>
      </c>
      <c r="BH114" s="166">
        <f>IF(N114="sníž. přenesená",J114,0)</f>
        <v>0</v>
      </c>
      <c r="BI114" s="166">
        <f>IF(N114="nulová",J114,0)</f>
        <v>0</v>
      </c>
      <c r="BJ114" s="19" t="s">
        <v>87</v>
      </c>
      <c r="BK114" s="166">
        <f>ROUND(I114*H114,2)</f>
        <v>61455.81</v>
      </c>
      <c r="BL114" s="19" t="s">
        <v>163</v>
      </c>
      <c r="BM114" s="165" t="s">
        <v>680</v>
      </c>
    </row>
    <row r="115" spans="1:65" s="2" customFormat="1" ht="10">
      <c r="A115" s="37"/>
      <c r="B115" s="38"/>
      <c r="C115" s="39"/>
      <c r="D115" s="215" t="s">
        <v>253</v>
      </c>
      <c r="E115" s="39"/>
      <c r="F115" s="216" t="s">
        <v>681</v>
      </c>
      <c r="G115" s="39"/>
      <c r="H115" s="39"/>
      <c r="I115" s="169"/>
      <c r="J115" s="39"/>
      <c r="K115" s="39"/>
      <c r="L115" s="42"/>
      <c r="M115" s="170"/>
      <c r="N115" s="171"/>
      <c r="O115" s="67"/>
      <c r="P115" s="67"/>
      <c r="Q115" s="67"/>
      <c r="R115" s="67"/>
      <c r="S115" s="67"/>
      <c r="T115" s="68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T115" s="19" t="s">
        <v>253</v>
      </c>
      <c r="AU115" s="19" t="s">
        <v>89</v>
      </c>
    </row>
    <row r="116" spans="1:65" s="13" customFormat="1" ht="10">
      <c r="B116" s="204"/>
      <c r="C116" s="205"/>
      <c r="D116" s="167" t="s">
        <v>247</v>
      </c>
      <c r="E116" s="206" t="s">
        <v>35</v>
      </c>
      <c r="F116" s="207" t="s">
        <v>670</v>
      </c>
      <c r="G116" s="205"/>
      <c r="H116" s="208">
        <v>59.893999999999998</v>
      </c>
      <c r="I116" s="209"/>
      <c r="J116" s="205"/>
      <c r="K116" s="205"/>
      <c r="L116" s="210"/>
      <c r="M116" s="211"/>
      <c r="N116" s="212"/>
      <c r="O116" s="212"/>
      <c r="P116" s="212"/>
      <c r="Q116" s="212"/>
      <c r="R116" s="212"/>
      <c r="S116" s="212"/>
      <c r="T116" s="213"/>
      <c r="AT116" s="214" t="s">
        <v>247</v>
      </c>
      <c r="AU116" s="214" t="s">
        <v>89</v>
      </c>
      <c r="AV116" s="13" t="s">
        <v>89</v>
      </c>
      <c r="AW116" s="13" t="s">
        <v>39</v>
      </c>
      <c r="AX116" s="13" t="s">
        <v>79</v>
      </c>
      <c r="AY116" s="214" t="s">
        <v>154</v>
      </c>
    </row>
    <row r="117" spans="1:65" s="13" customFormat="1" ht="10">
      <c r="B117" s="204"/>
      <c r="C117" s="205"/>
      <c r="D117" s="167" t="s">
        <v>247</v>
      </c>
      <c r="E117" s="206" t="s">
        <v>35</v>
      </c>
      <c r="F117" s="207" t="s">
        <v>671</v>
      </c>
      <c r="G117" s="205"/>
      <c r="H117" s="208">
        <v>60.686</v>
      </c>
      <c r="I117" s="209"/>
      <c r="J117" s="205"/>
      <c r="K117" s="205"/>
      <c r="L117" s="210"/>
      <c r="M117" s="211"/>
      <c r="N117" s="212"/>
      <c r="O117" s="212"/>
      <c r="P117" s="212"/>
      <c r="Q117" s="212"/>
      <c r="R117" s="212"/>
      <c r="S117" s="212"/>
      <c r="T117" s="213"/>
      <c r="AT117" s="214" t="s">
        <v>247</v>
      </c>
      <c r="AU117" s="214" t="s">
        <v>89</v>
      </c>
      <c r="AV117" s="13" t="s">
        <v>89</v>
      </c>
      <c r="AW117" s="13" t="s">
        <v>39</v>
      </c>
      <c r="AX117" s="13" t="s">
        <v>79</v>
      </c>
      <c r="AY117" s="214" t="s">
        <v>154</v>
      </c>
    </row>
    <row r="118" spans="1:65" s="13" customFormat="1" ht="10">
      <c r="B118" s="204"/>
      <c r="C118" s="205"/>
      <c r="D118" s="167" t="s">
        <v>247</v>
      </c>
      <c r="E118" s="206" t="s">
        <v>35</v>
      </c>
      <c r="F118" s="207" t="s">
        <v>672</v>
      </c>
      <c r="G118" s="205"/>
      <c r="H118" s="208">
        <v>18.905999999999999</v>
      </c>
      <c r="I118" s="209"/>
      <c r="J118" s="205"/>
      <c r="K118" s="205"/>
      <c r="L118" s="210"/>
      <c r="M118" s="211"/>
      <c r="N118" s="212"/>
      <c r="O118" s="212"/>
      <c r="P118" s="212"/>
      <c r="Q118" s="212"/>
      <c r="R118" s="212"/>
      <c r="S118" s="212"/>
      <c r="T118" s="213"/>
      <c r="AT118" s="214" t="s">
        <v>247</v>
      </c>
      <c r="AU118" s="214" t="s">
        <v>89</v>
      </c>
      <c r="AV118" s="13" t="s">
        <v>89</v>
      </c>
      <c r="AW118" s="13" t="s">
        <v>39</v>
      </c>
      <c r="AX118" s="13" t="s">
        <v>79</v>
      </c>
      <c r="AY118" s="214" t="s">
        <v>154</v>
      </c>
    </row>
    <row r="119" spans="1:65" s="13" customFormat="1" ht="10">
      <c r="B119" s="204"/>
      <c r="C119" s="205"/>
      <c r="D119" s="167" t="s">
        <v>247</v>
      </c>
      <c r="E119" s="206" t="s">
        <v>35</v>
      </c>
      <c r="F119" s="207" t="s">
        <v>673</v>
      </c>
      <c r="G119" s="205"/>
      <c r="H119" s="208">
        <v>19.206</v>
      </c>
      <c r="I119" s="209"/>
      <c r="J119" s="205"/>
      <c r="K119" s="205"/>
      <c r="L119" s="210"/>
      <c r="M119" s="211"/>
      <c r="N119" s="212"/>
      <c r="O119" s="212"/>
      <c r="P119" s="212"/>
      <c r="Q119" s="212"/>
      <c r="R119" s="212"/>
      <c r="S119" s="212"/>
      <c r="T119" s="213"/>
      <c r="AT119" s="214" t="s">
        <v>247</v>
      </c>
      <c r="AU119" s="214" t="s">
        <v>89</v>
      </c>
      <c r="AV119" s="13" t="s">
        <v>89</v>
      </c>
      <c r="AW119" s="13" t="s">
        <v>39</v>
      </c>
      <c r="AX119" s="13" t="s">
        <v>79</v>
      </c>
      <c r="AY119" s="214" t="s">
        <v>154</v>
      </c>
    </row>
    <row r="120" spans="1:65" s="13" customFormat="1" ht="10">
      <c r="B120" s="204"/>
      <c r="C120" s="205"/>
      <c r="D120" s="167" t="s">
        <v>247</v>
      </c>
      <c r="E120" s="206" t="s">
        <v>35</v>
      </c>
      <c r="F120" s="207" t="s">
        <v>674</v>
      </c>
      <c r="G120" s="205"/>
      <c r="H120" s="208">
        <v>27.353999999999999</v>
      </c>
      <c r="I120" s="209"/>
      <c r="J120" s="205"/>
      <c r="K120" s="205"/>
      <c r="L120" s="210"/>
      <c r="M120" s="211"/>
      <c r="N120" s="212"/>
      <c r="O120" s="212"/>
      <c r="P120" s="212"/>
      <c r="Q120" s="212"/>
      <c r="R120" s="212"/>
      <c r="S120" s="212"/>
      <c r="T120" s="213"/>
      <c r="AT120" s="214" t="s">
        <v>247</v>
      </c>
      <c r="AU120" s="214" t="s">
        <v>89</v>
      </c>
      <c r="AV120" s="13" t="s">
        <v>89</v>
      </c>
      <c r="AW120" s="13" t="s">
        <v>39</v>
      </c>
      <c r="AX120" s="13" t="s">
        <v>79</v>
      </c>
      <c r="AY120" s="214" t="s">
        <v>154</v>
      </c>
    </row>
    <row r="121" spans="1:65" s="13" customFormat="1" ht="10">
      <c r="B121" s="204"/>
      <c r="C121" s="205"/>
      <c r="D121" s="167" t="s">
        <v>247</v>
      </c>
      <c r="E121" s="206" t="s">
        <v>35</v>
      </c>
      <c r="F121" s="207" t="s">
        <v>675</v>
      </c>
      <c r="G121" s="205"/>
      <c r="H121" s="208">
        <v>25.344000000000001</v>
      </c>
      <c r="I121" s="209"/>
      <c r="J121" s="205"/>
      <c r="K121" s="205"/>
      <c r="L121" s="210"/>
      <c r="M121" s="211"/>
      <c r="N121" s="212"/>
      <c r="O121" s="212"/>
      <c r="P121" s="212"/>
      <c r="Q121" s="212"/>
      <c r="R121" s="212"/>
      <c r="S121" s="212"/>
      <c r="T121" s="213"/>
      <c r="AT121" s="214" t="s">
        <v>247</v>
      </c>
      <c r="AU121" s="214" t="s">
        <v>89</v>
      </c>
      <c r="AV121" s="13" t="s">
        <v>89</v>
      </c>
      <c r="AW121" s="13" t="s">
        <v>39</v>
      </c>
      <c r="AX121" s="13" t="s">
        <v>79</v>
      </c>
      <c r="AY121" s="214" t="s">
        <v>154</v>
      </c>
    </row>
    <row r="122" spans="1:65" s="13" customFormat="1" ht="10">
      <c r="B122" s="204"/>
      <c r="C122" s="205"/>
      <c r="D122" s="167" t="s">
        <v>247</v>
      </c>
      <c r="E122" s="206" t="s">
        <v>35</v>
      </c>
      <c r="F122" s="207" t="s">
        <v>676</v>
      </c>
      <c r="G122" s="205"/>
      <c r="H122" s="208">
        <v>2.2949999999999999</v>
      </c>
      <c r="I122" s="209"/>
      <c r="J122" s="205"/>
      <c r="K122" s="205"/>
      <c r="L122" s="210"/>
      <c r="M122" s="211"/>
      <c r="N122" s="212"/>
      <c r="O122" s="212"/>
      <c r="P122" s="212"/>
      <c r="Q122" s="212"/>
      <c r="R122" s="212"/>
      <c r="S122" s="212"/>
      <c r="T122" s="213"/>
      <c r="AT122" s="214" t="s">
        <v>247</v>
      </c>
      <c r="AU122" s="214" t="s">
        <v>89</v>
      </c>
      <c r="AV122" s="13" t="s">
        <v>89</v>
      </c>
      <c r="AW122" s="13" t="s">
        <v>39</v>
      </c>
      <c r="AX122" s="13" t="s">
        <v>79</v>
      </c>
      <c r="AY122" s="214" t="s">
        <v>154</v>
      </c>
    </row>
    <row r="123" spans="1:65" s="15" customFormat="1" ht="10">
      <c r="B123" s="238"/>
      <c r="C123" s="239"/>
      <c r="D123" s="167" t="s">
        <v>247</v>
      </c>
      <c r="E123" s="240" t="s">
        <v>35</v>
      </c>
      <c r="F123" s="241" t="s">
        <v>482</v>
      </c>
      <c r="G123" s="239"/>
      <c r="H123" s="242">
        <v>213.685</v>
      </c>
      <c r="I123" s="243"/>
      <c r="J123" s="239"/>
      <c r="K123" s="239"/>
      <c r="L123" s="244"/>
      <c r="M123" s="245"/>
      <c r="N123" s="246"/>
      <c r="O123" s="246"/>
      <c r="P123" s="246"/>
      <c r="Q123" s="246"/>
      <c r="R123" s="246"/>
      <c r="S123" s="246"/>
      <c r="T123" s="247"/>
      <c r="AT123" s="248" t="s">
        <v>247</v>
      </c>
      <c r="AU123" s="248" t="s">
        <v>89</v>
      </c>
      <c r="AV123" s="15" t="s">
        <v>159</v>
      </c>
      <c r="AW123" s="15" t="s">
        <v>39</v>
      </c>
      <c r="AX123" s="15" t="s">
        <v>79</v>
      </c>
      <c r="AY123" s="248" t="s">
        <v>154</v>
      </c>
    </row>
    <row r="124" spans="1:65" s="13" customFormat="1" ht="10">
      <c r="B124" s="204"/>
      <c r="C124" s="205"/>
      <c r="D124" s="167" t="s">
        <v>247</v>
      </c>
      <c r="E124" s="206" t="s">
        <v>35</v>
      </c>
      <c r="F124" s="207" t="s">
        <v>682</v>
      </c>
      <c r="G124" s="205"/>
      <c r="H124" s="208">
        <v>85.474000000000004</v>
      </c>
      <c r="I124" s="209"/>
      <c r="J124" s="205"/>
      <c r="K124" s="205"/>
      <c r="L124" s="210"/>
      <c r="M124" s="211"/>
      <c r="N124" s="212"/>
      <c r="O124" s="212"/>
      <c r="P124" s="212"/>
      <c r="Q124" s="212"/>
      <c r="R124" s="212"/>
      <c r="S124" s="212"/>
      <c r="T124" s="213"/>
      <c r="AT124" s="214" t="s">
        <v>247</v>
      </c>
      <c r="AU124" s="214" t="s">
        <v>89</v>
      </c>
      <c r="AV124" s="13" t="s">
        <v>89</v>
      </c>
      <c r="AW124" s="13" t="s">
        <v>39</v>
      </c>
      <c r="AX124" s="13" t="s">
        <v>87</v>
      </c>
      <c r="AY124" s="214" t="s">
        <v>154</v>
      </c>
    </row>
    <row r="125" spans="1:65" s="2" customFormat="1" ht="24.15" customHeight="1">
      <c r="A125" s="37"/>
      <c r="B125" s="38"/>
      <c r="C125" s="154" t="s">
        <v>175</v>
      </c>
      <c r="D125" s="154" t="s">
        <v>149</v>
      </c>
      <c r="E125" s="155" t="s">
        <v>683</v>
      </c>
      <c r="F125" s="156" t="s">
        <v>684</v>
      </c>
      <c r="G125" s="157" t="s">
        <v>308</v>
      </c>
      <c r="H125" s="158">
        <v>328.35</v>
      </c>
      <c r="I125" s="159">
        <v>31</v>
      </c>
      <c r="J125" s="160">
        <f>ROUND(I125*H125,2)</f>
        <v>10178.85</v>
      </c>
      <c r="K125" s="156" t="s">
        <v>251</v>
      </c>
      <c r="L125" s="42"/>
      <c r="M125" s="161" t="s">
        <v>35</v>
      </c>
      <c r="N125" s="162" t="s">
        <v>50</v>
      </c>
      <c r="O125" s="67"/>
      <c r="P125" s="163">
        <f>O125*H125</f>
        <v>0</v>
      </c>
      <c r="Q125" s="163">
        <v>5.9000000000000003E-4</v>
      </c>
      <c r="R125" s="163">
        <f>Q125*H125</f>
        <v>0.19372650000000002</v>
      </c>
      <c r="S125" s="163">
        <v>0</v>
      </c>
      <c r="T125" s="164">
        <f>S125*H125</f>
        <v>0</v>
      </c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R125" s="165" t="s">
        <v>163</v>
      </c>
      <c r="AT125" s="165" t="s">
        <v>149</v>
      </c>
      <c r="AU125" s="165" t="s">
        <v>89</v>
      </c>
      <c r="AY125" s="19" t="s">
        <v>154</v>
      </c>
      <c r="BE125" s="166">
        <f>IF(N125="základní",J125,0)</f>
        <v>10178.85</v>
      </c>
      <c r="BF125" s="166">
        <f>IF(N125="snížená",J125,0)</f>
        <v>0</v>
      </c>
      <c r="BG125" s="166">
        <f>IF(N125="zákl. přenesená",J125,0)</f>
        <v>0</v>
      </c>
      <c r="BH125" s="166">
        <f>IF(N125="sníž. přenesená",J125,0)</f>
        <v>0</v>
      </c>
      <c r="BI125" s="166">
        <f>IF(N125="nulová",J125,0)</f>
        <v>0</v>
      </c>
      <c r="BJ125" s="19" t="s">
        <v>87</v>
      </c>
      <c r="BK125" s="166">
        <f>ROUND(I125*H125,2)</f>
        <v>10178.85</v>
      </c>
      <c r="BL125" s="19" t="s">
        <v>163</v>
      </c>
      <c r="BM125" s="165" t="s">
        <v>685</v>
      </c>
    </row>
    <row r="126" spans="1:65" s="2" customFormat="1" ht="10">
      <c r="A126" s="37"/>
      <c r="B126" s="38"/>
      <c r="C126" s="39"/>
      <c r="D126" s="215" t="s">
        <v>253</v>
      </c>
      <c r="E126" s="39"/>
      <c r="F126" s="216" t="s">
        <v>686</v>
      </c>
      <c r="G126" s="39"/>
      <c r="H126" s="39"/>
      <c r="I126" s="169"/>
      <c r="J126" s="39"/>
      <c r="K126" s="39"/>
      <c r="L126" s="42"/>
      <c r="M126" s="170"/>
      <c r="N126" s="171"/>
      <c r="O126" s="67"/>
      <c r="P126" s="67"/>
      <c r="Q126" s="67"/>
      <c r="R126" s="67"/>
      <c r="S126" s="67"/>
      <c r="T126" s="68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T126" s="19" t="s">
        <v>253</v>
      </c>
      <c r="AU126" s="19" t="s">
        <v>89</v>
      </c>
    </row>
    <row r="127" spans="1:65" s="13" customFormat="1" ht="10">
      <c r="B127" s="204"/>
      <c r="C127" s="205"/>
      <c r="D127" s="167" t="s">
        <v>247</v>
      </c>
      <c r="E127" s="206" t="s">
        <v>35</v>
      </c>
      <c r="F127" s="207" t="s">
        <v>687</v>
      </c>
      <c r="G127" s="205"/>
      <c r="H127" s="208">
        <v>99.823999999999998</v>
      </c>
      <c r="I127" s="209"/>
      <c r="J127" s="205"/>
      <c r="K127" s="205"/>
      <c r="L127" s="210"/>
      <c r="M127" s="211"/>
      <c r="N127" s="212"/>
      <c r="O127" s="212"/>
      <c r="P127" s="212"/>
      <c r="Q127" s="212"/>
      <c r="R127" s="212"/>
      <c r="S127" s="212"/>
      <c r="T127" s="213"/>
      <c r="AT127" s="214" t="s">
        <v>247</v>
      </c>
      <c r="AU127" s="214" t="s">
        <v>89</v>
      </c>
      <c r="AV127" s="13" t="s">
        <v>89</v>
      </c>
      <c r="AW127" s="13" t="s">
        <v>39</v>
      </c>
      <c r="AX127" s="13" t="s">
        <v>79</v>
      </c>
      <c r="AY127" s="214" t="s">
        <v>154</v>
      </c>
    </row>
    <row r="128" spans="1:65" s="13" customFormat="1" ht="10">
      <c r="B128" s="204"/>
      <c r="C128" s="205"/>
      <c r="D128" s="167" t="s">
        <v>247</v>
      </c>
      <c r="E128" s="206" t="s">
        <v>35</v>
      </c>
      <c r="F128" s="207" t="s">
        <v>688</v>
      </c>
      <c r="G128" s="205"/>
      <c r="H128" s="208">
        <v>101.14400000000001</v>
      </c>
      <c r="I128" s="209"/>
      <c r="J128" s="205"/>
      <c r="K128" s="205"/>
      <c r="L128" s="210"/>
      <c r="M128" s="211"/>
      <c r="N128" s="212"/>
      <c r="O128" s="212"/>
      <c r="P128" s="212"/>
      <c r="Q128" s="212"/>
      <c r="R128" s="212"/>
      <c r="S128" s="212"/>
      <c r="T128" s="213"/>
      <c r="AT128" s="214" t="s">
        <v>247</v>
      </c>
      <c r="AU128" s="214" t="s">
        <v>89</v>
      </c>
      <c r="AV128" s="13" t="s">
        <v>89</v>
      </c>
      <c r="AW128" s="13" t="s">
        <v>39</v>
      </c>
      <c r="AX128" s="13" t="s">
        <v>79</v>
      </c>
      <c r="AY128" s="214" t="s">
        <v>154</v>
      </c>
    </row>
    <row r="129" spans="1:65" s="13" customFormat="1" ht="10">
      <c r="B129" s="204"/>
      <c r="C129" s="205"/>
      <c r="D129" s="167" t="s">
        <v>247</v>
      </c>
      <c r="E129" s="206" t="s">
        <v>35</v>
      </c>
      <c r="F129" s="207" t="s">
        <v>689</v>
      </c>
      <c r="G129" s="205"/>
      <c r="H129" s="208">
        <v>31.51</v>
      </c>
      <c r="I129" s="209"/>
      <c r="J129" s="205"/>
      <c r="K129" s="205"/>
      <c r="L129" s="210"/>
      <c r="M129" s="211"/>
      <c r="N129" s="212"/>
      <c r="O129" s="212"/>
      <c r="P129" s="212"/>
      <c r="Q129" s="212"/>
      <c r="R129" s="212"/>
      <c r="S129" s="212"/>
      <c r="T129" s="213"/>
      <c r="AT129" s="214" t="s">
        <v>247</v>
      </c>
      <c r="AU129" s="214" t="s">
        <v>89</v>
      </c>
      <c r="AV129" s="13" t="s">
        <v>89</v>
      </c>
      <c r="AW129" s="13" t="s">
        <v>39</v>
      </c>
      <c r="AX129" s="13" t="s">
        <v>79</v>
      </c>
      <c r="AY129" s="214" t="s">
        <v>154</v>
      </c>
    </row>
    <row r="130" spans="1:65" s="13" customFormat="1" ht="10">
      <c r="B130" s="204"/>
      <c r="C130" s="205"/>
      <c r="D130" s="167" t="s">
        <v>247</v>
      </c>
      <c r="E130" s="206" t="s">
        <v>35</v>
      </c>
      <c r="F130" s="207" t="s">
        <v>690</v>
      </c>
      <c r="G130" s="205"/>
      <c r="H130" s="208">
        <v>25.608000000000001</v>
      </c>
      <c r="I130" s="209"/>
      <c r="J130" s="205"/>
      <c r="K130" s="205"/>
      <c r="L130" s="210"/>
      <c r="M130" s="211"/>
      <c r="N130" s="212"/>
      <c r="O130" s="212"/>
      <c r="P130" s="212"/>
      <c r="Q130" s="212"/>
      <c r="R130" s="212"/>
      <c r="S130" s="212"/>
      <c r="T130" s="213"/>
      <c r="AT130" s="214" t="s">
        <v>247</v>
      </c>
      <c r="AU130" s="214" t="s">
        <v>89</v>
      </c>
      <c r="AV130" s="13" t="s">
        <v>89</v>
      </c>
      <c r="AW130" s="13" t="s">
        <v>39</v>
      </c>
      <c r="AX130" s="13" t="s">
        <v>79</v>
      </c>
      <c r="AY130" s="214" t="s">
        <v>154</v>
      </c>
    </row>
    <row r="131" spans="1:65" s="13" customFormat="1" ht="10">
      <c r="B131" s="204"/>
      <c r="C131" s="205"/>
      <c r="D131" s="167" t="s">
        <v>247</v>
      </c>
      <c r="E131" s="206" t="s">
        <v>35</v>
      </c>
      <c r="F131" s="207" t="s">
        <v>691</v>
      </c>
      <c r="G131" s="205"/>
      <c r="H131" s="208">
        <v>36.472000000000001</v>
      </c>
      <c r="I131" s="209"/>
      <c r="J131" s="205"/>
      <c r="K131" s="205"/>
      <c r="L131" s="210"/>
      <c r="M131" s="211"/>
      <c r="N131" s="212"/>
      <c r="O131" s="212"/>
      <c r="P131" s="212"/>
      <c r="Q131" s="212"/>
      <c r="R131" s="212"/>
      <c r="S131" s="212"/>
      <c r="T131" s="213"/>
      <c r="AT131" s="214" t="s">
        <v>247</v>
      </c>
      <c r="AU131" s="214" t="s">
        <v>89</v>
      </c>
      <c r="AV131" s="13" t="s">
        <v>89</v>
      </c>
      <c r="AW131" s="13" t="s">
        <v>39</v>
      </c>
      <c r="AX131" s="13" t="s">
        <v>79</v>
      </c>
      <c r="AY131" s="214" t="s">
        <v>154</v>
      </c>
    </row>
    <row r="132" spans="1:65" s="13" customFormat="1" ht="10">
      <c r="B132" s="204"/>
      <c r="C132" s="205"/>
      <c r="D132" s="167" t="s">
        <v>247</v>
      </c>
      <c r="E132" s="206" t="s">
        <v>35</v>
      </c>
      <c r="F132" s="207" t="s">
        <v>692</v>
      </c>
      <c r="G132" s="205"/>
      <c r="H132" s="208">
        <v>33.792000000000002</v>
      </c>
      <c r="I132" s="209"/>
      <c r="J132" s="205"/>
      <c r="K132" s="205"/>
      <c r="L132" s="210"/>
      <c r="M132" s="211"/>
      <c r="N132" s="212"/>
      <c r="O132" s="212"/>
      <c r="P132" s="212"/>
      <c r="Q132" s="212"/>
      <c r="R132" s="212"/>
      <c r="S132" s="212"/>
      <c r="T132" s="213"/>
      <c r="AT132" s="214" t="s">
        <v>247</v>
      </c>
      <c r="AU132" s="214" t="s">
        <v>89</v>
      </c>
      <c r="AV132" s="13" t="s">
        <v>89</v>
      </c>
      <c r="AW132" s="13" t="s">
        <v>39</v>
      </c>
      <c r="AX132" s="13" t="s">
        <v>79</v>
      </c>
      <c r="AY132" s="214" t="s">
        <v>154</v>
      </c>
    </row>
    <row r="133" spans="1:65" s="14" customFormat="1" ht="10">
      <c r="B133" s="217"/>
      <c r="C133" s="218"/>
      <c r="D133" s="167" t="s">
        <v>247</v>
      </c>
      <c r="E133" s="219" t="s">
        <v>35</v>
      </c>
      <c r="F133" s="220" t="s">
        <v>267</v>
      </c>
      <c r="G133" s="218"/>
      <c r="H133" s="221">
        <v>328.35</v>
      </c>
      <c r="I133" s="222"/>
      <c r="J133" s="218"/>
      <c r="K133" s="218"/>
      <c r="L133" s="223"/>
      <c r="M133" s="224"/>
      <c r="N133" s="225"/>
      <c r="O133" s="225"/>
      <c r="P133" s="225"/>
      <c r="Q133" s="225"/>
      <c r="R133" s="225"/>
      <c r="S133" s="225"/>
      <c r="T133" s="226"/>
      <c r="AT133" s="227" t="s">
        <v>247</v>
      </c>
      <c r="AU133" s="227" t="s">
        <v>89</v>
      </c>
      <c r="AV133" s="14" t="s">
        <v>163</v>
      </c>
      <c r="AW133" s="14" t="s">
        <v>39</v>
      </c>
      <c r="AX133" s="14" t="s">
        <v>87</v>
      </c>
      <c r="AY133" s="227" t="s">
        <v>154</v>
      </c>
    </row>
    <row r="134" spans="1:65" s="2" customFormat="1" ht="24.15" customHeight="1">
      <c r="A134" s="37"/>
      <c r="B134" s="38"/>
      <c r="C134" s="154" t="s">
        <v>179</v>
      </c>
      <c r="D134" s="154" t="s">
        <v>149</v>
      </c>
      <c r="E134" s="155" t="s">
        <v>693</v>
      </c>
      <c r="F134" s="156" t="s">
        <v>694</v>
      </c>
      <c r="G134" s="157" t="s">
        <v>308</v>
      </c>
      <c r="H134" s="158">
        <v>328.35</v>
      </c>
      <c r="I134" s="159">
        <v>9</v>
      </c>
      <c r="J134" s="160">
        <f>ROUND(I134*H134,2)</f>
        <v>2955.15</v>
      </c>
      <c r="K134" s="156" t="s">
        <v>251</v>
      </c>
      <c r="L134" s="42"/>
      <c r="M134" s="161" t="s">
        <v>35</v>
      </c>
      <c r="N134" s="162" t="s">
        <v>50</v>
      </c>
      <c r="O134" s="67"/>
      <c r="P134" s="163">
        <f>O134*H134</f>
        <v>0</v>
      </c>
      <c r="Q134" s="163">
        <v>0</v>
      </c>
      <c r="R134" s="163">
        <f>Q134*H134</f>
        <v>0</v>
      </c>
      <c r="S134" s="163">
        <v>0</v>
      </c>
      <c r="T134" s="164">
        <f>S134*H134</f>
        <v>0</v>
      </c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R134" s="165" t="s">
        <v>163</v>
      </c>
      <c r="AT134" s="165" t="s">
        <v>149</v>
      </c>
      <c r="AU134" s="165" t="s">
        <v>89</v>
      </c>
      <c r="AY134" s="19" t="s">
        <v>154</v>
      </c>
      <c r="BE134" s="166">
        <f>IF(N134="základní",J134,0)</f>
        <v>2955.15</v>
      </c>
      <c r="BF134" s="166">
        <f>IF(N134="snížená",J134,0)</f>
        <v>0</v>
      </c>
      <c r="BG134" s="166">
        <f>IF(N134="zákl. přenesená",J134,0)</f>
        <v>0</v>
      </c>
      <c r="BH134" s="166">
        <f>IF(N134="sníž. přenesená",J134,0)</f>
        <v>0</v>
      </c>
      <c r="BI134" s="166">
        <f>IF(N134="nulová",J134,0)</f>
        <v>0</v>
      </c>
      <c r="BJ134" s="19" t="s">
        <v>87</v>
      </c>
      <c r="BK134" s="166">
        <f>ROUND(I134*H134,2)</f>
        <v>2955.15</v>
      </c>
      <c r="BL134" s="19" t="s">
        <v>163</v>
      </c>
      <c r="BM134" s="165" t="s">
        <v>695</v>
      </c>
    </row>
    <row r="135" spans="1:65" s="2" customFormat="1" ht="10">
      <c r="A135" s="37"/>
      <c r="B135" s="38"/>
      <c r="C135" s="39"/>
      <c r="D135" s="215" t="s">
        <v>253</v>
      </c>
      <c r="E135" s="39"/>
      <c r="F135" s="216" t="s">
        <v>696</v>
      </c>
      <c r="G135" s="39"/>
      <c r="H135" s="39"/>
      <c r="I135" s="169"/>
      <c r="J135" s="39"/>
      <c r="K135" s="39"/>
      <c r="L135" s="42"/>
      <c r="M135" s="170"/>
      <c r="N135" s="171"/>
      <c r="O135" s="67"/>
      <c r="P135" s="67"/>
      <c r="Q135" s="67"/>
      <c r="R135" s="67"/>
      <c r="S135" s="67"/>
      <c r="T135" s="68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T135" s="19" t="s">
        <v>253</v>
      </c>
      <c r="AU135" s="19" t="s">
        <v>89</v>
      </c>
    </row>
    <row r="136" spans="1:65" s="13" customFormat="1" ht="10">
      <c r="B136" s="204"/>
      <c r="C136" s="205"/>
      <c r="D136" s="167" t="s">
        <v>247</v>
      </c>
      <c r="E136" s="206" t="s">
        <v>35</v>
      </c>
      <c r="F136" s="207" t="s">
        <v>687</v>
      </c>
      <c r="G136" s="205"/>
      <c r="H136" s="208">
        <v>99.823999999999998</v>
      </c>
      <c r="I136" s="209"/>
      <c r="J136" s="205"/>
      <c r="K136" s="205"/>
      <c r="L136" s="210"/>
      <c r="M136" s="211"/>
      <c r="N136" s="212"/>
      <c r="O136" s="212"/>
      <c r="P136" s="212"/>
      <c r="Q136" s="212"/>
      <c r="R136" s="212"/>
      <c r="S136" s="212"/>
      <c r="T136" s="213"/>
      <c r="AT136" s="214" t="s">
        <v>247</v>
      </c>
      <c r="AU136" s="214" t="s">
        <v>89</v>
      </c>
      <c r="AV136" s="13" t="s">
        <v>89</v>
      </c>
      <c r="AW136" s="13" t="s">
        <v>39</v>
      </c>
      <c r="AX136" s="13" t="s">
        <v>79</v>
      </c>
      <c r="AY136" s="214" t="s">
        <v>154</v>
      </c>
    </row>
    <row r="137" spans="1:65" s="13" customFormat="1" ht="10">
      <c r="B137" s="204"/>
      <c r="C137" s="205"/>
      <c r="D137" s="167" t="s">
        <v>247</v>
      </c>
      <c r="E137" s="206" t="s">
        <v>35</v>
      </c>
      <c r="F137" s="207" t="s">
        <v>688</v>
      </c>
      <c r="G137" s="205"/>
      <c r="H137" s="208">
        <v>101.14400000000001</v>
      </c>
      <c r="I137" s="209"/>
      <c r="J137" s="205"/>
      <c r="K137" s="205"/>
      <c r="L137" s="210"/>
      <c r="M137" s="211"/>
      <c r="N137" s="212"/>
      <c r="O137" s="212"/>
      <c r="P137" s="212"/>
      <c r="Q137" s="212"/>
      <c r="R137" s="212"/>
      <c r="S137" s="212"/>
      <c r="T137" s="213"/>
      <c r="AT137" s="214" t="s">
        <v>247</v>
      </c>
      <c r="AU137" s="214" t="s">
        <v>89</v>
      </c>
      <c r="AV137" s="13" t="s">
        <v>89</v>
      </c>
      <c r="AW137" s="13" t="s">
        <v>39</v>
      </c>
      <c r="AX137" s="13" t="s">
        <v>79</v>
      </c>
      <c r="AY137" s="214" t="s">
        <v>154</v>
      </c>
    </row>
    <row r="138" spans="1:65" s="13" customFormat="1" ht="10">
      <c r="B138" s="204"/>
      <c r="C138" s="205"/>
      <c r="D138" s="167" t="s">
        <v>247</v>
      </c>
      <c r="E138" s="206" t="s">
        <v>35</v>
      </c>
      <c r="F138" s="207" t="s">
        <v>689</v>
      </c>
      <c r="G138" s="205"/>
      <c r="H138" s="208">
        <v>31.51</v>
      </c>
      <c r="I138" s="209"/>
      <c r="J138" s="205"/>
      <c r="K138" s="205"/>
      <c r="L138" s="210"/>
      <c r="M138" s="211"/>
      <c r="N138" s="212"/>
      <c r="O138" s="212"/>
      <c r="P138" s="212"/>
      <c r="Q138" s="212"/>
      <c r="R138" s="212"/>
      <c r="S138" s="212"/>
      <c r="T138" s="213"/>
      <c r="AT138" s="214" t="s">
        <v>247</v>
      </c>
      <c r="AU138" s="214" t="s">
        <v>89</v>
      </c>
      <c r="AV138" s="13" t="s">
        <v>89</v>
      </c>
      <c r="AW138" s="13" t="s">
        <v>39</v>
      </c>
      <c r="AX138" s="13" t="s">
        <v>79</v>
      </c>
      <c r="AY138" s="214" t="s">
        <v>154</v>
      </c>
    </row>
    <row r="139" spans="1:65" s="13" customFormat="1" ht="10">
      <c r="B139" s="204"/>
      <c r="C139" s="205"/>
      <c r="D139" s="167" t="s">
        <v>247</v>
      </c>
      <c r="E139" s="206" t="s">
        <v>35</v>
      </c>
      <c r="F139" s="207" t="s">
        <v>690</v>
      </c>
      <c r="G139" s="205"/>
      <c r="H139" s="208">
        <v>25.608000000000001</v>
      </c>
      <c r="I139" s="209"/>
      <c r="J139" s="205"/>
      <c r="K139" s="205"/>
      <c r="L139" s="210"/>
      <c r="M139" s="211"/>
      <c r="N139" s="212"/>
      <c r="O139" s="212"/>
      <c r="P139" s="212"/>
      <c r="Q139" s="212"/>
      <c r="R139" s="212"/>
      <c r="S139" s="212"/>
      <c r="T139" s="213"/>
      <c r="AT139" s="214" t="s">
        <v>247</v>
      </c>
      <c r="AU139" s="214" t="s">
        <v>89</v>
      </c>
      <c r="AV139" s="13" t="s">
        <v>89</v>
      </c>
      <c r="AW139" s="13" t="s">
        <v>39</v>
      </c>
      <c r="AX139" s="13" t="s">
        <v>79</v>
      </c>
      <c r="AY139" s="214" t="s">
        <v>154</v>
      </c>
    </row>
    <row r="140" spans="1:65" s="13" customFormat="1" ht="10">
      <c r="B140" s="204"/>
      <c r="C140" s="205"/>
      <c r="D140" s="167" t="s">
        <v>247</v>
      </c>
      <c r="E140" s="206" t="s">
        <v>35</v>
      </c>
      <c r="F140" s="207" t="s">
        <v>691</v>
      </c>
      <c r="G140" s="205"/>
      <c r="H140" s="208">
        <v>36.472000000000001</v>
      </c>
      <c r="I140" s="209"/>
      <c r="J140" s="205"/>
      <c r="K140" s="205"/>
      <c r="L140" s="210"/>
      <c r="M140" s="211"/>
      <c r="N140" s="212"/>
      <c r="O140" s="212"/>
      <c r="P140" s="212"/>
      <c r="Q140" s="212"/>
      <c r="R140" s="212"/>
      <c r="S140" s="212"/>
      <c r="T140" s="213"/>
      <c r="AT140" s="214" t="s">
        <v>247</v>
      </c>
      <c r="AU140" s="214" t="s">
        <v>89</v>
      </c>
      <c r="AV140" s="13" t="s">
        <v>89</v>
      </c>
      <c r="AW140" s="13" t="s">
        <v>39</v>
      </c>
      <c r="AX140" s="13" t="s">
        <v>79</v>
      </c>
      <c r="AY140" s="214" t="s">
        <v>154</v>
      </c>
    </row>
    <row r="141" spans="1:65" s="13" customFormat="1" ht="10">
      <c r="B141" s="204"/>
      <c r="C141" s="205"/>
      <c r="D141" s="167" t="s">
        <v>247</v>
      </c>
      <c r="E141" s="206" t="s">
        <v>35</v>
      </c>
      <c r="F141" s="207" t="s">
        <v>692</v>
      </c>
      <c r="G141" s="205"/>
      <c r="H141" s="208">
        <v>33.792000000000002</v>
      </c>
      <c r="I141" s="209"/>
      <c r="J141" s="205"/>
      <c r="K141" s="205"/>
      <c r="L141" s="210"/>
      <c r="M141" s="211"/>
      <c r="N141" s="212"/>
      <c r="O141" s="212"/>
      <c r="P141" s="212"/>
      <c r="Q141" s="212"/>
      <c r="R141" s="212"/>
      <c r="S141" s="212"/>
      <c r="T141" s="213"/>
      <c r="AT141" s="214" t="s">
        <v>247</v>
      </c>
      <c r="AU141" s="214" t="s">
        <v>89</v>
      </c>
      <c r="AV141" s="13" t="s">
        <v>89</v>
      </c>
      <c r="AW141" s="13" t="s">
        <v>39</v>
      </c>
      <c r="AX141" s="13" t="s">
        <v>79</v>
      </c>
      <c r="AY141" s="214" t="s">
        <v>154</v>
      </c>
    </row>
    <row r="142" spans="1:65" s="14" customFormat="1" ht="10">
      <c r="B142" s="217"/>
      <c r="C142" s="218"/>
      <c r="D142" s="167" t="s">
        <v>247</v>
      </c>
      <c r="E142" s="219" t="s">
        <v>35</v>
      </c>
      <c r="F142" s="220" t="s">
        <v>267</v>
      </c>
      <c r="G142" s="218"/>
      <c r="H142" s="221">
        <v>328.35</v>
      </c>
      <c r="I142" s="222"/>
      <c r="J142" s="218"/>
      <c r="K142" s="218"/>
      <c r="L142" s="223"/>
      <c r="M142" s="224"/>
      <c r="N142" s="225"/>
      <c r="O142" s="225"/>
      <c r="P142" s="225"/>
      <c r="Q142" s="225"/>
      <c r="R142" s="225"/>
      <c r="S142" s="225"/>
      <c r="T142" s="226"/>
      <c r="AT142" s="227" t="s">
        <v>247</v>
      </c>
      <c r="AU142" s="227" t="s">
        <v>89</v>
      </c>
      <c r="AV142" s="14" t="s">
        <v>163</v>
      </c>
      <c r="AW142" s="14" t="s">
        <v>39</v>
      </c>
      <c r="AX142" s="14" t="s">
        <v>87</v>
      </c>
      <c r="AY142" s="227" t="s">
        <v>154</v>
      </c>
    </row>
    <row r="143" spans="1:65" s="12" customFormat="1" ht="22.75" customHeight="1">
      <c r="B143" s="188"/>
      <c r="C143" s="189"/>
      <c r="D143" s="190" t="s">
        <v>78</v>
      </c>
      <c r="E143" s="202" t="s">
        <v>697</v>
      </c>
      <c r="F143" s="202" t="s">
        <v>698</v>
      </c>
      <c r="G143" s="189"/>
      <c r="H143" s="189"/>
      <c r="I143" s="192"/>
      <c r="J143" s="203">
        <f>BK143</f>
        <v>94876.23000000001</v>
      </c>
      <c r="K143" s="189"/>
      <c r="L143" s="194"/>
      <c r="M143" s="195"/>
      <c r="N143" s="196"/>
      <c r="O143" s="196"/>
      <c r="P143" s="197">
        <f>SUM(P144:P154)</f>
        <v>0</v>
      </c>
      <c r="Q143" s="196"/>
      <c r="R143" s="197">
        <f>SUM(R144:R154)</f>
        <v>0</v>
      </c>
      <c r="S143" s="196"/>
      <c r="T143" s="198">
        <f>SUM(T144:T154)</f>
        <v>0</v>
      </c>
      <c r="AR143" s="199" t="s">
        <v>87</v>
      </c>
      <c r="AT143" s="200" t="s">
        <v>78</v>
      </c>
      <c r="AU143" s="200" t="s">
        <v>87</v>
      </c>
      <c r="AY143" s="199" t="s">
        <v>154</v>
      </c>
      <c r="BK143" s="201">
        <f>SUM(BK144:BK154)</f>
        <v>94876.23000000001</v>
      </c>
    </row>
    <row r="144" spans="1:65" s="2" customFormat="1" ht="37.75" customHeight="1">
      <c r="A144" s="37"/>
      <c r="B144" s="38"/>
      <c r="C144" s="154" t="s">
        <v>183</v>
      </c>
      <c r="D144" s="154" t="s">
        <v>149</v>
      </c>
      <c r="E144" s="155" t="s">
        <v>699</v>
      </c>
      <c r="F144" s="156" t="s">
        <v>700</v>
      </c>
      <c r="G144" s="157" t="s">
        <v>662</v>
      </c>
      <c r="H144" s="158">
        <v>213.685</v>
      </c>
      <c r="I144" s="159">
        <v>80</v>
      </c>
      <c r="J144" s="160">
        <f>ROUND(I144*H144,2)</f>
        <v>17094.8</v>
      </c>
      <c r="K144" s="156" t="s">
        <v>251</v>
      </c>
      <c r="L144" s="42"/>
      <c r="M144" s="161" t="s">
        <v>35</v>
      </c>
      <c r="N144" s="162" t="s">
        <v>50</v>
      </c>
      <c r="O144" s="67"/>
      <c r="P144" s="163">
        <f>O144*H144</f>
        <v>0</v>
      </c>
      <c r="Q144" s="163">
        <v>0</v>
      </c>
      <c r="R144" s="163">
        <f>Q144*H144</f>
        <v>0</v>
      </c>
      <c r="S144" s="163">
        <v>0</v>
      </c>
      <c r="T144" s="164">
        <f>S144*H144</f>
        <v>0</v>
      </c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R144" s="165" t="s">
        <v>163</v>
      </c>
      <c r="AT144" s="165" t="s">
        <v>149</v>
      </c>
      <c r="AU144" s="165" t="s">
        <v>89</v>
      </c>
      <c r="AY144" s="19" t="s">
        <v>154</v>
      </c>
      <c r="BE144" s="166">
        <f>IF(N144="základní",J144,0)</f>
        <v>17094.8</v>
      </c>
      <c r="BF144" s="166">
        <f>IF(N144="snížená",J144,0)</f>
        <v>0</v>
      </c>
      <c r="BG144" s="166">
        <f>IF(N144="zákl. přenesená",J144,0)</f>
        <v>0</v>
      </c>
      <c r="BH144" s="166">
        <f>IF(N144="sníž. přenesená",J144,0)</f>
        <v>0</v>
      </c>
      <c r="BI144" s="166">
        <f>IF(N144="nulová",J144,0)</f>
        <v>0</v>
      </c>
      <c r="BJ144" s="19" t="s">
        <v>87</v>
      </c>
      <c r="BK144" s="166">
        <f>ROUND(I144*H144,2)</f>
        <v>17094.8</v>
      </c>
      <c r="BL144" s="19" t="s">
        <v>163</v>
      </c>
      <c r="BM144" s="165" t="s">
        <v>701</v>
      </c>
    </row>
    <row r="145" spans="1:65" s="2" customFormat="1" ht="10">
      <c r="A145" s="37"/>
      <c r="B145" s="38"/>
      <c r="C145" s="39"/>
      <c r="D145" s="215" t="s">
        <v>253</v>
      </c>
      <c r="E145" s="39"/>
      <c r="F145" s="216" t="s">
        <v>702</v>
      </c>
      <c r="G145" s="39"/>
      <c r="H145" s="39"/>
      <c r="I145" s="169"/>
      <c r="J145" s="39"/>
      <c r="K145" s="39"/>
      <c r="L145" s="42"/>
      <c r="M145" s="170"/>
      <c r="N145" s="171"/>
      <c r="O145" s="67"/>
      <c r="P145" s="67"/>
      <c r="Q145" s="67"/>
      <c r="R145" s="67"/>
      <c r="S145" s="67"/>
      <c r="T145" s="68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T145" s="19" t="s">
        <v>253</v>
      </c>
      <c r="AU145" s="19" t="s">
        <v>89</v>
      </c>
    </row>
    <row r="146" spans="1:65" s="13" customFormat="1" ht="10">
      <c r="B146" s="204"/>
      <c r="C146" s="205"/>
      <c r="D146" s="167" t="s">
        <v>247</v>
      </c>
      <c r="E146" s="206" t="s">
        <v>35</v>
      </c>
      <c r="F146" s="207" t="s">
        <v>703</v>
      </c>
      <c r="G146" s="205"/>
      <c r="H146" s="208">
        <v>213.685</v>
      </c>
      <c r="I146" s="209"/>
      <c r="J146" s="205"/>
      <c r="K146" s="205"/>
      <c r="L146" s="210"/>
      <c r="M146" s="211"/>
      <c r="N146" s="212"/>
      <c r="O146" s="212"/>
      <c r="P146" s="212"/>
      <c r="Q146" s="212"/>
      <c r="R146" s="212"/>
      <c r="S146" s="212"/>
      <c r="T146" s="213"/>
      <c r="AT146" s="214" t="s">
        <v>247</v>
      </c>
      <c r="AU146" s="214" t="s">
        <v>89</v>
      </c>
      <c r="AV146" s="13" t="s">
        <v>89</v>
      </c>
      <c r="AW146" s="13" t="s">
        <v>39</v>
      </c>
      <c r="AX146" s="13" t="s">
        <v>87</v>
      </c>
      <c r="AY146" s="214" t="s">
        <v>154</v>
      </c>
    </row>
    <row r="147" spans="1:65" s="2" customFormat="1" ht="24.15" customHeight="1">
      <c r="A147" s="37"/>
      <c r="B147" s="38"/>
      <c r="C147" s="154" t="s">
        <v>187</v>
      </c>
      <c r="D147" s="154" t="s">
        <v>149</v>
      </c>
      <c r="E147" s="155" t="s">
        <v>704</v>
      </c>
      <c r="F147" s="156" t="s">
        <v>610</v>
      </c>
      <c r="G147" s="157" t="s">
        <v>562</v>
      </c>
      <c r="H147" s="158">
        <v>406.00200000000001</v>
      </c>
      <c r="I147" s="159">
        <v>180</v>
      </c>
      <c r="J147" s="160">
        <f>ROUND(I147*H147,2)</f>
        <v>73080.36</v>
      </c>
      <c r="K147" s="156" t="s">
        <v>251</v>
      </c>
      <c r="L147" s="42"/>
      <c r="M147" s="161" t="s">
        <v>35</v>
      </c>
      <c r="N147" s="162" t="s">
        <v>50</v>
      </c>
      <c r="O147" s="67"/>
      <c r="P147" s="163">
        <f>O147*H147</f>
        <v>0</v>
      </c>
      <c r="Q147" s="163">
        <v>0</v>
      </c>
      <c r="R147" s="163">
        <f>Q147*H147</f>
        <v>0</v>
      </c>
      <c r="S147" s="163">
        <v>0</v>
      </c>
      <c r="T147" s="164">
        <f>S147*H147</f>
        <v>0</v>
      </c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R147" s="165" t="s">
        <v>163</v>
      </c>
      <c r="AT147" s="165" t="s">
        <v>149</v>
      </c>
      <c r="AU147" s="165" t="s">
        <v>89</v>
      </c>
      <c r="AY147" s="19" t="s">
        <v>154</v>
      </c>
      <c r="BE147" s="166">
        <f>IF(N147="základní",J147,0)</f>
        <v>73080.36</v>
      </c>
      <c r="BF147" s="166">
        <f>IF(N147="snížená",J147,0)</f>
        <v>0</v>
      </c>
      <c r="BG147" s="166">
        <f>IF(N147="zákl. přenesená",J147,0)</f>
        <v>0</v>
      </c>
      <c r="BH147" s="166">
        <f>IF(N147="sníž. přenesená",J147,0)</f>
        <v>0</v>
      </c>
      <c r="BI147" s="166">
        <f>IF(N147="nulová",J147,0)</f>
        <v>0</v>
      </c>
      <c r="BJ147" s="19" t="s">
        <v>87</v>
      </c>
      <c r="BK147" s="166">
        <f>ROUND(I147*H147,2)</f>
        <v>73080.36</v>
      </c>
      <c r="BL147" s="19" t="s">
        <v>163</v>
      </c>
      <c r="BM147" s="165" t="s">
        <v>705</v>
      </c>
    </row>
    <row r="148" spans="1:65" s="2" customFormat="1" ht="10">
      <c r="A148" s="37"/>
      <c r="B148" s="38"/>
      <c r="C148" s="39"/>
      <c r="D148" s="215" t="s">
        <v>253</v>
      </c>
      <c r="E148" s="39"/>
      <c r="F148" s="216" t="s">
        <v>706</v>
      </c>
      <c r="G148" s="39"/>
      <c r="H148" s="39"/>
      <c r="I148" s="169"/>
      <c r="J148" s="39"/>
      <c r="K148" s="39"/>
      <c r="L148" s="42"/>
      <c r="M148" s="170"/>
      <c r="N148" s="171"/>
      <c r="O148" s="67"/>
      <c r="P148" s="67"/>
      <c r="Q148" s="67"/>
      <c r="R148" s="67"/>
      <c r="S148" s="67"/>
      <c r="T148" s="68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T148" s="19" t="s">
        <v>253</v>
      </c>
      <c r="AU148" s="19" t="s">
        <v>89</v>
      </c>
    </row>
    <row r="149" spans="1:65" s="13" customFormat="1" ht="10">
      <c r="B149" s="204"/>
      <c r="C149" s="205"/>
      <c r="D149" s="167" t="s">
        <v>247</v>
      </c>
      <c r="E149" s="206" t="s">
        <v>35</v>
      </c>
      <c r="F149" s="207" t="s">
        <v>707</v>
      </c>
      <c r="G149" s="205"/>
      <c r="H149" s="208">
        <v>213.685</v>
      </c>
      <c r="I149" s="209"/>
      <c r="J149" s="205"/>
      <c r="K149" s="205"/>
      <c r="L149" s="210"/>
      <c r="M149" s="211"/>
      <c r="N149" s="212"/>
      <c r="O149" s="212"/>
      <c r="P149" s="212"/>
      <c r="Q149" s="212"/>
      <c r="R149" s="212"/>
      <c r="S149" s="212"/>
      <c r="T149" s="213"/>
      <c r="AT149" s="214" t="s">
        <v>247</v>
      </c>
      <c r="AU149" s="214" t="s">
        <v>89</v>
      </c>
      <c r="AV149" s="13" t="s">
        <v>89</v>
      </c>
      <c r="AW149" s="13" t="s">
        <v>39</v>
      </c>
      <c r="AX149" s="13" t="s">
        <v>79</v>
      </c>
      <c r="AY149" s="214" t="s">
        <v>154</v>
      </c>
    </row>
    <row r="150" spans="1:65" s="15" customFormat="1" ht="10">
      <c r="B150" s="238"/>
      <c r="C150" s="239"/>
      <c r="D150" s="167" t="s">
        <v>247</v>
      </c>
      <c r="E150" s="240" t="s">
        <v>35</v>
      </c>
      <c r="F150" s="241" t="s">
        <v>482</v>
      </c>
      <c r="G150" s="239"/>
      <c r="H150" s="242">
        <v>213.685</v>
      </c>
      <c r="I150" s="243"/>
      <c r="J150" s="239"/>
      <c r="K150" s="239"/>
      <c r="L150" s="244"/>
      <c r="M150" s="245"/>
      <c r="N150" s="246"/>
      <c r="O150" s="246"/>
      <c r="P150" s="246"/>
      <c r="Q150" s="246"/>
      <c r="R150" s="246"/>
      <c r="S150" s="246"/>
      <c r="T150" s="247"/>
      <c r="AT150" s="248" t="s">
        <v>247</v>
      </c>
      <c r="AU150" s="248" t="s">
        <v>89</v>
      </c>
      <c r="AV150" s="15" t="s">
        <v>159</v>
      </c>
      <c r="AW150" s="15" t="s">
        <v>39</v>
      </c>
      <c r="AX150" s="15" t="s">
        <v>79</v>
      </c>
      <c r="AY150" s="248" t="s">
        <v>154</v>
      </c>
    </row>
    <row r="151" spans="1:65" s="13" customFormat="1" ht="10">
      <c r="B151" s="204"/>
      <c r="C151" s="205"/>
      <c r="D151" s="167" t="s">
        <v>247</v>
      </c>
      <c r="E151" s="206" t="s">
        <v>35</v>
      </c>
      <c r="F151" s="207" t="s">
        <v>708</v>
      </c>
      <c r="G151" s="205"/>
      <c r="H151" s="208">
        <v>406.00200000000001</v>
      </c>
      <c r="I151" s="209"/>
      <c r="J151" s="205"/>
      <c r="K151" s="205"/>
      <c r="L151" s="210"/>
      <c r="M151" s="211"/>
      <c r="N151" s="212"/>
      <c r="O151" s="212"/>
      <c r="P151" s="212"/>
      <c r="Q151" s="212"/>
      <c r="R151" s="212"/>
      <c r="S151" s="212"/>
      <c r="T151" s="213"/>
      <c r="AT151" s="214" t="s">
        <v>247</v>
      </c>
      <c r="AU151" s="214" t="s">
        <v>89</v>
      </c>
      <c r="AV151" s="13" t="s">
        <v>89</v>
      </c>
      <c r="AW151" s="13" t="s">
        <v>39</v>
      </c>
      <c r="AX151" s="13" t="s">
        <v>87</v>
      </c>
      <c r="AY151" s="214" t="s">
        <v>154</v>
      </c>
    </row>
    <row r="152" spans="1:65" s="2" customFormat="1" ht="24.15" customHeight="1">
      <c r="A152" s="37"/>
      <c r="B152" s="38"/>
      <c r="C152" s="154" t="s">
        <v>193</v>
      </c>
      <c r="D152" s="154" t="s">
        <v>149</v>
      </c>
      <c r="E152" s="155" t="s">
        <v>709</v>
      </c>
      <c r="F152" s="156" t="s">
        <v>710</v>
      </c>
      <c r="G152" s="157" t="s">
        <v>662</v>
      </c>
      <c r="H152" s="158">
        <v>213.685</v>
      </c>
      <c r="I152" s="159">
        <v>22</v>
      </c>
      <c r="J152" s="160">
        <f>ROUND(I152*H152,2)</f>
        <v>4701.07</v>
      </c>
      <c r="K152" s="156" t="s">
        <v>251</v>
      </c>
      <c r="L152" s="42"/>
      <c r="M152" s="161" t="s">
        <v>35</v>
      </c>
      <c r="N152" s="162" t="s">
        <v>50</v>
      </c>
      <c r="O152" s="67"/>
      <c r="P152" s="163">
        <f>O152*H152</f>
        <v>0</v>
      </c>
      <c r="Q152" s="163">
        <v>0</v>
      </c>
      <c r="R152" s="163">
        <f>Q152*H152</f>
        <v>0</v>
      </c>
      <c r="S152" s="163">
        <v>0</v>
      </c>
      <c r="T152" s="164">
        <f>S152*H152</f>
        <v>0</v>
      </c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R152" s="165" t="s">
        <v>163</v>
      </c>
      <c r="AT152" s="165" t="s">
        <v>149</v>
      </c>
      <c r="AU152" s="165" t="s">
        <v>89</v>
      </c>
      <c r="AY152" s="19" t="s">
        <v>154</v>
      </c>
      <c r="BE152" s="166">
        <f>IF(N152="základní",J152,0)</f>
        <v>4701.07</v>
      </c>
      <c r="BF152" s="166">
        <f>IF(N152="snížená",J152,0)</f>
        <v>0</v>
      </c>
      <c r="BG152" s="166">
        <f>IF(N152="zákl. přenesená",J152,0)</f>
        <v>0</v>
      </c>
      <c r="BH152" s="166">
        <f>IF(N152="sníž. přenesená",J152,0)</f>
        <v>0</v>
      </c>
      <c r="BI152" s="166">
        <f>IF(N152="nulová",J152,0)</f>
        <v>0</v>
      </c>
      <c r="BJ152" s="19" t="s">
        <v>87</v>
      </c>
      <c r="BK152" s="166">
        <f>ROUND(I152*H152,2)</f>
        <v>4701.07</v>
      </c>
      <c r="BL152" s="19" t="s">
        <v>163</v>
      </c>
      <c r="BM152" s="165" t="s">
        <v>711</v>
      </c>
    </row>
    <row r="153" spans="1:65" s="2" customFormat="1" ht="10">
      <c r="A153" s="37"/>
      <c r="B153" s="38"/>
      <c r="C153" s="39"/>
      <c r="D153" s="215" t="s">
        <v>253</v>
      </c>
      <c r="E153" s="39"/>
      <c r="F153" s="216" t="s">
        <v>712</v>
      </c>
      <c r="G153" s="39"/>
      <c r="H153" s="39"/>
      <c r="I153" s="169"/>
      <c r="J153" s="39"/>
      <c r="K153" s="39"/>
      <c r="L153" s="42"/>
      <c r="M153" s="170"/>
      <c r="N153" s="171"/>
      <c r="O153" s="67"/>
      <c r="P153" s="67"/>
      <c r="Q153" s="67"/>
      <c r="R153" s="67"/>
      <c r="S153" s="67"/>
      <c r="T153" s="68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T153" s="19" t="s">
        <v>253</v>
      </c>
      <c r="AU153" s="19" t="s">
        <v>89</v>
      </c>
    </row>
    <row r="154" spans="1:65" s="13" customFormat="1" ht="10">
      <c r="B154" s="204"/>
      <c r="C154" s="205"/>
      <c r="D154" s="167" t="s">
        <v>247</v>
      </c>
      <c r="E154" s="206" t="s">
        <v>35</v>
      </c>
      <c r="F154" s="207" t="s">
        <v>707</v>
      </c>
      <c r="G154" s="205"/>
      <c r="H154" s="208">
        <v>213.685</v>
      </c>
      <c r="I154" s="209"/>
      <c r="J154" s="205"/>
      <c r="K154" s="205"/>
      <c r="L154" s="210"/>
      <c r="M154" s="211"/>
      <c r="N154" s="212"/>
      <c r="O154" s="212"/>
      <c r="P154" s="212"/>
      <c r="Q154" s="212"/>
      <c r="R154" s="212"/>
      <c r="S154" s="212"/>
      <c r="T154" s="213"/>
      <c r="AT154" s="214" t="s">
        <v>247</v>
      </c>
      <c r="AU154" s="214" t="s">
        <v>89</v>
      </c>
      <c r="AV154" s="13" t="s">
        <v>89</v>
      </c>
      <c r="AW154" s="13" t="s">
        <v>39</v>
      </c>
      <c r="AX154" s="13" t="s">
        <v>87</v>
      </c>
      <c r="AY154" s="214" t="s">
        <v>154</v>
      </c>
    </row>
    <row r="155" spans="1:65" s="12" customFormat="1" ht="22.75" customHeight="1">
      <c r="B155" s="188"/>
      <c r="C155" s="189"/>
      <c r="D155" s="190" t="s">
        <v>78</v>
      </c>
      <c r="E155" s="202" t="s">
        <v>163</v>
      </c>
      <c r="F155" s="202" t="s">
        <v>713</v>
      </c>
      <c r="G155" s="189"/>
      <c r="H155" s="189"/>
      <c r="I155" s="192"/>
      <c r="J155" s="203">
        <f>BK155</f>
        <v>221911.77000000002</v>
      </c>
      <c r="K155" s="189"/>
      <c r="L155" s="194"/>
      <c r="M155" s="195"/>
      <c r="N155" s="196"/>
      <c r="O155" s="196"/>
      <c r="P155" s="197">
        <f>SUM(P156:P162)</f>
        <v>0</v>
      </c>
      <c r="Q155" s="196"/>
      <c r="R155" s="197">
        <f>SUM(R156:R162)</f>
        <v>0</v>
      </c>
      <c r="S155" s="196"/>
      <c r="T155" s="198">
        <f>SUM(T156:T162)</f>
        <v>0</v>
      </c>
      <c r="AR155" s="199" t="s">
        <v>87</v>
      </c>
      <c r="AT155" s="200" t="s">
        <v>78</v>
      </c>
      <c r="AU155" s="200" t="s">
        <v>87</v>
      </c>
      <c r="AY155" s="199" t="s">
        <v>154</v>
      </c>
      <c r="BK155" s="201">
        <f>SUM(BK156:BK162)</f>
        <v>221911.77000000002</v>
      </c>
    </row>
    <row r="156" spans="1:65" s="2" customFormat="1" ht="24.15" customHeight="1">
      <c r="A156" s="37"/>
      <c r="B156" s="38"/>
      <c r="C156" s="154" t="s">
        <v>197</v>
      </c>
      <c r="D156" s="154" t="s">
        <v>149</v>
      </c>
      <c r="E156" s="155" t="s">
        <v>714</v>
      </c>
      <c r="F156" s="156" t="s">
        <v>715</v>
      </c>
      <c r="G156" s="157" t="s">
        <v>662</v>
      </c>
      <c r="H156" s="158">
        <v>213.685</v>
      </c>
      <c r="I156" s="159">
        <v>157</v>
      </c>
      <c r="J156" s="160">
        <f>ROUND(I156*H156,2)</f>
        <v>33548.550000000003</v>
      </c>
      <c r="K156" s="156" t="s">
        <v>251</v>
      </c>
      <c r="L156" s="42"/>
      <c r="M156" s="161" t="s">
        <v>35</v>
      </c>
      <c r="N156" s="162" t="s">
        <v>50</v>
      </c>
      <c r="O156" s="67"/>
      <c r="P156" s="163">
        <f>O156*H156</f>
        <v>0</v>
      </c>
      <c r="Q156" s="163">
        <v>0</v>
      </c>
      <c r="R156" s="163">
        <f>Q156*H156</f>
        <v>0</v>
      </c>
      <c r="S156" s="163">
        <v>0</v>
      </c>
      <c r="T156" s="164">
        <f>S156*H156</f>
        <v>0</v>
      </c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R156" s="165" t="s">
        <v>163</v>
      </c>
      <c r="AT156" s="165" t="s">
        <v>149</v>
      </c>
      <c r="AU156" s="165" t="s">
        <v>89</v>
      </c>
      <c r="AY156" s="19" t="s">
        <v>154</v>
      </c>
      <c r="BE156" s="166">
        <f>IF(N156="základní",J156,0)</f>
        <v>33548.550000000003</v>
      </c>
      <c r="BF156" s="166">
        <f>IF(N156="snížená",J156,0)</f>
        <v>0</v>
      </c>
      <c r="BG156" s="166">
        <f>IF(N156="zákl. přenesená",J156,0)</f>
        <v>0</v>
      </c>
      <c r="BH156" s="166">
        <f>IF(N156="sníž. přenesená",J156,0)</f>
        <v>0</v>
      </c>
      <c r="BI156" s="166">
        <f>IF(N156="nulová",J156,0)</f>
        <v>0</v>
      </c>
      <c r="BJ156" s="19" t="s">
        <v>87</v>
      </c>
      <c r="BK156" s="166">
        <f>ROUND(I156*H156,2)</f>
        <v>33548.550000000003</v>
      </c>
      <c r="BL156" s="19" t="s">
        <v>163</v>
      </c>
      <c r="BM156" s="165" t="s">
        <v>716</v>
      </c>
    </row>
    <row r="157" spans="1:65" s="2" customFormat="1" ht="10">
      <c r="A157" s="37"/>
      <c r="B157" s="38"/>
      <c r="C157" s="39"/>
      <c r="D157" s="215" t="s">
        <v>253</v>
      </c>
      <c r="E157" s="39"/>
      <c r="F157" s="216" t="s">
        <v>717</v>
      </c>
      <c r="G157" s="39"/>
      <c r="H157" s="39"/>
      <c r="I157" s="169"/>
      <c r="J157" s="39"/>
      <c r="K157" s="39"/>
      <c r="L157" s="42"/>
      <c r="M157" s="170"/>
      <c r="N157" s="171"/>
      <c r="O157" s="67"/>
      <c r="P157" s="67"/>
      <c r="Q157" s="67"/>
      <c r="R157" s="67"/>
      <c r="S157" s="67"/>
      <c r="T157" s="68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T157" s="19" t="s">
        <v>253</v>
      </c>
      <c r="AU157" s="19" t="s">
        <v>89</v>
      </c>
    </row>
    <row r="158" spans="1:65" s="13" customFormat="1" ht="10">
      <c r="B158" s="204"/>
      <c r="C158" s="205"/>
      <c r="D158" s="167" t="s">
        <v>247</v>
      </c>
      <c r="E158" s="206" t="s">
        <v>35</v>
      </c>
      <c r="F158" s="207" t="s">
        <v>718</v>
      </c>
      <c r="G158" s="205"/>
      <c r="H158" s="208">
        <v>213.685</v>
      </c>
      <c r="I158" s="209"/>
      <c r="J158" s="205"/>
      <c r="K158" s="205"/>
      <c r="L158" s="210"/>
      <c r="M158" s="211"/>
      <c r="N158" s="212"/>
      <c r="O158" s="212"/>
      <c r="P158" s="212"/>
      <c r="Q158" s="212"/>
      <c r="R158" s="212"/>
      <c r="S158" s="212"/>
      <c r="T158" s="213"/>
      <c r="AT158" s="214" t="s">
        <v>247</v>
      </c>
      <c r="AU158" s="214" t="s">
        <v>89</v>
      </c>
      <c r="AV158" s="13" t="s">
        <v>89</v>
      </c>
      <c r="AW158" s="13" t="s">
        <v>39</v>
      </c>
      <c r="AX158" s="13" t="s">
        <v>87</v>
      </c>
      <c r="AY158" s="214" t="s">
        <v>154</v>
      </c>
    </row>
    <row r="159" spans="1:65" s="2" customFormat="1" ht="16.5" customHeight="1">
      <c r="A159" s="37"/>
      <c r="B159" s="38"/>
      <c r="C159" s="228" t="s">
        <v>201</v>
      </c>
      <c r="D159" s="228" t="s">
        <v>463</v>
      </c>
      <c r="E159" s="229" t="s">
        <v>719</v>
      </c>
      <c r="F159" s="230" t="s">
        <v>720</v>
      </c>
      <c r="G159" s="231" t="s">
        <v>562</v>
      </c>
      <c r="H159" s="232">
        <v>438.05399999999997</v>
      </c>
      <c r="I159" s="233">
        <v>430</v>
      </c>
      <c r="J159" s="234">
        <f>ROUND(I159*H159,2)</f>
        <v>188363.22</v>
      </c>
      <c r="K159" s="230" t="s">
        <v>251</v>
      </c>
      <c r="L159" s="235"/>
      <c r="M159" s="236" t="s">
        <v>35</v>
      </c>
      <c r="N159" s="237" t="s">
        <v>50</v>
      </c>
      <c r="O159" s="67"/>
      <c r="P159" s="163">
        <f>O159*H159</f>
        <v>0</v>
      </c>
      <c r="Q159" s="163">
        <v>0</v>
      </c>
      <c r="R159" s="163">
        <f>Q159*H159</f>
        <v>0</v>
      </c>
      <c r="S159" s="163">
        <v>0</v>
      </c>
      <c r="T159" s="164">
        <f>S159*H159</f>
        <v>0</v>
      </c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R159" s="165" t="s">
        <v>179</v>
      </c>
      <c r="AT159" s="165" t="s">
        <v>463</v>
      </c>
      <c r="AU159" s="165" t="s">
        <v>89</v>
      </c>
      <c r="AY159" s="19" t="s">
        <v>154</v>
      </c>
      <c r="BE159" s="166">
        <f>IF(N159="základní",J159,0)</f>
        <v>188363.22</v>
      </c>
      <c r="BF159" s="166">
        <f>IF(N159="snížená",J159,0)</f>
        <v>0</v>
      </c>
      <c r="BG159" s="166">
        <f>IF(N159="zákl. přenesená",J159,0)</f>
        <v>0</v>
      </c>
      <c r="BH159" s="166">
        <f>IF(N159="sníž. přenesená",J159,0)</f>
        <v>0</v>
      </c>
      <c r="BI159" s="166">
        <f>IF(N159="nulová",J159,0)</f>
        <v>0</v>
      </c>
      <c r="BJ159" s="19" t="s">
        <v>87</v>
      </c>
      <c r="BK159" s="166">
        <f>ROUND(I159*H159,2)</f>
        <v>188363.22</v>
      </c>
      <c r="BL159" s="19" t="s">
        <v>163</v>
      </c>
      <c r="BM159" s="165" t="s">
        <v>721</v>
      </c>
    </row>
    <row r="160" spans="1:65" s="13" customFormat="1" ht="10">
      <c r="B160" s="204"/>
      <c r="C160" s="205"/>
      <c r="D160" s="167" t="s">
        <v>247</v>
      </c>
      <c r="E160" s="206" t="s">
        <v>35</v>
      </c>
      <c r="F160" s="207" t="s">
        <v>722</v>
      </c>
      <c r="G160" s="205"/>
      <c r="H160" s="208">
        <v>213.685</v>
      </c>
      <c r="I160" s="209"/>
      <c r="J160" s="205"/>
      <c r="K160" s="205"/>
      <c r="L160" s="210"/>
      <c r="M160" s="211"/>
      <c r="N160" s="212"/>
      <c r="O160" s="212"/>
      <c r="P160" s="212"/>
      <c r="Q160" s="212"/>
      <c r="R160" s="212"/>
      <c r="S160" s="212"/>
      <c r="T160" s="213"/>
      <c r="AT160" s="214" t="s">
        <v>247</v>
      </c>
      <c r="AU160" s="214" t="s">
        <v>89</v>
      </c>
      <c r="AV160" s="13" t="s">
        <v>89</v>
      </c>
      <c r="AW160" s="13" t="s">
        <v>39</v>
      </c>
      <c r="AX160" s="13" t="s">
        <v>79</v>
      </c>
      <c r="AY160" s="214" t="s">
        <v>154</v>
      </c>
    </row>
    <row r="161" spans="1:65" s="15" customFormat="1" ht="10">
      <c r="B161" s="238"/>
      <c r="C161" s="239"/>
      <c r="D161" s="167" t="s">
        <v>247</v>
      </c>
      <c r="E161" s="240" t="s">
        <v>35</v>
      </c>
      <c r="F161" s="241" t="s">
        <v>482</v>
      </c>
      <c r="G161" s="239"/>
      <c r="H161" s="242">
        <v>213.685</v>
      </c>
      <c r="I161" s="243"/>
      <c r="J161" s="239"/>
      <c r="K161" s="239"/>
      <c r="L161" s="244"/>
      <c r="M161" s="245"/>
      <c r="N161" s="246"/>
      <c r="O161" s="246"/>
      <c r="P161" s="246"/>
      <c r="Q161" s="246"/>
      <c r="R161" s="246"/>
      <c r="S161" s="246"/>
      <c r="T161" s="247"/>
      <c r="AT161" s="248" t="s">
        <v>247</v>
      </c>
      <c r="AU161" s="248" t="s">
        <v>89</v>
      </c>
      <c r="AV161" s="15" t="s">
        <v>159</v>
      </c>
      <c r="AW161" s="15" t="s">
        <v>39</v>
      </c>
      <c r="AX161" s="15" t="s">
        <v>79</v>
      </c>
      <c r="AY161" s="248" t="s">
        <v>154</v>
      </c>
    </row>
    <row r="162" spans="1:65" s="13" customFormat="1" ht="10">
      <c r="B162" s="204"/>
      <c r="C162" s="205"/>
      <c r="D162" s="167" t="s">
        <v>247</v>
      </c>
      <c r="E162" s="206" t="s">
        <v>35</v>
      </c>
      <c r="F162" s="207" t="s">
        <v>723</v>
      </c>
      <c r="G162" s="205"/>
      <c r="H162" s="208">
        <v>438.05399999999997</v>
      </c>
      <c r="I162" s="209"/>
      <c r="J162" s="205"/>
      <c r="K162" s="205"/>
      <c r="L162" s="210"/>
      <c r="M162" s="211"/>
      <c r="N162" s="212"/>
      <c r="O162" s="212"/>
      <c r="P162" s="212"/>
      <c r="Q162" s="212"/>
      <c r="R162" s="212"/>
      <c r="S162" s="212"/>
      <c r="T162" s="213"/>
      <c r="AT162" s="214" t="s">
        <v>247</v>
      </c>
      <c r="AU162" s="214" t="s">
        <v>89</v>
      </c>
      <c r="AV162" s="13" t="s">
        <v>89</v>
      </c>
      <c r="AW162" s="13" t="s">
        <v>39</v>
      </c>
      <c r="AX162" s="13" t="s">
        <v>87</v>
      </c>
      <c r="AY162" s="214" t="s">
        <v>154</v>
      </c>
    </row>
    <row r="163" spans="1:65" s="12" customFormat="1" ht="22.75" customHeight="1">
      <c r="B163" s="188"/>
      <c r="C163" s="189"/>
      <c r="D163" s="190" t="s">
        <v>78</v>
      </c>
      <c r="E163" s="202" t="s">
        <v>724</v>
      </c>
      <c r="F163" s="202" t="s">
        <v>725</v>
      </c>
      <c r="G163" s="189"/>
      <c r="H163" s="189"/>
      <c r="I163" s="192"/>
      <c r="J163" s="203">
        <f>BK163</f>
        <v>86955.83</v>
      </c>
      <c r="K163" s="189"/>
      <c r="L163" s="194"/>
      <c r="M163" s="195"/>
      <c r="N163" s="196"/>
      <c r="O163" s="196"/>
      <c r="P163" s="197">
        <f>SUM(P164:P220)</f>
        <v>0</v>
      </c>
      <c r="Q163" s="196"/>
      <c r="R163" s="197">
        <f>SUM(R164:R220)</f>
        <v>2.7475000000000004E-4</v>
      </c>
      <c r="S163" s="196"/>
      <c r="T163" s="198">
        <f>SUM(T164:T220)</f>
        <v>24.078240000000001</v>
      </c>
      <c r="AR163" s="199" t="s">
        <v>87</v>
      </c>
      <c r="AT163" s="200" t="s">
        <v>78</v>
      </c>
      <c r="AU163" s="200" t="s">
        <v>87</v>
      </c>
      <c r="AY163" s="199" t="s">
        <v>154</v>
      </c>
      <c r="BK163" s="201">
        <f>SUM(BK164:BK220)</f>
        <v>86955.83</v>
      </c>
    </row>
    <row r="164" spans="1:65" s="2" customFormat="1" ht="16.5" customHeight="1">
      <c r="A164" s="37"/>
      <c r="B164" s="38"/>
      <c r="C164" s="154" t="s">
        <v>205</v>
      </c>
      <c r="D164" s="154" t="s">
        <v>149</v>
      </c>
      <c r="E164" s="155" t="s">
        <v>726</v>
      </c>
      <c r="F164" s="156" t="s">
        <v>727</v>
      </c>
      <c r="G164" s="157" t="s">
        <v>274</v>
      </c>
      <c r="H164" s="158">
        <v>6.6</v>
      </c>
      <c r="I164" s="159">
        <v>296</v>
      </c>
      <c r="J164" s="160">
        <f>ROUND(I164*H164,2)</f>
        <v>1953.6</v>
      </c>
      <c r="K164" s="156" t="s">
        <v>251</v>
      </c>
      <c r="L164" s="42"/>
      <c r="M164" s="161" t="s">
        <v>35</v>
      </c>
      <c r="N164" s="162" t="s">
        <v>50</v>
      </c>
      <c r="O164" s="67"/>
      <c r="P164" s="163">
        <f>O164*H164</f>
        <v>0</v>
      </c>
      <c r="Q164" s="163">
        <v>0</v>
      </c>
      <c r="R164" s="163">
        <f>Q164*H164</f>
        <v>0</v>
      </c>
      <c r="S164" s="163">
        <v>0.32</v>
      </c>
      <c r="T164" s="164">
        <f>S164*H164</f>
        <v>2.1120000000000001</v>
      </c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R164" s="165" t="s">
        <v>163</v>
      </c>
      <c r="AT164" s="165" t="s">
        <v>149</v>
      </c>
      <c r="AU164" s="165" t="s">
        <v>89</v>
      </c>
      <c r="AY164" s="19" t="s">
        <v>154</v>
      </c>
      <c r="BE164" s="166">
        <f>IF(N164="základní",J164,0)</f>
        <v>1953.6</v>
      </c>
      <c r="BF164" s="166">
        <f>IF(N164="snížená",J164,0)</f>
        <v>0</v>
      </c>
      <c r="BG164" s="166">
        <f>IF(N164="zákl. přenesená",J164,0)</f>
        <v>0</v>
      </c>
      <c r="BH164" s="166">
        <f>IF(N164="sníž. přenesená",J164,0)</f>
        <v>0</v>
      </c>
      <c r="BI164" s="166">
        <f>IF(N164="nulová",J164,0)</f>
        <v>0</v>
      </c>
      <c r="BJ164" s="19" t="s">
        <v>87</v>
      </c>
      <c r="BK164" s="166">
        <f>ROUND(I164*H164,2)</f>
        <v>1953.6</v>
      </c>
      <c r="BL164" s="19" t="s">
        <v>163</v>
      </c>
      <c r="BM164" s="165" t="s">
        <v>728</v>
      </c>
    </row>
    <row r="165" spans="1:65" s="2" customFormat="1" ht="10">
      <c r="A165" s="37"/>
      <c r="B165" s="38"/>
      <c r="C165" s="39"/>
      <c r="D165" s="215" t="s">
        <v>253</v>
      </c>
      <c r="E165" s="39"/>
      <c r="F165" s="216" t="s">
        <v>729</v>
      </c>
      <c r="G165" s="39"/>
      <c r="H165" s="39"/>
      <c r="I165" s="169"/>
      <c r="J165" s="39"/>
      <c r="K165" s="39"/>
      <c r="L165" s="42"/>
      <c r="M165" s="170"/>
      <c r="N165" s="171"/>
      <c r="O165" s="67"/>
      <c r="P165" s="67"/>
      <c r="Q165" s="67"/>
      <c r="R165" s="67"/>
      <c r="S165" s="67"/>
      <c r="T165" s="68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T165" s="19" t="s">
        <v>253</v>
      </c>
      <c r="AU165" s="19" t="s">
        <v>89</v>
      </c>
    </row>
    <row r="166" spans="1:65" s="13" customFormat="1" ht="10">
      <c r="B166" s="204"/>
      <c r="C166" s="205"/>
      <c r="D166" s="167" t="s">
        <v>247</v>
      </c>
      <c r="E166" s="206" t="s">
        <v>35</v>
      </c>
      <c r="F166" s="207" t="s">
        <v>730</v>
      </c>
      <c r="G166" s="205"/>
      <c r="H166" s="208">
        <v>6.6</v>
      </c>
      <c r="I166" s="209"/>
      <c r="J166" s="205"/>
      <c r="K166" s="205"/>
      <c r="L166" s="210"/>
      <c r="M166" s="211"/>
      <c r="N166" s="212"/>
      <c r="O166" s="212"/>
      <c r="P166" s="212"/>
      <c r="Q166" s="212"/>
      <c r="R166" s="212"/>
      <c r="S166" s="212"/>
      <c r="T166" s="213"/>
      <c r="AT166" s="214" t="s">
        <v>247</v>
      </c>
      <c r="AU166" s="214" t="s">
        <v>89</v>
      </c>
      <c r="AV166" s="13" t="s">
        <v>89</v>
      </c>
      <c r="AW166" s="13" t="s">
        <v>39</v>
      </c>
      <c r="AX166" s="13" t="s">
        <v>87</v>
      </c>
      <c r="AY166" s="214" t="s">
        <v>154</v>
      </c>
    </row>
    <row r="167" spans="1:65" s="2" customFormat="1" ht="16.5" customHeight="1">
      <c r="A167" s="37"/>
      <c r="B167" s="38"/>
      <c r="C167" s="154" t="s">
        <v>8</v>
      </c>
      <c r="D167" s="154" t="s">
        <v>149</v>
      </c>
      <c r="E167" s="155" t="s">
        <v>731</v>
      </c>
      <c r="F167" s="156" t="s">
        <v>732</v>
      </c>
      <c r="G167" s="157" t="s">
        <v>274</v>
      </c>
      <c r="H167" s="158">
        <v>9.4</v>
      </c>
      <c r="I167" s="159">
        <v>405</v>
      </c>
      <c r="J167" s="160">
        <f>ROUND(I167*H167,2)</f>
        <v>3807</v>
      </c>
      <c r="K167" s="156" t="s">
        <v>251</v>
      </c>
      <c r="L167" s="42"/>
      <c r="M167" s="161" t="s">
        <v>35</v>
      </c>
      <c r="N167" s="162" t="s">
        <v>50</v>
      </c>
      <c r="O167" s="67"/>
      <c r="P167" s="163">
        <f>O167*H167</f>
        <v>0</v>
      </c>
      <c r="Q167" s="163">
        <v>0</v>
      </c>
      <c r="R167" s="163">
        <f>Q167*H167</f>
        <v>0</v>
      </c>
      <c r="S167" s="163">
        <v>0.7</v>
      </c>
      <c r="T167" s="164">
        <f>S167*H167</f>
        <v>6.58</v>
      </c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R167" s="165" t="s">
        <v>163</v>
      </c>
      <c r="AT167" s="165" t="s">
        <v>149</v>
      </c>
      <c r="AU167" s="165" t="s">
        <v>89</v>
      </c>
      <c r="AY167" s="19" t="s">
        <v>154</v>
      </c>
      <c r="BE167" s="166">
        <f>IF(N167="základní",J167,0)</f>
        <v>3807</v>
      </c>
      <c r="BF167" s="166">
        <f>IF(N167="snížená",J167,0)</f>
        <v>0</v>
      </c>
      <c r="BG167" s="166">
        <f>IF(N167="zákl. přenesená",J167,0)</f>
        <v>0</v>
      </c>
      <c r="BH167" s="166">
        <f>IF(N167="sníž. přenesená",J167,0)</f>
        <v>0</v>
      </c>
      <c r="BI167" s="166">
        <f>IF(N167="nulová",J167,0)</f>
        <v>0</v>
      </c>
      <c r="BJ167" s="19" t="s">
        <v>87</v>
      </c>
      <c r="BK167" s="166">
        <f>ROUND(I167*H167,2)</f>
        <v>3807</v>
      </c>
      <c r="BL167" s="19" t="s">
        <v>163</v>
      </c>
      <c r="BM167" s="165" t="s">
        <v>733</v>
      </c>
    </row>
    <row r="168" spans="1:65" s="2" customFormat="1" ht="10">
      <c r="A168" s="37"/>
      <c r="B168" s="38"/>
      <c r="C168" s="39"/>
      <c r="D168" s="215" t="s">
        <v>253</v>
      </c>
      <c r="E168" s="39"/>
      <c r="F168" s="216" t="s">
        <v>734</v>
      </c>
      <c r="G168" s="39"/>
      <c r="H168" s="39"/>
      <c r="I168" s="169"/>
      <c r="J168" s="39"/>
      <c r="K168" s="39"/>
      <c r="L168" s="42"/>
      <c r="M168" s="170"/>
      <c r="N168" s="171"/>
      <c r="O168" s="67"/>
      <c r="P168" s="67"/>
      <c r="Q168" s="67"/>
      <c r="R168" s="67"/>
      <c r="S168" s="67"/>
      <c r="T168" s="68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T168" s="19" t="s">
        <v>253</v>
      </c>
      <c r="AU168" s="19" t="s">
        <v>89</v>
      </c>
    </row>
    <row r="169" spans="1:65" s="13" customFormat="1" ht="10">
      <c r="B169" s="204"/>
      <c r="C169" s="205"/>
      <c r="D169" s="167" t="s">
        <v>247</v>
      </c>
      <c r="E169" s="206" t="s">
        <v>35</v>
      </c>
      <c r="F169" s="207" t="s">
        <v>735</v>
      </c>
      <c r="G169" s="205"/>
      <c r="H169" s="208">
        <v>9.4</v>
      </c>
      <c r="I169" s="209"/>
      <c r="J169" s="205"/>
      <c r="K169" s="205"/>
      <c r="L169" s="210"/>
      <c r="M169" s="211"/>
      <c r="N169" s="212"/>
      <c r="O169" s="212"/>
      <c r="P169" s="212"/>
      <c r="Q169" s="212"/>
      <c r="R169" s="212"/>
      <c r="S169" s="212"/>
      <c r="T169" s="213"/>
      <c r="AT169" s="214" t="s">
        <v>247</v>
      </c>
      <c r="AU169" s="214" t="s">
        <v>89</v>
      </c>
      <c r="AV169" s="13" t="s">
        <v>89</v>
      </c>
      <c r="AW169" s="13" t="s">
        <v>39</v>
      </c>
      <c r="AX169" s="13" t="s">
        <v>87</v>
      </c>
      <c r="AY169" s="214" t="s">
        <v>154</v>
      </c>
    </row>
    <row r="170" spans="1:65" s="2" customFormat="1" ht="16.5" customHeight="1">
      <c r="A170" s="37"/>
      <c r="B170" s="38"/>
      <c r="C170" s="154" t="s">
        <v>212</v>
      </c>
      <c r="D170" s="154" t="s">
        <v>149</v>
      </c>
      <c r="E170" s="155" t="s">
        <v>736</v>
      </c>
      <c r="F170" s="156" t="s">
        <v>737</v>
      </c>
      <c r="G170" s="157" t="s">
        <v>274</v>
      </c>
      <c r="H170" s="158">
        <v>8.8000000000000007</v>
      </c>
      <c r="I170" s="159">
        <v>237</v>
      </c>
      <c r="J170" s="160">
        <f>ROUND(I170*H170,2)</f>
        <v>2085.6</v>
      </c>
      <c r="K170" s="156" t="s">
        <v>251</v>
      </c>
      <c r="L170" s="42"/>
      <c r="M170" s="161" t="s">
        <v>35</v>
      </c>
      <c r="N170" s="162" t="s">
        <v>50</v>
      </c>
      <c r="O170" s="67"/>
      <c r="P170" s="163">
        <f>O170*H170</f>
        <v>0</v>
      </c>
      <c r="Q170" s="163">
        <v>0</v>
      </c>
      <c r="R170" s="163">
        <f>Q170*H170</f>
        <v>0</v>
      </c>
      <c r="S170" s="163">
        <v>0.155</v>
      </c>
      <c r="T170" s="164">
        <f>S170*H170</f>
        <v>1.3640000000000001</v>
      </c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R170" s="165" t="s">
        <v>163</v>
      </c>
      <c r="AT170" s="165" t="s">
        <v>149</v>
      </c>
      <c r="AU170" s="165" t="s">
        <v>89</v>
      </c>
      <c r="AY170" s="19" t="s">
        <v>154</v>
      </c>
      <c r="BE170" s="166">
        <f>IF(N170="základní",J170,0)</f>
        <v>2085.6</v>
      </c>
      <c r="BF170" s="166">
        <f>IF(N170="snížená",J170,0)</f>
        <v>0</v>
      </c>
      <c r="BG170" s="166">
        <f>IF(N170="zákl. přenesená",J170,0)</f>
        <v>0</v>
      </c>
      <c r="BH170" s="166">
        <f>IF(N170="sníž. přenesená",J170,0)</f>
        <v>0</v>
      </c>
      <c r="BI170" s="166">
        <f>IF(N170="nulová",J170,0)</f>
        <v>0</v>
      </c>
      <c r="BJ170" s="19" t="s">
        <v>87</v>
      </c>
      <c r="BK170" s="166">
        <f>ROUND(I170*H170,2)</f>
        <v>2085.6</v>
      </c>
      <c r="BL170" s="19" t="s">
        <v>163</v>
      </c>
      <c r="BM170" s="165" t="s">
        <v>738</v>
      </c>
    </row>
    <row r="171" spans="1:65" s="2" customFormat="1" ht="10">
      <c r="A171" s="37"/>
      <c r="B171" s="38"/>
      <c r="C171" s="39"/>
      <c r="D171" s="215" t="s">
        <v>253</v>
      </c>
      <c r="E171" s="39"/>
      <c r="F171" s="216" t="s">
        <v>739</v>
      </c>
      <c r="G171" s="39"/>
      <c r="H171" s="39"/>
      <c r="I171" s="169"/>
      <c r="J171" s="39"/>
      <c r="K171" s="39"/>
      <c r="L171" s="42"/>
      <c r="M171" s="170"/>
      <c r="N171" s="171"/>
      <c r="O171" s="67"/>
      <c r="P171" s="67"/>
      <c r="Q171" s="67"/>
      <c r="R171" s="67"/>
      <c r="S171" s="67"/>
      <c r="T171" s="68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T171" s="19" t="s">
        <v>253</v>
      </c>
      <c r="AU171" s="19" t="s">
        <v>89</v>
      </c>
    </row>
    <row r="172" spans="1:65" s="13" customFormat="1" ht="10">
      <c r="B172" s="204"/>
      <c r="C172" s="205"/>
      <c r="D172" s="167" t="s">
        <v>247</v>
      </c>
      <c r="E172" s="206" t="s">
        <v>35</v>
      </c>
      <c r="F172" s="207" t="s">
        <v>740</v>
      </c>
      <c r="G172" s="205"/>
      <c r="H172" s="208">
        <v>8.8000000000000007</v>
      </c>
      <c r="I172" s="209"/>
      <c r="J172" s="205"/>
      <c r="K172" s="205"/>
      <c r="L172" s="210"/>
      <c r="M172" s="211"/>
      <c r="N172" s="212"/>
      <c r="O172" s="212"/>
      <c r="P172" s="212"/>
      <c r="Q172" s="212"/>
      <c r="R172" s="212"/>
      <c r="S172" s="212"/>
      <c r="T172" s="213"/>
      <c r="AT172" s="214" t="s">
        <v>247</v>
      </c>
      <c r="AU172" s="214" t="s">
        <v>89</v>
      </c>
      <c r="AV172" s="13" t="s">
        <v>89</v>
      </c>
      <c r="AW172" s="13" t="s">
        <v>39</v>
      </c>
      <c r="AX172" s="13" t="s">
        <v>87</v>
      </c>
      <c r="AY172" s="214" t="s">
        <v>154</v>
      </c>
    </row>
    <row r="173" spans="1:65" s="2" customFormat="1" ht="16.5" customHeight="1">
      <c r="A173" s="37"/>
      <c r="B173" s="38"/>
      <c r="C173" s="154" t="s">
        <v>216</v>
      </c>
      <c r="D173" s="154" t="s">
        <v>149</v>
      </c>
      <c r="E173" s="155" t="s">
        <v>741</v>
      </c>
      <c r="F173" s="156" t="s">
        <v>742</v>
      </c>
      <c r="G173" s="157" t="s">
        <v>274</v>
      </c>
      <c r="H173" s="158">
        <v>36.700000000000003</v>
      </c>
      <c r="I173" s="159">
        <v>90.2</v>
      </c>
      <c r="J173" s="160">
        <f>ROUND(I173*H173,2)</f>
        <v>3310.34</v>
      </c>
      <c r="K173" s="156" t="s">
        <v>251</v>
      </c>
      <c r="L173" s="42"/>
      <c r="M173" s="161" t="s">
        <v>35</v>
      </c>
      <c r="N173" s="162" t="s">
        <v>50</v>
      </c>
      <c r="O173" s="67"/>
      <c r="P173" s="163">
        <f>O173*H173</f>
        <v>0</v>
      </c>
      <c r="Q173" s="163">
        <v>0</v>
      </c>
      <c r="R173" s="163">
        <f>Q173*H173</f>
        <v>0</v>
      </c>
      <c r="S173" s="163">
        <v>1.4999999999999999E-2</v>
      </c>
      <c r="T173" s="164">
        <f>S173*H173</f>
        <v>0.55049999999999999</v>
      </c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R173" s="165" t="s">
        <v>163</v>
      </c>
      <c r="AT173" s="165" t="s">
        <v>149</v>
      </c>
      <c r="AU173" s="165" t="s">
        <v>89</v>
      </c>
      <c r="AY173" s="19" t="s">
        <v>154</v>
      </c>
      <c r="BE173" s="166">
        <f>IF(N173="základní",J173,0)</f>
        <v>3310.34</v>
      </c>
      <c r="BF173" s="166">
        <f>IF(N173="snížená",J173,0)</f>
        <v>0</v>
      </c>
      <c r="BG173" s="166">
        <f>IF(N173="zákl. přenesená",J173,0)</f>
        <v>0</v>
      </c>
      <c r="BH173" s="166">
        <f>IF(N173="sníž. přenesená",J173,0)</f>
        <v>0</v>
      </c>
      <c r="BI173" s="166">
        <f>IF(N173="nulová",J173,0)</f>
        <v>0</v>
      </c>
      <c r="BJ173" s="19" t="s">
        <v>87</v>
      </c>
      <c r="BK173" s="166">
        <f>ROUND(I173*H173,2)</f>
        <v>3310.34</v>
      </c>
      <c r="BL173" s="19" t="s">
        <v>163</v>
      </c>
      <c r="BM173" s="165" t="s">
        <v>743</v>
      </c>
    </row>
    <row r="174" spans="1:65" s="2" customFormat="1" ht="10">
      <c r="A174" s="37"/>
      <c r="B174" s="38"/>
      <c r="C174" s="39"/>
      <c r="D174" s="215" t="s">
        <v>253</v>
      </c>
      <c r="E174" s="39"/>
      <c r="F174" s="216" t="s">
        <v>744</v>
      </c>
      <c r="G174" s="39"/>
      <c r="H174" s="39"/>
      <c r="I174" s="169"/>
      <c r="J174" s="39"/>
      <c r="K174" s="39"/>
      <c r="L174" s="42"/>
      <c r="M174" s="170"/>
      <c r="N174" s="171"/>
      <c r="O174" s="67"/>
      <c r="P174" s="67"/>
      <c r="Q174" s="67"/>
      <c r="R174" s="67"/>
      <c r="S174" s="67"/>
      <c r="T174" s="68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T174" s="19" t="s">
        <v>253</v>
      </c>
      <c r="AU174" s="19" t="s">
        <v>89</v>
      </c>
    </row>
    <row r="175" spans="1:65" s="13" customFormat="1" ht="10">
      <c r="B175" s="204"/>
      <c r="C175" s="205"/>
      <c r="D175" s="167" t="s">
        <v>247</v>
      </c>
      <c r="E175" s="206" t="s">
        <v>35</v>
      </c>
      <c r="F175" s="207" t="s">
        <v>745</v>
      </c>
      <c r="G175" s="205"/>
      <c r="H175" s="208">
        <v>36.700000000000003</v>
      </c>
      <c r="I175" s="209"/>
      <c r="J175" s="205"/>
      <c r="K175" s="205"/>
      <c r="L175" s="210"/>
      <c r="M175" s="211"/>
      <c r="N175" s="212"/>
      <c r="O175" s="212"/>
      <c r="P175" s="212"/>
      <c r="Q175" s="212"/>
      <c r="R175" s="212"/>
      <c r="S175" s="212"/>
      <c r="T175" s="213"/>
      <c r="AT175" s="214" t="s">
        <v>247</v>
      </c>
      <c r="AU175" s="214" t="s">
        <v>89</v>
      </c>
      <c r="AV175" s="13" t="s">
        <v>89</v>
      </c>
      <c r="AW175" s="13" t="s">
        <v>39</v>
      </c>
      <c r="AX175" s="13" t="s">
        <v>87</v>
      </c>
      <c r="AY175" s="214" t="s">
        <v>154</v>
      </c>
    </row>
    <row r="176" spans="1:65" s="2" customFormat="1" ht="21.75" customHeight="1">
      <c r="A176" s="37"/>
      <c r="B176" s="38"/>
      <c r="C176" s="154" t="s">
        <v>220</v>
      </c>
      <c r="D176" s="154" t="s">
        <v>149</v>
      </c>
      <c r="E176" s="155" t="s">
        <v>746</v>
      </c>
      <c r="F176" s="156" t="s">
        <v>747</v>
      </c>
      <c r="G176" s="157" t="s">
        <v>274</v>
      </c>
      <c r="H176" s="158">
        <v>38.4</v>
      </c>
      <c r="I176" s="159">
        <v>86.1</v>
      </c>
      <c r="J176" s="160">
        <f>ROUND(I176*H176,2)</f>
        <v>3306.24</v>
      </c>
      <c r="K176" s="156" t="s">
        <v>251</v>
      </c>
      <c r="L176" s="42"/>
      <c r="M176" s="161" t="s">
        <v>35</v>
      </c>
      <c r="N176" s="162" t="s">
        <v>50</v>
      </c>
      <c r="O176" s="67"/>
      <c r="P176" s="163">
        <f>O176*H176</f>
        <v>0</v>
      </c>
      <c r="Q176" s="163">
        <v>0</v>
      </c>
      <c r="R176" s="163">
        <f>Q176*H176</f>
        <v>0</v>
      </c>
      <c r="S176" s="163">
        <v>1.4999999999999999E-2</v>
      </c>
      <c r="T176" s="164">
        <f>S176*H176</f>
        <v>0.57599999999999996</v>
      </c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R176" s="165" t="s">
        <v>163</v>
      </c>
      <c r="AT176" s="165" t="s">
        <v>149</v>
      </c>
      <c r="AU176" s="165" t="s">
        <v>89</v>
      </c>
      <c r="AY176" s="19" t="s">
        <v>154</v>
      </c>
      <c r="BE176" s="166">
        <f>IF(N176="základní",J176,0)</f>
        <v>3306.24</v>
      </c>
      <c r="BF176" s="166">
        <f>IF(N176="snížená",J176,0)</f>
        <v>0</v>
      </c>
      <c r="BG176" s="166">
        <f>IF(N176="zákl. přenesená",J176,0)</f>
        <v>0</v>
      </c>
      <c r="BH176" s="166">
        <f>IF(N176="sníž. přenesená",J176,0)</f>
        <v>0</v>
      </c>
      <c r="BI176" s="166">
        <f>IF(N176="nulová",J176,0)</f>
        <v>0</v>
      </c>
      <c r="BJ176" s="19" t="s">
        <v>87</v>
      </c>
      <c r="BK176" s="166">
        <f>ROUND(I176*H176,2)</f>
        <v>3306.24</v>
      </c>
      <c r="BL176" s="19" t="s">
        <v>163</v>
      </c>
      <c r="BM176" s="165" t="s">
        <v>748</v>
      </c>
    </row>
    <row r="177" spans="1:65" s="2" customFormat="1" ht="10">
      <c r="A177" s="37"/>
      <c r="B177" s="38"/>
      <c r="C177" s="39"/>
      <c r="D177" s="215" t="s">
        <v>253</v>
      </c>
      <c r="E177" s="39"/>
      <c r="F177" s="216" t="s">
        <v>749</v>
      </c>
      <c r="G177" s="39"/>
      <c r="H177" s="39"/>
      <c r="I177" s="169"/>
      <c r="J177" s="39"/>
      <c r="K177" s="39"/>
      <c r="L177" s="42"/>
      <c r="M177" s="170"/>
      <c r="N177" s="171"/>
      <c r="O177" s="67"/>
      <c r="P177" s="67"/>
      <c r="Q177" s="67"/>
      <c r="R177" s="67"/>
      <c r="S177" s="67"/>
      <c r="T177" s="68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T177" s="19" t="s">
        <v>253</v>
      </c>
      <c r="AU177" s="19" t="s">
        <v>89</v>
      </c>
    </row>
    <row r="178" spans="1:65" s="13" customFormat="1" ht="10">
      <c r="B178" s="204"/>
      <c r="C178" s="205"/>
      <c r="D178" s="167" t="s">
        <v>247</v>
      </c>
      <c r="E178" s="206" t="s">
        <v>35</v>
      </c>
      <c r="F178" s="207" t="s">
        <v>750</v>
      </c>
      <c r="G178" s="205"/>
      <c r="H178" s="208">
        <v>11.5</v>
      </c>
      <c r="I178" s="209"/>
      <c r="J178" s="205"/>
      <c r="K178" s="205"/>
      <c r="L178" s="210"/>
      <c r="M178" s="211"/>
      <c r="N178" s="212"/>
      <c r="O178" s="212"/>
      <c r="P178" s="212"/>
      <c r="Q178" s="212"/>
      <c r="R178" s="212"/>
      <c r="S178" s="212"/>
      <c r="T178" s="213"/>
      <c r="AT178" s="214" t="s">
        <v>247</v>
      </c>
      <c r="AU178" s="214" t="s">
        <v>89</v>
      </c>
      <c r="AV178" s="13" t="s">
        <v>89</v>
      </c>
      <c r="AW178" s="13" t="s">
        <v>39</v>
      </c>
      <c r="AX178" s="13" t="s">
        <v>79</v>
      </c>
      <c r="AY178" s="214" t="s">
        <v>154</v>
      </c>
    </row>
    <row r="179" spans="1:65" s="13" customFormat="1" ht="10">
      <c r="B179" s="204"/>
      <c r="C179" s="205"/>
      <c r="D179" s="167" t="s">
        <v>247</v>
      </c>
      <c r="E179" s="206" t="s">
        <v>35</v>
      </c>
      <c r="F179" s="207" t="s">
        <v>751</v>
      </c>
      <c r="G179" s="205"/>
      <c r="H179" s="208">
        <v>26.9</v>
      </c>
      <c r="I179" s="209"/>
      <c r="J179" s="205"/>
      <c r="K179" s="205"/>
      <c r="L179" s="210"/>
      <c r="M179" s="211"/>
      <c r="N179" s="212"/>
      <c r="O179" s="212"/>
      <c r="P179" s="212"/>
      <c r="Q179" s="212"/>
      <c r="R179" s="212"/>
      <c r="S179" s="212"/>
      <c r="T179" s="213"/>
      <c r="AT179" s="214" t="s">
        <v>247</v>
      </c>
      <c r="AU179" s="214" t="s">
        <v>89</v>
      </c>
      <c r="AV179" s="13" t="s">
        <v>89</v>
      </c>
      <c r="AW179" s="13" t="s">
        <v>39</v>
      </c>
      <c r="AX179" s="13" t="s">
        <v>79</v>
      </c>
      <c r="AY179" s="214" t="s">
        <v>154</v>
      </c>
    </row>
    <row r="180" spans="1:65" s="14" customFormat="1" ht="10">
      <c r="B180" s="217"/>
      <c r="C180" s="218"/>
      <c r="D180" s="167" t="s">
        <v>247</v>
      </c>
      <c r="E180" s="219" t="s">
        <v>35</v>
      </c>
      <c r="F180" s="220" t="s">
        <v>267</v>
      </c>
      <c r="G180" s="218"/>
      <c r="H180" s="221">
        <v>38.4</v>
      </c>
      <c r="I180" s="222"/>
      <c r="J180" s="218"/>
      <c r="K180" s="218"/>
      <c r="L180" s="223"/>
      <c r="M180" s="224"/>
      <c r="N180" s="225"/>
      <c r="O180" s="225"/>
      <c r="P180" s="225"/>
      <c r="Q180" s="225"/>
      <c r="R180" s="225"/>
      <c r="S180" s="225"/>
      <c r="T180" s="226"/>
      <c r="AT180" s="227" t="s">
        <v>247</v>
      </c>
      <c r="AU180" s="227" t="s">
        <v>89</v>
      </c>
      <c r="AV180" s="14" t="s">
        <v>163</v>
      </c>
      <c r="AW180" s="14" t="s">
        <v>39</v>
      </c>
      <c r="AX180" s="14" t="s">
        <v>87</v>
      </c>
      <c r="AY180" s="227" t="s">
        <v>154</v>
      </c>
    </row>
    <row r="181" spans="1:65" s="2" customFormat="1" ht="21.75" customHeight="1">
      <c r="A181" s="37"/>
      <c r="B181" s="38"/>
      <c r="C181" s="154" t="s">
        <v>341</v>
      </c>
      <c r="D181" s="154" t="s">
        <v>149</v>
      </c>
      <c r="E181" s="155" t="s">
        <v>752</v>
      </c>
      <c r="F181" s="156" t="s">
        <v>753</v>
      </c>
      <c r="G181" s="157" t="s">
        <v>662</v>
      </c>
      <c r="H181" s="158">
        <v>9</v>
      </c>
      <c r="I181" s="159">
        <v>2180</v>
      </c>
      <c r="J181" s="160">
        <f>ROUND(I181*H181,2)</f>
        <v>19620</v>
      </c>
      <c r="K181" s="156" t="s">
        <v>251</v>
      </c>
      <c r="L181" s="42"/>
      <c r="M181" s="161" t="s">
        <v>35</v>
      </c>
      <c r="N181" s="162" t="s">
        <v>50</v>
      </c>
      <c r="O181" s="67"/>
      <c r="P181" s="163">
        <f>O181*H181</f>
        <v>0</v>
      </c>
      <c r="Q181" s="163">
        <v>0</v>
      </c>
      <c r="R181" s="163">
        <f>Q181*H181</f>
        <v>0</v>
      </c>
      <c r="S181" s="163">
        <v>0.6</v>
      </c>
      <c r="T181" s="164">
        <f>S181*H181</f>
        <v>5.3999999999999995</v>
      </c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R181" s="165" t="s">
        <v>163</v>
      </c>
      <c r="AT181" s="165" t="s">
        <v>149</v>
      </c>
      <c r="AU181" s="165" t="s">
        <v>89</v>
      </c>
      <c r="AY181" s="19" t="s">
        <v>154</v>
      </c>
      <c r="BE181" s="166">
        <f>IF(N181="základní",J181,0)</f>
        <v>19620</v>
      </c>
      <c r="BF181" s="166">
        <f>IF(N181="snížená",J181,0)</f>
        <v>0</v>
      </c>
      <c r="BG181" s="166">
        <f>IF(N181="zákl. přenesená",J181,0)</f>
        <v>0</v>
      </c>
      <c r="BH181" s="166">
        <f>IF(N181="sníž. přenesená",J181,0)</f>
        <v>0</v>
      </c>
      <c r="BI181" s="166">
        <f>IF(N181="nulová",J181,0)</f>
        <v>0</v>
      </c>
      <c r="BJ181" s="19" t="s">
        <v>87</v>
      </c>
      <c r="BK181" s="166">
        <f>ROUND(I181*H181,2)</f>
        <v>19620</v>
      </c>
      <c r="BL181" s="19" t="s">
        <v>163</v>
      </c>
      <c r="BM181" s="165" t="s">
        <v>754</v>
      </c>
    </row>
    <row r="182" spans="1:65" s="2" customFormat="1" ht="10">
      <c r="A182" s="37"/>
      <c r="B182" s="38"/>
      <c r="C182" s="39"/>
      <c r="D182" s="215" t="s">
        <v>253</v>
      </c>
      <c r="E182" s="39"/>
      <c r="F182" s="216" t="s">
        <v>755</v>
      </c>
      <c r="G182" s="39"/>
      <c r="H182" s="39"/>
      <c r="I182" s="169"/>
      <c r="J182" s="39"/>
      <c r="K182" s="39"/>
      <c r="L182" s="42"/>
      <c r="M182" s="170"/>
      <c r="N182" s="171"/>
      <c r="O182" s="67"/>
      <c r="P182" s="67"/>
      <c r="Q182" s="67"/>
      <c r="R182" s="67"/>
      <c r="S182" s="67"/>
      <c r="T182" s="68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T182" s="19" t="s">
        <v>253</v>
      </c>
      <c r="AU182" s="19" t="s">
        <v>89</v>
      </c>
    </row>
    <row r="183" spans="1:65" s="13" customFormat="1" ht="10">
      <c r="B183" s="204"/>
      <c r="C183" s="205"/>
      <c r="D183" s="167" t="s">
        <v>247</v>
      </c>
      <c r="E183" s="206" t="s">
        <v>35</v>
      </c>
      <c r="F183" s="207" t="s">
        <v>756</v>
      </c>
      <c r="G183" s="205"/>
      <c r="H183" s="208">
        <v>9</v>
      </c>
      <c r="I183" s="209"/>
      <c r="J183" s="205"/>
      <c r="K183" s="205"/>
      <c r="L183" s="210"/>
      <c r="M183" s="211"/>
      <c r="N183" s="212"/>
      <c r="O183" s="212"/>
      <c r="P183" s="212"/>
      <c r="Q183" s="212"/>
      <c r="R183" s="212"/>
      <c r="S183" s="212"/>
      <c r="T183" s="213"/>
      <c r="AT183" s="214" t="s">
        <v>247</v>
      </c>
      <c r="AU183" s="214" t="s">
        <v>89</v>
      </c>
      <c r="AV183" s="13" t="s">
        <v>89</v>
      </c>
      <c r="AW183" s="13" t="s">
        <v>39</v>
      </c>
      <c r="AX183" s="13" t="s">
        <v>87</v>
      </c>
      <c r="AY183" s="214" t="s">
        <v>154</v>
      </c>
    </row>
    <row r="184" spans="1:65" s="2" customFormat="1" ht="16.5" customHeight="1">
      <c r="A184" s="37"/>
      <c r="B184" s="38"/>
      <c r="C184" s="154" t="s">
        <v>349</v>
      </c>
      <c r="D184" s="154" t="s">
        <v>149</v>
      </c>
      <c r="E184" s="155" t="s">
        <v>757</v>
      </c>
      <c r="F184" s="156" t="s">
        <v>758</v>
      </c>
      <c r="G184" s="157" t="s">
        <v>662</v>
      </c>
      <c r="H184" s="158">
        <v>4.5</v>
      </c>
      <c r="I184" s="159">
        <v>3550</v>
      </c>
      <c r="J184" s="160">
        <f>ROUND(I184*H184,2)</f>
        <v>15975</v>
      </c>
      <c r="K184" s="156" t="s">
        <v>251</v>
      </c>
      <c r="L184" s="42"/>
      <c r="M184" s="161" t="s">
        <v>35</v>
      </c>
      <c r="N184" s="162" t="s">
        <v>50</v>
      </c>
      <c r="O184" s="67"/>
      <c r="P184" s="163">
        <f>O184*H184</f>
        <v>0</v>
      </c>
      <c r="Q184" s="163">
        <v>0</v>
      </c>
      <c r="R184" s="163">
        <f>Q184*H184</f>
        <v>0</v>
      </c>
      <c r="S184" s="163">
        <v>0.36</v>
      </c>
      <c r="T184" s="164">
        <f>S184*H184</f>
        <v>1.6199999999999999</v>
      </c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R184" s="165" t="s">
        <v>163</v>
      </c>
      <c r="AT184" s="165" t="s">
        <v>149</v>
      </c>
      <c r="AU184" s="165" t="s">
        <v>89</v>
      </c>
      <c r="AY184" s="19" t="s">
        <v>154</v>
      </c>
      <c r="BE184" s="166">
        <f>IF(N184="základní",J184,0)</f>
        <v>15975</v>
      </c>
      <c r="BF184" s="166">
        <f>IF(N184="snížená",J184,0)</f>
        <v>0</v>
      </c>
      <c r="BG184" s="166">
        <f>IF(N184="zákl. přenesená",J184,0)</f>
        <v>0</v>
      </c>
      <c r="BH184" s="166">
        <f>IF(N184="sníž. přenesená",J184,0)</f>
        <v>0</v>
      </c>
      <c r="BI184" s="166">
        <f>IF(N184="nulová",J184,0)</f>
        <v>0</v>
      </c>
      <c r="BJ184" s="19" t="s">
        <v>87</v>
      </c>
      <c r="BK184" s="166">
        <f>ROUND(I184*H184,2)</f>
        <v>15975</v>
      </c>
      <c r="BL184" s="19" t="s">
        <v>163</v>
      </c>
      <c r="BM184" s="165" t="s">
        <v>759</v>
      </c>
    </row>
    <row r="185" spans="1:65" s="2" customFormat="1" ht="10">
      <c r="A185" s="37"/>
      <c r="B185" s="38"/>
      <c r="C185" s="39"/>
      <c r="D185" s="215" t="s">
        <v>253</v>
      </c>
      <c r="E185" s="39"/>
      <c r="F185" s="216" t="s">
        <v>760</v>
      </c>
      <c r="G185" s="39"/>
      <c r="H185" s="39"/>
      <c r="I185" s="169"/>
      <c r="J185" s="39"/>
      <c r="K185" s="39"/>
      <c r="L185" s="42"/>
      <c r="M185" s="170"/>
      <c r="N185" s="171"/>
      <c r="O185" s="67"/>
      <c r="P185" s="67"/>
      <c r="Q185" s="67"/>
      <c r="R185" s="67"/>
      <c r="S185" s="67"/>
      <c r="T185" s="68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T185" s="19" t="s">
        <v>253</v>
      </c>
      <c r="AU185" s="19" t="s">
        <v>89</v>
      </c>
    </row>
    <row r="186" spans="1:65" s="13" customFormat="1" ht="10">
      <c r="B186" s="204"/>
      <c r="C186" s="205"/>
      <c r="D186" s="167" t="s">
        <v>247</v>
      </c>
      <c r="E186" s="206" t="s">
        <v>35</v>
      </c>
      <c r="F186" s="207" t="s">
        <v>761</v>
      </c>
      <c r="G186" s="205"/>
      <c r="H186" s="208">
        <v>4.5</v>
      </c>
      <c r="I186" s="209"/>
      <c r="J186" s="205"/>
      <c r="K186" s="205"/>
      <c r="L186" s="210"/>
      <c r="M186" s="211"/>
      <c r="N186" s="212"/>
      <c r="O186" s="212"/>
      <c r="P186" s="212"/>
      <c r="Q186" s="212"/>
      <c r="R186" s="212"/>
      <c r="S186" s="212"/>
      <c r="T186" s="213"/>
      <c r="AT186" s="214" t="s">
        <v>247</v>
      </c>
      <c r="AU186" s="214" t="s">
        <v>89</v>
      </c>
      <c r="AV186" s="13" t="s">
        <v>89</v>
      </c>
      <c r="AW186" s="13" t="s">
        <v>39</v>
      </c>
      <c r="AX186" s="13" t="s">
        <v>87</v>
      </c>
      <c r="AY186" s="214" t="s">
        <v>154</v>
      </c>
    </row>
    <row r="187" spans="1:65" s="2" customFormat="1" ht="16.5" customHeight="1">
      <c r="A187" s="37"/>
      <c r="B187" s="38"/>
      <c r="C187" s="154" t="s">
        <v>7</v>
      </c>
      <c r="D187" s="154" t="s">
        <v>149</v>
      </c>
      <c r="E187" s="155" t="s">
        <v>762</v>
      </c>
      <c r="F187" s="156" t="s">
        <v>763</v>
      </c>
      <c r="G187" s="157" t="s">
        <v>245</v>
      </c>
      <c r="H187" s="158">
        <v>7</v>
      </c>
      <c r="I187" s="159">
        <v>206</v>
      </c>
      <c r="J187" s="160">
        <f>ROUND(I187*H187,2)</f>
        <v>1442</v>
      </c>
      <c r="K187" s="156" t="s">
        <v>251</v>
      </c>
      <c r="L187" s="42"/>
      <c r="M187" s="161" t="s">
        <v>35</v>
      </c>
      <c r="N187" s="162" t="s">
        <v>50</v>
      </c>
      <c r="O187" s="67"/>
      <c r="P187" s="163">
        <f>O187*H187</f>
        <v>0</v>
      </c>
      <c r="Q187" s="163">
        <v>0</v>
      </c>
      <c r="R187" s="163">
        <f>Q187*H187</f>
        <v>0</v>
      </c>
      <c r="S187" s="163">
        <v>0.05</v>
      </c>
      <c r="T187" s="164">
        <f>S187*H187</f>
        <v>0.35000000000000003</v>
      </c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R187" s="165" t="s">
        <v>163</v>
      </c>
      <c r="AT187" s="165" t="s">
        <v>149</v>
      </c>
      <c r="AU187" s="165" t="s">
        <v>89</v>
      </c>
      <c r="AY187" s="19" t="s">
        <v>154</v>
      </c>
      <c r="BE187" s="166">
        <f>IF(N187="základní",J187,0)</f>
        <v>1442</v>
      </c>
      <c r="BF187" s="166">
        <f>IF(N187="snížená",J187,0)</f>
        <v>0</v>
      </c>
      <c r="BG187" s="166">
        <f>IF(N187="zákl. přenesená",J187,0)</f>
        <v>0</v>
      </c>
      <c r="BH187" s="166">
        <f>IF(N187="sníž. přenesená",J187,0)</f>
        <v>0</v>
      </c>
      <c r="BI187" s="166">
        <f>IF(N187="nulová",J187,0)</f>
        <v>0</v>
      </c>
      <c r="BJ187" s="19" t="s">
        <v>87</v>
      </c>
      <c r="BK187" s="166">
        <f>ROUND(I187*H187,2)</f>
        <v>1442</v>
      </c>
      <c r="BL187" s="19" t="s">
        <v>163</v>
      </c>
      <c r="BM187" s="165" t="s">
        <v>764</v>
      </c>
    </row>
    <row r="188" spans="1:65" s="2" customFormat="1" ht="10">
      <c r="A188" s="37"/>
      <c r="B188" s="38"/>
      <c r="C188" s="39"/>
      <c r="D188" s="215" t="s">
        <v>253</v>
      </c>
      <c r="E188" s="39"/>
      <c r="F188" s="216" t="s">
        <v>765</v>
      </c>
      <c r="G188" s="39"/>
      <c r="H188" s="39"/>
      <c r="I188" s="169"/>
      <c r="J188" s="39"/>
      <c r="K188" s="39"/>
      <c r="L188" s="42"/>
      <c r="M188" s="170"/>
      <c r="N188" s="171"/>
      <c r="O188" s="67"/>
      <c r="P188" s="67"/>
      <c r="Q188" s="67"/>
      <c r="R188" s="67"/>
      <c r="S188" s="67"/>
      <c r="T188" s="68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T188" s="19" t="s">
        <v>253</v>
      </c>
      <c r="AU188" s="19" t="s">
        <v>89</v>
      </c>
    </row>
    <row r="189" spans="1:65" s="13" customFormat="1" ht="10">
      <c r="B189" s="204"/>
      <c r="C189" s="205"/>
      <c r="D189" s="167" t="s">
        <v>247</v>
      </c>
      <c r="E189" s="206" t="s">
        <v>35</v>
      </c>
      <c r="F189" s="207" t="s">
        <v>766</v>
      </c>
      <c r="G189" s="205"/>
      <c r="H189" s="208">
        <v>5</v>
      </c>
      <c r="I189" s="209"/>
      <c r="J189" s="205"/>
      <c r="K189" s="205"/>
      <c r="L189" s="210"/>
      <c r="M189" s="211"/>
      <c r="N189" s="212"/>
      <c r="O189" s="212"/>
      <c r="P189" s="212"/>
      <c r="Q189" s="212"/>
      <c r="R189" s="212"/>
      <c r="S189" s="212"/>
      <c r="T189" s="213"/>
      <c r="AT189" s="214" t="s">
        <v>247</v>
      </c>
      <c r="AU189" s="214" t="s">
        <v>89</v>
      </c>
      <c r="AV189" s="13" t="s">
        <v>89</v>
      </c>
      <c r="AW189" s="13" t="s">
        <v>39</v>
      </c>
      <c r="AX189" s="13" t="s">
        <v>79</v>
      </c>
      <c r="AY189" s="214" t="s">
        <v>154</v>
      </c>
    </row>
    <row r="190" spans="1:65" s="13" customFormat="1" ht="10">
      <c r="B190" s="204"/>
      <c r="C190" s="205"/>
      <c r="D190" s="167" t="s">
        <v>247</v>
      </c>
      <c r="E190" s="206" t="s">
        <v>35</v>
      </c>
      <c r="F190" s="207" t="s">
        <v>767</v>
      </c>
      <c r="G190" s="205"/>
      <c r="H190" s="208">
        <v>2</v>
      </c>
      <c r="I190" s="209"/>
      <c r="J190" s="205"/>
      <c r="K190" s="205"/>
      <c r="L190" s="210"/>
      <c r="M190" s="211"/>
      <c r="N190" s="212"/>
      <c r="O190" s="212"/>
      <c r="P190" s="212"/>
      <c r="Q190" s="212"/>
      <c r="R190" s="212"/>
      <c r="S190" s="212"/>
      <c r="T190" s="213"/>
      <c r="AT190" s="214" t="s">
        <v>247</v>
      </c>
      <c r="AU190" s="214" t="s">
        <v>89</v>
      </c>
      <c r="AV190" s="13" t="s">
        <v>89</v>
      </c>
      <c r="AW190" s="13" t="s">
        <v>39</v>
      </c>
      <c r="AX190" s="13" t="s">
        <v>79</v>
      </c>
      <c r="AY190" s="214" t="s">
        <v>154</v>
      </c>
    </row>
    <row r="191" spans="1:65" s="14" customFormat="1" ht="10">
      <c r="B191" s="217"/>
      <c r="C191" s="218"/>
      <c r="D191" s="167" t="s">
        <v>247</v>
      </c>
      <c r="E191" s="219" t="s">
        <v>35</v>
      </c>
      <c r="F191" s="220" t="s">
        <v>267</v>
      </c>
      <c r="G191" s="218"/>
      <c r="H191" s="221">
        <v>7</v>
      </c>
      <c r="I191" s="222"/>
      <c r="J191" s="218"/>
      <c r="K191" s="218"/>
      <c r="L191" s="223"/>
      <c r="M191" s="224"/>
      <c r="N191" s="225"/>
      <c r="O191" s="225"/>
      <c r="P191" s="225"/>
      <c r="Q191" s="225"/>
      <c r="R191" s="225"/>
      <c r="S191" s="225"/>
      <c r="T191" s="226"/>
      <c r="AT191" s="227" t="s">
        <v>247</v>
      </c>
      <c r="AU191" s="227" t="s">
        <v>89</v>
      </c>
      <c r="AV191" s="14" t="s">
        <v>163</v>
      </c>
      <c r="AW191" s="14" t="s">
        <v>39</v>
      </c>
      <c r="AX191" s="14" t="s">
        <v>87</v>
      </c>
      <c r="AY191" s="227" t="s">
        <v>154</v>
      </c>
    </row>
    <row r="192" spans="1:65" s="2" customFormat="1" ht="21.75" customHeight="1">
      <c r="A192" s="37"/>
      <c r="B192" s="38"/>
      <c r="C192" s="154" t="s">
        <v>357</v>
      </c>
      <c r="D192" s="154" t="s">
        <v>149</v>
      </c>
      <c r="E192" s="155" t="s">
        <v>768</v>
      </c>
      <c r="F192" s="156" t="s">
        <v>769</v>
      </c>
      <c r="G192" s="157" t="s">
        <v>308</v>
      </c>
      <c r="H192" s="158">
        <v>27.475000000000001</v>
      </c>
      <c r="I192" s="159">
        <v>75.3</v>
      </c>
      <c r="J192" s="160">
        <f>ROUND(I192*H192,2)</f>
        <v>2068.87</v>
      </c>
      <c r="K192" s="156" t="s">
        <v>251</v>
      </c>
      <c r="L192" s="42"/>
      <c r="M192" s="161" t="s">
        <v>35</v>
      </c>
      <c r="N192" s="162" t="s">
        <v>50</v>
      </c>
      <c r="O192" s="67"/>
      <c r="P192" s="163">
        <f>O192*H192</f>
        <v>0</v>
      </c>
      <c r="Q192" s="163">
        <v>1.0000000000000001E-5</v>
      </c>
      <c r="R192" s="163">
        <f>Q192*H192</f>
        <v>2.7475000000000004E-4</v>
      </c>
      <c r="S192" s="163">
        <v>0</v>
      </c>
      <c r="T192" s="164">
        <f>S192*H192</f>
        <v>0</v>
      </c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R192" s="165" t="s">
        <v>163</v>
      </c>
      <c r="AT192" s="165" t="s">
        <v>149</v>
      </c>
      <c r="AU192" s="165" t="s">
        <v>89</v>
      </c>
      <c r="AY192" s="19" t="s">
        <v>154</v>
      </c>
      <c r="BE192" s="166">
        <f>IF(N192="základní",J192,0)</f>
        <v>2068.87</v>
      </c>
      <c r="BF192" s="166">
        <f>IF(N192="snížená",J192,0)</f>
        <v>0</v>
      </c>
      <c r="BG192" s="166">
        <f>IF(N192="zákl. přenesená",J192,0)</f>
        <v>0</v>
      </c>
      <c r="BH192" s="166">
        <f>IF(N192="sníž. přenesená",J192,0)</f>
        <v>0</v>
      </c>
      <c r="BI192" s="166">
        <f>IF(N192="nulová",J192,0)</f>
        <v>0</v>
      </c>
      <c r="BJ192" s="19" t="s">
        <v>87</v>
      </c>
      <c r="BK192" s="166">
        <f>ROUND(I192*H192,2)</f>
        <v>2068.87</v>
      </c>
      <c r="BL192" s="19" t="s">
        <v>163</v>
      </c>
      <c r="BM192" s="165" t="s">
        <v>770</v>
      </c>
    </row>
    <row r="193" spans="1:65" s="2" customFormat="1" ht="10">
      <c r="A193" s="37"/>
      <c r="B193" s="38"/>
      <c r="C193" s="39"/>
      <c r="D193" s="215" t="s">
        <v>253</v>
      </c>
      <c r="E193" s="39"/>
      <c r="F193" s="216" t="s">
        <v>771</v>
      </c>
      <c r="G193" s="39"/>
      <c r="H193" s="39"/>
      <c r="I193" s="169"/>
      <c r="J193" s="39"/>
      <c r="K193" s="39"/>
      <c r="L193" s="42"/>
      <c r="M193" s="170"/>
      <c r="N193" s="171"/>
      <c r="O193" s="67"/>
      <c r="P193" s="67"/>
      <c r="Q193" s="67"/>
      <c r="R193" s="67"/>
      <c r="S193" s="67"/>
      <c r="T193" s="68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T193" s="19" t="s">
        <v>253</v>
      </c>
      <c r="AU193" s="19" t="s">
        <v>89</v>
      </c>
    </row>
    <row r="194" spans="1:65" s="13" customFormat="1" ht="10">
      <c r="B194" s="204"/>
      <c r="C194" s="205"/>
      <c r="D194" s="167" t="s">
        <v>247</v>
      </c>
      <c r="E194" s="206" t="s">
        <v>35</v>
      </c>
      <c r="F194" s="207" t="s">
        <v>772</v>
      </c>
      <c r="G194" s="205"/>
      <c r="H194" s="208">
        <v>27.475000000000001</v>
      </c>
      <c r="I194" s="209"/>
      <c r="J194" s="205"/>
      <c r="K194" s="205"/>
      <c r="L194" s="210"/>
      <c r="M194" s="211"/>
      <c r="N194" s="212"/>
      <c r="O194" s="212"/>
      <c r="P194" s="212"/>
      <c r="Q194" s="212"/>
      <c r="R194" s="212"/>
      <c r="S194" s="212"/>
      <c r="T194" s="213"/>
      <c r="AT194" s="214" t="s">
        <v>247</v>
      </c>
      <c r="AU194" s="214" t="s">
        <v>89</v>
      </c>
      <c r="AV194" s="13" t="s">
        <v>89</v>
      </c>
      <c r="AW194" s="13" t="s">
        <v>39</v>
      </c>
      <c r="AX194" s="13" t="s">
        <v>87</v>
      </c>
      <c r="AY194" s="214" t="s">
        <v>154</v>
      </c>
    </row>
    <row r="195" spans="1:65" s="2" customFormat="1" ht="24.15" customHeight="1">
      <c r="A195" s="37"/>
      <c r="B195" s="38"/>
      <c r="C195" s="154" t="s">
        <v>365</v>
      </c>
      <c r="D195" s="154" t="s">
        <v>149</v>
      </c>
      <c r="E195" s="155" t="s">
        <v>773</v>
      </c>
      <c r="F195" s="156" t="s">
        <v>774</v>
      </c>
      <c r="G195" s="157" t="s">
        <v>308</v>
      </c>
      <c r="H195" s="158">
        <v>16.681000000000001</v>
      </c>
      <c r="I195" s="159">
        <v>47.4</v>
      </c>
      <c r="J195" s="160">
        <f>ROUND(I195*H195,2)</f>
        <v>790.68</v>
      </c>
      <c r="K195" s="156" t="s">
        <v>251</v>
      </c>
      <c r="L195" s="42"/>
      <c r="M195" s="161" t="s">
        <v>35</v>
      </c>
      <c r="N195" s="162" t="s">
        <v>50</v>
      </c>
      <c r="O195" s="67"/>
      <c r="P195" s="163">
        <f>O195*H195</f>
        <v>0</v>
      </c>
      <c r="Q195" s="163">
        <v>0</v>
      </c>
      <c r="R195" s="163">
        <f>Q195*H195</f>
        <v>0</v>
      </c>
      <c r="S195" s="163">
        <v>0</v>
      </c>
      <c r="T195" s="164">
        <f>S195*H195</f>
        <v>0</v>
      </c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R195" s="165" t="s">
        <v>163</v>
      </c>
      <c r="AT195" s="165" t="s">
        <v>149</v>
      </c>
      <c r="AU195" s="165" t="s">
        <v>89</v>
      </c>
      <c r="AY195" s="19" t="s">
        <v>154</v>
      </c>
      <c r="BE195" s="166">
        <f>IF(N195="základní",J195,0)</f>
        <v>790.68</v>
      </c>
      <c r="BF195" s="166">
        <f>IF(N195="snížená",J195,0)</f>
        <v>0</v>
      </c>
      <c r="BG195" s="166">
        <f>IF(N195="zákl. přenesená",J195,0)</f>
        <v>0</v>
      </c>
      <c r="BH195" s="166">
        <f>IF(N195="sníž. přenesená",J195,0)</f>
        <v>0</v>
      </c>
      <c r="BI195" s="166">
        <f>IF(N195="nulová",J195,0)</f>
        <v>0</v>
      </c>
      <c r="BJ195" s="19" t="s">
        <v>87</v>
      </c>
      <c r="BK195" s="166">
        <f>ROUND(I195*H195,2)</f>
        <v>790.68</v>
      </c>
      <c r="BL195" s="19" t="s">
        <v>163</v>
      </c>
      <c r="BM195" s="165" t="s">
        <v>775</v>
      </c>
    </row>
    <row r="196" spans="1:65" s="2" customFormat="1" ht="10">
      <c r="A196" s="37"/>
      <c r="B196" s="38"/>
      <c r="C196" s="39"/>
      <c r="D196" s="215" t="s">
        <v>253</v>
      </c>
      <c r="E196" s="39"/>
      <c r="F196" s="216" t="s">
        <v>776</v>
      </c>
      <c r="G196" s="39"/>
      <c r="H196" s="39"/>
      <c r="I196" s="169"/>
      <c r="J196" s="39"/>
      <c r="K196" s="39"/>
      <c r="L196" s="42"/>
      <c r="M196" s="170"/>
      <c r="N196" s="171"/>
      <c r="O196" s="67"/>
      <c r="P196" s="67"/>
      <c r="Q196" s="67"/>
      <c r="R196" s="67"/>
      <c r="S196" s="67"/>
      <c r="T196" s="68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T196" s="19" t="s">
        <v>253</v>
      </c>
      <c r="AU196" s="19" t="s">
        <v>89</v>
      </c>
    </row>
    <row r="197" spans="1:65" s="13" customFormat="1" ht="10">
      <c r="B197" s="204"/>
      <c r="C197" s="205"/>
      <c r="D197" s="167" t="s">
        <v>247</v>
      </c>
      <c r="E197" s="206" t="s">
        <v>35</v>
      </c>
      <c r="F197" s="207" t="s">
        <v>777</v>
      </c>
      <c r="G197" s="205"/>
      <c r="H197" s="208">
        <v>16.681000000000001</v>
      </c>
      <c r="I197" s="209"/>
      <c r="J197" s="205"/>
      <c r="K197" s="205"/>
      <c r="L197" s="210"/>
      <c r="M197" s="211"/>
      <c r="N197" s="212"/>
      <c r="O197" s="212"/>
      <c r="P197" s="212"/>
      <c r="Q197" s="212"/>
      <c r="R197" s="212"/>
      <c r="S197" s="212"/>
      <c r="T197" s="213"/>
      <c r="AT197" s="214" t="s">
        <v>247</v>
      </c>
      <c r="AU197" s="214" t="s">
        <v>89</v>
      </c>
      <c r="AV197" s="13" t="s">
        <v>89</v>
      </c>
      <c r="AW197" s="13" t="s">
        <v>39</v>
      </c>
      <c r="AX197" s="13" t="s">
        <v>87</v>
      </c>
      <c r="AY197" s="214" t="s">
        <v>154</v>
      </c>
    </row>
    <row r="198" spans="1:65" s="2" customFormat="1" ht="16.5" customHeight="1">
      <c r="A198" s="37"/>
      <c r="B198" s="38"/>
      <c r="C198" s="154" t="s">
        <v>370</v>
      </c>
      <c r="D198" s="154" t="s">
        <v>149</v>
      </c>
      <c r="E198" s="155" t="s">
        <v>778</v>
      </c>
      <c r="F198" s="156" t="s">
        <v>779</v>
      </c>
      <c r="G198" s="157" t="s">
        <v>662</v>
      </c>
      <c r="H198" s="158">
        <v>7.359</v>
      </c>
      <c r="I198" s="159">
        <v>3800</v>
      </c>
      <c r="J198" s="160">
        <f>ROUND(I198*H198,2)</f>
        <v>27964.2</v>
      </c>
      <c r="K198" s="156" t="s">
        <v>35</v>
      </c>
      <c r="L198" s="42"/>
      <c r="M198" s="161" t="s">
        <v>35</v>
      </c>
      <c r="N198" s="162" t="s">
        <v>50</v>
      </c>
      <c r="O198" s="67"/>
      <c r="P198" s="163">
        <f>O198*H198</f>
        <v>0</v>
      </c>
      <c r="Q198" s="163">
        <v>0</v>
      </c>
      <c r="R198" s="163">
        <f>Q198*H198</f>
        <v>0</v>
      </c>
      <c r="S198" s="163">
        <v>0.36</v>
      </c>
      <c r="T198" s="164">
        <f>S198*H198</f>
        <v>2.6492399999999998</v>
      </c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R198" s="165" t="s">
        <v>163</v>
      </c>
      <c r="AT198" s="165" t="s">
        <v>149</v>
      </c>
      <c r="AU198" s="165" t="s">
        <v>89</v>
      </c>
      <c r="AY198" s="19" t="s">
        <v>154</v>
      </c>
      <c r="BE198" s="166">
        <f>IF(N198="základní",J198,0)</f>
        <v>27964.2</v>
      </c>
      <c r="BF198" s="166">
        <f>IF(N198="snížená",J198,0)</f>
        <v>0</v>
      </c>
      <c r="BG198" s="166">
        <f>IF(N198="zákl. přenesená",J198,0)</f>
        <v>0</v>
      </c>
      <c r="BH198" s="166">
        <f>IF(N198="sníž. přenesená",J198,0)</f>
        <v>0</v>
      </c>
      <c r="BI198" s="166">
        <f>IF(N198="nulová",J198,0)</f>
        <v>0</v>
      </c>
      <c r="BJ198" s="19" t="s">
        <v>87</v>
      </c>
      <c r="BK198" s="166">
        <f>ROUND(I198*H198,2)</f>
        <v>27964.2</v>
      </c>
      <c r="BL198" s="19" t="s">
        <v>163</v>
      </c>
      <c r="BM198" s="165" t="s">
        <v>780</v>
      </c>
    </row>
    <row r="199" spans="1:65" s="13" customFormat="1" ht="10">
      <c r="B199" s="204"/>
      <c r="C199" s="205"/>
      <c r="D199" s="167" t="s">
        <v>247</v>
      </c>
      <c r="E199" s="206" t="s">
        <v>35</v>
      </c>
      <c r="F199" s="207" t="s">
        <v>781</v>
      </c>
      <c r="G199" s="205"/>
      <c r="H199" s="208">
        <v>7.359</v>
      </c>
      <c r="I199" s="209"/>
      <c r="J199" s="205"/>
      <c r="K199" s="205"/>
      <c r="L199" s="210"/>
      <c r="M199" s="211"/>
      <c r="N199" s="212"/>
      <c r="O199" s="212"/>
      <c r="P199" s="212"/>
      <c r="Q199" s="212"/>
      <c r="R199" s="212"/>
      <c r="S199" s="212"/>
      <c r="T199" s="213"/>
      <c r="AT199" s="214" t="s">
        <v>247</v>
      </c>
      <c r="AU199" s="214" t="s">
        <v>89</v>
      </c>
      <c r="AV199" s="13" t="s">
        <v>89</v>
      </c>
      <c r="AW199" s="13" t="s">
        <v>39</v>
      </c>
      <c r="AX199" s="13" t="s">
        <v>87</v>
      </c>
      <c r="AY199" s="214" t="s">
        <v>154</v>
      </c>
    </row>
    <row r="200" spans="1:65" s="2" customFormat="1" ht="16.5" customHeight="1">
      <c r="A200" s="37"/>
      <c r="B200" s="38"/>
      <c r="C200" s="154" t="s">
        <v>376</v>
      </c>
      <c r="D200" s="154" t="s">
        <v>149</v>
      </c>
      <c r="E200" s="155" t="s">
        <v>741</v>
      </c>
      <c r="F200" s="156" t="s">
        <v>742</v>
      </c>
      <c r="G200" s="157" t="s">
        <v>274</v>
      </c>
      <c r="H200" s="158">
        <v>9</v>
      </c>
      <c r="I200" s="159">
        <v>90.2</v>
      </c>
      <c r="J200" s="160">
        <f>ROUND(I200*H200,2)</f>
        <v>811.8</v>
      </c>
      <c r="K200" s="156" t="s">
        <v>251</v>
      </c>
      <c r="L200" s="42"/>
      <c r="M200" s="161" t="s">
        <v>35</v>
      </c>
      <c r="N200" s="162" t="s">
        <v>50</v>
      </c>
      <c r="O200" s="67"/>
      <c r="P200" s="163">
        <f>O200*H200</f>
        <v>0</v>
      </c>
      <c r="Q200" s="163">
        <v>0</v>
      </c>
      <c r="R200" s="163">
        <f>Q200*H200</f>
        <v>0</v>
      </c>
      <c r="S200" s="163">
        <v>1.4999999999999999E-2</v>
      </c>
      <c r="T200" s="164">
        <f>S200*H200</f>
        <v>0.13500000000000001</v>
      </c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R200" s="165" t="s">
        <v>163</v>
      </c>
      <c r="AT200" s="165" t="s">
        <v>149</v>
      </c>
      <c r="AU200" s="165" t="s">
        <v>89</v>
      </c>
      <c r="AY200" s="19" t="s">
        <v>154</v>
      </c>
      <c r="BE200" s="166">
        <f>IF(N200="základní",J200,0)</f>
        <v>811.8</v>
      </c>
      <c r="BF200" s="166">
        <f>IF(N200="snížená",J200,0)</f>
        <v>0</v>
      </c>
      <c r="BG200" s="166">
        <f>IF(N200="zákl. přenesená",J200,0)</f>
        <v>0</v>
      </c>
      <c r="BH200" s="166">
        <f>IF(N200="sníž. přenesená",J200,0)</f>
        <v>0</v>
      </c>
      <c r="BI200" s="166">
        <f>IF(N200="nulová",J200,0)</f>
        <v>0</v>
      </c>
      <c r="BJ200" s="19" t="s">
        <v>87</v>
      </c>
      <c r="BK200" s="166">
        <f>ROUND(I200*H200,2)</f>
        <v>811.8</v>
      </c>
      <c r="BL200" s="19" t="s">
        <v>163</v>
      </c>
      <c r="BM200" s="165" t="s">
        <v>782</v>
      </c>
    </row>
    <row r="201" spans="1:65" s="2" customFormat="1" ht="10">
      <c r="A201" s="37"/>
      <c r="B201" s="38"/>
      <c r="C201" s="39"/>
      <c r="D201" s="215" t="s">
        <v>253</v>
      </c>
      <c r="E201" s="39"/>
      <c r="F201" s="216" t="s">
        <v>744</v>
      </c>
      <c r="G201" s="39"/>
      <c r="H201" s="39"/>
      <c r="I201" s="169"/>
      <c r="J201" s="39"/>
      <c r="K201" s="39"/>
      <c r="L201" s="42"/>
      <c r="M201" s="170"/>
      <c r="N201" s="171"/>
      <c r="O201" s="67"/>
      <c r="P201" s="67"/>
      <c r="Q201" s="67"/>
      <c r="R201" s="67"/>
      <c r="S201" s="67"/>
      <c r="T201" s="68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T201" s="19" t="s">
        <v>253</v>
      </c>
      <c r="AU201" s="19" t="s">
        <v>89</v>
      </c>
    </row>
    <row r="202" spans="1:65" s="13" customFormat="1" ht="10">
      <c r="B202" s="204"/>
      <c r="C202" s="205"/>
      <c r="D202" s="167" t="s">
        <v>247</v>
      </c>
      <c r="E202" s="206" t="s">
        <v>35</v>
      </c>
      <c r="F202" s="207" t="s">
        <v>783</v>
      </c>
      <c r="G202" s="205"/>
      <c r="H202" s="208">
        <v>9</v>
      </c>
      <c r="I202" s="209"/>
      <c r="J202" s="205"/>
      <c r="K202" s="205"/>
      <c r="L202" s="210"/>
      <c r="M202" s="211"/>
      <c r="N202" s="212"/>
      <c r="O202" s="212"/>
      <c r="P202" s="212"/>
      <c r="Q202" s="212"/>
      <c r="R202" s="212"/>
      <c r="S202" s="212"/>
      <c r="T202" s="213"/>
      <c r="AT202" s="214" t="s">
        <v>247</v>
      </c>
      <c r="AU202" s="214" t="s">
        <v>89</v>
      </c>
      <c r="AV202" s="13" t="s">
        <v>89</v>
      </c>
      <c r="AW202" s="13" t="s">
        <v>39</v>
      </c>
      <c r="AX202" s="13" t="s">
        <v>87</v>
      </c>
      <c r="AY202" s="214" t="s">
        <v>154</v>
      </c>
    </row>
    <row r="203" spans="1:65" s="2" customFormat="1" ht="24.15" customHeight="1">
      <c r="A203" s="37"/>
      <c r="B203" s="38"/>
      <c r="C203" s="154" t="s">
        <v>379</v>
      </c>
      <c r="D203" s="154" t="s">
        <v>149</v>
      </c>
      <c r="E203" s="155" t="s">
        <v>784</v>
      </c>
      <c r="F203" s="156" t="s">
        <v>785</v>
      </c>
      <c r="G203" s="157" t="s">
        <v>274</v>
      </c>
      <c r="H203" s="158">
        <v>9</v>
      </c>
      <c r="I203" s="159">
        <v>11</v>
      </c>
      <c r="J203" s="160">
        <f>ROUND(I203*H203,2)</f>
        <v>99</v>
      </c>
      <c r="K203" s="156" t="s">
        <v>251</v>
      </c>
      <c r="L203" s="42"/>
      <c r="M203" s="161" t="s">
        <v>35</v>
      </c>
      <c r="N203" s="162" t="s">
        <v>50</v>
      </c>
      <c r="O203" s="67"/>
      <c r="P203" s="163">
        <f>O203*H203</f>
        <v>0</v>
      </c>
      <c r="Q203" s="163">
        <v>0</v>
      </c>
      <c r="R203" s="163">
        <f>Q203*H203</f>
        <v>0</v>
      </c>
      <c r="S203" s="163">
        <v>0</v>
      </c>
      <c r="T203" s="164">
        <f>S203*H203</f>
        <v>0</v>
      </c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R203" s="165" t="s">
        <v>163</v>
      </c>
      <c r="AT203" s="165" t="s">
        <v>149</v>
      </c>
      <c r="AU203" s="165" t="s">
        <v>89</v>
      </c>
      <c r="AY203" s="19" t="s">
        <v>154</v>
      </c>
      <c r="BE203" s="166">
        <f>IF(N203="základní",J203,0)</f>
        <v>99</v>
      </c>
      <c r="BF203" s="166">
        <f>IF(N203="snížená",J203,0)</f>
        <v>0</v>
      </c>
      <c r="BG203" s="166">
        <f>IF(N203="zákl. přenesená",J203,0)</f>
        <v>0</v>
      </c>
      <c r="BH203" s="166">
        <f>IF(N203="sníž. přenesená",J203,0)</f>
        <v>0</v>
      </c>
      <c r="BI203" s="166">
        <f>IF(N203="nulová",J203,0)</f>
        <v>0</v>
      </c>
      <c r="BJ203" s="19" t="s">
        <v>87</v>
      </c>
      <c r="BK203" s="166">
        <f>ROUND(I203*H203,2)</f>
        <v>99</v>
      </c>
      <c r="BL203" s="19" t="s">
        <v>163</v>
      </c>
      <c r="BM203" s="165" t="s">
        <v>786</v>
      </c>
    </row>
    <row r="204" spans="1:65" s="2" customFormat="1" ht="10">
      <c r="A204" s="37"/>
      <c r="B204" s="38"/>
      <c r="C204" s="39"/>
      <c r="D204" s="215" t="s">
        <v>253</v>
      </c>
      <c r="E204" s="39"/>
      <c r="F204" s="216" t="s">
        <v>787</v>
      </c>
      <c r="G204" s="39"/>
      <c r="H204" s="39"/>
      <c r="I204" s="169"/>
      <c r="J204" s="39"/>
      <c r="K204" s="39"/>
      <c r="L204" s="42"/>
      <c r="M204" s="170"/>
      <c r="N204" s="171"/>
      <c r="O204" s="67"/>
      <c r="P204" s="67"/>
      <c r="Q204" s="67"/>
      <c r="R204" s="67"/>
      <c r="S204" s="67"/>
      <c r="T204" s="68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T204" s="19" t="s">
        <v>253</v>
      </c>
      <c r="AU204" s="19" t="s">
        <v>89</v>
      </c>
    </row>
    <row r="205" spans="1:65" s="13" customFormat="1" ht="10">
      <c r="B205" s="204"/>
      <c r="C205" s="205"/>
      <c r="D205" s="167" t="s">
        <v>247</v>
      </c>
      <c r="E205" s="206" t="s">
        <v>35</v>
      </c>
      <c r="F205" s="207" t="s">
        <v>783</v>
      </c>
      <c r="G205" s="205"/>
      <c r="H205" s="208">
        <v>9</v>
      </c>
      <c r="I205" s="209"/>
      <c r="J205" s="205"/>
      <c r="K205" s="205"/>
      <c r="L205" s="210"/>
      <c r="M205" s="211"/>
      <c r="N205" s="212"/>
      <c r="O205" s="212"/>
      <c r="P205" s="212"/>
      <c r="Q205" s="212"/>
      <c r="R205" s="212"/>
      <c r="S205" s="212"/>
      <c r="T205" s="213"/>
      <c r="AT205" s="214" t="s">
        <v>247</v>
      </c>
      <c r="AU205" s="214" t="s">
        <v>89</v>
      </c>
      <c r="AV205" s="13" t="s">
        <v>89</v>
      </c>
      <c r="AW205" s="13" t="s">
        <v>39</v>
      </c>
      <c r="AX205" s="13" t="s">
        <v>87</v>
      </c>
      <c r="AY205" s="214" t="s">
        <v>154</v>
      </c>
    </row>
    <row r="206" spans="1:65" s="2" customFormat="1" ht="24.15" customHeight="1">
      <c r="A206" s="37"/>
      <c r="B206" s="38"/>
      <c r="C206" s="154" t="s">
        <v>384</v>
      </c>
      <c r="D206" s="154" t="s">
        <v>149</v>
      </c>
      <c r="E206" s="155" t="s">
        <v>788</v>
      </c>
      <c r="F206" s="156" t="s">
        <v>789</v>
      </c>
      <c r="G206" s="157" t="s">
        <v>245</v>
      </c>
      <c r="H206" s="158">
        <v>5</v>
      </c>
      <c r="I206" s="159">
        <v>431</v>
      </c>
      <c r="J206" s="160">
        <f>ROUND(I206*H206,2)</f>
        <v>2155</v>
      </c>
      <c r="K206" s="156" t="s">
        <v>251</v>
      </c>
      <c r="L206" s="42"/>
      <c r="M206" s="161" t="s">
        <v>35</v>
      </c>
      <c r="N206" s="162" t="s">
        <v>50</v>
      </c>
      <c r="O206" s="67"/>
      <c r="P206" s="163">
        <f>O206*H206</f>
        <v>0</v>
      </c>
      <c r="Q206" s="163">
        <v>0</v>
      </c>
      <c r="R206" s="163">
        <f>Q206*H206</f>
        <v>0</v>
      </c>
      <c r="S206" s="163">
        <v>1.83E-2</v>
      </c>
      <c r="T206" s="164">
        <f>S206*H206</f>
        <v>9.1499999999999998E-2</v>
      </c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R206" s="165" t="s">
        <v>163</v>
      </c>
      <c r="AT206" s="165" t="s">
        <v>149</v>
      </c>
      <c r="AU206" s="165" t="s">
        <v>89</v>
      </c>
      <c r="AY206" s="19" t="s">
        <v>154</v>
      </c>
      <c r="BE206" s="166">
        <f>IF(N206="základní",J206,0)</f>
        <v>2155</v>
      </c>
      <c r="BF206" s="166">
        <f>IF(N206="snížená",J206,0)</f>
        <v>0</v>
      </c>
      <c r="BG206" s="166">
        <f>IF(N206="zákl. přenesená",J206,0)</f>
        <v>0</v>
      </c>
      <c r="BH206" s="166">
        <f>IF(N206="sníž. přenesená",J206,0)</f>
        <v>0</v>
      </c>
      <c r="BI206" s="166">
        <f>IF(N206="nulová",J206,0)</f>
        <v>0</v>
      </c>
      <c r="BJ206" s="19" t="s">
        <v>87</v>
      </c>
      <c r="BK206" s="166">
        <f>ROUND(I206*H206,2)</f>
        <v>2155</v>
      </c>
      <c r="BL206" s="19" t="s">
        <v>163</v>
      </c>
      <c r="BM206" s="165" t="s">
        <v>790</v>
      </c>
    </row>
    <row r="207" spans="1:65" s="2" customFormat="1" ht="10">
      <c r="A207" s="37"/>
      <c r="B207" s="38"/>
      <c r="C207" s="39"/>
      <c r="D207" s="215" t="s">
        <v>253</v>
      </c>
      <c r="E207" s="39"/>
      <c r="F207" s="216" t="s">
        <v>791</v>
      </c>
      <c r="G207" s="39"/>
      <c r="H207" s="39"/>
      <c r="I207" s="169"/>
      <c r="J207" s="39"/>
      <c r="K207" s="39"/>
      <c r="L207" s="42"/>
      <c r="M207" s="170"/>
      <c r="N207" s="171"/>
      <c r="O207" s="67"/>
      <c r="P207" s="67"/>
      <c r="Q207" s="67"/>
      <c r="R207" s="67"/>
      <c r="S207" s="67"/>
      <c r="T207" s="68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T207" s="19" t="s">
        <v>253</v>
      </c>
      <c r="AU207" s="19" t="s">
        <v>89</v>
      </c>
    </row>
    <row r="208" spans="1:65" s="13" customFormat="1" ht="10">
      <c r="B208" s="204"/>
      <c r="C208" s="205"/>
      <c r="D208" s="167" t="s">
        <v>247</v>
      </c>
      <c r="E208" s="206" t="s">
        <v>35</v>
      </c>
      <c r="F208" s="207" t="s">
        <v>792</v>
      </c>
      <c r="G208" s="205"/>
      <c r="H208" s="208">
        <v>5</v>
      </c>
      <c r="I208" s="209"/>
      <c r="J208" s="205"/>
      <c r="K208" s="205"/>
      <c r="L208" s="210"/>
      <c r="M208" s="211"/>
      <c r="N208" s="212"/>
      <c r="O208" s="212"/>
      <c r="P208" s="212"/>
      <c r="Q208" s="212"/>
      <c r="R208" s="212"/>
      <c r="S208" s="212"/>
      <c r="T208" s="213"/>
      <c r="AT208" s="214" t="s">
        <v>247</v>
      </c>
      <c r="AU208" s="214" t="s">
        <v>89</v>
      </c>
      <c r="AV208" s="13" t="s">
        <v>89</v>
      </c>
      <c r="AW208" s="13" t="s">
        <v>39</v>
      </c>
      <c r="AX208" s="13" t="s">
        <v>87</v>
      </c>
      <c r="AY208" s="214" t="s">
        <v>154</v>
      </c>
    </row>
    <row r="209" spans="1:65" s="2" customFormat="1" ht="16.5" customHeight="1">
      <c r="A209" s="37"/>
      <c r="B209" s="38"/>
      <c r="C209" s="154" t="s">
        <v>390</v>
      </c>
      <c r="D209" s="154" t="s">
        <v>149</v>
      </c>
      <c r="E209" s="155" t="s">
        <v>793</v>
      </c>
      <c r="F209" s="156" t="s">
        <v>794</v>
      </c>
      <c r="G209" s="157" t="s">
        <v>795</v>
      </c>
      <c r="H209" s="158">
        <v>2</v>
      </c>
      <c r="I209" s="159">
        <v>275</v>
      </c>
      <c r="J209" s="160">
        <f>ROUND(I209*H209,2)</f>
        <v>550</v>
      </c>
      <c r="K209" s="156" t="s">
        <v>251</v>
      </c>
      <c r="L209" s="42"/>
      <c r="M209" s="161" t="s">
        <v>35</v>
      </c>
      <c r="N209" s="162" t="s">
        <v>50</v>
      </c>
      <c r="O209" s="67"/>
      <c r="P209" s="163">
        <f>O209*H209</f>
        <v>0</v>
      </c>
      <c r="Q209" s="163">
        <v>0</v>
      </c>
      <c r="R209" s="163">
        <f>Q209*H209</f>
        <v>0</v>
      </c>
      <c r="S209" s="163">
        <v>7.4999999999999997E-2</v>
      </c>
      <c r="T209" s="164">
        <f>S209*H209</f>
        <v>0.15</v>
      </c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R209" s="165" t="s">
        <v>163</v>
      </c>
      <c r="AT209" s="165" t="s">
        <v>149</v>
      </c>
      <c r="AU209" s="165" t="s">
        <v>89</v>
      </c>
      <c r="AY209" s="19" t="s">
        <v>154</v>
      </c>
      <c r="BE209" s="166">
        <f>IF(N209="základní",J209,0)</f>
        <v>550</v>
      </c>
      <c r="BF209" s="166">
        <f>IF(N209="snížená",J209,0)</f>
        <v>0</v>
      </c>
      <c r="BG209" s="166">
        <f>IF(N209="zákl. přenesená",J209,0)</f>
        <v>0</v>
      </c>
      <c r="BH209" s="166">
        <f>IF(N209="sníž. přenesená",J209,0)</f>
        <v>0</v>
      </c>
      <c r="BI209" s="166">
        <f>IF(N209="nulová",J209,0)</f>
        <v>0</v>
      </c>
      <c r="BJ209" s="19" t="s">
        <v>87</v>
      </c>
      <c r="BK209" s="166">
        <f>ROUND(I209*H209,2)</f>
        <v>550</v>
      </c>
      <c r="BL209" s="19" t="s">
        <v>163</v>
      </c>
      <c r="BM209" s="165" t="s">
        <v>796</v>
      </c>
    </row>
    <row r="210" spans="1:65" s="2" customFormat="1" ht="10">
      <c r="A210" s="37"/>
      <c r="B210" s="38"/>
      <c r="C210" s="39"/>
      <c r="D210" s="215" t="s">
        <v>253</v>
      </c>
      <c r="E210" s="39"/>
      <c r="F210" s="216" t="s">
        <v>797</v>
      </c>
      <c r="G210" s="39"/>
      <c r="H210" s="39"/>
      <c r="I210" s="169"/>
      <c r="J210" s="39"/>
      <c r="K210" s="39"/>
      <c r="L210" s="42"/>
      <c r="M210" s="170"/>
      <c r="N210" s="171"/>
      <c r="O210" s="67"/>
      <c r="P210" s="67"/>
      <c r="Q210" s="67"/>
      <c r="R210" s="67"/>
      <c r="S210" s="67"/>
      <c r="T210" s="68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T210" s="19" t="s">
        <v>253</v>
      </c>
      <c r="AU210" s="19" t="s">
        <v>89</v>
      </c>
    </row>
    <row r="211" spans="1:65" s="13" customFormat="1" ht="10">
      <c r="B211" s="204"/>
      <c r="C211" s="205"/>
      <c r="D211" s="167" t="s">
        <v>247</v>
      </c>
      <c r="E211" s="206" t="s">
        <v>35</v>
      </c>
      <c r="F211" s="207" t="s">
        <v>798</v>
      </c>
      <c r="G211" s="205"/>
      <c r="H211" s="208">
        <v>2</v>
      </c>
      <c r="I211" s="209"/>
      <c r="J211" s="205"/>
      <c r="K211" s="205"/>
      <c r="L211" s="210"/>
      <c r="M211" s="211"/>
      <c r="N211" s="212"/>
      <c r="O211" s="212"/>
      <c r="P211" s="212"/>
      <c r="Q211" s="212"/>
      <c r="R211" s="212"/>
      <c r="S211" s="212"/>
      <c r="T211" s="213"/>
      <c r="AT211" s="214" t="s">
        <v>247</v>
      </c>
      <c r="AU211" s="214" t="s">
        <v>89</v>
      </c>
      <c r="AV211" s="13" t="s">
        <v>89</v>
      </c>
      <c r="AW211" s="13" t="s">
        <v>39</v>
      </c>
      <c r="AX211" s="13" t="s">
        <v>87</v>
      </c>
      <c r="AY211" s="214" t="s">
        <v>154</v>
      </c>
    </row>
    <row r="212" spans="1:65" s="2" customFormat="1" ht="24.15" customHeight="1">
      <c r="A212" s="37"/>
      <c r="B212" s="38"/>
      <c r="C212" s="154" t="s">
        <v>396</v>
      </c>
      <c r="D212" s="154" t="s">
        <v>149</v>
      </c>
      <c r="E212" s="155" t="s">
        <v>799</v>
      </c>
      <c r="F212" s="156" t="s">
        <v>800</v>
      </c>
      <c r="G212" s="157" t="s">
        <v>245</v>
      </c>
      <c r="H212" s="158">
        <v>1</v>
      </c>
      <c r="I212" s="159">
        <v>836</v>
      </c>
      <c r="J212" s="160">
        <f>ROUND(I212*H212,2)</f>
        <v>836</v>
      </c>
      <c r="K212" s="156" t="s">
        <v>251</v>
      </c>
      <c r="L212" s="42"/>
      <c r="M212" s="161" t="s">
        <v>35</v>
      </c>
      <c r="N212" s="162" t="s">
        <v>50</v>
      </c>
      <c r="O212" s="67"/>
      <c r="P212" s="163">
        <f>O212*H212</f>
        <v>0</v>
      </c>
      <c r="Q212" s="163">
        <v>0</v>
      </c>
      <c r="R212" s="163">
        <f>Q212*H212</f>
        <v>0</v>
      </c>
      <c r="S212" s="163">
        <v>2.5</v>
      </c>
      <c r="T212" s="164">
        <f>S212*H212</f>
        <v>2.5</v>
      </c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  <c r="AE212" s="37"/>
      <c r="AR212" s="165" t="s">
        <v>163</v>
      </c>
      <c r="AT212" s="165" t="s">
        <v>149</v>
      </c>
      <c r="AU212" s="165" t="s">
        <v>89</v>
      </c>
      <c r="AY212" s="19" t="s">
        <v>154</v>
      </c>
      <c r="BE212" s="166">
        <f>IF(N212="základní",J212,0)</f>
        <v>836</v>
      </c>
      <c r="BF212" s="166">
        <f>IF(N212="snížená",J212,0)</f>
        <v>0</v>
      </c>
      <c r="BG212" s="166">
        <f>IF(N212="zákl. přenesená",J212,0)</f>
        <v>0</v>
      </c>
      <c r="BH212" s="166">
        <f>IF(N212="sníž. přenesená",J212,0)</f>
        <v>0</v>
      </c>
      <c r="BI212" s="166">
        <f>IF(N212="nulová",J212,0)</f>
        <v>0</v>
      </c>
      <c r="BJ212" s="19" t="s">
        <v>87</v>
      </c>
      <c r="BK212" s="166">
        <f>ROUND(I212*H212,2)</f>
        <v>836</v>
      </c>
      <c r="BL212" s="19" t="s">
        <v>163</v>
      </c>
      <c r="BM212" s="165" t="s">
        <v>801</v>
      </c>
    </row>
    <row r="213" spans="1:65" s="2" customFormat="1" ht="10">
      <c r="A213" s="37"/>
      <c r="B213" s="38"/>
      <c r="C213" s="39"/>
      <c r="D213" s="215" t="s">
        <v>253</v>
      </c>
      <c r="E213" s="39"/>
      <c r="F213" s="216" t="s">
        <v>802</v>
      </c>
      <c r="G213" s="39"/>
      <c r="H213" s="39"/>
      <c r="I213" s="169"/>
      <c r="J213" s="39"/>
      <c r="K213" s="39"/>
      <c r="L213" s="42"/>
      <c r="M213" s="170"/>
      <c r="N213" s="171"/>
      <c r="O213" s="67"/>
      <c r="P213" s="67"/>
      <c r="Q213" s="67"/>
      <c r="R213" s="67"/>
      <c r="S213" s="67"/>
      <c r="T213" s="68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  <c r="AE213" s="37"/>
      <c r="AT213" s="19" t="s">
        <v>253</v>
      </c>
      <c r="AU213" s="19" t="s">
        <v>89</v>
      </c>
    </row>
    <row r="214" spans="1:65" s="13" customFormat="1" ht="10">
      <c r="B214" s="204"/>
      <c r="C214" s="205"/>
      <c r="D214" s="167" t="s">
        <v>247</v>
      </c>
      <c r="E214" s="206" t="s">
        <v>35</v>
      </c>
      <c r="F214" s="207" t="s">
        <v>803</v>
      </c>
      <c r="G214" s="205"/>
      <c r="H214" s="208">
        <v>1</v>
      </c>
      <c r="I214" s="209"/>
      <c r="J214" s="205"/>
      <c r="K214" s="205"/>
      <c r="L214" s="210"/>
      <c r="M214" s="211"/>
      <c r="N214" s="212"/>
      <c r="O214" s="212"/>
      <c r="P214" s="212"/>
      <c r="Q214" s="212"/>
      <c r="R214" s="212"/>
      <c r="S214" s="212"/>
      <c r="T214" s="213"/>
      <c r="AT214" s="214" t="s">
        <v>247</v>
      </c>
      <c r="AU214" s="214" t="s">
        <v>89</v>
      </c>
      <c r="AV214" s="13" t="s">
        <v>89</v>
      </c>
      <c r="AW214" s="13" t="s">
        <v>39</v>
      </c>
      <c r="AX214" s="13" t="s">
        <v>87</v>
      </c>
      <c r="AY214" s="214" t="s">
        <v>154</v>
      </c>
    </row>
    <row r="215" spans="1:65" s="2" customFormat="1" ht="21.75" customHeight="1">
      <c r="A215" s="37"/>
      <c r="B215" s="38"/>
      <c r="C215" s="154" t="s">
        <v>401</v>
      </c>
      <c r="D215" s="154" t="s">
        <v>149</v>
      </c>
      <c r="E215" s="155" t="s">
        <v>804</v>
      </c>
      <c r="F215" s="156" t="s">
        <v>805</v>
      </c>
      <c r="G215" s="157" t="s">
        <v>245</v>
      </c>
      <c r="H215" s="158">
        <v>1</v>
      </c>
      <c r="I215" s="159">
        <v>118</v>
      </c>
      <c r="J215" s="160">
        <f>ROUND(I215*H215,2)</f>
        <v>118</v>
      </c>
      <c r="K215" s="156" t="s">
        <v>251</v>
      </c>
      <c r="L215" s="42"/>
      <c r="M215" s="161" t="s">
        <v>35</v>
      </c>
      <c r="N215" s="162" t="s">
        <v>50</v>
      </c>
      <c r="O215" s="67"/>
      <c r="P215" s="163">
        <f>O215*H215</f>
        <v>0</v>
      </c>
      <c r="Q215" s="163">
        <v>0</v>
      </c>
      <c r="R215" s="163">
        <f>Q215*H215</f>
        <v>0</v>
      </c>
      <c r="S215" s="163">
        <v>0</v>
      </c>
      <c r="T215" s="164">
        <f>S215*H215</f>
        <v>0</v>
      </c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  <c r="AE215" s="37"/>
      <c r="AR215" s="165" t="s">
        <v>163</v>
      </c>
      <c r="AT215" s="165" t="s">
        <v>149</v>
      </c>
      <c r="AU215" s="165" t="s">
        <v>89</v>
      </c>
      <c r="AY215" s="19" t="s">
        <v>154</v>
      </c>
      <c r="BE215" s="166">
        <f>IF(N215="základní",J215,0)</f>
        <v>118</v>
      </c>
      <c r="BF215" s="166">
        <f>IF(N215="snížená",J215,0)</f>
        <v>0</v>
      </c>
      <c r="BG215" s="166">
        <f>IF(N215="zákl. přenesená",J215,0)</f>
        <v>0</v>
      </c>
      <c r="BH215" s="166">
        <f>IF(N215="sníž. přenesená",J215,0)</f>
        <v>0</v>
      </c>
      <c r="BI215" s="166">
        <f>IF(N215="nulová",J215,0)</f>
        <v>0</v>
      </c>
      <c r="BJ215" s="19" t="s">
        <v>87</v>
      </c>
      <c r="BK215" s="166">
        <f>ROUND(I215*H215,2)</f>
        <v>118</v>
      </c>
      <c r="BL215" s="19" t="s">
        <v>163</v>
      </c>
      <c r="BM215" s="165" t="s">
        <v>806</v>
      </c>
    </row>
    <row r="216" spans="1:65" s="2" customFormat="1" ht="10">
      <c r="A216" s="37"/>
      <c r="B216" s="38"/>
      <c r="C216" s="39"/>
      <c r="D216" s="215" t="s">
        <v>253</v>
      </c>
      <c r="E216" s="39"/>
      <c r="F216" s="216" t="s">
        <v>807</v>
      </c>
      <c r="G216" s="39"/>
      <c r="H216" s="39"/>
      <c r="I216" s="169"/>
      <c r="J216" s="39"/>
      <c r="K216" s="39"/>
      <c r="L216" s="42"/>
      <c r="M216" s="170"/>
      <c r="N216" s="171"/>
      <c r="O216" s="67"/>
      <c r="P216" s="67"/>
      <c r="Q216" s="67"/>
      <c r="R216" s="67"/>
      <c r="S216" s="67"/>
      <c r="T216" s="68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  <c r="AE216" s="37"/>
      <c r="AT216" s="19" t="s">
        <v>253</v>
      </c>
      <c r="AU216" s="19" t="s">
        <v>89</v>
      </c>
    </row>
    <row r="217" spans="1:65" s="13" customFormat="1" ht="10">
      <c r="B217" s="204"/>
      <c r="C217" s="205"/>
      <c r="D217" s="167" t="s">
        <v>247</v>
      </c>
      <c r="E217" s="206" t="s">
        <v>35</v>
      </c>
      <c r="F217" s="207" t="s">
        <v>808</v>
      </c>
      <c r="G217" s="205"/>
      <c r="H217" s="208">
        <v>1</v>
      </c>
      <c r="I217" s="209"/>
      <c r="J217" s="205"/>
      <c r="K217" s="205"/>
      <c r="L217" s="210"/>
      <c r="M217" s="211"/>
      <c r="N217" s="212"/>
      <c r="O217" s="212"/>
      <c r="P217" s="212"/>
      <c r="Q217" s="212"/>
      <c r="R217" s="212"/>
      <c r="S217" s="212"/>
      <c r="T217" s="213"/>
      <c r="AT217" s="214" t="s">
        <v>247</v>
      </c>
      <c r="AU217" s="214" t="s">
        <v>89</v>
      </c>
      <c r="AV217" s="13" t="s">
        <v>89</v>
      </c>
      <c r="AW217" s="13" t="s">
        <v>39</v>
      </c>
      <c r="AX217" s="13" t="s">
        <v>87</v>
      </c>
      <c r="AY217" s="214" t="s">
        <v>154</v>
      </c>
    </row>
    <row r="218" spans="1:65" s="2" customFormat="1" ht="24.15" customHeight="1">
      <c r="A218" s="37"/>
      <c r="B218" s="38"/>
      <c r="C218" s="154" t="s">
        <v>406</v>
      </c>
      <c r="D218" s="154" t="s">
        <v>149</v>
      </c>
      <c r="E218" s="155" t="s">
        <v>809</v>
      </c>
      <c r="F218" s="156" t="s">
        <v>810</v>
      </c>
      <c r="G218" s="157" t="s">
        <v>245</v>
      </c>
      <c r="H218" s="158">
        <v>1</v>
      </c>
      <c r="I218" s="159">
        <v>62.5</v>
      </c>
      <c r="J218" s="160">
        <f>ROUND(I218*H218,2)</f>
        <v>62.5</v>
      </c>
      <c r="K218" s="156" t="s">
        <v>251</v>
      </c>
      <c r="L218" s="42"/>
      <c r="M218" s="161" t="s">
        <v>35</v>
      </c>
      <c r="N218" s="162" t="s">
        <v>50</v>
      </c>
      <c r="O218" s="67"/>
      <c r="P218" s="163">
        <f>O218*H218</f>
        <v>0</v>
      </c>
      <c r="Q218" s="163">
        <v>0</v>
      </c>
      <c r="R218" s="163">
        <f>Q218*H218</f>
        <v>0</v>
      </c>
      <c r="S218" s="163">
        <v>0</v>
      </c>
      <c r="T218" s="164">
        <f>S218*H218</f>
        <v>0</v>
      </c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  <c r="AE218" s="37"/>
      <c r="AR218" s="165" t="s">
        <v>163</v>
      </c>
      <c r="AT218" s="165" t="s">
        <v>149</v>
      </c>
      <c r="AU218" s="165" t="s">
        <v>89</v>
      </c>
      <c r="AY218" s="19" t="s">
        <v>154</v>
      </c>
      <c r="BE218" s="166">
        <f>IF(N218="základní",J218,0)</f>
        <v>62.5</v>
      </c>
      <c r="BF218" s="166">
        <f>IF(N218="snížená",J218,0)</f>
        <v>0</v>
      </c>
      <c r="BG218" s="166">
        <f>IF(N218="zákl. přenesená",J218,0)</f>
        <v>0</v>
      </c>
      <c r="BH218" s="166">
        <f>IF(N218="sníž. přenesená",J218,0)</f>
        <v>0</v>
      </c>
      <c r="BI218" s="166">
        <f>IF(N218="nulová",J218,0)</f>
        <v>0</v>
      </c>
      <c r="BJ218" s="19" t="s">
        <v>87</v>
      </c>
      <c r="BK218" s="166">
        <f>ROUND(I218*H218,2)</f>
        <v>62.5</v>
      </c>
      <c r="BL218" s="19" t="s">
        <v>163</v>
      </c>
      <c r="BM218" s="165" t="s">
        <v>811</v>
      </c>
    </row>
    <row r="219" spans="1:65" s="2" customFormat="1" ht="10">
      <c r="A219" s="37"/>
      <c r="B219" s="38"/>
      <c r="C219" s="39"/>
      <c r="D219" s="215" t="s">
        <v>253</v>
      </c>
      <c r="E219" s="39"/>
      <c r="F219" s="216" t="s">
        <v>812</v>
      </c>
      <c r="G219" s="39"/>
      <c r="H219" s="39"/>
      <c r="I219" s="169"/>
      <c r="J219" s="39"/>
      <c r="K219" s="39"/>
      <c r="L219" s="42"/>
      <c r="M219" s="170"/>
      <c r="N219" s="171"/>
      <c r="O219" s="67"/>
      <c r="P219" s="67"/>
      <c r="Q219" s="67"/>
      <c r="R219" s="67"/>
      <c r="S219" s="67"/>
      <c r="T219" s="68"/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  <c r="AE219" s="37"/>
      <c r="AT219" s="19" t="s">
        <v>253</v>
      </c>
      <c r="AU219" s="19" t="s">
        <v>89</v>
      </c>
    </row>
    <row r="220" spans="1:65" s="13" customFormat="1" ht="10">
      <c r="B220" s="204"/>
      <c r="C220" s="205"/>
      <c r="D220" s="167" t="s">
        <v>247</v>
      </c>
      <c r="E220" s="206" t="s">
        <v>35</v>
      </c>
      <c r="F220" s="207" t="s">
        <v>813</v>
      </c>
      <c r="G220" s="205"/>
      <c r="H220" s="208">
        <v>1</v>
      </c>
      <c r="I220" s="209"/>
      <c r="J220" s="205"/>
      <c r="K220" s="205"/>
      <c r="L220" s="210"/>
      <c r="M220" s="211"/>
      <c r="N220" s="212"/>
      <c r="O220" s="212"/>
      <c r="P220" s="212"/>
      <c r="Q220" s="212"/>
      <c r="R220" s="212"/>
      <c r="S220" s="212"/>
      <c r="T220" s="213"/>
      <c r="AT220" s="214" t="s">
        <v>247</v>
      </c>
      <c r="AU220" s="214" t="s">
        <v>89</v>
      </c>
      <c r="AV220" s="13" t="s">
        <v>89</v>
      </c>
      <c r="AW220" s="13" t="s">
        <v>39</v>
      </c>
      <c r="AX220" s="13" t="s">
        <v>87</v>
      </c>
      <c r="AY220" s="214" t="s">
        <v>154</v>
      </c>
    </row>
    <row r="221" spans="1:65" s="12" customFormat="1" ht="22.75" customHeight="1">
      <c r="B221" s="188"/>
      <c r="C221" s="189"/>
      <c r="D221" s="190" t="s">
        <v>78</v>
      </c>
      <c r="E221" s="202" t="s">
        <v>577</v>
      </c>
      <c r="F221" s="202" t="s">
        <v>578</v>
      </c>
      <c r="G221" s="189"/>
      <c r="H221" s="189"/>
      <c r="I221" s="192"/>
      <c r="J221" s="203">
        <f>BK221</f>
        <v>23438.66</v>
      </c>
      <c r="K221" s="189"/>
      <c r="L221" s="194"/>
      <c r="M221" s="195"/>
      <c r="N221" s="196"/>
      <c r="O221" s="196"/>
      <c r="P221" s="197">
        <f>SUM(P222:P257)</f>
        <v>0</v>
      </c>
      <c r="Q221" s="196"/>
      <c r="R221" s="197">
        <f>SUM(R222:R257)</f>
        <v>0</v>
      </c>
      <c r="S221" s="196"/>
      <c r="T221" s="198">
        <f>SUM(T222:T257)</f>
        <v>0</v>
      </c>
      <c r="AR221" s="199" t="s">
        <v>87</v>
      </c>
      <c r="AT221" s="200" t="s">
        <v>78</v>
      </c>
      <c r="AU221" s="200" t="s">
        <v>87</v>
      </c>
      <c r="AY221" s="199" t="s">
        <v>154</v>
      </c>
      <c r="BK221" s="201">
        <f>SUM(BK222:BK257)</f>
        <v>23438.66</v>
      </c>
    </row>
    <row r="222" spans="1:65" s="2" customFormat="1" ht="24.15" customHeight="1">
      <c r="A222" s="37"/>
      <c r="B222" s="38"/>
      <c r="C222" s="154" t="s">
        <v>414</v>
      </c>
      <c r="D222" s="154" t="s">
        <v>149</v>
      </c>
      <c r="E222" s="155" t="s">
        <v>580</v>
      </c>
      <c r="F222" s="156" t="s">
        <v>581</v>
      </c>
      <c r="G222" s="157" t="s">
        <v>562</v>
      </c>
      <c r="H222" s="158">
        <v>24.077999999999999</v>
      </c>
      <c r="I222" s="159">
        <v>126</v>
      </c>
      <c r="J222" s="160">
        <f>ROUND(I222*H222,2)</f>
        <v>3033.83</v>
      </c>
      <c r="K222" s="156" t="s">
        <v>251</v>
      </c>
      <c r="L222" s="42"/>
      <c r="M222" s="161" t="s">
        <v>35</v>
      </c>
      <c r="N222" s="162" t="s">
        <v>50</v>
      </c>
      <c r="O222" s="67"/>
      <c r="P222" s="163">
        <f>O222*H222</f>
        <v>0</v>
      </c>
      <c r="Q222" s="163">
        <v>0</v>
      </c>
      <c r="R222" s="163">
        <f>Q222*H222</f>
        <v>0</v>
      </c>
      <c r="S222" s="163">
        <v>0</v>
      </c>
      <c r="T222" s="164">
        <f>S222*H222</f>
        <v>0</v>
      </c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  <c r="AE222" s="37"/>
      <c r="AR222" s="165" t="s">
        <v>163</v>
      </c>
      <c r="AT222" s="165" t="s">
        <v>149</v>
      </c>
      <c r="AU222" s="165" t="s">
        <v>89</v>
      </c>
      <c r="AY222" s="19" t="s">
        <v>154</v>
      </c>
      <c r="BE222" s="166">
        <f>IF(N222="základní",J222,0)</f>
        <v>3033.83</v>
      </c>
      <c r="BF222" s="166">
        <f>IF(N222="snížená",J222,0)</f>
        <v>0</v>
      </c>
      <c r="BG222" s="166">
        <f>IF(N222="zákl. přenesená",J222,0)</f>
        <v>0</v>
      </c>
      <c r="BH222" s="166">
        <f>IF(N222="sníž. přenesená",J222,0)</f>
        <v>0</v>
      </c>
      <c r="BI222" s="166">
        <f>IF(N222="nulová",J222,0)</f>
        <v>0</v>
      </c>
      <c r="BJ222" s="19" t="s">
        <v>87</v>
      </c>
      <c r="BK222" s="166">
        <f>ROUND(I222*H222,2)</f>
        <v>3033.83</v>
      </c>
      <c r="BL222" s="19" t="s">
        <v>163</v>
      </c>
      <c r="BM222" s="165" t="s">
        <v>814</v>
      </c>
    </row>
    <row r="223" spans="1:65" s="2" customFormat="1" ht="10">
      <c r="A223" s="37"/>
      <c r="B223" s="38"/>
      <c r="C223" s="39"/>
      <c r="D223" s="215" t="s">
        <v>253</v>
      </c>
      <c r="E223" s="39"/>
      <c r="F223" s="216" t="s">
        <v>583</v>
      </c>
      <c r="G223" s="39"/>
      <c r="H223" s="39"/>
      <c r="I223" s="169"/>
      <c r="J223" s="39"/>
      <c r="K223" s="39"/>
      <c r="L223" s="42"/>
      <c r="M223" s="170"/>
      <c r="N223" s="171"/>
      <c r="O223" s="67"/>
      <c r="P223" s="67"/>
      <c r="Q223" s="67"/>
      <c r="R223" s="67"/>
      <c r="S223" s="67"/>
      <c r="T223" s="68"/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  <c r="AE223" s="37"/>
      <c r="AT223" s="19" t="s">
        <v>253</v>
      </c>
      <c r="AU223" s="19" t="s">
        <v>89</v>
      </c>
    </row>
    <row r="224" spans="1:65" s="13" customFormat="1" ht="10">
      <c r="B224" s="204"/>
      <c r="C224" s="205"/>
      <c r="D224" s="167" t="s">
        <v>247</v>
      </c>
      <c r="E224" s="206" t="s">
        <v>35</v>
      </c>
      <c r="F224" s="207" t="s">
        <v>815</v>
      </c>
      <c r="G224" s="205"/>
      <c r="H224" s="208">
        <v>24.077999999999999</v>
      </c>
      <c r="I224" s="209"/>
      <c r="J224" s="205"/>
      <c r="K224" s="205"/>
      <c r="L224" s="210"/>
      <c r="M224" s="211"/>
      <c r="N224" s="212"/>
      <c r="O224" s="212"/>
      <c r="P224" s="212"/>
      <c r="Q224" s="212"/>
      <c r="R224" s="212"/>
      <c r="S224" s="212"/>
      <c r="T224" s="213"/>
      <c r="AT224" s="214" t="s">
        <v>247</v>
      </c>
      <c r="AU224" s="214" t="s">
        <v>89</v>
      </c>
      <c r="AV224" s="13" t="s">
        <v>89</v>
      </c>
      <c r="AW224" s="13" t="s">
        <v>39</v>
      </c>
      <c r="AX224" s="13" t="s">
        <v>87</v>
      </c>
      <c r="AY224" s="214" t="s">
        <v>154</v>
      </c>
    </row>
    <row r="225" spans="1:65" s="2" customFormat="1" ht="24.15" customHeight="1">
      <c r="A225" s="37"/>
      <c r="B225" s="38"/>
      <c r="C225" s="154" t="s">
        <v>420</v>
      </c>
      <c r="D225" s="154" t="s">
        <v>149</v>
      </c>
      <c r="E225" s="155" t="s">
        <v>591</v>
      </c>
      <c r="F225" s="156" t="s">
        <v>592</v>
      </c>
      <c r="G225" s="157" t="s">
        <v>562</v>
      </c>
      <c r="H225" s="158">
        <v>96.311999999999998</v>
      </c>
      <c r="I225" s="159">
        <v>14.5</v>
      </c>
      <c r="J225" s="160">
        <f>ROUND(I225*H225,2)</f>
        <v>1396.52</v>
      </c>
      <c r="K225" s="156" t="s">
        <v>251</v>
      </c>
      <c r="L225" s="42"/>
      <c r="M225" s="161" t="s">
        <v>35</v>
      </c>
      <c r="N225" s="162" t="s">
        <v>50</v>
      </c>
      <c r="O225" s="67"/>
      <c r="P225" s="163">
        <f>O225*H225</f>
        <v>0</v>
      </c>
      <c r="Q225" s="163">
        <v>0</v>
      </c>
      <c r="R225" s="163">
        <f>Q225*H225</f>
        <v>0</v>
      </c>
      <c r="S225" s="163">
        <v>0</v>
      </c>
      <c r="T225" s="164">
        <f>S225*H225</f>
        <v>0</v>
      </c>
      <c r="U225" s="37"/>
      <c r="V225" s="37"/>
      <c r="W225" s="37"/>
      <c r="X225" s="37"/>
      <c r="Y225" s="37"/>
      <c r="Z225" s="37"/>
      <c r="AA225" s="37"/>
      <c r="AB225" s="37"/>
      <c r="AC225" s="37"/>
      <c r="AD225" s="37"/>
      <c r="AE225" s="37"/>
      <c r="AR225" s="165" t="s">
        <v>163</v>
      </c>
      <c r="AT225" s="165" t="s">
        <v>149</v>
      </c>
      <c r="AU225" s="165" t="s">
        <v>89</v>
      </c>
      <c r="AY225" s="19" t="s">
        <v>154</v>
      </c>
      <c r="BE225" s="166">
        <f>IF(N225="základní",J225,0)</f>
        <v>1396.52</v>
      </c>
      <c r="BF225" s="166">
        <f>IF(N225="snížená",J225,0)</f>
        <v>0</v>
      </c>
      <c r="BG225" s="166">
        <f>IF(N225="zákl. přenesená",J225,0)</f>
        <v>0</v>
      </c>
      <c r="BH225" s="166">
        <f>IF(N225="sníž. přenesená",J225,0)</f>
        <v>0</v>
      </c>
      <c r="BI225" s="166">
        <f>IF(N225="nulová",J225,0)</f>
        <v>0</v>
      </c>
      <c r="BJ225" s="19" t="s">
        <v>87</v>
      </c>
      <c r="BK225" s="166">
        <f>ROUND(I225*H225,2)</f>
        <v>1396.52</v>
      </c>
      <c r="BL225" s="19" t="s">
        <v>163</v>
      </c>
      <c r="BM225" s="165" t="s">
        <v>816</v>
      </c>
    </row>
    <row r="226" spans="1:65" s="2" customFormat="1" ht="10">
      <c r="A226" s="37"/>
      <c r="B226" s="38"/>
      <c r="C226" s="39"/>
      <c r="D226" s="215" t="s">
        <v>253</v>
      </c>
      <c r="E226" s="39"/>
      <c r="F226" s="216" t="s">
        <v>594</v>
      </c>
      <c r="G226" s="39"/>
      <c r="H226" s="39"/>
      <c r="I226" s="169"/>
      <c r="J226" s="39"/>
      <c r="K226" s="39"/>
      <c r="L226" s="42"/>
      <c r="M226" s="170"/>
      <c r="N226" s="171"/>
      <c r="O226" s="67"/>
      <c r="P226" s="67"/>
      <c r="Q226" s="67"/>
      <c r="R226" s="67"/>
      <c r="S226" s="67"/>
      <c r="T226" s="68"/>
      <c r="U226" s="37"/>
      <c r="V226" s="37"/>
      <c r="W226" s="37"/>
      <c r="X226" s="37"/>
      <c r="Y226" s="37"/>
      <c r="Z226" s="37"/>
      <c r="AA226" s="37"/>
      <c r="AB226" s="37"/>
      <c r="AC226" s="37"/>
      <c r="AD226" s="37"/>
      <c r="AE226" s="37"/>
      <c r="AT226" s="19" t="s">
        <v>253</v>
      </c>
      <c r="AU226" s="19" t="s">
        <v>89</v>
      </c>
    </row>
    <row r="227" spans="1:65" s="13" customFormat="1" ht="10">
      <c r="B227" s="204"/>
      <c r="C227" s="205"/>
      <c r="D227" s="167" t="s">
        <v>247</v>
      </c>
      <c r="E227" s="206" t="s">
        <v>35</v>
      </c>
      <c r="F227" s="207" t="s">
        <v>817</v>
      </c>
      <c r="G227" s="205"/>
      <c r="H227" s="208">
        <v>96.311999999999998</v>
      </c>
      <c r="I227" s="209"/>
      <c r="J227" s="205"/>
      <c r="K227" s="205"/>
      <c r="L227" s="210"/>
      <c r="M227" s="211"/>
      <c r="N227" s="212"/>
      <c r="O227" s="212"/>
      <c r="P227" s="212"/>
      <c r="Q227" s="212"/>
      <c r="R227" s="212"/>
      <c r="S227" s="212"/>
      <c r="T227" s="213"/>
      <c r="AT227" s="214" t="s">
        <v>247</v>
      </c>
      <c r="AU227" s="214" t="s">
        <v>89</v>
      </c>
      <c r="AV227" s="13" t="s">
        <v>89</v>
      </c>
      <c r="AW227" s="13" t="s">
        <v>39</v>
      </c>
      <c r="AX227" s="13" t="s">
        <v>87</v>
      </c>
      <c r="AY227" s="214" t="s">
        <v>154</v>
      </c>
    </row>
    <row r="228" spans="1:65" s="2" customFormat="1" ht="16.5" customHeight="1">
      <c r="A228" s="37"/>
      <c r="B228" s="38"/>
      <c r="C228" s="154" t="s">
        <v>425</v>
      </c>
      <c r="D228" s="154" t="s">
        <v>149</v>
      </c>
      <c r="E228" s="155" t="s">
        <v>818</v>
      </c>
      <c r="F228" s="156" t="s">
        <v>819</v>
      </c>
      <c r="G228" s="157" t="s">
        <v>562</v>
      </c>
      <c r="H228" s="158">
        <v>24.079000000000001</v>
      </c>
      <c r="I228" s="159">
        <v>128</v>
      </c>
      <c r="J228" s="160">
        <f>ROUND(I228*H228,2)</f>
        <v>3082.11</v>
      </c>
      <c r="K228" s="156" t="s">
        <v>251</v>
      </c>
      <c r="L228" s="42"/>
      <c r="M228" s="161" t="s">
        <v>35</v>
      </c>
      <c r="N228" s="162" t="s">
        <v>50</v>
      </c>
      <c r="O228" s="67"/>
      <c r="P228" s="163">
        <f>O228*H228</f>
        <v>0</v>
      </c>
      <c r="Q228" s="163">
        <v>0</v>
      </c>
      <c r="R228" s="163">
        <f>Q228*H228</f>
        <v>0</v>
      </c>
      <c r="S228" s="163">
        <v>0</v>
      </c>
      <c r="T228" s="164">
        <f>S228*H228</f>
        <v>0</v>
      </c>
      <c r="U228" s="37"/>
      <c r="V228" s="37"/>
      <c r="W228" s="37"/>
      <c r="X228" s="37"/>
      <c r="Y228" s="37"/>
      <c r="Z228" s="37"/>
      <c r="AA228" s="37"/>
      <c r="AB228" s="37"/>
      <c r="AC228" s="37"/>
      <c r="AD228" s="37"/>
      <c r="AE228" s="37"/>
      <c r="AR228" s="165" t="s">
        <v>163</v>
      </c>
      <c r="AT228" s="165" t="s">
        <v>149</v>
      </c>
      <c r="AU228" s="165" t="s">
        <v>89</v>
      </c>
      <c r="AY228" s="19" t="s">
        <v>154</v>
      </c>
      <c r="BE228" s="166">
        <f>IF(N228="základní",J228,0)</f>
        <v>3082.11</v>
      </c>
      <c r="BF228" s="166">
        <f>IF(N228="snížená",J228,0)</f>
        <v>0</v>
      </c>
      <c r="BG228" s="166">
        <f>IF(N228="zákl. přenesená",J228,0)</f>
        <v>0</v>
      </c>
      <c r="BH228" s="166">
        <f>IF(N228="sníž. přenesená",J228,0)</f>
        <v>0</v>
      </c>
      <c r="BI228" s="166">
        <f>IF(N228="nulová",J228,0)</f>
        <v>0</v>
      </c>
      <c r="BJ228" s="19" t="s">
        <v>87</v>
      </c>
      <c r="BK228" s="166">
        <f>ROUND(I228*H228,2)</f>
        <v>3082.11</v>
      </c>
      <c r="BL228" s="19" t="s">
        <v>163</v>
      </c>
      <c r="BM228" s="165" t="s">
        <v>820</v>
      </c>
    </row>
    <row r="229" spans="1:65" s="2" customFormat="1" ht="10">
      <c r="A229" s="37"/>
      <c r="B229" s="38"/>
      <c r="C229" s="39"/>
      <c r="D229" s="215" t="s">
        <v>253</v>
      </c>
      <c r="E229" s="39"/>
      <c r="F229" s="216" t="s">
        <v>821</v>
      </c>
      <c r="G229" s="39"/>
      <c r="H229" s="39"/>
      <c r="I229" s="169"/>
      <c r="J229" s="39"/>
      <c r="K229" s="39"/>
      <c r="L229" s="42"/>
      <c r="M229" s="170"/>
      <c r="N229" s="171"/>
      <c r="O229" s="67"/>
      <c r="P229" s="67"/>
      <c r="Q229" s="67"/>
      <c r="R229" s="67"/>
      <c r="S229" s="67"/>
      <c r="T229" s="68"/>
      <c r="U229" s="37"/>
      <c r="V229" s="37"/>
      <c r="W229" s="37"/>
      <c r="X229" s="37"/>
      <c r="Y229" s="37"/>
      <c r="Z229" s="37"/>
      <c r="AA229" s="37"/>
      <c r="AB229" s="37"/>
      <c r="AC229" s="37"/>
      <c r="AD229" s="37"/>
      <c r="AE229" s="37"/>
      <c r="AT229" s="19" t="s">
        <v>253</v>
      </c>
      <c r="AU229" s="19" t="s">
        <v>89</v>
      </c>
    </row>
    <row r="230" spans="1:65" s="13" customFormat="1" ht="10">
      <c r="B230" s="204"/>
      <c r="C230" s="205"/>
      <c r="D230" s="167" t="s">
        <v>247</v>
      </c>
      <c r="E230" s="206" t="s">
        <v>35</v>
      </c>
      <c r="F230" s="207" t="s">
        <v>822</v>
      </c>
      <c r="G230" s="205"/>
      <c r="H230" s="208">
        <v>8.6920000000000002</v>
      </c>
      <c r="I230" s="209"/>
      <c r="J230" s="205"/>
      <c r="K230" s="205"/>
      <c r="L230" s="210"/>
      <c r="M230" s="211"/>
      <c r="N230" s="212"/>
      <c r="O230" s="212"/>
      <c r="P230" s="212"/>
      <c r="Q230" s="212"/>
      <c r="R230" s="212"/>
      <c r="S230" s="212"/>
      <c r="T230" s="213"/>
      <c r="AT230" s="214" t="s">
        <v>247</v>
      </c>
      <c r="AU230" s="214" t="s">
        <v>89</v>
      </c>
      <c r="AV230" s="13" t="s">
        <v>89</v>
      </c>
      <c r="AW230" s="13" t="s">
        <v>39</v>
      </c>
      <c r="AX230" s="13" t="s">
        <v>79</v>
      </c>
      <c r="AY230" s="214" t="s">
        <v>154</v>
      </c>
    </row>
    <row r="231" spans="1:65" s="13" customFormat="1" ht="10">
      <c r="B231" s="204"/>
      <c r="C231" s="205"/>
      <c r="D231" s="167" t="s">
        <v>247</v>
      </c>
      <c r="E231" s="206" t="s">
        <v>35</v>
      </c>
      <c r="F231" s="207" t="s">
        <v>823</v>
      </c>
      <c r="G231" s="205"/>
      <c r="H231" s="208">
        <v>1.3640000000000001</v>
      </c>
      <c r="I231" s="209"/>
      <c r="J231" s="205"/>
      <c r="K231" s="205"/>
      <c r="L231" s="210"/>
      <c r="M231" s="211"/>
      <c r="N231" s="212"/>
      <c r="O231" s="212"/>
      <c r="P231" s="212"/>
      <c r="Q231" s="212"/>
      <c r="R231" s="212"/>
      <c r="S231" s="212"/>
      <c r="T231" s="213"/>
      <c r="AT231" s="214" t="s">
        <v>247</v>
      </c>
      <c r="AU231" s="214" t="s">
        <v>89</v>
      </c>
      <c r="AV231" s="13" t="s">
        <v>89</v>
      </c>
      <c r="AW231" s="13" t="s">
        <v>39</v>
      </c>
      <c r="AX231" s="13" t="s">
        <v>79</v>
      </c>
      <c r="AY231" s="214" t="s">
        <v>154</v>
      </c>
    </row>
    <row r="232" spans="1:65" s="13" customFormat="1" ht="10">
      <c r="B232" s="204"/>
      <c r="C232" s="205"/>
      <c r="D232" s="167" t="s">
        <v>247</v>
      </c>
      <c r="E232" s="206" t="s">
        <v>35</v>
      </c>
      <c r="F232" s="207" t="s">
        <v>824</v>
      </c>
      <c r="G232" s="205"/>
      <c r="H232" s="208">
        <v>1.262</v>
      </c>
      <c r="I232" s="209"/>
      <c r="J232" s="205"/>
      <c r="K232" s="205"/>
      <c r="L232" s="210"/>
      <c r="M232" s="211"/>
      <c r="N232" s="212"/>
      <c r="O232" s="212"/>
      <c r="P232" s="212"/>
      <c r="Q232" s="212"/>
      <c r="R232" s="212"/>
      <c r="S232" s="212"/>
      <c r="T232" s="213"/>
      <c r="AT232" s="214" t="s">
        <v>247</v>
      </c>
      <c r="AU232" s="214" t="s">
        <v>89</v>
      </c>
      <c r="AV232" s="13" t="s">
        <v>89</v>
      </c>
      <c r="AW232" s="13" t="s">
        <v>39</v>
      </c>
      <c r="AX232" s="13" t="s">
        <v>79</v>
      </c>
      <c r="AY232" s="214" t="s">
        <v>154</v>
      </c>
    </row>
    <row r="233" spans="1:65" s="13" customFormat="1" ht="10">
      <c r="B233" s="204"/>
      <c r="C233" s="205"/>
      <c r="D233" s="167" t="s">
        <v>247</v>
      </c>
      <c r="E233" s="206" t="s">
        <v>35</v>
      </c>
      <c r="F233" s="207" t="s">
        <v>825</v>
      </c>
      <c r="G233" s="205"/>
      <c r="H233" s="208">
        <v>7.02</v>
      </c>
      <c r="I233" s="209"/>
      <c r="J233" s="205"/>
      <c r="K233" s="205"/>
      <c r="L233" s="210"/>
      <c r="M233" s="211"/>
      <c r="N233" s="212"/>
      <c r="O233" s="212"/>
      <c r="P233" s="212"/>
      <c r="Q233" s="212"/>
      <c r="R233" s="212"/>
      <c r="S233" s="212"/>
      <c r="T233" s="213"/>
      <c r="AT233" s="214" t="s">
        <v>247</v>
      </c>
      <c r="AU233" s="214" t="s">
        <v>89</v>
      </c>
      <c r="AV233" s="13" t="s">
        <v>89</v>
      </c>
      <c r="AW233" s="13" t="s">
        <v>39</v>
      </c>
      <c r="AX233" s="13" t="s">
        <v>79</v>
      </c>
      <c r="AY233" s="214" t="s">
        <v>154</v>
      </c>
    </row>
    <row r="234" spans="1:65" s="13" customFormat="1" ht="10">
      <c r="B234" s="204"/>
      <c r="C234" s="205"/>
      <c r="D234" s="167" t="s">
        <v>247</v>
      </c>
      <c r="E234" s="206" t="s">
        <v>35</v>
      </c>
      <c r="F234" s="207" t="s">
        <v>826</v>
      </c>
      <c r="G234" s="205"/>
      <c r="H234" s="208">
        <v>2.649</v>
      </c>
      <c r="I234" s="209"/>
      <c r="J234" s="205"/>
      <c r="K234" s="205"/>
      <c r="L234" s="210"/>
      <c r="M234" s="211"/>
      <c r="N234" s="212"/>
      <c r="O234" s="212"/>
      <c r="P234" s="212"/>
      <c r="Q234" s="212"/>
      <c r="R234" s="212"/>
      <c r="S234" s="212"/>
      <c r="T234" s="213"/>
      <c r="AT234" s="214" t="s">
        <v>247</v>
      </c>
      <c r="AU234" s="214" t="s">
        <v>89</v>
      </c>
      <c r="AV234" s="13" t="s">
        <v>89</v>
      </c>
      <c r="AW234" s="13" t="s">
        <v>39</v>
      </c>
      <c r="AX234" s="13" t="s">
        <v>79</v>
      </c>
      <c r="AY234" s="214" t="s">
        <v>154</v>
      </c>
    </row>
    <row r="235" spans="1:65" s="13" customFormat="1" ht="10">
      <c r="B235" s="204"/>
      <c r="C235" s="205"/>
      <c r="D235" s="167" t="s">
        <v>247</v>
      </c>
      <c r="E235" s="206" t="s">
        <v>35</v>
      </c>
      <c r="F235" s="207" t="s">
        <v>827</v>
      </c>
      <c r="G235" s="205"/>
      <c r="H235" s="208">
        <v>0.35</v>
      </c>
      <c r="I235" s="209"/>
      <c r="J235" s="205"/>
      <c r="K235" s="205"/>
      <c r="L235" s="210"/>
      <c r="M235" s="211"/>
      <c r="N235" s="212"/>
      <c r="O235" s="212"/>
      <c r="P235" s="212"/>
      <c r="Q235" s="212"/>
      <c r="R235" s="212"/>
      <c r="S235" s="212"/>
      <c r="T235" s="213"/>
      <c r="AT235" s="214" t="s">
        <v>247</v>
      </c>
      <c r="AU235" s="214" t="s">
        <v>89</v>
      </c>
      <c r="AV235" s="13" t="s">
        <v>89</v>
      </c>
      <c r="AW235" s="13" t="s">
        <v>39</v>
      </c>
      <c r="AX235" s="13" t="s">
        <v>79</v>
      </c>
      <c r="AY235" s="214" t="s">
        <v>154</v>
      </c>
    </row>
    <row r="236" spans="1:65" s="13" customFormat="1" ht="10">
      <c r="B236" s="204"/>
      <c r="C236" s="205"/>
      <c r="D236" s="167" t="s">
        <v>247</v>
      </c>
      <c r="E236" s="206" t="s">
        <v>35</v>
      </c>
      <c r="F236" s="207" t="s">
        <v>828</v>
      </c>
      <c r="G236" s="205"/>
      <c r="H236" s="208">
        <v>0.24199999999999999</v>
      </c>
      <c r="I236" s="209"/>
      <c r="J236" s="205"/>
      <c r="K236" s="205"/>
      <c r="L236" s="210"/>
      <c r="M236" s="211"/>
      <c r="N236" s="212"/>
      <c r="O236" s="212"/>
      <c r="P236" s="212"/>
      <c r="Q236" s="212"/>
      <c r="R236" s="212"/>
      <c r="S236" s="212"/>
      <c r="T236" s="213"/>
      <c r="AT236" s="214" t="s">
        <v>247</v>
      </c>
      <c r="AU236" s="214" t="s">
        <v>89</v>
      </c>
      <c r="AV236" s="13" t="s">
        <v>89</v>
      </c>
      <c r="AW236" s="13" t="s">
        <v>39</v>
      </c>
      <c r="AX236" s="13" t="s">
        <v>79</v>
      </c>
      <c r="AY236" s="214" t="s">
        <v>154</v>
      </c>
    </row>
    <row r="237" spans="1:65" s="13" customFormat="1" ht="10">
      <c r="B237" s="204"/>
      <c r="C237" s="205"/>
      <c r="D237" s="167" t="s">
        <v>247</v>
      </c>
      <c r="E237" s="206" t="s">
        <v>35</v>
      </c>
      <c r="F237" s="207" t="s">
        <v>829</v>
      </c>
      <c r="G237" s="205"/>
      <c r="H237" s="208">
        <v>2.5</v>
      </c>
      <c r="I237" s="209"/>
      <c r="J237" s="205"/>
      <c r="K237" s="205"/>
      <c r="L237" s="210"/>
      <c r="M237" s="211"/>
      <c r="N237" s="212"/>
      <c r="O237" s="212"/>
      <c r="P237" s="212"/>
      <c r="Q237" s="212"/>
      <c r="R237" s="212"/>
      <c r="S237" s="212"/>
      <c r="T237" s="213"/>
      <c r="AT237" s="214" t="s">
        <v>247</v>
      </c>
      <c r="AU237" s="214" t="s">
        <v>89</v>
      </c>
      <c r="AV237" s="13" t="s">
        <v>89</v>
      </c>
      <c r="AW237" s="13" t="s">
        <v>39</v>
      </c>
      <c r="AX237" s="13" t="s">
        <v>79</v>
      </c>
      <c r="AY237" s="214" t="s">
        <v>154</v>
      </c>
    </row>
    <row r="238" spans="1:65" s="14" customFormat="1" ht="10">
      <c r="B238" s="217"/>
      <c r="C238" s="218"/>
      <c r="D238" s="167" t="s">
        <v>247</v>
      </c>
      <c r="E238" s="219" t="s">
        <v>35</v>
      </c>
      <c r="F238" s="220" t="s">
        <v>267</v>
      </c>
      <c r="G238" s="218"/>
      <c r="H238" s="221">
        <v>24.079000000000001</v>
      </c>
      <c r="I238" s="222"/>
      <c r="J238" s="218"/>
      <c r="K238" s="218"/>
      <c r="L238" s="223"/>
      <c r="M238" s="224"/>
      <c r="N238" s="225"/>
      <c r="O238" s="225"/>
      <c r="P238" s="225"/>
      <c r="Q238" s="225"/>
      <c r="R238" s="225"/>
      <c r="S238" s="225"/>
      <c r="T238" s="226"/>
      <c r="AT238" s="227" t="s">
        <v>247</v>
      </c>
      <c r="AU238" s="227" t="s">
        <v>89</v>
      </c>
      <c r="AV238" s="14" t="s">
        <v>163</v>
      </c>
      <c r="AW238" s="14" t="s">
        <v>39</v>
      </c>
      <c r="AX238" s="14" t="s">
        <v>87</v>
      </c>
      <c r="AY238" s="227" t="s">
        <v>154</v>
      </c>
    </row>
    <row r="239" spans="1:65" s="2" customFormat="1" ht="24.15" customHeight="1">
      <c r="A239" s="37"/>
      <c r="B239" s="38"/>
      <c r="C239" s="154" t="s">
        <v>430</v>
      </c>
      <c r="D239" s="154" t="s">
        <v>149</v>
      </c>
      <c r="E239" s="155" t="s">
        <v>604</v>
      </c>
      <c r="F239" s="156" t="s">
        <v>605</v>
      </c>
      <c r="G239" s="157" t="s">
        <v>562</v>
      </c>
      <c r="H239" s="158">
        <v>19.725000000000001</v>
      </c>
      <c r="I239" s="159">
        <v>184.36</v>
      </c>
      <c r="J239" s="160">
        <f>ROUND(I239*H239,2)</f>
        <v>3636.5</v>
      </c>
      <c r="K239" s="156" t="s">
        <v>251</v>
      </c>
      <c r="L239" s="42"/>
      <c r="M239" s="161" t="s">
        <v>35</v>
      </c>
      <c r="N239" s="162" t="s">
        <v>50</v>
      </c>
      <c r="O239" s="67"/>
      <c r="P239" s="163">
        <f>O239*H239</f>
        <v>0</v>
      </c>
      <c r="Q239" s="163">
        <v>0</v>
      </c>
      <c r="R239" s="163">
        <f>Q239*H239</f>
        <v>0</v>
      </c>
      <c r="S239" s="163">
        <v>0</v>
      </c>
      <c r="T239" s="164">
        <f>S239*H239</f>
        <v>0</v>
      </c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  <c r="AE239" s="37"/>
      <c r="AR239" s="165" t="s">
        <v>163</v>
      </c>
      <c r="AT239" s="165" t="s">
        <v>149</v>
      </c>
      <c r="AU239" s="165" t="s">
        <v>89</v>
      </c>
      <c r="AY239" s="19" t="s">
        <v>154</v>
      </c>
      <c r="BE239" s="166">
        <f>IF(N239="základní",J239,0)</f>
        <v>3636.5</v>
      </c>
      <c r="BF239" s="166">
        <f>IF(N239="snížená",J239,0)</f>
        <v>0</v>
      </c>
      <c r="BG239" s="166">
        <f>IF(N239="zákl. přenesená",J239,0)</f>
        <v>0</v>
      </c>
      <c r="BH239" s="166">
        <f>IF(N239="sníž. přenesená",J239,0)</f>
        <v>0</v>
      </c>
      <c r="BI239" s="166">
        <f>IF(N239="nulová",J239,0)</f>
        <v>0</v>
      </c>
      <c r="BJ239" s="19" t="s">
        <v>87</v>
      </c>
      <c r="BK239" s="166">
        <f>ROUND(I239*H239,2)</f>
        <v>3636.5</v>
      </c>
      <c r="BL239" s="19" t="s">
        <v>163</v>
      </c>
      <c r="BM239" s="165" t="s">
        <v>830</v>
      </c>
    </row>
    <row r="240" spans="1:65" s="2" customFormat="1" ht="10">
      <c r="A240" s="37"/>
      <c r="B240" s="38"/>
      <c r="C240" s="39"/>
      <c r="D240" s="215" t="s">
        <v>253</v>
      </c>
      <c r="E240" s="39"/>
      <c r="F240" s="216" t="s">
        <v>607</v>
      </c>
      <c r="G240" s="39"/>
      <c r="H240" s="39"/>
      <c r="I240" s="169"/>
      <c r="J240" s="39"/>
      <c r="K240" s="39"/>
      <c r="L240" s="42"/>
      <c r="M240" s="170"/>
      <c r="N240" s="171"/>
      <c r="O240" s="67"/>
      <c r="P240" s="67"/>
      <c r="Q240" s="67"/>
      <c r="R240" s="67"/>
      <c r="S240" s="67"/>
      <c r="T240" s="68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  <c r="AE240" s="37"/>
      <c r="AT240" s="19" t="s">
        <v>253</v>
      </c>
      <c r="AU240" s="19" t="s">
        <v>89</v>
      </c>
    </row>
    <row r="241" spans="1:65" s="13" customFormat="1" ht="10">
      <c r="B241" s="204"/>
      <c r="C241" s="205"/>
      <c r="D241" s="167" t="s">
        <v>247</v>
      </c>
      <c r="E241" s="206" t="s">
        <v>35</v>
      </c>
      <c r="F241" s="207" t="s">
        <v>822</v>
      </c>
      <c r="G241" s="205"/>
      <c r="H241" s="208">
        <v>8.6920000000000002</v>
      </c>
      <c r="I241" s="209"/>
      <c r="J241" s="205"/>
      <c r="K241" s="205"/>
      <c r="L241" s="210"/>
      <c r="M241" s="211"/>
      <c r="N241" s="212"/>
      <c r="O241" s="212"/>
      <c r="P241" s="212"/>
      <c r="Q241" s="212"/>
      <c r="R241" s="212"/>
      <c r="S241" s="212"/>
      <c r="T241" s="213"/>
      <c r="AT241" s="214" t="s">
        <v>247</v>
      </c>
      <c r="AU241" s="214" t="s">
        <v>89</v>
      </c>
      <c r="AV241" s="13" t="s">
        <v>89</v>
      </c>
      <c r="AW241" s="13" t="s">
        <v>39</v>
      </c>
      <c r="AX241" s="13" t="s">
        <v>79</v>
      </c>
      <c r="AY241" s="214" t="s">
        <v>154</v>
      </c>
    </row>
    <row r="242" spans="1:65" s="13" customFormat="1" ht="10">
      <c r="B242" s="204"/>
      <c r="C242" s="205"/>
      <c r="D242" s="167" t="s">
        <v>247</v>
      </c>
      <c r="E242" s="206" t="s">
        <v>35</v>
      </c>
      <c r="F242" s="207" t="s">
        <v>823</v>
      </c>
      <c r="G242" s="205"/>
      <c r="H242" s="208">
        <v>1.3640000000000001</v>
      </c>
      <c r="I242" s="209"/>
      <c r="J242" s="205"/>
      <c r="K242" s="205"/>
      <c r="L242" s="210"/>
      <c r="M242" s="211"/>
      <c r="N242" s="212"/>
      <c r="O242" s="212"/>
      <c r="P242" s="212"/>
      <c r="Q242" s="212"/>
      <c r="R242" s="212"/>
      <c r="S242" s="212"/>
      <c r="T242" s="213"/>
      <c r="AT242" s="214" t="s">
        <v>247</v>
      </c>
      <c r="AU242" s="214" t="s">
        <v>89</v>
      </c>
      <c r="AV242" s="13" t="s">
        <v>89</v>
      </c>
      <c r="AW242" s="13" t="s">
        <v>39</v>
      </c>
      <c r="AX242" s="13" t="s">
        <v>79</v>
      </c>
      <c r="AY242" s="214" t="s">
        <v>154</v>
      </c>
    </row>
    <row r="243" spans="1:65" s="13" customFormat="1" ht="10">
      <c r="B243" s="204"/>
      <c r="C243" s="205"/>
      <c r="D243" s="167" t="s">
        <v>247</v>
      </c>
      <c r="E243" s="206" t="s">
        <v>35</v>
      </c>
      <c r="F243" s="207" t="s">
        <v>825</v>
      </c>
      <c r="G243" s="205"/>
      <c r="H243" s="208">
        <v>7.02</v>
      </c>
      <c r="I243" s="209"/>
      <c r="J243" s="205"/>
      <c r="K243" s="205"/>
      <c r="L243" s="210"/>
      <c r="M243" s="211"/>
      <c r="N243" s="212"/>
      <c r="O243" s="212"/>
      <c r="P243" s="212"/>
      <c r="Q243" s="212"/>
      <c r="R243" s="212"/>
      <c r="S243" s="212"/>
      <c r="T243" s="213"/>
      <c r="AT243" s="214" t="s">
        <v>247</v>
      </c>
      <c r="AU243" s="214" t="s">
        <v>89</v>
      </c>
      <c r="AV243" s="13" t="s">
        <v>89</v>
      </c>
      <c r="AW243" s="13" t="s">
        <v>39</v>
      </c>
      <c r="AX243" s="13" t="s">
        <v>79</v>
      </c>
      <c r="AY243" s="214" t="s">
        <v>154</v>
      </c>
    </row>
    <row r="244" spans="1:65" s="13" customFormat="1" ht="10">
      <c r="B244" s="204"/>
      <c r="C244" s="205"/>
      <c r="D244" s="167" t="s">
        <v>247</v>
      </c>
      <c r="E244" s="206" t="s">
        <v>35</v>
      </c>
      <c r="F244" s="207" t="s">
        <v>826</v>
      </c>
      <c r="G244" s="205"/>
      <c r="H244" s="208">
        <v>2.649</v>
      </c>
      <c r="I244" s="209"/>
      <c r="J244" s="205"/>
      <c r="K244" s="205"/>
      <c r="L244" s="210"/>
      <c r="M244" s="211"/>
      <c r="N244" s="212"/>
      <c r="O244" s="212"/>
      <c r="P244" s="212"/>
      <c r="Q244" s="212"/>
      <c r="R244" s="212"/>
      <c r="S244" s="212"/>
      <c r="T244" s="213"/>
      <c r="AT244" s="214" t="s">
        <v>247</v>
      </c>
      <c r="AU244" s="214" t="s">
        <v>89</v>
      </c>
      <c r="AV244" s="13" t="s">
        <v>89</v>
      </c>
      <c r="AW244" s="13" t="s">
        <v>39</v>
      </c>
      <c r="AX244" s="13" t="s">
        <v>79</v>
      </c>
      <c r="AY244" s="214" t="s">
        <v>154</v>
      </c>
    </row>
    <row r="245" spans="1:65" s="14" customFormat="1" ht="10">
      <c r="B245" s="217"/>
      <c r="C245" s="218"/>
      <c r="D245" s="167" t="s">
        <v>247</v>
      </c>
      <c r="E245" s="219" t="s">
        <v>35</v>
      </c>
      <c r="F245" s="220" t="s">
        <v>267</v>
      </c>
      <c r="G245" s="218"/>
      <c r="H245" s="221">
        <v>19.725000000000001</v>
      </c>
      <c r="I245" s="222"/>
      <c r="J245" s="218"/>
      <c r="K245" s="218"/>
      <c r="L245" s="223"/>
      <c r="M245" s="224"/>
      <c r="N245" s="225"/>
      <c r="O245" s="225"/>
      <c r="P245" s="225"/>
      <c r="Q245" s="225"/>
      <c r="R245" s="225"/>
      <c r="S245" s="225"/>
      <c r="T245" s="226"/>
      <c r="AT245" s="227" t="s">
        <v>247</v>
      </c>
      <c r="AU245" s="227" t="s">
        <v>89</v>
      </c>
      <c r="AV245" s="14" t="s">
        <v>163</v>
      </c>
      <c r="AW245" s="14" t="s">
        <v>39</v>
      </c>
      <c r="AX245" s="14" t="s">
        <v>87</v>
      </c>
      <c r="AY245" s="227" t="s">
        <v>154</v>
      </c>
    </row>
    <row r="246" spans="1:65" s="2" customFormat="1" ht="24.15" customHeight="1">
      <c r="A246" s="37"/>
      <c r="B246" s="38"/>
      <c r="C246" s="154" t="s">
        <v>435</v>
      </c>
      <c r="D246" s="154" t="s">
        <v>149</v>
      </c>
      <c r="E246" s="155" t="s">
        <v>831</v>
      </c>
      <c r="F246" s="156" t="s">
        <v>832</v>
      </c>
      <c r="G246" s="157" t="s">
        <v>562</v>
      </c>
      <c r="H246" s="158">
        <v>2.5</v>
      </c>
      <c r="I246" s="159">
        <v>2030</v>
      </c>
      <c r="J246" s="160">
        <f>ROUND(I246*H246,2)</f>
        <v>5075</v>
      </c>
      <c r="K246" s="156" t="s">
        <v>251</v>
      </c>
      <c r="L246" s="42"/>
      <c r="M246" s="161" t="s">
        <v>35</v>
      </c>
      <c r="N246" s="162" t="s">
        <v>50</v>
      </c>
      <c r="O246" s="67"/>
      <c r="P246" s="163">
        <f>O246*H246</f>
        <v>0</v>
      </c>
      <c r="Q246" s="163">
        <v>0</v>
      </c>
      <c r="R246" s="163">
        <f>Q246*H246</f>
        <v>0</v>
      </c>
      <c r="S246" s="163">
        <v>0</v>
      </c>
      <c r="T246" s="164">
        <f>S246*H246</f>
        <v>0</v>
      </c>
      <c r="U246" s="37"/>
      <c r="V246" s="37"/>
      <c r="W246" s="37"/>
      <c r="X246" s="37"/>
      <c r="Y246" s="37"/>
      <c r="Z246" s="37"/>
      <c r="AA246" s="37"/>
      <c r="AB246" s="37"/>
      <c r="AC246" s="37"/>
      <c r="AD246" s="37"/>
      <c r="AE246" s="37"/>
      <c r="AR246" s="165" t="s">
        <v>163</v>
      </c>
      <c r="AT246" s="165" t="s">
        <v>149</v>
      </c>
      <c r="AU246" s="165" t="s">
        <v>89</v>
      </c>
      <c r="AY246" s="19" t="s">
        <v>154</v>
      </c>
      <c r="BE246" s="166">
        <f>IF(N246="základní",J246,0)</f>
        <v>5075</v>
      </c>
      <c r="BF246" s="166">
        <f>IF(N246="snížená",J246,0)</f>
        <v>0</v>
      </c>
      <c r="BG246" s="166">
        <f>IF(N246="zákl. přenesená",J246,0)</f>
        <v>0</v>
      </c>
      <c r="BH246" s="166">
        <f>IF(N246="sníž. přenesená",J246,0)</f>
        <v>0</v>
      </c>
      <c r="BI246" s="166">
        <f>IF(N246="nulová",J246,0)</f>
        <v>0</v>
      </c>
      <c r="BJ246" s="19" t="s">
        <v>87</v>
      </c>
      <c r="BK246" s="166">
        <f>ROUND(I246*H246,2)</f>
        <v>5075</v>
      </c>
      <c r="BL246" s="19" t="s">
        <v>163</v>
      </c>
      <c r="BM246" s="165" t="s">
        <v>833</v>
      </c>
    </row>
    <row r="247" spans="1:65" s="2" customFormat="1" ht="10">
      <c r="A247" s="37"/>
      <c r="B247" s="38"/>
      <c r="C247" s="39"/>
      <c r="D247" s="215" t="s">
        <v>253</v>
      </c>
      <c r="E247" s="39"/>
      <c r="F247" s="216" t="s">
        <v>834</v>
      </c>
      <c r="G247" s="39"/>
      <c r="H247" s="39"/>
      <c r="I247" s="169"/>
      <c r="J247" s="39"/>
      <c r="K247" s="39"/>
      <c r="L247" s="42"/>
      <c r="M247" s="170"/>
      <c r="N247" s="171"/>
      <c r="O247" s="67"/>
      <c r="P247" s="67"/>
      <c r="Q247" s="67"/>
      <c r="R247" s="67"/>
      <c r="S247" s="67"/>
      <c r="T247" s="68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  <c r="AE247" s="37"/>
      <c r="AT247" s="19" t="s">
        <v>253</v>
      </c>
      <c r="AU247" s="19" t="s">
        <v>89</v>
      </c>
    </row>
    <row r="248" spans="1:65" s="13" customFormat="1" ht="10">
      <c r="B248" s="204"/>
      <c r="C248" s="205"/>
      <c r="D248" s="167" t="s">
        <v>247</v>
      </c>
      <c r="E248" s="206" t="s">
        <v>35</v>
      </c>
      <c r="F248" s="207" t="s">
        <v>829</v>
      </c>
      <c r="G248" s="205"/>
      <c r="H248" s="208">
        <v>2.5</v>
      </c>
      <c r="I248" s="209"/>
      <c r="J248" s="205"/>
      <c r="K248" s="205"/>
      <c r="L248" s="210"/>
      <c r="M248" s="211"/>
      <c r="N248" s="212"/>
      <c r="O248" s="212"/>
      <c r="P248" s="212"/>
      <c r="Q248" s="212"/>
      <c r="R248" s="212"/>
      <c r="S248" s="212"/>
      <c r="T248" s="213"/>
      <c r="AT248" s="214" t="s">
        <v>247</v>
      </c>
      <c r="AU248" s="214" t="s">
        <v>89</v>
      </c>
      <c r="AV248" s="13" t="s">
        <v>89</v>
      </c>
      <c r="AW248" s="13" t="s">
        <v>39</v>
      </c>
      <c r="AX248" s="13" t="s">
        <v>87</v>
      </c>
      <c r="AY248" s="214" t="s">
        <v>154</v>
      </c>
    </row>
    <row r="249" spans="1:65" s="2" customFormat="1" ht="24.15" customHeight="1">
      <c r="A249" s="37"/>
      <c r="B249" s="38"/>
      <c r="C249" s="154" t="s">
        <v>440</v>
      </c>
      <c r="D249" s="154" t="s">
        <v>149</v>
      </c>
      <c r="E249" s="155" t="s">
        <v>835</v>
      </c>
      <c r="F249" s="156" t="s">
        <v>836</v>
      </c>
      <c r="G249" s="157" t="s">
        <v>562</v>
      </c>
      <c r="H249" s="158">
        <v>1.262</v>
      </c>
      <c r="I249" s="159">
        <v>4050</v>
      </c>
      <c r="J249" s="160">
        <f>ROUND(I249*H249,2)</f>
        <v>5111.1000000000004</v>
      </c>
      <c r="K249" s="156" t="s">
        <v>251</v>
      </c>
      <c r="L249" s="42"/>
      <c r="M249" s="161" t="s">
        <v>35</v>
      </c>
      <c r="N249" s="162" t="s">
        <v>50</v>
      </c>
      <c r="O249" s="67"/>
      <c r="P249" s="163">
        <f>O249*H249</f>
        <v>0</v>
      </c>
      <c r="Q249" s="163">
        <v>0</v>
      </c>
      <c r="R249" s="163">
        <f>Q249*H249</f>
        <v>0</v>
      </c>
      <c r="S249" s="163">
        <v>0</v>
      </c>
      <c r="T249" s="164">
        <f>S249*H249</f>
        <v>0</v>
      </c>
      <c r="U249" s="37"/>
      <c r="V249" s="37"/>
      <c r="W249" s="37"/>
      <c r="X249" s="37"/>
      <c r="Y249" s="37"/>
      <c r="Z249" s="37"/>
      <c r="AA249" s="37"/>
      <c r="AB249" s="37"/>
      <c r="AC249" s="37"/>
      <c r="AD249" s="37"/>
      <c r="AE249" s="37"/>
      <c r="AR249" s="165" t="s">
        <v>163</v>
      </c>
      <c r="AT249" s="165" t="s">
        <v>149</v>
      </c>
      <c r="AU249" s="165" t="s">
        <v>89</v>
      </c>
      <c r="AY249" s="19" t="s">
        <v>154</v>
      </c>
      <c r="BE249" s="166">
        <f>IF(N249="základní",J249,0)</f>
        <v>5111.1000000000004</v>
      </c>
      <c r="BF249" s="166">
        <f>IF(N249="snížená",J249,0)</f>
        <v>0</v>
      </c>
      <c r="BG249" s="166">
        <f>IF(N249="zákl. přenesená",J249,0)</f>
        <v>0</v>
      </c>
      <c r="BH249" s="166">
        <f>IF(N249="sníž. přenesená",J249,0)</f>
        <v>0</v>
      </c>
      <c r="BI249" s="166">
        <f>IF(N249="nulová",J249,0)</f>
        <v>0</v>
      </c>
      <c r="BJ249" s="19" t="s">
        <v>87</v>
      </c>
      <c r="BK249" s="166">
        <f>ROUND(I249*H249,2)</f>
        <v>5111.1000000000004</v>
      </c>
      <c r="BL249" s="19" t="s">
        <v>163</v>
      </c>
      <c r="BM249" s="165" t="s">
        <v>837</v>
      </c>
    </row>
    <row r="250" spans="1:65" s="2" customFormat="1" ht="10">
      <c r="A250" s="37"/>
      <c r="B250" s="38"/>
      <c r="C250" s="39"/>
      <c r="D250" s="215" t="s">
        <v>253</v>
      </c>
      <c r="E250" s="39"/>
      <c r="F250" s="216" t="s">
        <v>838</v>
      </c>
      <c r="G250" s="39"/>
      <c r="H250" s="39"/>
      <c r="I250" s="169"/>
      <c r="J250" s="39"/>
      <c r="K250" s="39"/>
      <c r="L250" s="42"/>
      <c r="M250" s="170"/>
      <c r="N250" s="171"/>
      <c r="O250" s="67"/>
      <c r="P250" s="67"/>
      <c r="Q250" s="67"/>
      <c r="R250" s="67"/>
      <c r="S250" s="67"/>
      <c r="T250" s="68"/>
      <c r="U250" s="37"/>
      <c r="V250" s="37"/>
      <c r="W250" s="37"/>
      <c r="X250" s="37"/>
      <c r="Y250" s="37"/>
      <c r="Z250" s="37"/>
      <c r="AA250" s="37"/>
      <c r="AB250" s="37"/>
      <c r="AC250" s="37"/>
      <c r="AD250" s="37"/>
      <c r="AE250" s="37"/>
      <c r="AT250" s="19" t="s">
        <v>253</v>
      </c>
      <c r="AU250" s="19" t="s">
        <v>89</v>
      </c>
    </row>
    <row r="251" spans="1:65" s="13" customFormat="1" ht="10">
      <c r="B251" s="204"/>
      <c r="C251" s="205"/>
      <c r="D251" s="167" t="s">
        <v>247</v>
      </c>
      <c r="E251" s="206" t="s">
        <v>35</v>
      </c>
      <c r="F251" s="207" t="s">
        <v>824</v>
      </c>
      <c r="G251" s="205"/>
      <c r="H251" s="208">
        <v>1.262</v>
      </c>
      <c r="I251" s="209"/>
      <c r="J251" s="205"/>
      <c r="K251" s="205"/>
      <c r="L251" s="210"/>
      <c r="M251" s="211"/>
      <c r="N251" s="212"/>
      <c r="O251" s="212"/>
      <c r="P251" s="212"/>
      <c r="Q251" s="212"/>
      <c r="R251" s="212"/>
      <c r="S251" s="212"/>
      <c r="T251" s="213"/>
      <c r="AT251" s="214" t="s">
        <v>247</v>
      </c>
      <c r="AU251" s="214" t="s">
        <v>89</v>
      </c>
      <c r="AV251" s="13" t="s">
        <v>89</v>
      </c>
      <c r="AW251" s="13" t="s">
        <v>39</v>
      </c>
      <c r="AX251" s="13" t="s">
        <v>87</v>
      </c>
      <c r="AY251" s="214" t="s">
        <v>154</v>
      </c>
    </row>
    <row r="252" spans="1:65" s="2" customFormat="1" ht="16.5" customHeight="1">
      <c r="A252" s="37"/>
      <c r="B252" s="38"/>
      <c r="C252" s="154" t="s">
        <v>445</v>
      </c>
      <c r="D252" s="154" t="s">
        <v>149</v>
      </c>
      <c r="E252" s="155" t="s">
        <v>839</v>
      </c>
      <c r="F252" s="156" t="s">
        <v>840</v>
      </c>
      <c r="G252" s="157" t="s">
        <v>562</v>
      </c>
      <c r="H252" s="158">
        <v>0.442</v>
      </c>
      <c r="I252" s="159">
        <v>4050</v>
      </c>
      <c r="J252" s="160">
        <f>ROUND(I252*H252,2)</f>
        <v>1790.1</v>
      </c>
      <c r="K252" s="156" t="s">
        <v>35</v>
      </c>
      <c r="L252" s="42"/>
      <c r="M252" s="161" t="s">
        <v>35</v>
      </c>
      <c r="N252" s="162" t="s">
        <v>50</v>
      </c>
      <c r="O252" s="67"/>
      <c r="P252" s="163">
        <f>O252*H252</f>
        <v>0</v>
      </c>
      <c r="Q252" s="163">
        <v>0</v>
      </c>
      <c r="R252" s="163">
        <f>Q252*H252</f>
        <v>0</v>
      </c>
      <c r="S252" s="163">
        <v>0</v>
      </c>
      <c r="T252" s="164">
        <f>S252*H252</f>
        <v>0</v>
      </c>
      <c r="U252" s="37"/>
      <c r="V252" s="37"/>
      <c r="W252" s="37"/>
      <c r="X252" s="37"/>
      <c r="Y252" s="37"/>
      <c r="Z252" s="37"/>
      <c r="AA252" s="37"/>
      <c r="AB252" s="37"/>
      <c r="AC252" s="37"/>
      <c r="AD252" s="37"/>
      <c r="AE252" s="37"/>
      <c r="AR252" s="165" t="s">
        <v>163</v>
      </c>
      <c r="AT252" s="165" t="s">
        <v>149</v>
      </c>
      <c r="AU252" s="165" t="s">
        <v>89</v>
      </c>
      <c r="AY252" s="19" t="s">
        <v>154</v>
      </c>
      <c r="BE252" s="166">
        <f>IF(N252="základní",J252,0)</f>
        <v>1790.1</v>
      </c>
      <c r="BF252" s="166">
        <f>IF(N252="snížená",J252,0)</f>
        <v>0</v>
      </c>
      <c r="BG252" s="166">
        <f>IF(N252="zákl. přenesená",J252,0)</f>
        <v>0</v>
      </c>
      <c r="BH252" s="166">
        <f>IF(N252="sníž. přenesená",J252,0)</f>
        <v>0</v>
      </c>
      <c r="BI252" s="166">
        <f>IF(N252="nulová",J252,0)</f>
        <v>0</v>
      </c>
      <c r="BJ252" s="19" t="s">
        <v>87</v>
      </c>
      <c r="BK252" s="166">
        <f>ROUND(I252*H252,2)</f>
        <v>1790.1</v>
      </c>
      <c r="BL252" s="19" t="s">
        <v>163</v>
      </c>
      <c r="BM252" s="165" t="s">
        <v>841</v>
      </c>
    </row>
    <row r="253" spans="1:65" s="13" customFormat="1" ht="10">
      <c r="B253" s="204"/>
      <c r="C253" s="205"/>
      <c r="D253" s="167" t="s">
        <v>247</v>
      </c>
      <c r="E253" s="206" t="s">
        <v>35</v>
      </c>
      <c r="F253" s="207" t="s">
        <v>827</v>
      </c>
      <c r="G253" s="205"/>
      <c r="H253" s="208">
        <v>0.35</v>
      </c>
      <c r="I253" s="209"/>
      <c r="J253" s="205"/>
      <c r="K253" s="205"/>
      <c r="L253" s="210"/>
      <c r="M253" s="211"/>
      <c r="N253" s="212"/>
      <c r="O253" s="212"/>
      <c r="P253" s="212"/>
      <c r="Q253" s="212"/>
      <c r="R253" s="212"/>
      <c r="S253" s="212"/>
      <c r="T253" s="213"/>
      <c r="AT253" s="214" t="s">
        <v>247</v>
      </c>
      <c r="AU253" s="214" t="s">
        <v>89</v>
      </c>
      <c r="AV253" s="13" t="s">
        <v>89</v>
      </c>
      <c r="AW253" s="13" t="s">
        <v>39</v>
      </c>
      <c r="AX253" s="13" t="s">
        <v>79</v>
      </c>
      <c r="AY253" s="214" t="s">
        <v>154</v>
      </c>
    </row>
    <row r="254" spans="1:65" s="13" customFormat="1" ht="10">
      <c r="B254" s="204"/>
      <c r="C254" s="205"/>
      <c r="D254" s="167" t="s">
        <v>247</v>
      </c>
      <c r="E254" s="206" t="s">
        <v>35</v>
      </c>
      <c r="F254" s="207" t="s">
        <v>842</v>
      </c>
      <c r="G254" s="205"/>
      <c r="H254" s="208">
        <v>9.1999999999999998E-2</v>
      </c>
      <c r="I254" s="209"/>
      <c r="J254" s="205"/>
      <c r="K254" s="205"/>
      <c r="L254" s="210"/>
      <c r="M254" s="211"/>
      <c r="N254" s="212"/>
      <c r="O254" s="212"/>
      <c r="P254" s="212"/>
      <c r="Q254" s="212"/>
      <c r="R254" s="212"/>
      <c r="S254" s="212"/>
      <c r="T254" s="213"/>
      <c r="AT254" s="214" t="s">
        <v>247</v>
      </c>
      <c r="AU254" s="214" t="s">
        <v>89</v>
      </c>
      <c r="AV254" s="13" t="s">
        <v>89</v>
      </c>
      <c r="AW254" s="13" t="s">
        <v>39</v>
      </c>
      <c r="AX254" s="13" t="s">
        <v>79</v>
      </c>
      <c r="AY254" s="214" t="s">
        <v>154</v>
      </c>
    </row>
    <row r="255" spans="1:65" s="14" customFormat="1" ht="10">
      <c r="B255" s="217"/>
      <c r="C255" s="218"/>
      <c r="D255" s="167" t="s">
        <v>247</v>
      </c>
      <c r="E255" s="219" t="s">
        <v>35</v>
      </c>
      <c r="F255" s="220" t="s">
        <v>267</v>
      </c>
      <c r="G255" s="218"/>
      <c r="H255" s="221">
        <v>0.442</v>
      </c>
      <c r="I255" s="222"/>
      <c r="J255" s="218"/>
      <c r="K255" s="218"/>
      <c r="L255" s="223"/>
      <c r="M255" s="224"/>
      <c r="N255" s="225"/>
      <c r="O255" s="225"/>
      <c r="P255" s="225"/>
      <c r="Q255" s="225"/>
      <c r="R255" s="225"/>
      <c r="S255" s="225"/>
      <c r="T255" s="226"/>
      <c r="AT255" s="227" t="s">
        <v>247</v>
      </c>
      <c r="AU255" s="227" t="s">
        <v>89</v>
      </c>
      <c r="AV255" s="14" t="s">
        <v>163</v>
      </c>
      <c r="AW255" s="14" t="s">
        <v>39</v>
      </c>
      <c r="AX255" s="14" t="s">
        <v>87</v>
      </c>
      <c r="AY255" s="227" t="s">
        <v>154</v>
      </c>
    </row>
    <row r="256" spans="1:65" s="2" customFormat="1" ht="16.5" customHeight="1">
      <c r="A256" s="37"/>
      <c r="B256" s="38"/>
      <c r="C256" s="154" t="s">
        <v>450</v>
      </c>
      <c r="D256" s="154" t="s">
        <v>149</v>
      </c>
      <c r="E256" s="155" t="s">
        <v>843</v>
      </c>
      <c r="F256" s="156" t="s">
        <v>844</v>
      </c>
      <c r="G256" s="157" t="s">
        <v>562</v>
      </c>
      <c r="H256" s="158">
        <v>0.15</v>
      </c>
      <c r="I256" s="159">
        <v>2090</v>
      </c>
      <c r="J256" s="160">
        <f>ROUND(I256*H256,2)</f>
        <v>313.5</v>
      </c>
      <c r="K256" s="156" t="s">
        <v>35</v>
      </c>
      <c r="L256" s="42"/>
      <c r="M256" s="161" t="s">
        <v>35</v>
      </c>
      <c r="N256" s="162" t="s">
        <v>50</v>
      </c>
      <c r="O256" s="67"/>
      <c r="P256" s="163">
        <f>O256*H256</f>
        <v>0</v>
      </c>
      <c r="Q256" s="163">
        <v>0</v>
      </c>
      <c r="R256" s="163">
        <f>Q256*H256</f>
        <v>0</v>
      </c>
      <c r="S256" s="163">
        <v>0</v>
      </c>
      <c r="T256" s="164">
        <f>S256*H256</f>
        <v>0</v>
      </c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  <c r="AE256" s="37"/>
      <c r="AR256" s="165" t="s">
        <v>163</v>
      </c>
      <c r="AT256" s="165" t="s">
        <v>149</v>
      </c>
      <c r="AU256" s="165" t="s">
        <v>89</v>
      </c>
      <c r="AY256" s="19" t="s">
        <v>154</v>
      </c>
      <c r="BE256" s="166">
        <f>IF(N256="základní",J256,0)</f>
        <v>313.5</v>
      </c>
      <c r="BF256" s="166">
        <f>IF(N256="snížená",J256,0)</f>
        <v>0</v>
      </c>
      <c r="BG256" s="166">
        <f>IF(N256="zákl. přenesená",J256,0)</f>
        <v>0</v>
      </c>
      <c r="BH256" s="166">
        <f>IF(N256="sníž. přenesená",J256,0)</f>
        <v>0</v>
      </c>
      <c r="BI256" s="166">
        <f>IF(N256="nulová",J256,0)</f>
        <v>0</v>
      </c>
      <c r="BJ256" s="19" t="s">
        <v>87</v>
      </c>
      <c r="BK256" s="166">
        <f>ROUND(I256*H256,2)</f>
        <v>313.5</v>
      </c>
      <c r="BL256" s="19" t="s">
        <v>163</v>
      </c>
      <c r="BM256" s="165" t="s">
        <v>845</v>
      </c>
    </row>
    <row r="257" spans="1:65" s="13" customFormat="1" ht="10">
      <c r="B257" s="204"/>
      <c r="C257" s="205"/>
      <c r="D257" s="167" t="s">
        <v>247</v>
      </c>
      <c r="E257" s="206" t="s">
        <v>35</v>
      </c>
      <c r="F257" s="207" t="s">
        <v>846</v>
      </c>
      <c r="G257" s="205"/>
      <c r="H257" s="208">
        <v>0.15</v>
      </c>
      <c r="I257" s="209"/>
      <c r="J257" s="205"/>
      <c r="K257" s="205"/>
      <c r="L257" s="210"/>
      <c r="M257" s="211"/>
      <c r="N257" s="212"/>
      <c r="O257" s="212"/>
      <c r="P257" s="212"/>
      <c r="Q257" s="212"/>
      <c r="R257" s="212"/>
      <c r="S257" s="212"/>
      <c r="T257" s="213"/>
      <c r="AT257" s="214" t="s">
        <v>247</v>
      </c>
      <c r="AU257" s="214" t="s">
        <v>89</v>
      </c>
      <c r="AV257" s="13" t="s">
        <v>89</v>
      </c>
      <c r="AW257" s="13" t="s">
        <v>39</v>
      </c>
      <c r="AX257" s="13" t="s">
        <v>87</v>
      </c>
      <c r="AY257" s="214" t="s">
        <v>154</v>
      </c>
    </row>
    <row r="258" spans="1:65" s="12" customFormat="1" ht="22.75" customHeight="1">
      <c r="B258" s="188"/>
      <c r="C258" s="189"/>
      <c r="D258" s="190" t="s">
        <v>78</v>
      </c>
      <c r="E258" s="202" t="s">
        <v>630</v>
      </c>
      <c r="F258" s="202" t="s">
        <v>631</v>
      </c>
      <c r="G258" s="189"/>
      <c r="H258" s="189"/>
      <c r="I258" s="192"/>
      <c r="J258" s="203">
        <f>BK258</f>
        <v>121.66</v>
      </c>
      <c r="K258" s="189"/>
      <c r="L258" s="194"/>
      <c r="M258" s="195"/>
      <c r="N258" s="196"/>
      <c r="O258" s="196"/>
      <c r="P258" s="197">
        <f>SUM(P259:P260)</f>
        <v>0</v>
      </c>
      <c r="Q258" s="196"/>
      <c r="R258" s="197">
        <f>SUM(R259:R260)</f>
        <v>0</v>
      </c>
      <c r="S258" s="196"/>
      <c r="T258" s="198">
        <f>SUM(T259:T260)</f>
        <v>0</v>
      </c>
      <c r="AR258" s="199" t="s">
        <v>87</v>
      </c>
      <c r="AT258" s="200" t="s">
        <v>78</v>
      </c>
      <c r="AU258" s="200" t="s">
        <v>87</v>
      </c>
      <c r="AY258" s="199" t="s">
        <v>154</v>
      </c>
      <c r="BK258" s="201">
        <f>SUM(BK259:BK260)</f>
        <v>121.66</v>
      </c>
    </row>
    <row r="259" spans="1:65" s="2" customFormat="1" ht="24.15" customHeight="1">
      <c r="A259" s="37"/>
      <c r="B259" s="38"/>
      <c r="C259" s="154" t="s">
        <v>456</v>
      </c>
      <c r="D259" s="154" t="s">
        <v>149</v>
      </c>
      <c r="E259" s="155" t="s">
        <v>847</v>
      </c>
      <c r="F259" s="156" t="s">
        <v>848</v>
      </c>
      <c r="G259" s="157" t="s">
        <v>562</v>
      </c>
      <c r="H259" s="158">
        <v>0.82199999999999995</v>
      </c>
      <c r="I259" s="159">
        <v>148</v>
      </c>
      <c r="J259" s="160">
        <f>ROUND(I259*H259,2)</f>
        <v>121.66</v>
      </c>
      <c r="K259" s="156" t="s">
        <v>251</v>
      </c>
      <c r="L259" s="42"/>
      <c r="M259" s="161" t="s">
        <v>35</v>
      </c>
      <c r="N259" s="162" t="s">
        <v>50</v>
      </c>
      <c r="O259" s="67"/>
      <c r="P259" s="163">
        <f>O259*H259</f>
        <v>0</v>
      </c>
      <c r="Q259" s="163">
        <v>0</v>
      </c>
      <c r="R259" s="163">
        <f>Q259*H259</f>
        <v>0</v>
      </c>
      <c r="S259" s="163">
        <v>0</v>
      </c>
      <c r="T259" s="164">
        <f>S259*H259</f>
        <v>0</v>
      </c>
      <c r="U259" s="37"/>
      <c r="V259" s="37"/>
      <c r="W259" s="37"/>
      <c r="X259" s="37"/>
      <c r="Y259" s="37"/>
      <c r="Z259" s="37"/>
      <c r="AA259" s="37"/>
      <c r="AB259" s="37"/>
      <c r="AC259" s="37"/>
      <c r="AD259" s="37"/>
      <c r="AE259" s="37"/>
      <c r="AR259" s="165" t="s">
        <v>163</v>
      </c>
      <c r="AT259" s="165" t="s">
        <v>149</v>
      </c>
      <c r="AU259" s="165" t="s">
        <v>89</v>
      </c>
      <c r="AY259" s="19" t="s">
        <v>154</v>
      </c>
      <c r="BE259" s="166">
        <f>IF(N259="základní",J259,0)</f>
        <v>121.66</v>
      </c>
      <c r="BF259" s="166">
        <f>IF(N259="snížená",J259,0)</f>
        <v>0</v>
      </c>
      <c r="BG259" s="166">
        <f>IF(N259="zákl. přenesená",J259,0)</f>
        <v>0</v>
      </c>
      <c r="BH259" s="166">
        <f>IF(N259="sníž. přenesená",J259,0)</f>
        <v>0</v>
      </c>
      <c r="BI259" s="166">
        <f>IF(N259="nulová",J259,0)</f>
        <v>0</v>
      </c>
      <c r="BJ259" s="19" t="s">
        <v>87</v>
      </c>
      <c r="BK259" s="166">
        <f>ROUND(I259*H259,2)</f>
        <v>121.66</v>
      </c>
      <c r="BL259" s="19" t="s">
        <v>163</v>
      </c>
      <c r="BM259" s="165" t="s">
        <v>849</v>
      </c>
    </row>
    <row r="260" spans="1:65" s="2" customFormat="1" ht="10">
      <c r="A260" s="37"/>
      <c r="B260" s="38"/>
      <c r="C260" s="39"/>
      <c r="D260" s="215" t="s">
        <v>253</v>
      </c>
      <c r="E260" s="39"/>
      <c r="F260" s="216" t="s">
        <v>850</v>
      </c>
      <c r="G260" s="39"/>
      <c r="H260" s="39"/>
      <c r="I260" s="169"/>
      <c r="J260" s="39"/>
      <c r="K260" s="39"/>
      <c r="L260" s="42"/>
      <c r="M260" s="249"/>
      <c r="N260" s="250"/>
      <c r="O260" s="174"/>
      <c r="P260" s="174"/>
      <c r="Q260" s="174"/>
      <c r="R260" s="174"/>
      <c r="S260" s="174"/>
      <c r="T260" s="251"/>
      <c r="U260" s="37"/>
      <c r="V260" s="37"/>
      <c r="W260" s="37"/>
      <c r="X260" s="37"/>
      <c r="Y260" s="37"/>
      <c r="Z260" s="37"/>
      <c r="AA260" s="37"/>
      <c r="AB260" s="37"/>
      <c r="AC260" s="37"/>
      <c r="AD260" s="37"/>
      <c r="AE260" s="37"/>
      <c r="AT260" s="19" t="s">
        <v>253</v>
      </c>
      <c r="AU260" s="19" t="s">
        <v>89</v>
      </c>
    </row>
    <row r="261" spans="1:65" s="2" customFormat="1" ht="7" customHeight="1">
      <c r="A261" s="37"/>
      <c r="B261" s="50"/>
      <c r="C261" s="51"/>
      <c r="D261" s="51"/>
      <c r="E261" s="51"/>
      <c r="F261" s="51"/>
      <c r="G261" s="51"/>
      <c r="H261" s="51"/>
      <c r="I261" s="51"/>
      <c r="J261" s="51"/>
      <c r="K261" s="51"/>
      <c r="L261" s="42"/>
      <c r="M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  <c r="AA261" s="37"/>
      <c r="AB261" s="37"/>
      <c r="AC261" s="37"/>
      <c r="AD261" s="37"/>
      <c r="AE261" s="37"/>
    </row>
  </sheetData>
  <sheetProtection algorithmName="SHA-512" hashValue="oH2WgWG80j5G6NHTn2oq2eRI9a6Mg75W72cw/XL+t87ZgDCFKWbvcoUMt05tv+/7pN9GVQYKjfGNngUAgldBzg==" saltValue="uptlSCdW8Q6dJM0nBEhKpoIC1HWFtmAmQEqzIu78cJgJTpSG/BMtXf4MoVP1VV5vEKsVvx5RBf1UHstEJCcPEA==" spinCount="100000" sheet="1" objects="1" scenarios="1" formatColumns="0" formatRows="0" autoFilter="0"/>
  <autoFilter ref="C85:K260"/>
  <mergeCells count="9">
    <mergeCell ref="E50:H50"/>
    <mergeCell ref="E76:H76"/>
    <mergeCell ref="E78:H78"/>
    <mergeCell ref="L2:V2"/>
    <mergeCell ref="E7:H7"/>
    <mergeCell ref="E9:H9"/>
    <mergeCell ref="E18:H18"/>
    <mergeCell ref="E27:H27"/>
    <mergeCell ref="E48:H48"/>
  </mergeCells>
  <hyperlinks>
    <hyperlink ref="F90" r:id="rId1"/>
    <hyperlink ref="F95" r:id="rId2"/>
    <hyperlink ref="F98" r:id="rId3"/>
    <hyperlink ref="F101" r:id="rId4"/>
    <hyperlink ref="F104" r:id="rId5"/>
    <hyperlink ref="F115" r:id="rId6"/>
    <hyperlink ref="F126" r:id="rId7"/>
    <hyperlink ref="F135" r:id="rId8"/>
    <hyperlink ref="F145" r:id="rId9"/>
    <hyperlink ref="F148" r:id="rId10"/>
    <hyperlink ref="F153" r:id="rId11"/>
    <hyperlink ref="F157" r:id="rId12"/>
    <hyperlink ref="F165" r:id="rId13"/>
    <hyperlink ref="F168" r:id="rId14"/>
    <hyperlink ref="F171" r:id="rId15"/>
    <hyperlink ref="F174" r:id="rId16"/>
    <hyperlink ref="F177" r:id="rId17"/>
    <hyperlink ref="F182" r:id="rId18"/>
    <hyperlink ref="F185" r:id="rId19"/>
    <hyperlink ref="F188" r:id="rId20"/>
    <hyperlink ref="F193" r:id="rId21"/>
    <hyperlink ref="F196" r:id="rId22"/>
    <hyperlink ref="F201" r:id="rId23"/>
    <hyperlink ref="F204" r:id="rId24"/>
    <hyperlink ref="F207" r:id="rId25"/>
    <hyperlink ref="F210" r:id="rId26"/>
    <hyperlink ref="F213" r:id="rId27"/>
    <hyperlink ref="F216" r:id="rId28"/>
    <hyperlink ref="F219" r:id="rId29"/>
    <hyperlink ref="F223" r:id="rId30"/>
    <hyperlink ref="F226" r:id="rId31"/>
    <hyperlink ref="F229" r:id="rId32"/>
    <hyperlink ref="F240" r:id="rId33"/>
    <hyperlink ref="F247" r:id="rId34"/>
    <hyperlink ref="F250" r:id="rId35"/>
    <hyperlink ref="F260" r:id="rId36"/>
  </hyperlinks>
  <pageMargins left="0.39374999999999999" right="0.39374999999999999" top="0.39374999999999999" bottom="0.39374999999999999" header="0" footer="0"/>
  <pageSetup paperSize="9" scale="84" fitToHeight="100" orientation="landscape" blackAndWhite="1" r:id="rId37"/>
  <headerFooter>
    <oddFooter>&amp;CStrana &amp;P z &amp;N</oddFooter>
  </headerFooter>
  <drawing r:id="rId38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BM353"/>
  <sheetViews>
    <sheetView showGridLines="0" zoomScaleNormal="100" workbookViewId="0"/>
  </sheetViews>
  <sheetFormatPr defaultRowHeight="14.5"/>
  <cols>
    <col min="1" max="1" width="8.33203125" style="1" customWidth="1"/>
    <col min="2" max="2" width="1.21875" style="1" customWidth="1"/>
    <col min="3" max="3" width="4.109375" style="1" customWidth="1"/>
    <col min="4" max="4" width="4.33203125" style="1" customWidth="1"/>
    <col min="5" max="5" width="17.109375" style="1" customWidth="1"/>
    <col min="6" max="6" width="100.77734375" style="1" customWidth="1"/>
    <col min="7" max="7" width="7.44140625" style="1" customWidth="1"/>
    <col min="8" max="8" width="14" style="1" customWidth="1"/>
    <col min="9" max="9" width="15.77734375" style="1" customWidth="1"/>
    <col min="10" max="11" width="22.33203125" style="1" customWidth="1"/>
    <col min="12" max="12" width="9.33203125" style="1" customWidth="1"/>
    <col min="13" max="13" width="10.77734375" style="1" hidden="1" customWidth="1"/>
    <col min="14" max="14" width="9.33203125" style="1" hidden="1"/>
    <col min="15" max="20" width="14.10937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7" customHeight="1">
      <c r="L2" s="366"/>
      <c r="M2" s="366"/>
      <c r="N2" s="366"/>
      <c r="O2" s="366"/>
      <c r="P2" s="366"/>
      <c r="Q2" s="366"/>
      <c r="R2" s="366"/>
      <c r="S2" s="366"/>
      <c r="T2" s="366"/>
      <c r="U2" s="366"/>
      <c r="V2" s="366"/>
      <c r="AT2" s="19" t="s">
        <v>101</v>
      </c>
    </row>
    <row r="3" spans="1:46" s="1" customFormat="1" ht="7" customHeight="1">
      <c r="B3" s="111"/>
      <c r="C3" s="112"/>
      <c r="D3" s="112"/>
      <c r="E3" s="112"/>
      <c r="F3" s="112"/>
      <c r="G3" s="112"/>
      <c r="H3" s="112"/>
      <c r="I3" s="112"/>
      <c r="J3" s="112"/>
      <c r="K3" s="112"/>
      <c r="L3" s="22"/>
      <c r="AT3" s="19" t="s">
        <v>89</v>
      </c>
    </row>
    <row r="4" spans="1:46" s="1" customFormat="1" ht="25" customHeight="1">
      <c r="B4" s="22"/>
      <c r="D4" s="113" t="s">
        <v>129</v>
      </c>
      <c r="L4" s="22"/>
      <c r="M4" s="114" t="s">
        <v>10</v>
      </c>
      <c r="AT4" s="19" t="s">
        <v>4</v>
      </c>
    </row>
    <row r="5" spans="1:46" s="1" customFormat="1" ht="7" customHeight="1">
      <c r="B5" s="22"/>
      <c r="L5" s="22"/>
    </row>
    <row r="6" spans="1:46" s="1" customFormat="1" ht="12" customHeight="1">
      <c r="B6" s="22"/>
      <c r="D6" s="115" t="s">
        <v>16</v>
      </c>
      <c r="L6" s="22"/>
    </row>
    <row r="7" spans="1:46" s="1" customFormat="1" ht="16.5" customHeight="1">
      <c r="B7" s="22"/>
      <c r="E7" s="383" t="str">
        <f>'Rekapitulace stavby'!K6</f>
        <v>Stavební úpravy přečerpávací stanice a odlehčovací komory 10 v ulici Sportovní</v>
      </c>
      <c r="F7" s="384"/>
      <c r="G7" s="384"/>
      <c r="H7" s="384"/>
      <c r="L7" s="22"/>
    </row>
    <row r="8" spans="1:46" s="1" customFormat="1" ht="12" customHeight="1">
      <c r="B8" s="22"/>
      <c r="D8" s="115" t="s">
        <v>130</v>
      </c>
      <c r="L8" s="22"/>
    </row>
    <row r="9" spans="1:46" s="2" customFormat="1" ht="16.5" customHeight="1">
      <c r="A9" s="37"/>
      <c r="B9" s="42"/>
      <c r="C9" s="37"/>
      <c r="D9" s="37"/>
      <c r="E9" s="383" t="s">
        <v>851</v>
      </c>
      <c r="F9" s="386"/>
      <c r="G9" s="386"/>
      <c r="H9" s="386"/>
      <c r="I9" s="37"/>
      <c r="J9" s="37"/>
      <c r="K9" s="37"/>
      <c r="L9" s="116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</row>
    <row r="10" spans="1:46" s="2" customFormat="1" ht="12" customHeight="1">
      <c r="A10" s="37"/>
      <c r="B10" s="42"/>
      <c r="C10" s="37"/>
      <c r="D10" s="115" t="s">
        <v>852</v>
      </c>
      <c r="E10" s="37"/>
      <c r="F10" s="37"/>
      <c r="G10" s="37"/>
      <c r="H10" s="37"/>
      <c r="I10" s="37"/>
      <c r="J10" s="37"/>
      <c r="K10" s="37"/>
      <c r="L10" s="116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</row>
    <row r="11" spans="1:46" s="2" customFormat="1" ht="16.5" customHeight="1">
      <c r="A11" s="37"/>
      <c r="B11" s="42"/>
      <c r="C11" s="37"/>
      <c r="D11" s="37"/>
      <c r="E11" s="385" t="s">
        <v>853</v>
      </c>
      <c r="F11" s="386"/>
      <c r="G11" s="386"/>
      <c r="H11" s="386"/>
      <c r="I11" s="37"/>
      <c r="J11" s="37"/>
      <c r="K11" s="37"/>
      <c r="L11" s="116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</row>
    <row r="12" spans="1:46" s="2" customFormat="1" ht="10">
      <c r="A12" s="37"/>
      <c r="B12" s="42"/>
      <c r="C12" s="37"/>
      <c r="D12" s="37"/>
      <c r="E12" s="37"/>
      <c r="F12" s="37"/>
      <c r="G12" s="37"/>
      <c r="H12" s="37"/>
      <c r="I12" s="37"/>
      <c r="J12" s="37"/>
      <c r="K12" s="37"/>
      <c r="L12" s="116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</row>
    <row r="13" spans="1:46" s="2" customFormat="1" ht="12" customHeight="1">
      <c r="A13" s="37"/>
      <c r="B13" s="42"/>
      <c r="C13" s="37"/>
      <c r="D13" s="115" t="s">
        <v>18</v>
      </c>
      <c r="E13" s="37"/>
      <c r="F13" s="106" t="s">
        <v>19</v>
      </c>
      <c r="G13" s="37"/>
      <c r="H13" s="37"/>
      <c r="I13" s="115" t="s">
        <v>20</v>
      </c>
      <c r="J13" s="106" t="s">
        <v>35</v>
      </c>
      <c r="K13" s="37"/>
      <c r="L13" s="116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</row>
    <row r="14" spans="1:46" s="2" customFormat="1" ht="12" customHeight="1">
      <c r="A14" s="37"/>
      <c r="B14" s="42"/>
      <c r="C14" s="37"/>
      <c r="D14" s="115" t="s">
        <v>22</v>
      </c>
      <c r="E14" s="37"/>
      <c r="F14" s="106" t="s">
        <v>23</v>
      </c>
      <c r="G14" s="37"/>
      <c r="H14" s="37"/>
      <c r="I14" s="115" t="s">
        <v>24</v>
      </c>
      <c r="J14" s="117" t="str">
        <f>'Rekapitulace stavby'!AN8</f>
        <v>31. 1. 2024</v>
      </c>
      <c r="K14" s="37"/>
      <c r="L14" s="116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</row>
    <row r="15" spans="1:46" s="2" customFormat="1" ht="10.75" customHeight="1">
      <c r="A15" s="37"/>
      <c r="B15" s="42"/>
      <c r="C15" s="37"/>
      <c r="D15" s="37"/>
      <c r="E15" s="37"/>
      <c r="F15" s="37"/>
      <c r="G15" s="37"/>
      <c r="H15" s="37"/>
      <c r="I15" s="37"/>
      <c r="J15" s="37"/>
      <c r="K15" s="37"/>
      <c r="L15" s="116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</row>
    <row r="16" spans="1:46" s="2" customFormat="1" ht="12" customHeight="1">
      <c r="A16" s="37"/>
      <c r="B16" s="42"/>
      <c r="C16" s="37"/>
      <c r="D16" s="115" t="s">
        <v>30</v>
      </c>
      <c r="E16" s="37"/>
      <c r="F16" s="37"/>
      <c r="G16" s="37"/>
      <c r="H16" s="37"/>
      <c r="I16" s="115" t="s">
        <v>31</v>
      </c>
      <c r="J16" s="106" t="s">
        <v>32</v>
      </c>
      <c r="K16" s="37"/>
      <c r="L16" s="116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</row>
    <row r="17" spans="1:31" s="2" customFormat="1" ht="18" customHeight="1">
      <c r="A17" s="37"/>
      <c r="B17" s="42"/>
      <c r="C17" s="37"/>
      <c r="D17" s="37"/>
      <c r="E17" s="106" t="s">
        <v>33</v>
      </c>
      <c r="F17" s="37"/>
      <c r="G17" s="37"/>
      <c r="H17" s="37"/>
      <c r="I17" s="115" t="s">
        <v>34</v>
      </c>
      <c r="J17" s="106" t="s">
        <v>35</v>
      </c>
      <c r="K17" s="37"/>
      <c r="L17" s="116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</row>
    <row r="18" spans="1:31" s="2" customFormat="1" ht="7" customHeight="1">
      <c r="A18" s="37"/>
      <c r="B18" s="42"/>
      <c r="C18" s="37"/>
      <c r="D18" s="37"/>
      <c r="E18" s="37"/>
      <c r="F18" s="37"/>
      <c r="G18" s="37"/>
      <c r="H18" s="37"/>
      <c r="I18" s="37"/>
      <c r="J18" s="37"/>
      <c r="K18" s="37"/>
      <c r="L18" s="116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</row>
    <row r="19" spans="1:31" s="2" customFormat="1" ht="12" customHeight="1">
      <c r="A19" s="37"/>
      <c r="B19" s="42"/>
      <c r="C19" s="37"/>
      <c r="D19" s="115" t="s">
        <v>36</v>
      </c>
      <c r="E19" s="37"/>
      <c r="F19" s="37"/>
      <c r="G19" s="37"/>
      <c r="H19" s="37"/>
      <c r="I19" s="115" t="s">
        <v>31</v>
      </c>
      <c r="J19" s="32" t="str">
        <f>'Rekapitulace stavby'!AN13</f>
        <v>47549793</v>
      </c>
      <c r="K19" s="37"/>
      <c r="L19" s="116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</row>
    <row r="20" spans="1:31" s="2" customFormat="1" ht="18" customHeight="1">
      <c r="A20" s="37"/>
      <c r="B20" s="42"/>
      <c r="C20" s="37"/>
      <c r="D20" s="37"/>
      <c r="E20" s="387" t="str">
        <f>'Rekapitulace stavby'!E14</f>
        <v>1.SčV, a.s.</v>
      </c>
      <c r="F20" s="388"/>
      <c r="G20" s="388"/>
      <c r="H20" s="388"/>
      <c r="I20" s="115" t="s">
        <v>34</v>
      </c>
      <c r="J20" s="32" t="str">
        <f>'Rekapitulace stavby'!AN14</f>
        <v>CZ47549793</v>
      </c>
      <c r="K20" s="37"/>
      <c r="L20" s="116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</row>
    <row r="21" spans="1:31" s="2" customFormat="1" ht="7" customHeight="1">
      <c r="A21" s="37"/>
      <c r="B21" s="42"/>
      <c r="C21" s="37"/>
      <c r="D21" s="37"/>
      <c r="E21" s="37"/>
      <c r="F21" s="37"/>
      <c r="G21" s="37"/>
      <c r="H21" s="37"/>
      <c r="I21" s="37"/>
      <c r="J21" s="37"/>
      <c r="K21" s="37"/>
      <c r="L21" s="116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</row>
    <row r="22" spans="1:31" s="2" customFormat="1" ht="12" customHeight="1">
      <c r="A22" s="37"/>
      <c r="B22" s="42"/>
      <c r="C22" s="37"/>
      <c r="D22" s="115" t="s">
        <v>37</v>
      </c>
      <c r="E22" s="37"/>
      <c r="F22" s="37"/>
      <c r="G22" s="37"/>
      <c r="H22" s="37"/>
      <c r="I22" s="115" t="s">
        <v>31</v>
      </c>
      <c r="J22" s="106" t="s">
        <v>35</v>
      </c>
      <c r="K22" s="37"/>
      <c r="L22" s="116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</row>
    <row r="23" spans="1:31" s="2" customFormat="1" ht="18" customHeight="1">
      <c r="A23" s="37"/>
      <c r="B23" s="42"/>
      <c r="C23" s="37"/>
      <c r="D23" s="37"/>
      <c r="E23" s="106" t="s">
        <v>38</v>
      </c>
      <c r="F23" s="37"/>
      <c r="G23" s="37"/>
      <c r="H23" s="37"/>
      <c r="I23" s="115" t="s">
        <v>34</v>
      </c>
      <c r="J23" s="106" t="s">
        <v>35</v>
      </c>
      <c r="K23" s="37"/>
      <c r="L23" s="116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</row>
    <row r="24" spans="1:31" s="2" customFormat="1" ht="7" customHeight="1">
      <c r="A24" s="37"/>
      <c r="B24" s="42"/>
      <c r="C24" s="37"/>
      <c r="D24" s="37"/>
      <c r="E24" s="37"/>
      <c r="F24" s="37"/>
      <c r="G24" s="37"/>
      <c r="H24" s="37"/>
      <c r="I24" s="37"/>
      <c r="J24" s="37"/>
      <c r="K24" s="37"/>
      <c r="L24" s="116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</row>
    <row r="25" spans="1:31" s="2" customFormat="1" ht="12" customHeight="1">
      <c r="A25" s="37"/>
      <c r="B25" s="42"/>
      <c r="C25" s="37"/>
      <c r="D25" s="115" t="s">
        <v>40</v>
      </c>
      <c r="E25" s="37"/>
      <c r="F25" s="37"/>
      <c r="G25" s="37"/>
      <c r="H25" s="37"/>
      <c r="I25" s="115" t="s">
        <v>31</v>
      </c>
      <c r="J25" s="106" t="s">
        <v>41</v>
      </c>
      <c r="K25" s="37"/>
      <c r="L25" s="116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</row>
    <row r="26" spans="1:31" s="2" customFormat="1" ht="18" customHeight="1">
      <c r="A26" s="37"/>
      <c r="B26" s="42"/>
      <c r="C26" s="37"/>
      <c r="D26" s="37"/>
      <c r="E26" s="106" t="s">
        <v>42</v>
      </c>
      <c r="F26" s="37"/>
      <c r="G26" s="37"/>
      <c r="H26" s="37"/>
      <c r="I26" s="115" t="s">
        <v>34</v>
      </c>
      <c r="J26" s="106" t="s">
        <v>35</v>
      </c>
      <c r="K26" s="37"/>
      <c r="L26" s="116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</row>
    <row r="27" spans="1:31" s="2" customFormat="1" ht="7" customHeight="1">
      <c r="A27" s="37"/>
      <c r="B27" s="42"/>
      <c r="C27" s="37"/>
      <c r="D27" s="37"/>
      <c r="E27" s="37"/>
      <c r="F27" s="37"/>
      <c r="G27" s="37"/>
      <c r="H27" s="37"/>
      <c r="I27" s="37"/>
      <c r="J27" s="37"/>
      <c r="K27" s="37"/>
      <c r="L27" s="116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</row>
    <row r="28" spans="1:31" s="2" customFormat="1" ht="12" customHeight="1">
      <c r="A28" s="37"/>
      <c r="B28" s="42"/>
      <c r="C28" s="37"/>
      <c r="D28" s="115" t="s">
        <v>43</v>
      </c>
      <c r="E28" s="37"/>
      <c r="F28" s="37"/>
      <c r="G28" s="37"/>
      <c r="H28" s="37"/>
      <c r="I28" s="37"/>
      <c r="J28" s="37"/>
      <c r="K28" s="37"/>
      <c r="L28" s="116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</row>
    <row r="29" spans="1:31" s="8" customFormat="1" ht="16.5" customHeight="1">
      <c r="A29" s="118"/>
      <c r="B29" s="119"/>
      <c r="C29" s="118"/>
      <c r="D29" s="118"/>
      <c r="E29" s="389" t="s">
        <v>35</v>
      </c>
      <c r="F29" s="389"/>
      <c r="G29" s="389"/>
      <c r="H29" s="389"/>
      <c r="I29" s="118"/>
      <c r="J29" s="118"/>
      <c r="K29" s="118"/>
      <c r="L29" s="120"/>
      <c r="S29" s="118"/>
      <c r="T29" s="118"/>
      <c r="U29" s="118"/>
      <c r="V29" s="118"/>
      <c r="W29" s="118"/>
      <c r="X29" s="118"/>
      <c r="Y29" s="118"/>
      <c r="Z29" s="118"/>
      <c r="AA29" s="118"/>
      <c r="AB29" s="118"/>
      <c r="AC29" s="118"/>
      <c r="AD29" s="118"/>
      <c r="AE29" s="118"/>
    </row>
    <row r="30" spans="1:31" s="2" customFormat="1" ht="7" customHeight="1">
      <c r="A30" s="37"/>
      <c r="B30" s="42"/>
      <c r="C30" s="37"/>
      <c r="D30" s="37"/>
      <c r="E30" s="37"/>
      <c r="F30" s="37"/>
      <c r="G30" s="37"/>
      <c r="H30" s="37"/>
      <c r="I30" s="37"/>
      <c r="J30" s="37"/>
      <c r="K30" s="37"/>
      <c r="L30" s="116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</row>
    <row r="31" spans="1:31" s="2" customFormat="1" ht="7" customHeight="1">
      <c r="A31" s="37"/>
      <c r="B31" s="42"/>
      <c r="C31" s="37"/>
      <c r="D31" s="121"/>
      <c r="E31" s="121"/>
      <c r="F31" s="121"/>
      <c r="G31" s="121"/>
      <c r="H31" s="121"/>
      <c r="I31" s="121"/>
      <c r="J31" s="121"/>
      <c r="K31" s="121"/>
      <c r="L31" s="116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</row>
    <row r="32" spans="1:31" s="2" customFormat="1" ht="25.4" customHeight="1">
      <c r="A32" s="37"/>
      <c r="B32" s="42"/>
      <c r="C32" s="37"/>
      <c r="D32" s="122" t="s">
        <v>45</v>
      </c>
      <c r="E32" s="37"/>
      <c r="F32" s="37"/>
      <c r="G32" s="37"/>
      <c r="H32" s="37"/>
      <c r="I32" s="37"/>
      <c r="J32" s="123">
        <f>ROUND(J93, 2)</f>
        <v>1801308.19</v>
      </c>
      <c r="K32" s="37"/>
      <c r="L32" s="116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</row>
    <row r="33" spans="1:31" s="2" customFormat="1" ht="7" customHeight="1">
      <c r="A33" s="37"/>
      <c r="B33" s="42"/>
      <c r="C33" s="37"/>
      <c r="D33" s="121"/>
      <c r="E33" s="121"/>
      <c r="F33" s="121"/>
      <c r="G33" s="121"/>
      <c r="H33" s="121"/>
      <c r="I33" s="121"/>
      <c r="J33" s="121"/>
      <c r="K33" s="121"/>
      <c r="L33" s="116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</row>
    <row r="34" spans="1:31" s="2" customFormat="1" ht="14.4" customHeight="1">
      <c r="A34" s="37"/>
      <c r="B34" s="42"/>
      <c r="C34" s="37"/>
      <c r="D34" s="37"/>
      <c r="E34" s="37"/>
      <c r="F34" s="124" t="s">
        <v>47</v>
      </c>
      <c r="G34" s="37"/>
      <c r="H34" s="37"/>
      <c r="I34" s="124" t="s">
        <v>46</v>
      </c>
      <c r="J34" s="124" t="s">
        <v>48</v>
      </c>
      <c r="K34" s="37"/>
      <c r="L34" s="116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</row>
    <row r="35" spans="1:31" s="2" customFormat="1" ht="14.4" customHeight="1">
      <c r="A35" s="37"/>
      <c r="B35" s="42"/>
      <c r="C35" s="37"/>
      <c r="D35" s="125" t="s">
        <v>49</v>
      </c>
      <c r="E35" s="115" t="s">
        <v>50</v>
      </c>
      <c r="F35" s="126">
        <f>ROUND((SUM(BE93:BE352)),  2)</f>
        <v>1801308.19</v>
      </c>
      <c r="G35" s="37"/>
      <c r="H35" s="37"/>
      <c r="I35" s="127">
        <v>0.21</v>
      </c>
      <c r="J35" s="126">
        <f>ROUND(((SUM(BE93:BE352))*I35),  2)</f>
        <v>378274.72</v>
      </c>
      <c r="K35" s="37"/>
      <c r="L35" s="116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</row>
    <row r="36" spans="1:31" s="2" customFormat="1" ht="14.4" customHeight="1">
      <c r="A36" s="37"/>
      <c r="B36" s="42"/>
      <c r="C36" s="37"/>
      <c r="D36" s="37"/>
      <c r="E36" s="115" t="s">
        <v>51</v>
      </c>
      <c r="F36" s="126">
        <f>ROUND((SUM(BF93:BF352)),  2)</f>
        <v>0</v>
      </c>
      <c r="G36" s="37"/>
      <c r="H36" s="37"/>
      <c r="I36" s="127">
        <v>0.15</v>
      </c>
      <c r="J36" s="126">
        <f>ROUND(((SUM(BF93:BF352))*I36),  2)</f>
        <v>0</v>
      </c>
      <c r="K36" s="37"/>
      <c r="L36" s="116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</row>
    <row r="37" spans="1:31" s="2" customFormat="1" ht="14.4" hidden="1" customHeight="1">
      <c r="A37" s="37"/>
      <c r="B37" s="42"/>
      <c r="C37" s="37"/>
      <c r="D37" s="37"/>
      <c r="E37" s="115" t="s">
        <v>52</v>
      </c>
      <c r="F37" s="126">
        <f>ROUND((SUM(BG93:BG352)),  2)</f>
        <v>0</v>
      </c>
      <c r="G37" s="37"/>
      <c r="H37" s="37"/>
      <c r="I37" s="127">
        <v>0.21</v>
      </c>
      <c r="J37" s="126">
        <f>0</f>
        <v>0</v>
      </c>
      <c r="K37" s="37"/>
      <c r="L37" s="116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</row>
    <row r="38" spans="1:31" s="2" customFormat="1" ht="14.4" hidden="1" customHeight="1">
      <c r="A38" s="37"/>
      <c r="B38" s="42"/>
      <c r="C38" s="37"/>
      <c r="D38" s="37"/>
      <c r="E38" s="115" t="s">
        <v>53</v>
      </c>
      <c r="F38" s="126">
        <f>ROUND((SUM(BH93:BH352)),  2)</f>
        <v>0</v>
      </c>
      <c r="G38" s="37"/>
      <c r="H38" s="37"/>
      <c r="I38" s="127">
        <v>0.15</v>
      </c>
      <c r="J38" s="126">
        <f>0</f>
        <v>0</v>
      </c>
      <c r="K38" s="37"/>
      <c r="L38" s="116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</row>
    <row r="39" spans="1:31" s="2" customFormat="1" ht="14.4" hidden="1" customHeight="1">
      <c r="A39" s="37"/>
      <c r="B39" s="42"/>
      <c r="C39" s="37"/>
      <c r="D39" s="37"/>
      <c r="E39" s="115" t="s">
        <v>54</v>
      </c>
      <c r="F39" s="126">
        <f>ROUND((SUM(BI93:BI352)),  2)</f>
        <v>0</v>
      </c>
      <c r="G39" s="37"/>
      <c r="H39" s="37"/>
      <c r="I39" s="127">
        <v>0</v>
      </c>
      <c r="J39" s="126">
        <f>0</f>
        <v>0</v>
      </c>
      <c r="K39" s="37"/>
      <c r="L39" s="116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</row>
    <row r="40" spans="1:31" s="2" customFormat="1" ht="7" customHeight="1">
      <c r="A40" s="37"/>
      <c r="B40" s="42"/>
      <c r="C40" s="37"/>
      <c r="D40" s="37"/>
      <c r="E40" s="37"/>
      <c r="F40" s="37"/>
      <c r="G40" s="37"/>
      <c r="H40" s="37"/>
      <c r="I40" s="37"/>
      <c r="J40" s="37"/>
      <c r="K40" s="37"/>
      <c r="L40" s="116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</row>
    <row r="41" spans="1:31" s="2" customFormat="1" ht="25.4" customHeight="1">
      <c r="A41" s="37"/>
      <c r="B41" s="42"/>
      <c r="C41" s="128"/>
      <c r="D41" s="129" t="s">
        <v>55</v>
      </c>
      <c r="E41" s="130"/>
      <c r="F41" s="130"/>
      <c r="G41" s="131" t="s">
        <v>56</v>
      </c>
      <c r="H41" s="132" t="s">
        <v>57</v>
      </c>
      <c r="I41" s="130"/>
      <c r="J41" s="133">
        <f>SUM(J32:J39)</f>
        <v>2179582.91</v>
      </c>
      <c r="K41" s="134"/>
      <c r="L41" s="116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</row>
    <row r="42" spans="1:31" s="2" customFormat="1" ht="14.4" customHeight="1">
      <c r="A42" s="37"/>
      <c r="B42" s="135"/>
      <c r="C42" s="136"/>
      <c r="D42" s="136"/>
      <c r="E42" s="136"/>
      <c r="F42" s="136"/>
      <c r="G42" s="136"/>
      <c r="H42" s="136"/>
      <c r="I42" s="136"/>
      <c r="J42" s="136"/>
      <c r="K42" s="136"/>
      <c r="L42" s="116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</row>
    <row r="46" spans="1:31" s="2" customFormat="1" ht="7" customHeight="1">
      <c r="A46" s="37"/>
      <c r="B46" s="137"/>
      <c r="C46" s="138"/>
      <c r="D46" s="138"/>
      <c r="E46" s="138"/>
      <c r="F46" s="138"/>
      <c r="G46" s="138"/>
      <c r="H46" s="138"/>
      <c r="I46" s="138"/>
      <c r="J46" s="138"/>
      <c r="K46" s="138"/>
      <c r="L46" s="116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</row>
    <row r="47" spans="1:31" s="2" customFormat="1" ht="25" customHeight="1">
      <c r="A47" s="37"/>
      <c r="B47" s="38"/>
      <c r="C47" s="25" t="s">
        <v>132</v>
      </c>
      <c r="D47" s="39"/>
      <c r="E47" s="39"/>
      <c r="F47" s="39"/>
      <c r="G47" s="39"/>
      <c r="H47" s="39"/>
      <c r="I47" s="39"/>
      <c r="J47" s="39"/>
      <c r="K47" s="39"/>
      <c r="L47" s="116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</row>
    <row r="48" spans="1:31" s="2" customFormat="1" ht="7" customHeight="1">
      <c r="A48" s="37"/>
      <c r="B48" s="38"/>
      <c r="C48" s="39"/>
      <c r="D48" s="39"/>
      <c r="E48" s="39"/>
      <c r="F48" s="39"/>
      <c r="G48" s="39"/>
      <c r="H48" s="39"/>
      <c r="I48" s="39"/>
      <c r="J48" s="39"/>
      <c r="K48" s="39"/>
      <c r="L48" s="116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</row>
    <row r="49" spans="1:47" s="2" customFormat="1" ht="12" customHeight="1">
      <c r="A49" s="37"/>
      <c r="B49" s="38"/>
      <c r="C49" s="31" t="s">
        <v>16</v>
      </c>
      <c r="D49" s="39"/>
      <c r="E49" s="39"/>
      <c r="F49" s="39"/>
      <c r="G49" s="39"/>
      <c r="H49" s="39"/>
      <c r="I49" s="39"/>
      <c r="J49" s="39"/>
      <c r="K49" s="39"/>
      <c r="L49" s="116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</row>
    <row r="50" spans="1:47" s="2" customFormat="1" ht="16.5" customHeight="1">
      <c r="A50" s="37"/>
      <c r="B50" s="38"/>
      <c r="C50" s="39"/>
      <c r="D50" s="39"/>
      <c r="E50" s="390" t="str">
        <f>E7</f>
        <v>Stavební úpravy přečerpávací stanice a odlehčovací komory 10 v ulici Sportovní</v>
      </c>
      <c r="F50" s="391"/>
      <c r="G50" s="391"/>
      <c r="H50" s="391"/>
      <c r="I50" s="39"/>
      <c r="J50" s="39"/>
      <c r="K50" s="39"/>
      <c r="L50" s="116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</row>
    <row r="51" spans="1:47" s="1" customFormat="1" ht="12" customHeight="1">
      <c r="B51" s="23"/>
      <c r="C51" s="31" t="s">
        <v>130</v>
      </c>
      <c r="D51" s="24"/>
      <c r="E51" s="24"/>
      <c r="F51" s="24"/>
      <c r="G51" s="24"/>
      <c r="H51" s="24"/>
      <c r="I51" s="24"/>
      <c r="J51" s="24"/>
      <c r="K51" s="24"/>
      <c r="L51" s="22"/>
    </row>
    <row r="52" spans="1:47" s="2" customFormat="1" ht="16.5" customHeight="1">
      <c r="A52" s="37"/>
      <c r="B52" s="38"/>
      <c r="C52" s="39"/>
      <c r="D52" s="39"/>
      <c r="E52" s="390" t="s">
        <v>851</v>
      </c>
      <c r="F52" s="392"/>
      <c r="G52" s="392"/>
      <c r="H52" s="392"/>
      <c r="I52" s="39"/>
      <c r="J52" s="39"/>
      <c r="K52" s="39"/>
      <c r="L52" s="116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</row>
    <row r="53" spans="1:47" s="2" customFormat="1" ht="12" customHeight="1">
      <c r="A53" s="37"/>
      <c r="B53" s="38"/>
      <c r="C53" s="31" t="s">
        <v>852</v>
      </c>
      <c r="D53" s="39"/>
      <c r="E53" s="39"/>
      <c r="F53" s="39"/>
      <c r="G53" s="39"/>
      <c r="H53" s="39"/>
      <c r="I53" s="39"/>
      <c r="J53" s="39"/>
      <c r="K53" s="39"/>
      <c r="L53" s="116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</row>
    <row r="54" spans="1:47" s="2" customFormat="1" ht="16.5" customHeight="1">
      <c r="A54" s="37"/>
      <c r="B54" s="38"/>
      <c r="C54" s="39"/>
      <c r="D54" s="39"/>
      <c r="E54" s="344" t="str">
        <f>E11</f>
        <v>01 - Páteřní stoka</v>
      </c>
      <c r="F54" s="392"/>
      <c r="G54" s="392"/>
      <c r="H54" s="392"/>
      <c r="I54" s="39"/>
      <c r="J54" s="39"/>
      <c r="K54" s="39"/>
      <c r="L54" s="116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</row>
    <row r="55" spans="1:47" s="2" customFormat="1" ht="7" customHeight="1">
      <c r="A55" s="37"/>
      <c r="B55" s="38"/>
      <c r="C55" s="39"/>
      <c r="D55" s="39"/>
      <c r="E55" s="39"/>
      <c r="F55" s="39"/>
      <c r="G55" s="39"/>
      <c r="H55" s="39"/>
      <c r="I55" s="39"/>
      <c r="J55" s="39"/>
      <c r="K55" s="39"/>
      <c r="L55" s="116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</row>
    <row r="56" spans="1:47" s="2" customFormat="1" ht="12" customHeight="1">
      <c r="A56" s="37"/>
      <c r="B56" s="38"/>
      <c r="C56" s="31" t="s">
        <v>22</v>
      </c>
      <c r="D56" s="39"/>
      <c r="E56" s="39"/>
      <c r="F56" s="29" t="str">
        <f>F14</f>
        <v>Český Brod</v>
      </c>
      <c r="G56" s="39"/>
      <c r="H56" s="39"/>
      <c r="I56" s="31" t="s">
        <v>24</v>
      </c>
      <c r="J56" s="62" t="str">
        <f>IF(J14="","",J14)</f>
        <v>31. 1. 2024</v>
      </c>
      <c r="K56" s="39"/>
      <c r="L56" s="116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</row>
    <row r="57" spans="1:47" s="2" customFormat="1" ht="7" customHeight="1">
      <c r="A57" s="37"/>
      <c r="B57" s="38"/>
      <c r="C57" s="39"/>
      <c r="D57" s="39"/>
      <c r="E57" s="39"/>
      <c r="F57" s="39"/>
      <c r="G57" s="39"/>
      <c r="H57" s="39"/>
      <c r="I57" s="39"/>
      <c r="J57" s="39"/>
      <c r="K57" s="39"/>
      <c r="L57" s="116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</row>
    <row r="58" spans="1:47" s="2" customFormat="1" ht="15.15" customHeight="1">
      <c r="A58" s="37"/>
      <c r="B58" s="38"/>
      <c r="C58" s="31" t="s">
        <v>30</v>
      </c>
      <c r="D58" s="39"/>
      <c r="E58" s="39"/>
      <c r="F58" s="29" t="str">
        <f>E17</f>
        <v>Město Český Brod</v>
      </c>
      <c r="G58" s="39"/>
      <c r="H58" s="39"/>
      <c r="I58" s="31" t="s">
        <v>37</v>
      </c>
      <c r="J58" s="35" t="str">
        <f>E23</f>
        <v>Ing. Petr Koblenc</v>
      </c>
      <c r="K58" s="39"/>
      <c r="L58" s="116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</row>
    <row r="59" spans="1:47" s="2" customFormat="1" ht="25.65" customHeight="1">
      <c r="A59" s="37"/>
      <c r="B59" s="38"/>
      <c r="C59" s="31" t="s">
        <v>36</v>
      </c>
      <c r="D59" s="39"/>
      <c r="E59" s="39"/>
      <c r="F59" s="29" t="str">
        <f>IF(E20="","",E20)</f>
        <v>1.SčV, a.s.</v>
      </c>
      <c r="G59" s="39"/>
      <c r="H59" s="39"/>
      <c r="I59" s="31" t="s">
        <v>40</v>
      </c>
      <c r="J59" s="35" t="str">
        <f>E26</f>
        <v>Vodohospodářský rozvoj a výstavba a.s.</v>
      </c>
      <c r="K59" s="39"/>
      <c r="L59" s="116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</row>
    <row r="60" spans="1:47" s="2" customFormat="1" ht="10.25" customHeight="1">
      <c r="A60" s="37"/>
      <c r="B60" s="38"/>
      <c r="C60" s="39"/>
      <c r="D60" s="39"/>
      <c r="E60" s="39"/>
      <c r="F60" s="39"/>
      <c r="G60" s="39"/>
      <c r="H60" s="39"/>
      <c r="I60" s="39"/>
      <c r="J60" s="39"/>
      <c r="K60" s="39"/>
      <c r="L60" s="116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</row>
    <row r="61" spans="1:47" s="2" customFormat="1" ht="29.25" customHeight="1">
      <c r="A61" s="37"/>
      <c r="B61" s="38"/>
      <c r="C61" s="139" t="s">
        <v>133</v>
      </c>
      <c r="D61" s="140"/>
      <c r="E61" s="140"/>
      <c r="F61" s="140"/>
      <c r="G61" s="140"/>
      <c r="H61" s="140"/>
      <c r="I61" s="140"/>
      <c r="J61" s="141" t="s">
        <v>134</v>
      </c>
      <c r="K61" s="140"/>
      <c r="L61" s="116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</row>
    <row r="62" spans="1:47" s="2" customFormat="1" ht="10.25" customHeight="1">
      <c r="A62" s="37"/>
      <c r="B62" s="38"/>
      <c r="C62" s="39"/>
      <c r="D62" s="39"/>
      <c r="E62" s="39"/>
      <c r="F62" s="39"/>
      <c r="G62" s="39"/>
      <c r="H62" s="39"/>
      <c r="I62" s="39"/>
      <c r="J62" s="39"/>
      <c r="K62" s="39"/>
      <c r="L62" s="116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</row>
    <row r="63" spans="1:47" s="2" customFormat="1" ht="22.75" customHeight="1">
      <c r="A63" s="37"/>
      <c r="B63" s="38"/>
      <c r="C63" s="142" t="s">
        <v>77</v>
      </c>
      <c r="D63" s="39"/>
      <c r="E63" s="39"/>
      <c r="F63" s="39"/>
      <c r="G63" s="39"/>
      <c r="H63" s="39"/>
      <c r="I63" s="39"/>
      <c r="J63" s="80">
        <f>J93</f>
        <v>1801308.1900000002</v>
      </c>
      <c r="K63" s="39"/>
      <c r="L63" s="116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U63" s="19" t="s">
        <v>135</v>
      </c>
    </row>
    <row r="64" spans="1:47" s="10" customFormat="1" ht="25" customHeight="1">
      <c r="B64" s="177"/>
      <c r="C64" s="178"/>
      <c r="D64" s="179" t="s">
        <v>225</v>
      </c>
      <c r="E64" s="180"/>
      <c r="F64" s="180"/>
      <c r="G64" s="180"/>
      <c r="H64" s="180"/>
      <c r="I64" s="180"/>
      <c r="J64" s="181">
        <f>J94</f>
        <v>1801308.1900000002</v>
      </c>
      <c r="K64" s="178"/>
      <c r="L64" s="182"/>
    </row>
    <row r="65" spans="1:31" s="11" customFormat="1" ht="19.899999999999999" customHeight="1">
      <c r="B65" s="183"/>
      <c r="C65" s="100"/>
      <c r="D65" s="184" t="s">
        <v>638</v>
      </c>
      <c r="E65" s="185"/>
      <c r="F65" s="185"/>
      <c r="G65" s="185"/>
      <c r="H65" s="185"/>
      <c r="I65" s="185"/>
      <c r="J65" s="186">
        <f>J95</f>
        <v>274467.5</v>
      </c>
      <c r="K65" s="100"/>
      <c r="L65" s="187"/>
    </row>
    <row r="66" spans="1:31" s="11" customFormat="1" ht="19.899999999999999" customHeight="1">
      <c r="B66" s="183"/>
      <c r="C66" s="100"/>
      <c r="D66" s="184" t="s">
        <v>639</v>
      </c>
      <c r="E66" s="185"/>
      <c r="F66" s="185"/>
      <c r="G66" s="185"/>
      <c r="H66" s="185"/>
      <c r="I66" s="185"/>
      <c r="J66" s="186">
        <f>J170</f>
        <v>132193.92000000001</v>
      </c>
      <c r="K66" s="100"/>
      <c r="L66" s="187"/>
    </row>
    <row r="67" spans="1:31" s="11" customFormat="1" ht="19.899999999999999" customHeight="1">
      <c r="B67" s="183"/>
      <c r="C67" s="100"/>
      <c r="D67" s="184" t="s">
        <v>640</v>
      </c>
      <c r="E67" s="185"/>
      <c r="F67" s="185"/>
      <c r="G67" s="185"/>
      <c r="H67" s="185"/>
      <c r="I67" s="185"/>
      <c r="J67" s="186">
        <f>J196</f>
        <v>300496.51</v>
      </c>
      <c r="K67" s="100"/>
      <c r="L67" s="187"/>
    </row>
    <row r="68" spans="1:31" s="11" customFormat="1" ht="19.899999999999999" customHeight="1">
      <c r="B68" s="183"/>
      <c r="C68" s="100"/>
      <c r="D68" s="184" t="s">
        <v>854</v>
      </c>
      <c r="E68" s="185"/>
      <c r="F68" s="185"/>
      <c r="G68" s="185"/>
      <c r="H68" s="185"/>
      <c r="I68" s="185"/>
      <c r="J68" s="186">
        <f>J253</f>
        <v>268724.21000000002</v>
      </c>
      <c r="K68" s="100"/>
      <c r="L68" s="187"/>
    </row>
    <row r="69" spans="1:31" s="11" customFormat="1" ht="19.899999999999999" customHeight="1">
      <c r="B69" s="183"/>
      <c r="C69" s="100"/>
      <c r="D69" s="184" t="s">
        <v>855</v>
      </c>
      <c r="E69" s="185"/>
      <c r="F69" s="185"/>
      <c r="G69" s="185"/>
      <c r="H69" s="185"/>
      <c r="I69" s="185"/>
      <c r="J69" s="186">
        <f>J278</f>
        <v>625583.5</v>
      </c>
      <c r="K69" s="100"/>
      <c r="L69" s="187"/>
    </row>
    <row r="70" spans="1:31" s="11" customFormat="1" ht="19.899999999999999" customHeight="1">
      <c r="B70" s="183"/>
      <c r="C70" s="100"/>
      <c r="D70" s="184" t="s">
        <v>856</v>
      </c>
      <c r="E70" s="185"/>
      <c r="F70" s="185"/>
      <c r="G70" s="185"/>
      <c r="H70" s="185"/>
      <c r="I70" s="185"/>
      <c r="J70" s="186">
        <f>J319</f>
        <v>13271.3</v>
      </c>
      <c r="K70" s="100"/>
      <c r="L70" s="187"/>
    </row>
    <row r="71" spans="1:31" s="11" customFormat="1" ht="19.899999999999999" customHeight="1">
      <c r="B71" s="183"/>
      <c r="C71" s="100"/>
      <c r="D71" s="184" t="s">
        <v>239</v>
      </c>
      <c r="E71" s="185"/>
      <c r="F71" s="185"/>
      <c r="G71" s="185"/>
      <c r="H71" s="185"/>
      <c r="I71" s="185"/>
      <c r="J71" s="186">
        <f>J348</f>
        <v>186571.25</v>
      </c>
      <c r="K71" s="100"/>
      <c r="L71" s="187"/>
    </row>
    <row r="72" spans="1:31" s="2" customFormat="1" ht="21.75" customHeight="1">
      <c r="A72" s="37"/>
      <c r="B72" s="38"/>
      <c r="C72" s="39"/>
      <c r="D72" s="39"/>
      <c r="E72" s="39"/>
      <c r="F72" s="39"/>
      <c r="G72" s="39"/>
      <c r="H72" s="39"/>
      <c r="I72" s="39"/>
      <c r="J72" s="39"/>
      <c r="K72" s="39"/>
      <c r="L72" s="116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</row>
    <row r="73" spans="1:31" s="2" customFormat="1" ht="7" customHeight="1">
      <c r="A73" s="37"/>
      <c r="B73" s="50"/>
      <c r="C73" s="51"/>
      <c r="D73" s="51"/>
      <c r="E73" s="51"/>
      <c r="F73" s="51"/>
      <c r="G73" s="51"/>
      <c r="H73" s="51"/>
      <c r="I73" s="51"/>
      <c r="J73" s="51"/>
      <c r="K73" s="51"/>
      <c r="L73" s="116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</row>
    <row r="77" spans="1:31" s="2" customFormat="1" ht="7" customHeight="1">
      <c r="A77" s="37"/>
      <c r="B77" s="52"/>
      <c r="C77" s="53"/>
      <c r="D77" s="53"/>
      <c r="E77" s="53"/>
      <c r="F77" s="53"/>
      <c r="G77" s="53"/>
      <c r="H77" s="53"/>
      <c r="I77" s="53"/>
      <c r="J77" s="53"/>
      <c r="K77" s="53"/>
      <c r="L77" s="116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</row>
    <row r="78" spans="1:31" s="2" customFormat="1" ht="25" customHeight="1">
      <c r="A78" s="37"/>
      <c r="B78" s="38"/>
      <c r="C78" s="25" t="s">
        <v>136</v>
      </c>
      <c r="D78" s="39"/>
      <c r="E78" s="39"/>
      <c r="F78" s="39"/>
      <c r="G78" s="39"/>
      <c r="H78" s="39"/>
      <c r="I78" s="39"/>
      <c r="J78" s="39"/>
      <c r="K78" s="39"/>
      <c r="L78" s="116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</row>
    <row r="79" spans="1:31" s="2" customFormat="1" ht="7" customHeight="1">
      <c r="A79" s="37"/>
      <c r="B79" s="38"/>
      <c r="C79" s="39"/>
      <c r="D79" s="39"/>
      <c r="E79" s="39"/>
      <c r="F79" s="39"/>
      <c r="G79" s="39"/>
      <c r="H79" s="39"/>
      <c r="I79" s="39"/>
      <c r="J79" s="39"/>
      <c r="K79" s="39"/>
      <c r="L79" s="116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</row>
    <row r="80" spans="1:31" s="2" customFormat="1" ht="12" customHeight="1">
      <c r="A80" s="37"/>
      <c r="B80" s="38"/>
      <c r="C80" s="31" t="s">
        <v>16</v>
      </c>
      <c r="D80" s="39"/>
      <c r="E80" s="39"/>
      <c r="F80" s="39"/>
      <c r="G80" s="39"/>
      <c r="H80" s="39"/>
      <c r="I80" s="39"/>
      <c r="J80" s="39"/>
      <c r="K80" s="39"/>
      <c r="L80" s="116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</row>
    <row r="81" spans="1:65" s="2" customFormat="1" ht="16.5" customHeight="1">
      <c r="A81" s="37"/>
      <c r="B81" s="38"/>
      <c r="C81" s="39"/>
      <c r="D81" s="39"/>
      <c r="E81" s="390" t="str">
        <f>E7</f>
        <v>Stavební úpravy přečerpávací stanice a odlehčovací komory 10 v ulici Sportovní</v>
      </c>
      <c r="F81" s="391"/>
      <c r="G81" s="391"/>
      <c r="H81" s="391"/>
      <c r="I81" s="39"/>
      <c r="J81" s="39"/>
      <c r="K81" s="39"/>
      <c r="L81" s="116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</row>
    <row r="82" spans="1:65" s="1" customFormat="1" ht="12" customHeight="1">
      <c r="B82" s="23"/>
      <c r="C82" s="31" t="s">
        <v>130</v>
      </c>
      <c r="D82" s="24"/>
      <c r="E82" s="24"/>
      <c r="F82" s="24"/>
      <c r="G82" s="24"/>
      <c r="H82" s="24"/>
      <c r="I82" s="24"/>
      <c r="J82" s="24"/>
      <c r="K82" s="24"/>
      <c r="L82" s="22"/>
    </row>
    <row r="83" spans="1:65" s="2" customFormat="1" ht="16.5" customHeight="1">
      <c r="A83" s="37"/>
      <c r="B83" s="38"/>
      <c r="C83" s="39"/>
      <c r="D83" s="39"/>
      <c r="E83" s="390" t="s">
        <v>851</v>
      </c>
      <c r="F83" s="392"/>
      <c r="G83" s="392"/>
      <c r="H83" s="392"/>
      <c r="I83" s="39"/>
      <c r="J83" s="39"/>
      <c r="K83" s="39"/>
      <c r="L83" s="116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</row>
    <row r="84" spans="1:65" s="2" customFormat="1" ht="12" customHeight="1">
      <c r="A84" s="37"/>
      <c r="B84" s="38"/>
      <c r="C84" s="31" t="s">
        <v>852</v>
      </c>
      <c r="D84" s="39"/>
      <c r="E84" s="39"/>
      <c r="F84" s="39"/>
      <c r="G84" s="39"/>
      <c r="H84" s="39"/>
      <c r="I84" s="39"/>
      <c r="J84" s="39"/>
      <c r="K84" s="39"/>
      <c r="L84" s="116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</row>
    <row r="85" spans="1:65" s="2" customFormat="1" ht="16.5" customHeight="1">
      <c r="A85" s="37"/>
      <c r="B85" s="38"/>
      <c r="C85" s="39"/>
      <c r="D85" s="39"/>
      <c r="E85" s="344" t="str">
        <f>E11</f>
        <v>01 - Páteřní stoka</v>
      </c>
      <c r="F85" s="392"/>
      <c r="G85" s="392"/>
      <c r="H85" s="392"/>
      <c r="I85" s="39"/>
      <c r="J85" s="39"/>
      <c r="K85" s="39"/>
      <c r="L85" s="116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</row>
    <row r="86" spans="1:65" s="2" customFormat="1" ht="7" customHeight="1">
      <c r="A86" s="37"/>
      <c r="B86" s="38"/>
      <c r="C86" s="39"/>
      <c r="D86" s="39"/>
      <c r="E86" s="39"/>
      <c r="F86" s="39"/>
      <c r="G86" s="39"/>
      <c r="H86" s="39"/>
      <c r="I86" s="39"/>
      <c r="J86" s="39"/>
      <c r="K86" s="39"/>
      <c r="L86" s="116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</row>
    <row r="87" spans="1:65" s="2" customFormat="1" ht="12" customHeight="1">
      <c r="A87" s="37"/>
      <c r="B87" s="38"/>
      <c r="C87" s="31" t="s">
        <v>22</v>
      </c>
      <c r="D87" s="39"/>
      <c r="E87" s="39"/>
      <c r="F87" s="29" t="str">
        <f>F14</f>
        <v>Český Brod</v>
      </c>
      <c r="G87" s="39"/>
      <c r="H87" s="39"/>
      <c r="I87" s="31" t="s">
        <v>24</v>
      </c>
      <c r="J87" s="62" t="str">
        <f>IF(J14="","",J14)</f>
        <v>31. 1. 2024</v>
      </c>
      <c r="K87" s="39"/>
      <c r="L87" s="116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</row>
    <row r="88" spans="1:65" s="2" customFormat="1" ht="7" customHeight="1">
      <c r="A88" s="37"/>
      <c r="B88" s="38"/>
      <c r="C88" s="39"/>
      <c r="D88" s="39"/>
      <c r="E88" s="39"/>
      <c r="F88" s="39"/>
      <c r="G88" s="39"/>
      <c r="H88" s="39"/>
      <c r="I88" s="39"/>
      <c r="J88" s="39"/>
      <c r="K88" s="39"/>
      <c r="L88" s="116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</row>
    <row r="89" spans="1:65" s="2" customFormat="1" ht="15.15" customHeight="1">
      <c r="A89" s="37"/>
      <c r="B89" s="38"/>
      <c r="C89" s="31" t="s">
        <v>30</v>
      </c>
      <c r="D89" s="39"/>
      <c r="E89" s="39"/>
      <c r="F89" s="29" t="str">
        <f>E17</f>
        <v>Město Český Brod</v>
      </c>
      <c r="G89" s="39"/>
      <c r="H89" s="39"/>
      <c r="I89" s="31" t="s">
        <v>37</v>
      </c>
      <c r="J89" s="35" t="str">
        <f>E23</f>
        <v>Ing. Petr Koblenc</v>
      </c>
      <c r="K89" s="39"/>
      <c r="L89" s="116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</row>
    <row r="90" spans="1:65" s="2" customFormat="1" ht="25.65" customHeight="1">
      <c r="A90" s="37"/>
      <c r="B90" s="38"/>
      <c r="C90" s="31" t="s">
        <v>36</v>
      </c>
      <c r="D90" s="39"/>
      <c r="E90" s="39"/>
      <c r="F90" s="29" t="str">
        <f>IF(E20="","",E20)</f>
        <v>1.SčV, a.s.</v>
      </c>
      <c r="G90" s="39"/>
      <c r="H90" s="39"/>
      <c r="I90" s="31" t="s">
        <v>40</v>
      </c>
      <c r="J90" s="35" t="str">
        <f>E26</f>
        <v>Vodohospodářský rozvoj a výstavba a.s.</v>
      </c>
      <c r="K90" s="39"/>
      <c r="L90" s="116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</row>
    <row r="91" spans="1:65" s="2" customFormat="1" ht="10.25" customHeight="1">
      <c r="A91" s="37"/>
      <c r="B91" s="38"/>
      <c r="C91" s="39"/>
      <c r="D91" s="39"/>
      <c r="E91" s="39"/>
      <c r="F91" s="39"/>
      <c r="G91" s="39"/>
      <c r="H91" s="39"/>
      <c r="I91" s="39"/>
      <c r="J91" s="39"/>
      <c r="K91" s="39"/>
      <c r="L91" s="116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</row>
    <row r="92" spans="1:65" s="9" customFormat="1" ht="29.25" customHeight="1">
      <c r="A92" s="143"/>
      <c r="B92" s="144"/>
      <c r="C92" s="145" t="s">
        <v>137</v>
      </c>
      <c r="D92" s="146" t="s">
        <v>64</v>
      </c>
      <c r="E92" s="146" t="s">
        <v>60</v>
      </c>
      <c r="F92" s="146" t="s">
        <v>61</v>
      </c>
      <c r="G92" s="146" t="s">
        <v>138</v>
      </c>
      <c r="H92" s="146" t="s">
        <v>139</v>
      </c>
      <c r="I92" s="146" t="s">
        <v>140</v>
      </c>
      <c r="J92" s="146" t="s">
        <v>134</v>
      </c>
      <c r="K92" s="147" t="s">
        <v>141</v>
      </c>
      <c r="L92" s="148"/>
      <c r="M92" s="71" t="s">
        <v>35</v>
      </c>
      <c r="N92" s="72" t="s">
        <v>49</v>
      </c>
      <c r="O92" s="72" t="s">
        <v>142</v>
      </c>
      <c r="P92" s="72" t="s">
        <v>143</v>
      </c>
      <c r="Q92" s="72" t="s">
        <v>144</v>
      </c>
      <c r="R92" s="72" t="s">
        <v>145</v>
      </c>
      <c r="S92" s="72" t="s">
        <v>146</v>
      </c>
      <c r="T92" s="73" t="s">
        <v>147</v>
      </c>
      <c r="U92" s="143"/>
      <c r="V92" s="143"/>
      <c r="W92" s="143"/>
      <c r="X92" s="143"/>
      <c r="Y92" s="143"/>
      <c r="Z92" s="143"/>
      <c r="AA92" s="143"/>
      <c r="AB92" s="143"/>
      <c r="AC92" s="143"/>
      <c r="AD92" s="143"/>
      <c r="AE92" s="143"/>
    </row>
    <row r="93" spans="1:65" s="2" customFormat="1" ht="22.75" customHeight="1">
      <c r="A93" s="37"/>
      <c r="B93" s="38"/>
      <c r="C93" s="78" t="s">
        <v>148</v>
      </c>
      <c r="D93" s="39"/>
      <c r="E93" s="39"/>
      <c r="F93" s="39"/>
      <c r="G93" s="39"/>
      <c r="H93" s="39"/>
      <c r="I93" s="39"/>
      <c r="J93" s="149">
        <f>BK93</f>
        <v>1801308.1900000002</v>
      </c>
      <c r="K93" s="39"/>
      <c r="L93" s="42"/>
      <c r="M93" s="74"/>
      <c r="N93" s="150"/>
      <c r="O93" s="75"/>
      <c r="P93" s="151">
        <f>P94</f>
        <v>0</v>
      </c>
      <c r="Q93" s="75"/>
      <c r="R93" s="151">
        <f>R94</f>
        <v>387.88494060000005</v>
      </c>
      <c r="S93" s="75"/>
      <c r="T93" s="152">
        <f>T94</f>
        <v>0</v>
      </c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T93" s="19" t="s">
        <v>78</v>
      </c>
      <c r="AU93" s="19" t="s">
        <v>135</v>
      </c>
      <c r="BK93" s="153">
        <f>BK94</f>
        <v>1801308.1900000002</v>
      </c>
    </row>
    <row r="94" spans="1:65" s="12" customFormat="1" ht="25.9" customHeight="1">
      <c r="B94" s="188"/>
      <c r="C94" s="189"/>
      <c r="D94" s="190" t="s">
        <v>78</v>
      </c>
      <c r="E94" s="191" t="s">
        <v>240</v>
      </c>
      <c r="F94" s="191" t="s">
        <v>241</v>
      </c>
      <c r="G94" s="189"/>
      <c r="H94" s="189"/>
      <c r="I94" s="192"/>
      <c r="J94" s="193">
        <f>BK94</f>
        <v>1801308.1900000002</v>
      </c>
      <c r="K94" s="189"/>
      <c r="L94" s="194"/>
      <c r="M94" s="195"/>
      <c r="N94" s="196"/>
      <c r="O94" s="196"/>
      <c r="P94" s="197">
        <f>P95+P170+P196+P253+P278+P319+P348</f>
        <v>0</v>
      </c>
      <c r="Q94" s="196"/>
      <c r="R94" s="197">
        <f>R95+R170+R196+R253+R278+R319+R348</f>
        <v>387.88494060000005</v>
      </c>
      <c r="S94" s="196"/>
      <c r="T94" s="198">
        <f>T95+T170+T196+T253+T278+T319+T348</f>
        <v>0</v>
      </c>
      <c r="AR94" s="199" t="s">
        <v>87</v>
      </c>
      <c r="AT94" s="200" t="s">
        <v>78</v>
      </c>
      <c r="AU94" s="200" t="s">
        <v>79</v>
      </c>
      <c r="AY94" s="199" t="s">
        <v>154</v>
      </c>
      <c r="BK94" s="201">
        <f>BK95+BK170+BK196+BK253+BK278+BK319+BK348</f>
        <v>1801308.1900000002</v>
      </c>
    </row>
    <row r="95" spans="1:65" s="12" customFormat="1" ht="22.75" customHeight="1">
      <c r="B95" s="188"/>
      <c r="C95" s="189"/>
      <c r="D95" s="190" t="s">
        <v>78</v>
      </c>
      <c r="E95" s="202" t="s">
        <v>642</v>
      </c>
      <c r="F95" s="202" t="s">
        <v>643</v>
      </c>
      <c r="G95" s="189"/>
      <c r="H95" s="189"/>
      <c r="I95" s="192"/>
      <c r="J95" s="203">
        <f>BK95</f>
        <v>274467.5</v>
      </c>
      <c r="K95" s="189"/>
      <c r="L95" s="194"/>
      <c r="M95" s="195"/>
      <c r="N95" s="196"/>
      <c r="O95" s="196"/>
      <c r="P95" s="197">
        <f>SUM(P96:P169)</f>
        <v>0</v>
      </c>
      <c r="Q95" s="196"/>
      <c r="R95" s="197">
        <f>SUM(R96:R169)</f>
        <v>0.50353108000000002</v>
      </c>
      <c r="S95" s="196"/>
      <c r="T95" s="198">
        <f>SUM(T96:T169)</f>
        <v>0</v>
      </c>
      <c r="AR95" s="199" t="s">
        <v>87</v>
      </c>
      <c r="AT95" s="200" t="s">
        <v>78</v>
      </c>
      <c r="AU95" s="200" t="s">
        <v>87</v>
      </c>
      <c r="AY95" s="199" t="s">
        <v>154</v>
      </c>
      <c r="BK95" s="201">
        <f>SUM(BK96:BK169)</f>
        <v>274467.5</v>
      </c>
    </row>
    <row r="96" spans="1:65" s="2" customFormat="1" ht="21.75" customHeight="1">
      <c r="A96" s="37"/>
      <c r="B96" s="38"/>
      <c r="C96" s="154" t="s">
        <v>87</v>
      </c>
      <c r="D96" s="154" t="s">
        <v>149</v>
      </c>
      <c r="E96" s="155" t="s">
        <v>857</v>
      </c>
      <c r="F96" s="156" t="s">
        <v>858</v>
      </c>
      <c r="G96" s="157" t="s">
        <v>859</v>
      </c>
      <c r="H96" s="158">
        <v>50</v>
      </c>
      <c r="I96" s="159">
        <v>73</v>
      </c>
      <c r="J96" s="160">
        <f>ROUND(I96*H96,2)</f>
        <v>3650</v>
      </c>
      <c r="K96" s="156" t="s">
        <v>251</v>
      </c>
      <c r="L96" s="42"/>
      <c r="M96" s="161" t="s">
        <v>35</v>
      </c>
      <c r="N96" s="162" t="s">
        <v>50</v>
      </c>
      <c r="O96" s="67"/>
      <c r="P96" s="163">
        <f>O96*H96</f>
        <v>0</v>
      </c>
      <c r="Q96" s="163">
        <v>4.0000000000000003E-5</v>
      </c>
      <c r="R96" s="163">
        <f>Q96*H96</f>
        <v>2E-3</v>
      </c>
      <c r="S96" s="163">
        <v>0</v>
      </c>
      <c r="T96" s="164">
        <f>S96*H96</f>
        <v>0</v>
      </c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R96" s="165" t="s">
        <v>163</v>
      </c>
      <c r="AT96" s="165" t="s">
        <v>149</v>
      </c>
      <c r="AU96" s="165" t="s">
        <v>89</v>
      </c>
      <c r="AY96" s="19" t="s">
        <v>154</v>
      </c>
      <c r="BE96" s="166">
        <f>IF(N96="základní",J96,0)</f>
        <v>3650</v>
      </c>
      <c r="BF96" s="166">
        <f>IF(N96="snížená",J96,0)</f>
        <v>0</v>
      </c>
      <c r="BG96" s="166">
        <f>IF(N96="zákl. přenesená",J96,0)</f>
        <v>0</v>
      </c>
      <c r="BH96" s="166">
        <f>IF(N96="sníž. přenesená",J96,0)</f>
        <v>0</v>
      </c>
      <c r="BI96" s="166">
        <f>IF(N96="nulová",J96,0)</f>
        <v>0</v>
      </c>
      <c r="BJ96" s="19" t="s">
        <v>87</v>
      </c>
      <c r="BK96" s="166">
        <f>ROUND(I96*H96,2)</f>
        <v>3650</v>
      </c>
      <c r="BL96" s="19" t="s">
        <v>163</v>
      </c>
      <c r="BM96" s="165" t="s">
        <v>860</v>
      </c>
    </row>
    <row r="97" spans="1:65" s="2" customFormat="1" ht="10">
      <c r="A97" s="37"/>
      <c r="B97" s="38"/>
      <c r="C97" s="39"/>
      <c r="D97" s="215" t="s">
        <v>253</v>
      </c>
      <c r="E97" s="39"/>
      <c r="F97" s="216" t="s">
        <v>861</v>
      </c>
      <c r="G97" s="39"/>
      <c r="H97" s="39"/>
      <c r="I97" s="169"/>
      <c r="J97" s="39"/>
      <c r="K97" s="39"/>
      <c r="L97" s="42"/>
      <c r="M97" s="170"/>
      <c r="N97" s="171"/>
      <c r="O97" s="67"/>
      <c r="P97" s="67"/>
      <c r="Q97" s="67"/>
      <c r="R97" s="67"/>
      <c r="S97" s="67"/>
      <c r="T97" s="68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T97" s="19" t="s">
        <v>253</v>
      </c>
      <c r="AU97" s="19" t="s">
        <v>89</v>
      </c>
    </row>
    <row r="98" spans="1:65" s="13" customFormat="1" ht="10">
      <c r="B98" s="204"/>
      <c r="C98" s="205"/>
      <c r="D98" s="167" t="s">
        <v>247</v>
      </c>
      <c r="E98" s="206" t="s">
        <v>35</v>
      </c>
      <c r="F98" s="207" t="s">
        <v>862</v>
      </c>
      <c r="G98" s="205"/>
      <c r="H98" s="208">
        <v>50</v>
      </c>
      <c r="I98" s="209"/>
      <c r="J98" s="205"/>
      <c r="K98" s="205"/>
      <c r="L98" s="210"/>
      <c r="M98" s="211"/>
      <c r="N98" s="212"/>
      <c r="O98" s="212"/>
      <c r="P98" s="212"/>
      <c r="Q98" s="212"/>
      <c r="R98" s="212"/>
      <c r="S98" s="212"/>
      <c r="T98" s="213"/>
      <c r="AT98" s="214" t="s">
        <v>247</v>
      </c>
      <c r="AU98" s="214" t="s">
        <v>89</v>
      </c>
      <c r="AV98" s="13" t="s">
        <v>89</v>
      </c>
      <c r="AW98" s="13" t="s">
        <v>39</v>
      </c>
      <c r="AX98" s="13" t="s">
        <v>87</v>
      </c>
      <c r="AY98" s="214" t="s">
        <v>154</v>
      </c>
    </row>
    <row r="99" spans="1:65" s="2" customFormat="1" ht="21.75" customHeight="1">
      <c r="A99" s="37"/>
      <c r="B99" s="38"/>
      <c r="C99" s="154" t="s">
        <v>89</v>
      </c>
      <c r="D99" s="154" t="s">
        <v>149</v>
      </c>
      <c r="E99" s="155" t="s">
        <v>863</v>
      </c>
      <c r="F99" s="156" t="s">
        <v>864</v>
      </c>
      <c r="G99" s="157" t="s">
        <v>859</v>
      </c>
      <c r="H99" s="158">
        <v>720</v>
      </c>
      <c r="I99" s="159">
        <v>86</v>
      </c>
      <c r="J99" s="160">
        <f>ROUND(I99*H99,2)</f>
        <v>61920</v>
      </c>
      <c r="K99" s="156" t="s">
        <v>251</v>
      </c>
      <c r="L99" s="42"/>
      <c r="M99" s="161" t="s">
        <v>35</v>
      </c>
      <c r="N99" s="162" t="s">
        <v>50</v>
      </c>
      <c r="O99" s="67"/>
      <c r="P99" s="163">
        <f>O99*H99</f>
        <v>0</v>
      </c>
      <c r="Q99" s="163">
        <v>5.0000000000000002E-5</v>
      </c>
      <c r="R99" s="163">
        <f>Q99*H99</f>
        <v>3.6000000000000004E-2</v>
      </c>
      <c r="S99" s="163">
        <v>0</v>
      </c>
      <c r="T99" s="164">
        <f>S99*H99</f>
        <v>0</v>
      </c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R99" s="165" t="s">
        <v>163</v>
      </c>
      <c r="AT99" s="165" t="s">
        <v>149</v>
      </c>
      <c r="AU99" s="165" t="s">
        <v>89</v>
      </c>
      <c r="AY99" s="19" t="s">
        <v>154</v>
      </c>
      <c r="BE99" s="166">
        <f>IF(N99="základní",J99,0)</f>
        <v>61920</v>
      </c>
      <c r="BF99" s="166">
        <f>IF(N99="snížená",J99,0)</f>
        <v>0</v>
      </c>
      <c r="BG99" s="166">
        <f>IF(N99="zákl. přenesená",J99,0)</f>
        <v>0</v>
      </c>
      <c r="BH99" s="166">
        <f>IF(N99="sníž. přenesená",J99,0)</f>
        <v>0</v>
      </c>
      <c r="BI99" s="166">
        <f>IF(N99="nulová",J99,0)</f>
        <v>0</v>
      </c>
      <c r="BJ99" s="19" t="s">
        <v>87</v>
      </c>
      <c r="BK99" s="166">
        <f>ROUND(I99*H99,2)</f>
        <v>61920</v>
      </c>
      <c r="BL99" s="19" t="s">
        <v>163</v>
      </c>
      <c r="BM99" s="165" t="s">
        <v>865</v>
      </c>
    </row>
    <row r="100" spans="1:65" s="2" customFormat="1" ht="10">
      <c r="A100" s="37"/>
      <c r="B100" s="38"/>
      <c r="C100" s="39"/>
      <c r="D100" s="215" t="s">
        <v>253</v>
      </c>
      <c r="E100" s="39"/>
      <c r="F100" s="216" t="s">
        <v>866</v>
      </c>
      <c r="G100" s="39"/>
      <c r="H100" s="39"/>
      <c r="I100" s="169"/>
      <c r="J100" s="39"/>
      <c r="K100" s="39"/>
      <c r="L100" s="42"/>
      <c r="M100" s="170"/>
      <c r="N100" s="171"/>
      <c r="O100" s="67"/>
      <c r="P100" s="67"/>
      <c r="Q100" s="67"/>
      <c r="R100" s="67"/>
      <c r="S100" s="67"/>
      <c r="T100" s="68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T100" s="19" t="s">
        <v>253</v>
      </c>
      <c r="AU100" s="19" t="s">
        <v>89</v>
      </c>
    </row>
    <row r="101" spans="1:65" s="13" customFormat="1" ht="10">
      <c r="B101" s="204"/>
      <c r="C101" s="205"/>
      <c r="D101" s="167" t="s">
        <v>247</v>
      </c>
      <c r="E101" s="206" t="s">
        <v>35</v>
      </c>
      <c r="F101" s="207" t="s">
        <v>867</v>
      </c>
      <c r="G101" s="205"/>
      <c r="H101" s="208">
        <v>720</v>
      </c>
      <c r="I101" s="209"/>
      <c r="J101" s="205"/>
      <c r="K101" s="205"/>
      <c r="L101" s="210"/>
      <c r="M101" s="211"/>
      <c r="N101" s="212"/>
      <c r="O101" s="212"/>
      <c r="P101" s="212"/>
      <c r="Q101" s="212"/>
      <c r="R101" s="212"/>
      <c r="S101" s="212"/>
      <c r="T101" s="213"/>
      <c r="AT101" s="214" t="s">
        <v>247</v>
      </c>
      <c r="AU101" s="214" t="s">
        <v>89</v>
      </c>
      <c r="AV101" s="13" t="s">
        <v>89</v>
      </c>
      <c r="AW101" s="13" t="s">
        <v>39</v>
      </c>
      <c r="AX101" s="13" t="s">
        <v>87</v>
      </c>
      <c r="AY101" s="214" t="s">
        <v>154</v>
      </c>
    </row>
    <row r="102" spans="1:65" s="2" customFormat="1" ht="24.15" customHeight="1">
      <c r="A102" s="37"/>
      <c r="B102" s="38"/>
      <c r="C102" s="154" t="s">
        <v>159</v>
      </c>
      <c r="D102" s="154" t="s">
        <v>149</v>
      </c>
      <c r="E102" s="155" t="s">
        <v>868</v>
      </c>
      <c r="F102" s="156" t="s">
        <v>869</v>
      </c>
      <c r="G102" s="157" t="s">
        <v>870</v>
      </c>
      <c r="H102" s="158">
        <v>100</v>
      </c>
      <c r="I102" s="159">
        <v>35</v>
      </c>
      <c r="J102" s="160">
        <f>ROUND(I102*H102,2)</f>
        <v>3500</v>
      </c>
      <c r="K102" s="156" t="s">
        <v>251</v>
      </c>
      <c r="L102" s="42"/>
      <c r="M102" s="161" t="s">
        <v>35</v>
      </c>
      <c r="N102" s="162" t="s">
        <v>50</v>
      </c>
      <c r="O102" s="67"/>
      <c r="P102" s="163">
        <f>O102*H102</f>
        <v>0</v>
      </c>
      <c r="Q102" s="163">
        <v>0</v>
      </c>
      <c r="R102" s="163">
        <f>Q102*H102</f>
        <v>0</v>
      </c>
      <c r="S102" s="163">
        <v>0</v>
      </c>
      <c r="T102" s="164">
        <f>S102*H102</f>
        <v>0</v>
      </c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R102" s="165" t="s">
        <v>163</v>
      </c>
      <c r="AT102" s="165" t="s">
        <v>149</v>
      </c>
      <c r="AU102" s="165" t="s">
        <v>89</v>
      </c>
      <c r="AY102" s="19" t="s">
        <v>154</v>
      </c>
      <c r="BE102" s="166">
        <f>IF(N102="základní",J102,0)</f>
        <v>3500</v>
      </c>
      <c r="BF102" s="166">
        <f>IF(N102="snížená",J102,0)</f>
        <v>0</v>
      </c>
      <c r="BG102" s="166">
        <f>IF(N102="zákl. přenesená",J102,0)</f>
        <v>0</v>
      </c>
      <c r="BH102" s="166">
        <f>IF(N102="sníž. přenesená",J102,0)</f>
        <v>0</v>
      </c>
      <c r="BI102" s="166">
        <f>IF(N102="nulová",J102,0)</f>
        <v>0</v>
      </c>
      <c r="BJ102" s="19" t="s">
        <v>87</v>
      </c>
      <c r="BK102" s="166">
        <f>ROUND(I102*H102,2)</f>
        <v>3500</v>
      </c>
      <c r="BL102" s="19" t="s">
        <v>163</v>
      </c>
      <c r="BM102" s="165" t="s">
        <v>871</v>
      </c>
    </row>
    <row r="103" spans="1:65" s="2" customFormat="1" ht="10">
      <c r="A103" s="37"/>
      <c r="B103" s="38"/>
      <c r="C103" s="39"/>
      <c r="D103" s="215" t="s">
        <v>253</v>
      </c>
      <c r="E103" s="39"/>
      <c r="F103" s="216" t="s">
        <v>872</v>
      </c>
      <c r="G103" s="39"/>
      <c r="H103" s="39"/>
      <c r="I103" s="169"/>
      <c r="J103" s="39"/>
      <c r="K103" s="39"/>
      <c r="L103" s="42"/>
      <c r="M103" s="170"/>
      <c r="N103" s="171"/>
      <c r="O103" s="67"/>
      <c r="P103" s="67"/>
      <c r="Q103" s="67"/>
      <c r="R103" s="67"/>
      <c r="S103" s="67"/>
      <c r="T103" s="68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T103" s="19" t="s">
        <v>253</v>
      </c>
      <c r="AU103" s="19" t="s">
        <v>89</v>
      </c>
    </row>
    <row r="104" spans="1:65" s="13" customFormat="1" ht="10">
      <c r="B104" s="204"/>
      <c r="C104" s="205"/>
      <c r="D104" s="167" t="s">
        <v>247</v>
      </c>
      <c r="E104" s="206" t="s">
        <v>35</v>
      </c>
      <c r="F104" s="207" t="s">
        <v>873</v>
      </c>
      <c r="G104" s="205"/>
      <c r="H104" s="208">
        <v>100</v>
      </c>
      <c r="I104" s="209"/>
      <c r="J104" s="205"/>
      <c r="K104" s="205"/>
      <c r="L104" s="210"/>
      <c r="M104" s="211"/>
      <c r="N104" s="212"/>
      <c r="O104" s="212"/>
      <c r="P104" s="212"/>
      <c r="Q104" s="212"/>
      <c r="R104" s="212"/>
      <c r="S104" s="212"/>
      <c r="T104" s="213"/>
      <c r="AT104" s="214" t="s">
        <v>247</v>
      </c>
      <c r="AU104" s="214" t="s">
        <v>89</v>
      </c>
      <c r="AV104" s="13" t="s">
        <v>89</v>
      </c>
      <c r="AW104" s="13" t="s">
        <v>39</v>
      </c>
      <c r="AX104" s="13" t="s">
        <v>87</v>
      </c>
      <c r="AY104" s="214" t="s">
        <v>154</v>
      </c>
    </row>
    <row r="105" spans="1:65" s="2" customFormat="1" ht="24.15" customHeight="1">
      <c r="A105" s="37"/>
      <c r="B105" s="38"/>
      <c r="C105" s="154" t="s">
        <v>163</v>
      </c>
      <c r="D105" s="154" t="s">
        <v>149</v>
      </c>
      <c r="E105" s="155" t="s">
        <v>874</v>
      </c>
      <c r="F105" s="156" t="s">
        <v>875</v>
      </c>
      <c r="G105" s="157" t="s">
        <v>870</v>
      </c>
      <c r="H105" s="158">
        <v>30</v>
      </c>
      <c r="I105" s="159">
        <v>38</v>
      </c>
      <c r="J105" s="160">
        <f>ROUND(I105*H105,2)</f>
        <v>1140</v>
      </c>
      <c r="K105" s="156" t="s">
        <v>251</v>
      </c>
      <c r="L105" s="42"/>
      <c r="M105" s="161" t="s">
        <v>35</v>
      </c>
      <c r="N105" s="162" t="s">
        <v>50</v>
      </c>
      <c r="O105" s="67"/>
      <c r="P105" s="163">
        <f>O105*H105</f>
        <v>0</v>
      </c>
      <c r="Q105" s="163">
        <v>0</v>
      </c>
      <c r="R105" s="163">
        <f>Q105*H105</f>
        <v>0</v>
      </c>
      <c r="S105" s="163">
        <v>0</v>
      </c>
      <c r="T105" s="164">
        <f>S105*H105</f>
        <v>0</v>
      </c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R105" s="165" t="s">
        <v>163</v>
      </c>
      <c r="AT105" s="165" t="s">
        <v>149</v>
      </c>
      <c r="AU105" s="165" t="s">
        <v>89</v>
      </c>
      <c r="AY105" s="19" t="s">
        <v>154</v>
      </c>
      <c r="BE105" s="166">
        <f>IF(N105="základní",J105,0)</f>
        <v>1140</v>
      </c>
      <c r="BF105" s="166">
        <f>IF(N105="snížená",J105,0)</f>
        <v>0</v>
      </c>
      <c r="BG105" s="166">
        <f>IF(N105="zákl. přenesená",J105,0)</f>
        <v>0</v>
      </c>
      <c r="BH105" s="166">
        <f>IF(N105="sníž. přenesená",J105,0)</f>
        <v>0</v>
      </c>
      <c r="BI105" s="166">
        <f>IF(N105="nulová",J105,0)</f>
        <v>0</v>
      </c>
      <c r="BJ105" s="19" t="s">
        <v>87</v>
      </c>
      <c r="BK105" s="166">
        <f>ROUND(I105*H105,2)</f>
        <v>1140</v>
      </c>
      <c r="BL105" s="19" t="s">
        <v>163</v>
      </c>
      <c r="BM105" s="165" t="s">
        <v>876</v>
      </c>
    </row>
    <row r="106" spans="1:65" s="2" customFormat="1" ht="10">
      <c r="A106" s="37"/>
      <c r="B106" s="38"/>
      <c r="C106" s="39"/>
      <c r="D106" s="215" t="s">
        <v>253</v>
      </c>
      <c r="E106" s="39"/>
      <c r="F106" s="216" t="s">
        <v>877</v>
      </c>
      <c r="G106" s="39"/>
      <c r="H106" s="39"/>
      <c r="I106" s="169"/>
      <c r="J106" s="39"/>
      <c r="K106" s="39"/>
      <c r="L106" s="42"/>
      <c r="M106" s="170"/>
      <c r="N106" s="171"/>
      <c r="O106" s="67"/>
      <c r="P106" s="67"/>
      <c r="Q106" s="67"/>
      <c r="R106" s="67"/>
      <c r="S106" s="67"/>
      <c r="T106" s="68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T106" s="19" t="s">
        <v>253</v>
      </c>
      <c r="AU106" s="19" t="s">
        <v>89</v>
      </c>
    </row>
    <row r="107" spans="1:65" s="13" customFormat="1" ht="10">
      <c r="B107" s="204"/>
      <c r="C107" s="205"/>
      <c r="D107" s="167" t="s">
        <v>247</v>
      </c>
      <c r="E107" s="206" t="s">
        <v>35</v>
      </c>
      <c r="F107" s="207" t="s">
        <v>878</v>
      </c>
      <c r="G107" s="205"/>
      <c r="H107" s="208">
        <v>30</v>
      </c>
      <c r="I107" s="209"/>
      <c r="J107" s="205"/>
      <c r="K107" s="205"/>
      <c r="L107" s="210"/>
      <c r="M107" s="211"/>
      <c r="N107" s="212"/>
      <c r="O107" s="212"/>
      <c r="P107" s="212"/>
      <c r="Q107" s="212"/>
      <c r="R107" s="212"/>
      <c r="S107" s="212"/>
      <c r="T107" s="213"/>
      <c r="AT107" s="214" t="s">
        <v>247</v>
      </c>
      <c r="AU107" s="214" t="s">
        <v>89</v>
      </c>
      <c r="AV107" s="13" t="s">
        <v>89</v>
      </c>
      <c r="AW107" s="13" t="s">
        <v>39</v>
      </c>
      <c r="AX107" s="13" t="s">
        <v>87</v>
      </c>
      <c r="AY107" s="214" t="s">
        <v>154</v>
      </c>
    </row>
    <row r="108" spans="1:65" s="2" customFormat="1" ht="49" customHeight="1">
      <c r="A108" s="37"/>
      <c r="B108" s="38"/>
      <c r="C108" s="154" t="s">
        <v>167</v>
      </c>
      <c r="D108" s="154" t="s">
        <v>149</v>
      </c>
      <c r="E108" s="155" t="s">
        <v>644</v>
      </c>
      <c r="F108" s="156" t="s">
        <v>645</v>
      </c>
      <c r="G108" s="157" t="s">
        <v>274</v>
      </c>
      <c r="H108" s="158">
        <v>10</v>
      </c>
      <c r="I108" s="159">
        <v>428.73</v>
      </c>
      <c r="J108" s="160">
        <f>ROUND(I108*H108,2)</f>
        <v>4287.3</v>
      </c>
      <c r="K108" s="156" t="s">
        <v>251</v>
      </c>
      <c r="L108" s="42"/>
      <c r="M108" s="161" t="s">
        <v>35</v>
      </c>
      <c r="N108" s="162" t="s">
        <v>50</v>
      </c>
      <c r="O108" s="67"/>
      <c r="P108" s="163">
        <f>O108*H108</f>
        <v>0</v>
      </c>
      <c r="Q108" s="163">
        <v>3.6900000000000002E-2</v>
      </c>
      <c r="R108" s="163">
        <f>Q108*H108</f>
        <v>0.36899999999999999</v>
      </c>
      <c r="S108" s="163">
        <v>0</v>
      </c>
      <c r="T108" s="164">
        <f>S108*H108</f>
        <v>0</v>
      </c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R108" s="165" t="s">
        <v>163</v>
      </c>
      <c r="AT108" s="165" t="s">
        <v>149</v>
      </c>
      <c r="AU108" s="165" t="s">
        <v>89</v>
      </c>
      <c r="AY108" s="19" t="s">
        <v>154</v>
      </c>
      <c r="BE108" s="166">
        <f>IF(N108="základní",J108,0)</f>
        <v>4287.3</v>
      </c>
      <c r="BF108" s="166">
        <f>IF(N108="snížená",J108,0)</f>
        <v>0</v>
      </c>
      <c r="BG108" s="166">
        <f>IF(N108="zákl. přenesená",J108,0)</f>
        <v>0</v>
      </c>
      <c r="BH108" s="166">
        <f>IF(N108="sníž. přenesená",J108,0)</f>
        <v>0</v>
      </c>
      <c r="BI108" s="166">
        <f>IF(N108="nulová",J108,0)</f>
        <v>0</v>
      </c>
      <c r="BJ108" s="19" t="s">
        <v>87</v>
      </c>
      <c r="BK108" s="166">
        <f>ROUND(I108*H108,2)</f>
        <v>4287.3</v>
      </c>
      <c r="BL108" s="19" t="s">
        <v>163</v>
      </c>
      <c r="BM108" s="165" t="s">
        <v>879</v>
      </c>
    </row>
    <row r="109" spans="1:65" s="2" customFormat="1" ht="10">
      <c r="A109" s="37"/>
      <c r="B109" s="38"/>
      <c r="C109" s="39"/>
      <c r="D109" s="215" t="s">
        <v>253</v>
      </c>
      <c r="E109" s="39"/>
      <c r="F109" s="216" t="s">
        <v>647</v>
      </c>
      <c r="G109" s="39"/>
      <c r="H109" s="39"/>
      <c r="I109" s="169"/>
      <c r="J109" s="39"/>
      <c r="K109" s="39"/>
      <c r="L109" s="42"/>
      <c r="M109" s="170"/>
      <c r="N109" s="171"/>
      <c r="O109" s="67"/>
      <c r="P109" s="67"/>
      <c r="Q109" s="67"/>
      <c r="R109" s="67"/>
      <c r="S109" s="67"/>
      <c r="T109" s="68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T109" s="19" t="s">
        <v>253</v>
      </c>
      <c r="AU109" s="19" t="s">
        <v>89</v>
      </c>
    </row>
    <row r="110" spans="1:65" s="13" customFormat="1" ht="10">
      <c r="B110" s="204"/>
      <c r="C110" s="205"/>
      <c r="D110" s="167" t="s">
        <v>247</v>
      </c>
      <c r="E110" s="206" t="s">
        <v>35</v>
      </c>
      <c r="F110" s="207" t="s">
        <v>880</v>
      </c>
      <c r="G110" s="205"/>
      <c r="H110" s="208">
        <v>10</v>
      </c>
      <c r="I110" s="209"/>
      <c r="J110" s="205"/>
      <c r="K110" s="205"/>
      <c r="L110" s="210"/>
      <c r="M110" s="211"/>
      <c r="N110" s="212"/>
      <c r="O110" s="212"/>
      <c r="P110" s="212"/>
      <c r="Q110" s="212"/>
      <c r="R110" s="212"/>
      <c r="S110" s="212"/>
      <c r="T110" s="213"/>
      <c r="AT110" s="214" t="s">
        <v>247</v>
      </c>
      <c r="AU110" s="214" t="s">
        <v>89</v>
      </c>
      <c r="AV110" s="13" t="s">
        <v>89</v>
      </c>
      <c r="AW110" s="13" t="s">
        <v>39</v>
      </c>
      <c r="AX110" s="13" t="s">
        <v>87</v>
      </c>
      <c r="AY110" s="214" t="s">
        <v>154</v>
      </c>
    </row>
    <row r="111" spans="1:65" s="2" customFormat="1" ht="24.15" customHeight="1">
      <c r="A111" s="37"/>
      <c r="B111" s="38"/>
      <c r="C111" s="154" t="s">
        <v>171</v>
      </c>
      <c r="D111" s="154" t="s">
        <v>149</v>
      </c>
      <c r="E111" s="155" t="s">
        <v>660</v>
      </c>
      <c r="F111" s="156" t="s">
        <v>661</v>
      </c>
      <c r="G111" s="157" t="s">
        <v>662</v>
      </c>
      <c r="H111" s="158">
        <v>15</v>
      </c>
      <c r="I111" s="159">
        <v>594</v>
      </c>
      <c r="J111" s="160">
        <f>ROUND(I111*H111,2)</f>
        <v>8910</v>
      </c>
      <c r="K111" s="156" t="s">
        <v>251</v>
      </c>
      <c r="L111" s="42"/>
      <c r="M111" s="161" t="s">
        <v>35</v>
      </c>
      <c r="N111" s="162" t="s">
        <v>50</v>
      </c>
      <c r="O111" s="67"/>
      <c r="P111" s="163">
        <f>O111*H111</f>
        <v>0</v>
      </c>
      <c r="Q111" s="163">
        <v>0</v>
      </c>
      <c r="R111" s="163">
        <f>Q111*H111</f>
        <v>0</v>
      </c>
      <c r="S111" s="163">
        <v>0</v>
      </c>
      <c r="T111" s="164">
        <f>S111*H111</f>
        <v>0</v>
      </c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R111" s="165" t="s">
        <v>163</v>
      </c>
      <c r="AT111" s="165" t="s">
        <v>149</v>
      </c>
      <c r="AU111" s="165" t="s">
        <v>89</v>
      </c>
      <c r="AY111" s="19" t="s">
        <v>154</v>
      </c>
      <c r="BE111" s="166">
        <f>IF(N111="základní",J111,0)</f>
        <v>8910</v>
      </c>
      <c r="BF111" s="166">
        <f>IF(N111="snížená",J111,0)</f>
        <v>0</v>
      </c>
      <c r="BG111" s="166">
        <f>IF(N111="zákl. přenesená",J111,0)</f>
        <v>0</v>
      </c>
      <c r="BH111" s="166">
        <f>IF(N111="sníž. přenesená",J111,0)</f>
        <v>0</v>
      </c>
      <c r="BI111" s="166">
        <f>IF(N111="nulová",J111,0)</f>
        <v>0</v>
      </c>
      <c r="BJ111" s="19" t="s">
        <v>87</v>
      </c>
      <c r="BK111" s="166">
        <f>ROUND(I111*H111,2)</f>
        <v>8910</v>
      </c>
      <c r="BL111" s="19" t="s">
        <v>163</v>
      </c>
      <c r="BM111" s="165" t="s">
        <v>881</v>
      </c>
    </row>
    <row r="112" spans="1:65" s="2" customFormat="1" ht="10">
      <c r="A112" s="37"/>
      <c r="B112" s="38"/>
      <c r="C112" s="39"/>
      <c r="D112" s="215" t="s">
        <v>253</v>
      </c>
      <c r="E112" s="39"/>
      <c r="F112" s="216" t="s">
        <v>664</v>
      </c>
      <c r="G112" s="39"/>
      <c r="H112" s="39"/>
      <c r="I112" s="169"/>
      <c r="J112" s="39"/>
      <c r="K112" s="39"/>
      <c r="L112" s="42"/>
      <c r="M112" s="170"/>
      <c r="N112" s="171"/>
      <c r="O112" s="67"/>
      <c r="P112" s="67"/>
      <c r="Q112" s="67"/>
      <c r="R112" s="67"/>
      <c r="S112" s="67"/>
      <c r="T112" s="68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T112" s="19" t="s">
        <v>253</v>
      </c>
      <c r="AU112" s="19" t="s">
        <v>89</v>
      </c>
    </row>
    <row r="113" spans="1:65" s="13" customFormat="1" ht="10">
      <c r="B113" s="204"/>
      <c r="C113" s="205"/>
      <c r="D113" s="167" t="s">
        <v>247</v>
      </c>
      <c r="E113" s="206" t="s">
        <v>35</v>
      </c>
      <c r="F113" s="207" t="s">
        <v>882</v>
      </c>
      <c r="G113" s="205"/>
      <c r="H113" s="208">
        <v>15</v>
      </c>
      <c r="I113" s="209"/>
      <c r="J113" s="205"/>
      <c r="K113" s="205"/>
      <c r="L113" s="210"/>
      <c r="M113" s="211"/>
      <c r="N113" s="212"/>
      <c r="O113" s="212"/>
      <c r="P113" s="212"/>
      <c r="Q113" s="212"/>
      <c r="R113" s="212"/>
      <c r="S113" s="212"/>
      <c r="T113" s="213"/>
      <c r="AT113" s="214" t="s">
        <v>247</v>
      </c>
      <c r="AU113" s="214" t="s">
        <v>89</v>
      </c>
      <c r="AV113" s="13" t="s">
        <v>89</v>
      </c>
      <c r="AW113" s="13" t="s">
        <v>39</v>
      </c>
      <c r="AX113" s="13" t="s">
        <v>87</v>
      </c>
      <c r="AY113" s="214" t="s">
        <v>154</v>
      </c>
    </row>
    <row r="114" spans="1:65" s="2" customFormat="1" ht="24.15" customHeight="1">
      <c r="A114" s="37"/>
      <c r="B114" s="38"/>
      <c r="C114" s="154" t="s">
        <v>175</v>
      </c>
      <c r="D114" s="154" t="s">
        <v>149</v>
      </c>
      <c r="E114" s="155" t="s">
        <v>883</v>
      </c>
      <c r="F114" s="156" t="s">
        <v>884</v>
      </c>
      <c r="G114" s="157" t="s">
        <v>662</v>
      </c>
      <c r="H114" s="158">
        <v>77.855000000000004</v>
      </c>
      <c r="I114" s="159">
        <v>333</v>
      </c>
      <c r="J114" s="160">
        <f>ROUND(I114*H114,2)</f>
        <v>25925.72</v>
      </c>
      <c r="K114" s="156" t="s">
        <v>251</v>
      </c>
      <c r="L114" s="42"/>
      <c r="M114" s="161" t="s">
        <v>35</v>
      </c>
      <c r="N114" s="162" t="s">
        <v>50</v>
      </c>
      <c r="O114" s="67"/>
      <c r="P114" s="163">
        <f>O114*H114</f>
        <v>0</v>
      </c>
      <c r="Q114" s="163">
        <v>0</v>
      </c>
      <c r="R114" s="163">
        <f>Q114*H114</f>
        <v>0</v>
      </c>
      <c r="S114" s="163">
        <v>0</v>
      </c>
      <c r="T114" s="164">
        <f>S114*H114</f>
        <v>0</v>
      </c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R114" s="165" t="s">
        <v>163</v>
      </c>
      <c r="AT114" s="165" t="s">
        <v>149</v>
      </c>
      <c r="AU114" s="165" t="s">
        <v>89</v>
      </c>
      <c r="AY114" s="19" t="s">
        <v>154</v>
      </c>
      <c r="BE114" s="166">
        <f>IF(N114="základní",J114,0)</f>
        <v>25925.72</v>
      </c>
      <c r="BF114" s="166">
        <f>IF(N114="snížená",J114,0)</f>
        <v>0</v>
      </c>
      <c r="BG114" s="166">
        <f>IF(N114="zákl. přenesená",J114,0)</f>
        <v>0</v>
      </c>
      <c r="BH114" s="166">
        <f>IF(N114="sníž. přenesená",J114,0)</f>
        <v>0</v>
      </c>
      <c r="BI114" s="166">
        <f>IF(N114="nulová",J114,0)</f>
        <v>0</v>
      </c>
      <c r="BJ114" s="19" t="s">
        <v>87</v>
      </c>
      <c r="BK114" s="166">
        <f>ROUND(I114*H114,2)</f>
        <v>25925.72</v>
      </c>
      <c r="BL114" s="19" t="s">
        <v>163</v>
      </c>
      <c r="BM114" s="165" t="s">
        <v>885</v>
      </c>
    </row>
    <row r="115" spans="1:65" s="2" customFormat="1" ht="10">
      <c r="A115" s="37"/>
      <c r="B115" s="38"/>
      <c r="C115" s="39"/>
      <c r="D115" s="215" t="s">
        <v>253</v>
      </c>
      <c r="E115" s="39"/>
      <c r="F115" s="216" t="s">
        <v>886</v>
      </c>
      <c r="G115" s="39"/>
      <c r="H115" s="39"/>
      <c r="I115" s="169"/>
      <c r="J115" s="39"/>
      <c r="K115" s="39"/>
      <c r="L115" s="42"/>
      <c r="M115" s="170"/>
      <c r="N115" s="171"/>
      <c r="O115" s="67"/>
      <c r="P115" s="67"/>
      <c r="Q115" s="67"/>
      <c r="R115" s="67"/>
      <c r="S115" s="67"/>
      <c r="T115" s="68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T115" s="19" t="s">
        <v>253</v>
      </c>
      <c r="AU115" s="19" t="s">
        <v>89</v>
      </c>
    </row>
    <row r="116" spans="1:65" s="13" customFormat="1" ht="10">
      <c r="B116" s="204"/>
      <c r="C116" s="205"/>
      <c r="D116" s="167" t="s">
        <v>247</v>
      </c>
      <c r="E116" s="206" t="s">
        <v>35</v>
      </c>
      <c r="F116" s="207" t="s">
        <v>887</v>
      </c>
      <c r="G116" s="205"/>
      <c r="H116" s="208">
        <v>21.937999999999999</v>
      </c>
      <c r="I116" s="209"/>
      <c r="J116" s="205"/>
      <c r="K116" s="205"/>
      <c r="L116" s="210"/>
      <c r="M116" s="211"/>
      <c r="N116" s="212"/>
      <c r="O116" s="212"/>
      <c r="P116" s="212"/>
      <c r="Q116" s="212"/>
      <c r="R116" s="212"/>
      <c r="S116" s="212"/>
      <c r="T116" s="213"/>
      <c r="AT116" s="214" t="s">
        <v>247</v>
      </c>
      <c r="AU116" s="214" t="s">
        <v>89</v>
      </c>
      <c r="AV116" s="13" t="s">
        <v>89</v>
      </c>
      <c r="AW116" s="13" t="s">
        <v>39</v>
      </c>
      <c r="AX116" s="13" t="s">
        <v>79</v>
      </c>
      <c r="AY116" s="214" t="s">
        <v>154</v>
      </c>
    </row>
    <row r="117" spans="1:65" s="13" customFormat="1" ht="10">
      <c r="B117" s="204"/>
      <c r="C117" s="205"/>
      <c r="D117" s="167" t="s">
        <v>247</v>
      </c>
      <c r="E117" s="206" t="s">
        <v>35</v>
      </c>
      <c r="F117" s="207" t="s">
        <v>888</v>
      </c>
      <c r="G117" s="205"/>
      <c r="H117" s="208">
        <v>31.122</v>
      </c>
      <c r="I117" s="209"/>
      <c r="J117" s="205"/>
      <c r="K117" s="205"/>
      <c r="L117" s="210"/>
      <c r="M117" s="211"/>
      <c r="N117" s="212"/>
      <c r="O117" s="212"/>
      <c r="P117" s="212"/>
      <c r="Q117" s="212"/>
      <c r="R117" s="212"/>
      <c r="S117" s="212"/>
      <c r="T117" s="213"/>
      <c r="AT117" s="214" t="s">
        <v>247</v>
      </c>
      <c r="AU117" s="214" t="s">
        <v>89</v>
      </c>
      <c r="AV117" s="13" t="s">
        <v>89</v>
      </c>
      <c r="AW117" s="13" t="s">
        <v>39</v>
      </c>
      <c r="AX117" s="13" t="s">
        <v>79</v>
      </c>
      <c r="AY117" s="214" t="s">
        <v>154</v>
      </c>
    </row>
    <row r="118" spans="1:65" s="13" customFormat="1" ht="10">
      <c r="B118" s="204"/>
      <c r="C118" s="205"/>
      <c r="D118" s="167" t="s">
        <v>247</v>
      </c>
      <c r="E118" s="206" t="s">
        <v>35</v>
      </c>
      <c r="F118" s="207" t="s">
        <v>889</v>
      </c>
      <c r="G118" s="205"/>
      <c r="H118" s="208">
        <v>68.168000000000006</v>
      </c>
      <c r="I118" s="209"/>
      <c r="J118" s="205"/>
      <c r="K118" s="205"/>
      <c r="L118" s="210"/>
      <c r="M118" s="211"/>
      <c r="N118" s="212"/>
      <c r="O118" s="212"/>
      <c r="P118" s="212"/>
      <c r="Q118" s="212"/>
      <c r="R118" s="212"/>
      <c r="S118" s="212"/>
      <c r="T118" s="213"/>
      <c r="AT118" s="214" t="s">
        <v>247</v>
      </c>
      <c r="AU118" s="214" t="s">
        <v>89</v>
      </c>
      <c r="AV118" s="13" t="s">
        <v>89</v>
      </c>
      <c r="AW118" s="13" t="s">
        <v>39</v>
      </c>
      <c r="AX118" s="13" t="s">
        <v>79</v>
      </c>
      <c r="AY118" s="214" t="s">
        <v>154</v>
      </c>
    </row>
    <row r="119" spans="1:65" s="13" customFormat="1" ht="10">
      <c r="B119" s="204"/>
      <c r="C119" s="205"/>
      <c r="D119" s="167" t="s">
        <v>247</v>
      </c>
      <c r="E119" s="206" t="s">
        <v>35</v>
      </c>
      <c r="F119" s="207" t="s">
        <v>890</v>
      </c>
      <c r="G119" s="205"/>
      <c r="H119" s="208">
        <v>19.007999999999999</v>
      </c>
      <c r="I119" s="209"/>
      <c r="J119" s="205"/>
      <c r="K119" s="205"/>
      <c r="L119" s="210"/>
      <c r="M119" s="211"/>
      <c r="N119" s="212"/>
      <c r="O119" s="212"/>
      <c r="P119" s="212"/>
      <c r="Q119" s="212"/>
      <c r="R119" s="212"/>
      <c r="S119" s="212"/>
      <c r="T119" s="213"/>
      <c r="AT119" s="214" t="s">
        <v>247</v>
      </c>
      <c r="AU119" s="214" t="s">
        <v>89</v>
      </c>
      <c r="AV119" s="13" t="s">
        <v>89</v>
      </c>
      <c r="AW119" s="13" t="s">
        <v>39</v>
      </c>
      <c r="AX119" s="13" t="s">
        <v>79</v>
      </c>
      <c r="AY119" s="214" t="s">
        <v>154</v>
      </c>
    </row>
    <row r="120" spans="1:65" s="13" customFormat="1" ht="10">
      <c r="B120" s="204"/>
      <c r="C120" s="205"/>
      <c r="D120" s="167" t="s">
        <v>247</v>
      </c>
      <c r="E120" s="206" t="s">
        <v>35</v>
      </c>
      <c r="F120" s="207" t="s">
        <v>891</v>
      </c>
      <c r="G120" s="205"/>
      <c r="H120" s="208">
        <v>18.48</v>
      </c>
      <c r="I120" s="209"/>
      <c r="J120" s="205"/>
      <c r="K120" s="205"/>
      <c r="L120" s="210"/>
      <c r="M120" s="211"/>
      <c r="N120" s="212"/>
      <c r="O120" s="212"/>
      <c r="P120" s="212"/>
      <c r="Q120" s="212"/>
      <c r="R120" s="212"/>
      <c r="S120" s="212"/>
      <c r="T120" s="213"/>
      <c r="AT120" s="214" t="s">
        <v>247</v>
      </c>
      <c r="AU120" s="214" t="s">
        <v>89</v>
      </c>
      <c r="AV120" s="13" t="s">
        <v>89</v>
      </c>
      <c r="AW120" s="13" t="s">
        <v>39</v>
      </c>
      <c r="AX120" s="13" t="s">
        <v>79</v>
      </c>
      <c r="AY120" s="214" t="s">
        <v>154</v>
      </c>
    </row>
    <row r="121" spans="1:65" s="13" customFormat="1" ht="10">
      <c r="B121" s="204"/>
      <c r="C121" s="205"/>
      <c r="D121" s="167" t="s">
        <v>247</v>
      </c>
      <c r="E121" s="206" t="s">
        <v>35</v>
      </c>
      <c r="F121" s="207" t="s">
        <v>892</v>
      </c>
      <c r="G121" s="205"/>
      <c r="H121" s="208">
        <v>100.8</v>
      </c>
      <c r="I121" s="209"/>
      <c r="J121" s="205"/>
      <c r="K121" s="205"/>
      <c r="L121" s="210"/>
      <c r="M121" s="211"/>
      <c r="N121" s="212"/>
      <c r="O121" s="212"/>
      <c r="P121" s="212"/>
      <c r="Q121" s="212"/>
      <c r="R121" s="212"/>
      <c r="S121" s="212"/>
      <c r="T121" s="213"/>
      <c r="AT121" s="214" t="s">
        <v>247</v>
      </c>
      <c r="AU121" s="214" t="s">
        <v>89</v>
      </c>
      <c r="AV121" s="13" t="s">
        <v>89</v>
      </c>
      <c r="AW121" s="13" t="s">
        <v>39</v>
      </c>
      <c r="AX121" s="13" t="s">
        <v>79</v>
      </c>
      <c r="AY121" s="214" t="s">
        <v>154</v>
      </c>
    </row>
    <row r="122" spans="1:65" s="15" customFormat="1" ht="10">
      <c r="B122" s="238"/>
      <c r="C122" s="239"/>
      <c r="D122" s="167" t="s">
        <v>247</v>
      </c>
      <c r="E122" s="240" t="s">
        <v>35</v>
      </c>
      <c r="F122" s="241" t="s">
        <v>482</v>
      </c>
      <c r="G122" s="239"/>
      <c r="H122" s="242">
        <v>259.51600000000002</v>
      </c>
      <c r="I122" s="243"/>
      <c r="J122" s="239"/>
      <c r="K122" s="239"/>
      <c r="L122" s="244"/>
      <c r="M122" s="245"/>
      <c r="N122" s="246"/>
      <c r="O122" s="246"/>
      <c r="P122" s="246"/>
      <c r="Q122" s="246"/>
      <c r="R122" s="246"/>
      <c r="S122" s="246"/>
      <c r="T122" s="247"/>
      <c r="AT122" s="248" t="s">
        <v>247</v>
      </c>
      <c r="AU122" s="248" t="s">
        <v>89</v>
      </c>
      <c r="AV122" s="15" t="s">
        <v>159</v>
      </c>
      <c r="AW122" s="15" t="s">
        <v>39</v>
      </c>
      <c r="AX122" s="15" t="s">
        <v>79</v>
      </c>
      <c r="AY122" s="248" t="s">
        <v>154</v>
      </c>
    </row>
    <row r="123" spans="1:65" s="13" customFormat="1" ht="10">
      <c r="B123" s="204"/>
      <c r="C123" s="205"/>
      <c r="D123" s="167" t="s">
        <v>247</v>
      </c>
      <c r="E123" s="206" t="s">
        <v>35</v>
      </c>
      <c r="F123" s="207" t="s">
        <v>893</v>
      </c>
      <c r="G123" s="205"/>
      <c r="H123" s="208">
        <v>77.855000000000004</v>
      </c>
      <c r="I123" s="209"/>
      <c r="J123" s="205"/>
      <c r="K123" s="205"/>
      <c r="L123" s="210"/>
      <c r="M123" s="211"/>
      <c r="N123" s="212"/>
      <c r="O123" s="212"/>
      <c r="P123" s="212"/>
      <c r="Q123" s="212"/>
      <c r="R123" s="212"/>
      <c r="S123" s="212"/>
      <c r="T123" s="213"/>
      <c r="AT123" s="214" t="s">
        <v>247</v>
      </c>
      <c r="AU123" s="214" t="s">
        <v>89</v>
      </c>
      <c r="AV123" s="13" t="s">
        <v>89</v>
      </c>
      <c r="AW123" s="13" t="s">
        <v>39</v>
      </c>
      <c r="AX123" s="13" t="s">
        <v>87</v>
      </c>
      <c r="AY123" s="214" t="s">
        <v>154</v>
      </c>
    </row>
    <row r="124" spans="1:65" s="2" customFormat="1" ht="24.15" customHeight="1">
      <c r="A124" s="37"/>
      <c r="B124" s="38"/>
      <c r="C124" s="154" t="s">
        <v>179</v>
      </c>
      <c r="D124" s="154" t="s">
        <v>149</v>
      </c>
      <c r="E124" s="155" t="s">
        <v>894</v>
      </c>
      <c r="F124" s="156" t="s">
        <v>895</v>
      </c>
      <c r="G124" s="157" t="s">
        <v>662</v>
      </c>
      <c r="H124" s="158">
        <v>51.902999999999999</v>
      </c>
      <c r="I124" s="159">
        <v>561</v>
      </c>
      <c r="J124" s="160">
        <f>ROUND(I124*H124,2)</f>
        <v>29117.58</v>
      </c>
      <c r="K124" s="156" t="s">
        <v>251</v>
      </c>
      <c r="L124" s="42"/>
      <c r="M124" s="161" t="s">
        <v>35</v>
      </c>
      <c r="N124" s="162" t="s">
        <v>50</v>
      </c>
      <c r="O124" s="67"/>
      <c r="P124" s="163">
        <f>O124*H124</f>
        <v>0</v>
      </c>
      <c r="Q124" s="163">
        <v>0</v>
      </c>
      <c r="R124" s="163">
        <f>Q124*H124</f>
        <v>0</v>
      </c>
      <c r="S124" s="163">
        <v>0</v>
      </c>
      <c r="T124" s="164">
        <f>S124*H124</f>
        <v>0</v>
      </c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R124" s="165" t="s">
        <v>163</v>
      </c>
      <c r="AT124" s="165" t="s">
        <v>149</v>
      </c>
      <c r="AU124" s="165" t="s">
        <v>89</v>
      </c>
      <c r="AY124" s="19" t="s">
        <v>154</v>
      </c>
      <c r="BE124" s="166">
        <f>IF(N124="základní",J124,0)</f>
        <v>29117.58</v>
      </c>
      <c r="BF124" s="166">
        <f>IF(N124="snížená",J124,0)</f>
        <v>0</v>
      </c>
      <c r="BG124" s="166">
        <f>IF(N124="zákl. přenesená",J124,0)</f>
        <v>0</v>
      </c>
      <c r="BH124" s="166">
        <f>IF(N124="sníž. přenesená",J124,0)</f>
        <v>0</v>
      </c>
      <c r="BI124" s="166">
        <f>IF(N124="nulová",J124,0)</f>
        <v>0</v>
      </c>
      <c r="BJ124" s="19" t="s">
        <v>87</v>
      </c>
      <c r="BK124" s="166">
        <f>ROUND(I124*H124,2)</f>
        <v>29117.58</v>
      </c>
      <c r="BL124" s="19" t="s">
        <v>163</v>
      </c>
      <c r="BM124" s="165" t="s">
        <v>896</v>
      </c>
    </row>
    <row r="125" spans="1:65" s="2" customFormat="1" ht="10">
      <c r="A125" s="37"/>
      <c r="B125" s="38"/>
      <c r="C125" s="39"/>
      <c r="D125" s="215" t="s">
        <v>253</v>
      </c>
      <c r="E125" s="39"/>
      <c r="F125" s="216" t="s">
        <v>897</v>
      </c>
      <c r="G125" s="39"/>
      <c r="H125" s="39"/>
      <c r="I125" s="169"/>
      <c r="J125" s="39"/>
      <c r="K125" s="39"/>
      <c r="L125" s="42"/>
      <c r="M125" s="170"/>
      <c r="N125" s="171"/>
      <c r="O125" s="67"/>
      <c r="P125" s="67"/>
      <c r="Q125" s="67"/>
      <c r="R125" s="67"/>
      <c r="S125" s="67"/>
      <c r="T125" s="68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T125" s="19" t="s">
        <v>253</v>
      </c>
      <c r="AU125" s="19" t="s">
        <v>89</v>
      </c>
    </row>
    <row r="126" spans="1:65" s="13" customFormat="1" ht="10">
      <c r="B126" s="204"/>
      <c r="C126" s="205"/>
      <c r="D126" s="167" t="s">
        <v>247</v>
      </c>
      <c r="E126" s="206" t="s">
        <v>35</v>
      </c>
      <c r="F126" s="207" t="s">
        <v>887</v>
      </c>
      <c r="G126" s="205"/>
      <c r="H126" s="208">
        <v>21.937999999999999</v>
      </c>
      <c r="I126" s="209"/>
      <c r="J126" s="205"/>
      <c r="K126" s="205"/>
      <c r="L126" s="210"/>
      <c r="M126" s="211"/>
      <c r="N126" s="212"/>
      <c r="O126" s="212"/>
      <c r="P126" s="212"/>
      <c r="Q126" s="212"/>
      <c r="R126" s="212"/>
      <c r="S126" s="212"/>
      <c r="T126" s="213"/>
      <c r="AT126" s="214" t="s">
        <v>247</v>
      </c>
      <c r="AU126" s="214" t="s">
        <v>89</v>
      </c>
      <c r="AV126" s="13" t="s">
        <v>89</v>
      </c>
      <c r="AW126" s="13" t="s">
        <v>39</v>
      </c>
      <c r="AX126" s="13" t="s">
        <v>79</v>
      </c>
      <c r="AY126" s="214" t="s">
        <v>154</v>
      </c>
    </row>
    <row r="127" spans="1:65" s="13" customFormat="1" ht="10">
      <c r="B127" s="204"/>
      <c r="C127" s="205"/>
      <c r="D127" s="167" t="s">
        <v>247</v>
      </c>
      <c r="E127" s="206" t="s">
        <v>35</v>
      </c>
      <c r="F127" s="207" t="s">
        <v>888</v>
      </c>
      <c r="G127" s="205"/>
      <c r="H127" s="208">
        <v>31.122</v>
      </c>
      <c r="I127" s="209"/>
      <c r="J127" s="205"/>
      <c r="K127" s="205"/>
      <c r="L127" s="210"/>
      <c r="M127" s="211"/>
      <c r="N127" s="212"/>
      <c r="O127" s="212"/>
      <c r="P127" s="212"/>
      <c r="Q127" s="212"/>
      <c r="R127" s="212"/>
      <c r="S127" s="212"/>
      <c r="T127" s="213"/>
      <c r="AT127" s="214" t="s">
        <v>247</v>
      </c>
      <c r="AU127" s="214" t="s">
        <v>89</v>
      </c>
      <c r="AV127" s="13" t="s">
        <v>89</v>
      </c>
      <c r="AW127" s="13" t="s">
        <v>39</v>
      </c>
      <c r="AX127" s="13" t="s">
        <v>79</v>
      </c>
      <c r="AY127" s="214" t="s">
        <v>154</v>
      </c>
    </row>
    <row r="128" spans="1:65" s="13" customFormat="1" ht="10">
      <c r="B128" s="204"/>
      <c r="C128" s="205"/>
      <c r="D128" s="167" t="s">
        <v>247</v>
      </c>
      <c r="E128" s="206" t="s">
        <v>35</v>
      </c>
      <c r="F128" s="207" t="s">
        <v>889</v>
      </c>
      <c r="G128" s="205"/>
      <c r="H128" s="208">
        <v>68.168000000000006</v>
      </c>
      <c r="I128" s="209"/>
      <c r="J128" s="205"/>
      <c r="K128" s="205"/>
      <c r="L128" s="210"/>
      <c r="M128" s="211"/>
      <c r="N128" s="212"/>
      <c r="O128" s="212"/>
      <c r="P128" s="212"/>
      <c r="Q128" s="212"/>
      <c r="R128" s="212"/>
      <c r="S128" s="212"/>
      <c r="T128" s="213"/>
      <c r="AT128" s="214" t="s">
        <v>247</v>
      </c>
      <c r="AU128" s="214" t="s">
        <v>89</v>
      </c>
      <c r="AV128" s="13" t="s">
        <v>89</v>
      </c>
      <c r="AW128" s="13" t="s">
        <v>39</v>
      </c>
      <c r="AX128" s="13" t="s">
        <v>79</v>
      </c>
      <c r="AY128" s="214" t="s">
        <v>154</v>
      </c>
    </row>
    <row r="129" spans="1:65" s="13" customFormat="1" ht="10">
      <c r="B129" s="204"/>
      <c r="C129" s="205"/>
      <c r="D129" s="167" t="s">
        <v>247</v>
      </c>
      <c r="E129" s="206" t="s">
        <v>35</v>
      </c>
      <c r="F129" s="207" t="s">
        <v>890</v>
      </c>
      <c r="G129" s="205"/>
      <c r="H129" s="208">
        <v>19.007999999999999</v>
      </c>
      <c r="I129" s="209"/>
      <c r="J129" s="205"/>
      <c r="K129" s="205"/>
      <c r="L129" s="210"/>
      <c r="M129" s="211"/>
      <c r="N129" s="212"/>
      <c r="O129" s="212"/>
      <c r="P129" s="212"/>
      <c r="Q129" s="212"/>
      <c r="R129" s="212"/>
      <c r="S129" s="212"/>
      <c r="T129" s="213"/>
      <c r="AT129" s="214" t="s">
        <v>247</v>
      </c>
      <c r="AU129" s="214" t="s">
        <v>89</v>
      </c>
      <c r="AV129" s="13" t="s">
        <v>89</v>
      </c>
      <c r="AW129" s="13" t="s">
        <v>39</v>
      </c>
      <c r="AX129" s="13" t="s">
        <v>79</v>
      </c>
      <c r="AY129" s="214" t="s">
        <v>154</v>
      </c>
    </row>
    <row r="130" spans="1:65" s="13" customFormat="1" ht="10">
      <c r="B130" s="204"/>
      <c r="C130" s="205"/>
      <c r="D130" s="167" t="s">
        <v>247</v>
      </c>
      <c r="E130" s="206" t="s">
        <v>35</v>
      </c>
      <c r="F130" s="207" t="s">
        <v>891</v>
      </c>
      <c r="G130" s="205"/>
      <c r="H130" s="208">
        <v>18.48</v>
      </c>
      <c r="I130" s="209"/>
      <c r="J130" s="205"/>
      <c r="K130" s="205"/>
      <c r="L130" s="210"/>
      <c r="M130" s="211"/>
      <c r="N130" s="212"/>
      <c r="O130" s="212"/>
      <c r="P130" s="212"/>
      <c r="Q130" s="212"/>
      <c r="R130" s="212"/>
      <c r="S130" s="212"/>
      <c r="T130" s="213"/>
      <c r="AT130" s="214" t="s">
        <v>247</v>
      </c>
      <c r="AU130" s="214" t="s">
        <v>89</v>
      </c>
      <c r="AV130" s="13" t="s">
        <v>89</v>
      </c>
      <c r="AW130" s="13" t="s">
        <v>39</v>
      </c>
      <c r="AX130" s="13" t="s">
        <v>79</v>
      </c>
      <c r="AY130" s="214" t="s">
        <v>154</v>
      </c>
    </row>
    <row r="131" spans="1:65" s="13" customFormat="1" ht="10">
      <c r="B131" s="204"/>
      <c r="C131" s="205"/>
      <c r="D131" s="167" t="s">
        <v>247</v>
      </c>
      <c r="E131" s="206" t="s">
        <v>35</v>
      </c>
      <c r="F131" s="207" t="s">
        <v>892</v>
      </c>
      <c r="G131" s="205"/>
      <c r="H131" s="208">
        <v>100.8</v>
      </c>
      <c r="I131" s="209"/>
      <c r="J131" s="205"/>
      <c r="K131" s="205"/>
      <c r="L131" s="210"/>
      <c r="M131" s="211"/>
      <c r="N131" s="212"/>
      <c r="O131" s="212"/>
      <c r="P131" s="212"/>
      <c r="Q131" s="212"/>
      <c r="R131" s="212"/>
      <c r="S131" s="212"/>
      <c r="T131" s="213"/>
      <c r="AT131" s="214" t="s">
        <v>247</v>
      </c>
      <c r="AU131" s="214" t="s">
        <v>89</v>
      </c>
      <c r="AV131" s="13" t="s">
        <v>89</v>
      </c>
      <c r="AW131" s="13" t="s">
        <v>39</v>
      </c>
      <c r="AX131" s="13" t="s">
        <v>79</v>
      </c>
      <c r="AY131" s="214" t="s">
        <v>154</v>
      </c>
    </row>
    <row r="132" spans="1:65" s="15" customFormat="1" ht="10">
      <c r="B132" s="238"/>
      <c r="C132" s="239"/>
      <c r="D132" s="167" t="s">
        <v>247</v>
      </c>
      <c r="E132" s="240" t="s">
        <v>35</v>
      </c>
      <c r="F132" s="241" t="s">
        <v>482</v>
      </c>
      <c r="G132" s="239"/>
      <c r="H132" s="242">
        <v>259.51600000000002</v>
      </c>
      <c r="I132" s="243"/>
      <c r="J132" s="239"/>
      <c r="K132" s="239"/>
      <c r="L132" s="244"/>
      <c r="M132" s="245"/>
      <c r="N132" s="246"/>
      <c r="O132" s="246"/>
      <c r="P132" s="246"/>
      <c r="Q132" s="246"/>
      <c r="R132" s="246"/>
      <c r="S132" s="246"/>
      <c r="T132" s="247"/>
      <c r="AT132" s="248" t="s">
        <v>247</v>
      </c>
      <c r="AU132" s="248" t="s">
        <v>89</v>
      </c>
      <c r="AV132" s="15" t="s">
        <v>159</v>
      </c>
      <c r="AW132" s="15" t="s">
        <v>39</v>
      </c>
      <c r="AX132" s="15" t="s">
        <v>79</v>
      </c>
      <c r="AY132" s="248" t="s">
        <v>154</v>
      </c>
    </row>
    <row r="133" spans="1:65" s="13" customFormat="1" ht="10">
      <c r="B133" s="204"/>
      <c r="C133" s="205"/>
      <c r="D133" s="167" t="s">
        <v>247</v>
      </c>
      <c r="E133" s="206" t="s">
        <v>35</v>
      </c>
      <c r="F133" s="207" t="s">
        <v>898</v>
      </c>
      <c r="G133" s="205"/>
      <c r="H133" s="208">
        <v>51.902999999999999</v>
      </c>
      <c r="I133" s="209"/>
      <c r="J133" s="205"/>
      <c r="K133" s="205"/>
      <c r="L133" s="210"/>
      <c r="M133" s="211"/>
      <c r="N133" s="212"/>
      <c r="O133" s="212"/>
      <c r="P133" s="212"/>
      <c r="Q133" s="212"/>
      <c r="R133" s="212"/>
      <c r="S133" s="212"/>
      <c r="T133" s="213"/>
      <c r="AT133" s="214" t="s">
        <v>247</v>
      </c>
      <c r="AU133" s="214" t="s">
        <v>89</v>
      </c>
      <c r="AV133" s="13" t="s">
        <v>89</v>
      </c>
      <c r="AW133" s="13" t="s">
        <v>39</v>
      </c>
      <c r="AX133" s="13" t="s">
        <v>87</v>
      </c>
      <c r="AY133" s="214" t="s">
        <v>154</v>
      </c>
    </row>
    <row r="134" spans="1:65" s="2" customFormat="1" ht="24.15" customHeight="1">
      <c r="A134" s="37"/>
      <c r="B134" s="38"/>
      <c r="C134" s="154" t="s">
        <v>183</v>
      </c>
      <c r="D134" s="154" t="s">
        <v>149</v>
      </c>
      <c r="E134" s="155" t="s">
        <v>899</v>
      </c>
      <c r="F134" s="156" t="s">
        <v>900</v>
      </c>
      <c r="G134" s="157" t="s">
        <v>662</v>
      </c>
      <c r="H134" s="158">
        <v>77.855000000000004</v>
      </c>
      <c r="I134" s="159">
        <v>763</v>
      </c>
      <c r="J134" s="160">
        <f>ROUND(I134*H134,2)</f>
        <v>59403.37</v>
      </c>
      <c r="K134" s="156" t="s">
        <v>251</v>
      </c>
      <c r="L134" s="42"/>
      <c r="M134" s="161" t="s">
        <v>35</v>
      </c>
      <c r="N134" s="162" t="s">
        <v>50</v>
      </c>
      <c r="O134" s="67"/>
      <c r="P134" s="163">
        <f>O134*H134</f>
        <v>0</v>
      </c>
      <c r="Q134" s="163">
        <v>0</v>
      </c>
      <c r="R134" s="163">
        <f>Q134*H134</f>
        <v>0</v>
      </c>
      <c r="S134" s="163">
        <v>0</v>
      </c>
      <c r="T134" s="164">
        <f>S134*H134</f>
        <v>0</v>
      </c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R134" s="165" t="s">
        <v>163</v>
      </c>
      <c r="AT134" s="165" t="s">
        <v>149</v>
      </c>
      <c r="AU134" s="165" t="s">
        <v>89</v>
      </c>
      <c r="AY134" s="19" t="s">
        <v>154</v>
      </c>
      <c r="BE134" s="166">
        <f>IF(N134="základní",J134,0)</f>
        <v>59403.37</v>
      </c>
      <c r="BF134" s="166">
        <f>IF(N134="snížená",J134,0)</f>
        <v>0</v>
      </c>
      <c r="BG134" s="166">
        <f>IF(N134="zákl. přenesená",J134,0)</f>
        <v>0</v>
      </c>
      <c r="BH134" s="166">
        <f>IF(N134="sníž. přenesená",J134,0)</f>
        <v>0</v>
      </c>
      <c r="BI134" s="166">
        <f>IF(N134="nulová",J134,0)</f>
        <v>0</v>
      </c>
      <c r="BJ134" s="19" t="s">
        <v>87</v>
      </c>
      <c r="BK134" s="166">
        <f>ROUND(I134*H134,2)</f>
        <v>59403.37</v>
      </c>
      <c r="BL134" s="19" t="s">
        <v>163</v>
      </c>
      <c r="BM134" s="165" t="s">
        <v>901</v>
      </c>
    </row>
    <row r="135" spans="1:65" s="2" customFormat="1" ht="10">
      <c r="A135" s="37"/>
      <c r="B135" s="38"/>
      <c r="C135" s="39"/>
      <c r="D135" s="215" t="s">
        <v>253</v>
      </c>
      <c r="E135" s="39"/>
      <c r="F135" s="216" t="s">
        <v>902</v>
      </c>
      <c r="G135" s="39"/>
      <c r="H135" s="39"/>
      <c r="I135" s="169"/>
      <c r="J135" s="39"/>
      <c r="K135" s="39"/>
      <c r="L135" s="42"/>
      <c r="M135" s="170"/>
      <c r="N135" s="171"/>
      <c r="O135" s="67"/>
      <c r="P135" s="67"/>
      <c r="Q135" s="67"/>
      <c r="R135" s="67"/>
      <c r="S135" s="67"/>
      <c r="T135" s="68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T135" s="19" t="s">
        <v>253</v>
      </c>
      <c r="AU135" s="19" t="s">
        <v>89</v>
      </c>
    </row>
    <row r="136" spans="1:65" s="13" customFormat="1" ht="10">
      <c r="B136" s="204"/>
      <c r="C136" s="205"/>
      <c r="D136" s="167" t="s">
        <v>247</v>
      </c>
      <c r="E136" s="206" t="s">
        <v>35</v>
      </c>
      <c r="F136" s="207" t="s">
        <v>887</v>
      </c>
      <c r="G136" s="205"/>
      <c r="H136" s="208">
        <v>21.937999999999999</v>
      </c>
      <c r="I136" s="209"/>
      <c r="J136" s="205"/>
      <c r="K136" s="205"/>
      <c r="L136" s="210"/>
      <c r="M136" s="211"/>
      <c r="N136" s="212"/>
      <c r="O136" s="212"/>
      <c r="P136" s="212"/>
      <c r="Q136" s="212"/>
      <c r="R136" s="212"/>
      <c r="S136" s="212"/>
      <c r="T136" s="213"/>
      <c r="AT136" s="214" t="s">
        <v>247</v>
      </c>
      <c r="AU136" s="214" t="s">
        <v>89</v>
      </c>
      <c r="AV136" s="13" t="s">
        <v>89</v>
      </c>
      <c r="AW136" s="13" t="s">
        <v>39</v>
      </c>
      <c r="AX136" s="13" t="s">
        <v>79</v>
      </c>
      <c r="AY136" s="214" t="s">
        <v>154</v>
      </c>
    </row>
    <row r="137" spans="1:65" s="13" customFormat="1" ht="10">
      <c r="B137" s="204"/>
      <c r="C137" s="205"/>
      <c r="D137" s="167" t="s">
        <v>247</v>
      </c>
      <c r="E137" s="206" t="s">
        <v>35</v>
      </c>
      <c r="F137" s="207" t="s">
        <v>888</v>
      </c>
      <c r="G137" s="205"/>
      <c r="H137" s="208">
        <v>31.122</v>
      </c>
      <c r="I137" s="209"/>
      <c r="J137" s="205"/>
      <c r="K137" s="205"/>
      <c r="L137" s="210"/>
      <c r="M137" s="211"/>
      <c r="N137" s="212"/>
      <c r="O137" s="212"/>
      <c r="P137" s="212"/>
      <c r="Q137" s="212"/>
      <c r="R137" s="212"/>
      <c r="S137" s="212"/>
      <c r="T137" s="213"/>
      <c r="AT137" s="214" t="s">
        <v>247</v>
      </c>
      <c r="AU137" s="214" t="s">
        <v>89</v>
      </c>
      <c r="AV137" s="13" t="s">
        <v>89</v>
      </c>
      <c r="AW137" s="13" t="s">
        <v>39</v>
      </c>
      <c r="AX137" s="13" t="s">
        <v>79</v>
      </c>
      <c r="AY137" s="214" t="s">
        <v>154</v>
      </c>
    </row>
    <row r="138" spans="1:65" s="13" customFormat="1" ht="10">
      <c r="B138" s="204"/>
      <c r="C138" s="205"/>
      <c r="D138" s="167" t="s">
        <v>247</v>
      </c>
      <c r="E138" s="206" t="s">
        <v>35</v>
      </c>
      <c r="F138" s="207" t="s">
        <v>889</v>
      </c>
      <c r="G138" s="205"/>
      <c r="H138" s="208">
        <v>68.168000000000006</v>
      </c>
      <c r="I138" s="209"/>
      <c r="J138" s="205"/>
      <c r="K138" s="205"/>
      <c r="L138" s="210"/>
      <c r="M138" s="211"/>
      <c r="N138" s="212"/>
      <c r="O138" s="212"/>
      <c r="P138" s="212"/>
      <c r="Q138" s="212"/>
      <c r="R138" s="212"/>
      <c r="S138" s="212"/>
      <c r="T138" s="213"/>
      <c r="AT138" s="214" t="s">
        <v>247</v>
      </c>
      <c r="AU138" s="214" t="s">
        <v>89</v>
      </c>
      <c r="AV138" s="13" t="s">
        <v>89</v>
      </c>
      <c r="AW138" s="13" t="s">
        <v>39</v>
      </c>
      <c r="AX138" s="13" t="s">
        <v>79</v>
      </c>
      <c r="AY138" s="214" t="s">
        <v>154</v>
      </c>
    </row>
    <row r="139" spans="1:65" s="13" customFormat="1" ht="10">
      <c r="B139" s="204"/>
      <c r="C139" s="205"/>
      <c r="D139" s="167" t="s">
        <v>247</v>
      </c>
      <c r="E139" s="206" t="s">
        <v>35</v>
      </c>
      <c r="F139" s="207" t="s">
        <v>890</v>
      </c>
      <c r="G139" s="205"/>
      <c r="H139" s="208">
        <v>19.007999999999999</v>
      </c>
      <c r="I139" s="209"/>
      <c r="J139" s="205"/>
      <c r="K139" s="205"/>
      <c r="L139" s="210"/>
      <c r="M139" s="211"/>
      <c r="N139" s="212"/>
      <c r="O139" s="212"/>
      <c r="P139" s="212"/>
      <c r="Q139" s="212"/>
      <c r="R139" s="212"/>
      <c r="S139" s="212"/>
      <c r="T139" s="213"/>
      <c r="AT139" s="214" t="s">
        <v>247</v>
      </c>
      <c r="AU139" s="214" t="s">
        <v>89</v>
      </c>
      <c r="AV139" s="13" t="s">
        <v>89</v>
      </c>
      <c r="AW139" s="13" t="s">
        <v>39</v>
      </c>
      <c r="AX139" s="13" t="s">
        <v>79</v>
      </c>
      <c r="AY139" s="214" t="s">
        <v>154</v>
      </c>
    </row>
    <row r="140" spans="1:65" s="13" customFormat="1" ht="10">
      <c r="B140" s="204"/>
      <c r="C140" s="205"/>
      <c r="D140" s="167" t="s">
        <v>247</v>
      </c>
      <c r="E140" s="206" t="s">
        <v>35</v>
      </c>
      <c r="F140" s="207" t="s">
        <v>891</v>
      </c>
      <c r="G140" s="205"/>
      <c r="H140" s="208">
        <v>18.48</v>
      </c>
      <c r="I140" s="209"/>
      <c r="J140" s="205"/>
      <c r="K140" s="205"/>
      <c r="L140" s="210"/>
      <c r="M140" s="211"/>
      <c r="N140" s="212"/>
      <c r="O140" s="212"/>
      <c r="P140" s="212"/>
      <c r="Q140" s="212"/>
      <c r="R140" s="212"/>
      <c r="S140" s="212"/>
      <c r="T140" s="213"/>
      <c r="AT140" s="214" t="s">
        <v>247</v>
      </c>
      <c r="AU140" s="214" t="s">
        <v>89</v>
      </c>
      <c r="AV140" s="13" t="s">
        <v>89</v>
      </c>
      <c r="AW140" s="13" t="s">
        <v>39</v>
      </c>
      <c r="AX140" s="13" t="s">
        <v>79</v>
      </c>
      <c r="AY140" s="214" t="s">
        <v>154</v>
      </c>
    </row>
    <row r="141" spans="1:65" s="13" customFormat="1" ht="10">
      <c r="B141" s="204"/>
      <c r="C141" s="205"/>
      <c r="D141" s="167" t="s">
        <v>247</v>
      </c>
      <c r="E141" s="206" t="s">
        <v>35</v>
      </c>
      <c r="F141" s="207" t="s">
        <v>892</v>
      </c>
      <c r="G141" s="205"/>
      <c r="H141" s="208">
        <v>100.8</v>
      </c>
      <c r="I141" s="209"/>
      <c r="J141" s="205"/>
      <c r="K141" s="205"/>
      <c r="L141" s="210"/>
      <c r="M141" s="211"/>
      <c r="N141" s="212"/>
      <c r="O141" s="212"/>
      <c r="P141" s="212"/>
      <c r="Q141" s="212"/>
      <c r="R141" s="212"/>
      <c r="S141" s="212"/>
      <c r="T141" s="213"/>
      <c r="AT141" s="214" t="s">
        <v>247</v>
      </c>
      <c r="AU141" s="214" t="s">
        <v>89</v>
      </c>
      <c r="AV141" s="13" t="s">
        <v>89</v>
      </c>
      <c r="AW141" s="13" t="s">
        <v>39</v>
      </c>
      <c r="AX141" s="13" t="s">
        <v>79</v>
      </c>
      <c r="AY141" s="214" t="s">
        <v>154</v>
      </c>
    </row>
    <row r="142" spans="1:65" s="15" customFormat="1" ht="10">
      <c r="B142" s="238"/>
      <c r="C142" s="239"/>
      <c r="D142" s="167" t="s">
        <v>247</v>
      </c>
      <c r="E142" s="240" t="s">
        <v>35</v>
      </c>
      <c r="F142" s="241" t="s">
        <v>482</v>
      </c>
      <c r="G142" s="239"/>
      <c r="H142" s="242">
        <v>259.51600000000002</v>
      </c>
      <c r="I142" s="243"/>
      <c r="J142" s="239"/>
      <c r="K142" s="239"/>
      <c r="L142" s="244"/>
      <c r="M142" s="245"/>
      <c r="N142" s="246"/>
      <c r="O142" s="246"/>
      <c r="P142" s="246"/>
      <c r="Q142" s="246"/>
      <c r="R142" s="246"/>
      <c r="S142" s="246"/>
      <c r="T142" s="247"/>
      <c r="AT142" s="248" t="s">
        <v>247</v>
      </c>
      <c r="AU142" s="248" t="s">
        <v>89</v>
      </c>
      <c r="AV142" s="15" t="s">
        <v>159</v>
      </c>
      <c r="AW142" s="15" t="s">
        <v>39</v>
      </c>
      <c r="AX142" s="15" t="s">
        <v>79</v>
      </c>
      <c r="AY142" s="248" t="s">
        <v>154</v>
      </c>
    </row>
    <row r="143" spans="1:65" s="13" customFormat="1" ht="10">
      <c r="B143" s="204"/>
      <c r="C143" s="205"/>
      <c r="D143" s="167" t="s">
        <v>247</v>
      </c>
      <c r="E143" s="206" t="s">
        <v>35</v>
      </c>
      <c r="F143" s="207" t="s">
        <v>893</v>
      </c>
      <c r="G143" s="205"/>
      <c r="H143" s="208">
        <v>77.855000000000004</v>
      </c>
      <c r="I143" s="209"/>
      <c r="J143" s="205"/>
      <c r="K143" s="205"/>
      <c r="L143" s="210"/>
      <c r="M143" s="211"/>
      <c r="N143" s="212"/>
      <c r="O143" s="212"/>
      <c r="P143" s="212"/>
      <c r="Q143" s="212"/>
      <c r="R143" s="212"/>
      <c r="S143" s="212"/>
      <c r="T143" s="213"/>
      <c r="AT143" s="214" t="s">
        <v>247</v>
      </c>
      <c r="AU143" s="214" t="s">
        <v>89</v>
      </c>
      <c r="AV143" s="13" t="s">
        <v>89</v>
      </c>
      <c r="AW143" s="13" t="s">
        <v>39</v>
      </c>
      <c r="AX143" s="13" t="s">
        <v>87</v>
      </c>
      <c r="AY143" s="214" t="s">
        <v>154</v>
      </c>
    </row>
    <row r="144" spans="1:65" s="2" customFormat="1" ht="24.15" customHeight="1">
      <c r="A144" s="37"/>
      <c r="B144" s="38"/>
      <c r="C144" s="154" t="s">
        <v>187</v>
      </c>
      <c r="D144" s="154" t="s">
        <v>149</v>
      </c>
      <c r="E144" s="155" t="s">
        <v>903</v>
      </c>
      <c r="F144" s="156" t="s">
        <v>904</v>
      </c>
      <c r="G144" s="157" t="s">
        <v>662</v>
      </c>
      <c r="H144" s="158">
        <v>51.902999999999999</v>
      </c>
      <c r="I144" s="159">
        <v>1350</v>
      </c>
      <c r="J144" s="160">
        <f>ROUND(I144*H144,2)</f>
        <v>70069.05</v>
      </c>
      <c r="K144" s="156" t="s">
        <v>251</v>
      </c>
      <c r="L144" s="42"/>
      <c r="M144" s="161" t="s">
        <v>35</v>
      </c>
      <c r="N144" s="162" t="s">
        <v>50</v>
      </c>
      <c r="O144" s="67"/>
      <c r="P144" s="163">
        <f>O144*H144</f>
        <v>0</v>
      </c>
      <c r="Q144" s="163">
        <v>0</v>
      </c>
      <c r="R144" s="163">
        <f>Q144*H144</f>
        <v>0</v>
      </c>
      <c r="S144" s="163">
        <v>0</v>
      </c>
      <c r="T144" s="164">
        <f>S144*H144</f>
        <v>0</v>
      </c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R144" s="165" t="s">
        <v>163</v>
      </c>
      <c r="AT144" s="165" t="s">
        <v>149</v>
      </c>
      <c r="AU144" s="165" t="s">
        <v>89</v>
      </c>
      <c r="AY144" s="19" t="s">
        <v>154</v>
      </c>
      <c r="BE144" s="166">
        <f>IF(N144="základní",J144,0)</f>
        <v>70069.05</v>
      </c>
      <c r="BF144" s="166">
        <f>IF(N144="snížená",J144,0)</f>
        <v>0</v>
      </c>
      <c r="BG144" s="166">
        <f>IF(N144="zákl. přenesená",J144,0)</f>
        <v>0</v>
      </c>
      <c r="BH144" s="166">
        <f>IF(N144="sníž. přenesená",J144,0)</f>
        <v>0</v>
      </c>
      <c r="BI144" s="166">
        <f>IF(N144="nulová",J144,0)</f>
        <v>0</v>
      </c>
      <c r="BJ144" s="19" t="s">
        <v>87</v>
      </c>
      <c r="BK144" s="166">
        <f>ROUND(I144*H144,2)</f>
        <v>70069.05</v>
      </c>
      <c r="BL144" s="19" t="s">
        <v>163</v>
      </c>
      <c r="BM144" s="165" t="s">
        <v>905</v>
      </c>
    </row>
    <row r="145" spans="1:65" s="2" customFormat="1" ht="10">
      <c r="A145" s="37"/>
      <c r="B145" s="38"/>
      <c r="C145" s="39"/>
      <c r="D145" s="215" t="s">
        <v>253</v>
      </c>
      <c r="E145" s="39"/>
      <c r="F145" s="216" t="s">
        <v>906</v>
      </c>
      <c r="G145" s="39"/>
      <c r="H145" s="39"/>
      <c r="I145" s="169"/>
      <c r="J145" s="39"/>
      <c r="K145" s="39"/>
      <c r="L145" s="42"/>
      <c r="M145" s="170"/>
      <c r="N145" s="171"/>
      <c r="O145" s="67"/>
      <c r="P145" s="67"/>
      <c r="Q145" s="67"/>
      <c r="R145" s="67"/>
      <c r="S145" s="67"/>
      <c r="T145" s="68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T145" s="19" t="s">
        <v>253</v>
      </c>
      <c r="AU145" s="19" t="s">
        <v>89</v>
      </c>
    </row>
    <row r="146" spans="1:65" s="13" customFormat="1" ht="10">
      <c r="B146" s="204"/>
      <c r="C146" s="205"/>
      <c r="D146" s="167" t="s">
        <v>247</v>
      </c>
      <c r="E146" s="206" t="s">
        <v>35</v>
      </c>
      <c r="F146" s="207" t="s">
        <v>887</v>
      </c>
      <c r="G146" s="205"/>
      <c r="H146" s="208">
        <v>21.937999999999999</v>
      </c>
      <c r="I146" s="209"/>
      <c r="J146" s="205"/>
      <c r="K146" s="205"/>
      <c r="L146" s="210"/>
      <c r="M146" s="211"/>
      <c r="N146" s="212"/>
      <c r="O146" s="212"/>
      <c r="P146" s="212"/>
      <c r="Q146" s="212"/>
      <c r="R146" s="212"/>
      <c r="S146" s="212"/>
      <c r="T146" s="213"/>
      <c r="AT146" s="214" t="s">
        <v>247</v>
      </c>
      <c r="AU146" s="214" t="s">
        <v>89</v>
      </c>
      <c r="AV146" s="13" t="s">
        <v>89</v>
      </c>
      <c r="AW146" s="13" t="s">
        <v>39</v>
      </c>
      <c r="AX146" s="13" t="s">
        <v>79</v>
      </c>
      <c r="AY146" s="214" t="s">
        <v>154</v>
      </c>
    </row>
    <row r="147" spans="1:65" s="13" customFormat="1" ht="10">
      <c r="B147" s="204"/>
      <c r="C147" s="205"/>
      <c r="D147" s="167" t="s">
        <v>247</v>
      </c>
      <c r="E147" s="206" t="s">
        <v>35</v>
      </c>
      <c r="F147" s="207" t="s">
        <v>888</v>
      </c>
      <c r="G147" s="205"/>
      <c r="H147" s="208">
        <v>31.122</v>
      </c>
      <c r="I147" s="209"/>
      <c r="J147" s="205"/>
      <c r="K147" s="205"/>
      <c r="L147" s="210"/>
      <c r="M147" s="211"/>
      <c r="N147" s="212"/>
      <c r="O147" s="212"/>
      <c r="P147" s="212"/>
      <c r="Q147" s="212"/>
      <c r="R147" s="212"/>
      <c r="S147" s="212"/>
      <c r="T147" s="213"/>
      <c r="AT147" s="214" t="s">
        <v>247</v>
      </c>
      <c r="AU147" s="214" t="s">
        <v>89</v>
      </c>
      <c r="AV147" s="13" t="s">
        <v>89</v>
      </c>
      <c r="AW147" s="13" t="s">
        <v>39</v>
      </c>
      <c r="AX147" s="13" t="s">
        <v>79</v>
      </c>
      <c r="AY147" s="214" t="s">
        <v>154</v>
      </c>
    </row>
    <row r="148" spans="1:65" s="13" customFormat="1" ht="10">
      <c r="B148" s="204"/>
      <c r="C148" s="205"/>
      <c r="D148" s="167" t="s">
        <v>247</v>
      </c>
      <c r="E148" s="206" t="s">
        <v>35</v>
      </c>
      <c r="F148" s="207" t="s">
        <v>889</v>
      </c>
      <c r="G148" s="205"/>
      <c r="H148" s="208">
        <v>68.168000000000006</v>
      </c>
      <c r="I148" s="209"/>
      <c r="J148" s="205"/>
      <c r="K148" s="205"/>
      <c r="L148" s="210"/>
      <c r="M148" s="211"/>
      <c r="N148" s="212"/>
      <c r="O148" s="212"/>
      <c r="P148" s="212"/>
      <c r="Q148" s="212"/>
      <c r="R148" s="212"/>
      <c r="S148" s="212"/>
      <c r="T148" s="213"/>
      <c r="AT148" s="214" t="s">
        <v>247</v>
      </c>
      <c r="AU148" s="214" t="s">
        <v>89</v>
      </c>
      <c r="AV148" s="13" t="s">
        <v>89</v>
      </c>
      <c r="AW148" s="13" t="s">
        <v>39</v>
      </c>
      <c r="AX148" s="13" t="s">
        <v>79</v>
      </c>
      <c r="AY148" s="214" t="s">
        <v>154</v>
      </c>
    </row>
    <row r="149" spans="1:65" s="13" customFormat="1" ht="10">
      <c r="B149" s="204"/>
      <c r="C149" s="205"/>
      <c r="D149" s="167" t="s">
        <v>247</v>
      </c>
      <c r="E149" s="206" t="s">
        <v>35</v>
      </c>
      <c r="F149" s="207" t="s">
        <v>890</v>
      </c>
      <c r="G149" s="205"/>
      <c r="H149" s="208">
        <v>19.007999999999999</v>
      </c>
      <c r="I149" s="209"/>
      <c r="J149" s="205"/>
      <c r="K149" s="205"/>
      <c r="L149" s="210"/>
      <c r="M149" s="211"/>
      <c r="N149" s="212"/>
      <c r="O149" s="212"/>
      <c r="P149" s="212"/>
      <c r="Q149" s="212"/>
      <c r="R149" s="212"/>
      <c r="S149" s="212"/>
      <c r="T149" s="213"/>
      <c r="AT149" s="214" t="s">
        <v>247</v>
      </c>
      <c r="AU149" s="214" t="s">
        <v>89</v>
      </c>
      <c r="AV149" s="13" t="s">
        <v>89</v>
      </c>
      <c r="AW149" s="13" t="s">
        <v>39</v>
      </c>
      <c r="AX149" s="13" t="s">
        <v>79</v>
      </c>
      <c r="AY149" s="214" t="s">
        <v>154</v>
      </c>
    </row>
    <row r="150" spans="1:65" s="13" customFormat="1" ht="10">
      <c r="B150" s="204"/>
      <c r="C150" s="205"/>
      <c r="D150" s="167" t="s">
        <v>247</v>
      </c>
      <c r="E150" s="206" t="s">
        <v>35</v>
      </c>
      <c r="F150" s="207" t="s">
        <v>891</v>
      </c>
      <c r="G150" s="205"/>
      <c r="H150" s="208">
        <v>18.48</v>
      </c>
      <c r="I150" s="209"/>
      <c r="J150" s="205"/>
      <c r="K150" s="205"/>
      <c r="L150" s="210"/>
      <c r="M150" s="211"/>
      <c r="N150" s="212"/>
      <c r="O150" s="212"/>
      <c r="P150" s="212"/>
      <c r="Q150" s="212"/>
      <c r="R150" s="212"/>
      <c r="S150" s="212"/>
      <c r="T150" s="213"/>
      <c r="AT150" s="214" t="s">
        <v>247</v>
      </c>
      <c r="AU150" s="214" t="s">
        <v>89</v>
      </c>
      <c r="AV150" s="13" t="s">
        <v>89</v>
      </c>
      <c r="AW150" s="13" t="s">
        <v>39</v>
      </c>
      <c r="AX150" s="13" t="s">
        <v>79</v>
      </c>
      <c r="AY150" s="214" t="s">
        <v>154</v>
      </c>
    </row>
    <row r="151" spans="1:65" s="13" customFormat="1" ht="10">
      <c r="B151" s="204"/>
      <c r="C151" s="205"/>
      <c r="D151" s="167" t="s">
        <v>247</v>
      </c>
      <c r="E151" s="206" t="s">
        <v>35</v>
      </c>
      <c r="F151" s="207" t="s">
        <v>892</v>
      </c>
      <c r="G151" s="205"/>
      <c r="H151" s="208">
        <v>100.8</v>
      </c>
      <c r="I151" s="209"/>
      <c r="J151" s="205"/>
      <c r="K151" s="205"/>
      <c r="L151" s="210"/>
      <c r="M151" s="211"/>
      <c r="N151" s="212"/>
      <c r="O151" s="212"/>
      <c r="P151" s="212"/>
      <c r="Q151" s="212"/>
      <c r="R151" s="212"/>
      <c r="S151" s="212"/>
      <c r="T151" s="213"/>
      <c r="AT151" s="214" t="s">
        <v>247</v>
      </c>
      <c r="AU151" s="214" t="s">
        <v>89</v>
      </c>
      <c r="AV151" s="13" t="s">
        <v>89</v>
      </c>
      <c r="AW151" s="13" t="s">
        <v>39</v>
      </c>
      <c r="AX151" s="13" t="s">
        <v>79</v>
      </c>
      <c r="AY151" s="214" t="s">
        <v>154</v>
      </c>
    </row>
    <row r="152" spans="1:65" s="15" customFormat="1" ht="10">
      <c r="B152" s="238"/>
      <c r="C152" s="239"/>
      <c r="D152" s="167" t="s">
        <v>247</v>
      </c>
      <c r="E152" s="240" t="s">
        <v>35</v>
      </c>
      <c r="F152" s="241" t="s">
        <v>482</v>
      </c>
      <c r="G152" s="239"/>
      <c r="H152" s="242">
        <v>259.51600000000002</v>
      </c>
      <c r="I152" s="243"/>
      <c r="J152" s="239"/>
      <c r="K152" s="239"/>
      <c r="L152" s="244"/>
      <c r="M152" s="245"/>
      <c r="N152" s="246"/>
      <c r="O152" s="246"/>
      <c r="P152" s="246"/>
      <c r="Q152" s="246"/>
      <c r="R152" s="246"/>
      <c r="S152" s="246"/>
      <c r="T152" s="247"/>
      <c r="AT152" s="248" t="s">
        <v>247</v>
      </c>
      <c r="AU152" s="248" t="s">
        <v>89</v>
      </c>
      <c r="AV152" s="15" t="s">
        <v>159</v>
      </c>
      <c r="AW152" s="15" t="s">
        <v>39</v>
      </c>
      <c r="AX152" s="15" t="s">
        <v>79</v>
      </c>
      <c r="AY152" s="248" t="s">
        <v>154</v>
      </c>
    </row>
    <row r="153" spans="1:65" s="13" customFormat="1" ht="10">
      <c r="B153" s="204"/>
      <c r="C153" s="205"/>
      <c r="D153" s="167" t="s">
        <v>247</v>
      </c>
      <c r="E153" s="206" t="s">
        <v>35</v>
      </c>
      <c r="F153" s="207" t="s">
        <v>898</v>
      </c>
      <c r="G153" s="205"/>
      <c r="H153" s="208">
        <v>51.902999999999999</v>
      </c>
      <c r="I153" s="209"/>
      <c r="J153" s="205"/>
      <c r="K153" s="205"/>
      <c r="L153" s="210"/>
      <c r="M153" s="211"/>
      <c r="N153" s="212"/>
      <c r="O153" s="212"/>
      <c r="P153" s="212"/>
      <c r="Q153" s="212"/>
      <c r="R153" s="212"/>
      <c r="S153" s="212"/>
      <c r="T153" s="213"/>
      <c r="AT153" s="214" t="s">
        <v>247</v>
      </c>
      <c r="AU153" s="214" t="s">
        <v>89</v>
      </c>
      <c r="AV153" s="13" t="s">
        <v>89</v>
      </c>
      <c r="AW153" s="13" t="s">
        <v>39</v>
      </c>
      <c r="AX153" s="13" t="s">
        <v>87</v>
      </c>
      <c r="AY153" s="214" t="s">
        <v>154</v>
      </c>
    </row>
    <row r="154" spans="1:65" s="2" customFormat="1" ht="24.15" customHeight="1">
      <c r="A154" s="37"/>
      <c r="B154" s="38"/>
      <c r="C154" s="154" t="s">
        <v>193</v>
      </c>
      <c r="D154" s="154" t="s">
        <v>149</v>
      </c>
      <c r="E154" s="155" t="s">
        <v>683</v>
      </c>
      <c r="F154" s="156" t="s">
        <v>684</v>
      </c>
      <c r="G154" s="157" t="s">
        <v>308</v>
      </c>
      <c r="H154" s="158">
        <v>163.61199999999999</v>
      </c>
      <c r="I154" s="159">
        <v>31</v>
      </c>
      <c r="J154" s="160">
        <f>ROUND(I154*H154,2)</f>
        <v>5071.97</v>
      </c>
      <c r="K154" s="156" t="s">
        <v>251</v>
      </c>
      <c r="L154" s="42"/>
      <c r="M154" s="161" t="s">
        <v>35</v>
      </c>
      <c r="N154" s="162" t="s">
        <v>50</v>
      </c>
      <c r="O154" s="67"/>
      <c r="P154" s="163">
        <f>O154*H154</f>
        <v>0</v>
      </c>
      <c r="Q154" s="163">
        <v>5.9000000000000003E-4</v>
      </c>
      <c r="R154" s="163">
        <f>Q154*H154</f>
        <v>9.6531080000000005E-2</v>
      </c>
      <c r="S154" s="163">
        <v>0</v>
      </c>
      <c r="T154" s="164">
        <f>S154*H154</f>
        <v>0</v>
      </c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R154" s="165" t="s">
        <v>163</v>
      </c>
      <c r="AT154" s="165" t="s">
        <v>149</v>
      </c>
      <c r="AU154" s="165" t="s">
        <v>89</v>
      </c>
      <c r="AY154" s="19" t="s">
        <v>154</v>
      </c>
      <c r="BE154" s="166">
        <f>IF(N154="základní",J154,0)</f>
        <v>5071.97</v>
      </c>
      <c r="BF154" s="166">
        <f>IF(N154="snížená",J154,0)</f>
        <v>0</v>
      </c>
      <c r="BG154" s="166">
        <f>IF(N154="zákl. přenesená",J154,0)</f>
        <v>0</v>
      </c>
      <c r="BH154" s="166">
        <f>IF(N154="sníž. přenesená",J154,0)</f>
        <v>0</v>
      </c>
      <c r="BI154" s="166">
        <f>IF(N154="nulová",J154,0)</f>
        <v>0</v>
      </c>
      <c r="BJ154" s="19" t="s">
        <v>87</v>
      </c>
      <c r="BK154" s="166">
        <f>ROUND(I154*H154,2)</f>
        <v>5071.97</v>
      </c>
      <c r="BL154" s="19" t="s">
        <v>163</v>
      </c>
      <c r="BM154" s="165" t="s">
        <v>907</v>
      </c>
    </row>
    <row r="155" spans="1:65" s="2" customFormat="1" ht="10">
      <c r="A155" s="37"/>
      <c r="B155" s="38"/>
      <c r="C155" s="39"/>
      <c r="D155" s="215" t="s">
        <v>253</v>
      </c>
      <c r="E155" s="39"/>
      <c r="F155" s="216" t="s">
        <v>686</v>
      </c>
      <c r="G155" s="39"/>
      <c r="H155" s="39"/>
      <c r="I155" s="169"/>
      <c r="J155" s="39"/>
      <c r="K155" s="39"/>
      <c r="L155" s="42"/>
      <c r="M155" s="170"/>
      <c r="N155" s="171"/>
      <c r="O155" s="67"/>
      <c r="P155" s="67"/>
      <c r="Q155" s="67"/>
      <c r="R155" s="67"/>
      <c r="S155" s="67"/>
      <c r="T155" s="68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T155" s="19" t="s">
        <v>253</v>
      </c>
      <c r="AU155" s="19" t="s">
        <v>89</v>
      </c>
    </row>
    <row r="156" spans="1:65" s="13" customFormat="1" ht="10">
      <c r="B156" s="204"/>
      <c r="C156" s="205"/>
      <c r="D156" s="167" t="s">
        <v>247</v>
      </c>
      <c r="E156" s="206" t="s">
        <v>35</v>
      </c>
      <c r="F156" s="207" t="s">
        <v>908</v>
      </c>
      <c r="G156" s="205"/>
      <c r="H156" s="208">
        <v>17.55</v>
      </c>
      <c r="I156" s="209"/>
      <c r="J156" s="205"/>
      <c r="K156" s="205"/>
      <c r="L156" s="210"/>
      <c r="M156" s="211"/>
      <c r="N156" s="212"/>
      <c r="O156" s="212"/>
      <c r="P156" s="212"/>
      <c r="Q156" s="212"/>
      <c r="R156" s="212"/>
      <c r="S156" s="212"/>
      <c r="T156" s="213"/>
      <c r="AT156" s="214" t="s">
        <v>247</v>
      </c>
      <c r="AU156" s="214" t="s">
        <v>89</v>
      </c>
      <c r="AV156" s="13" t="s">
        <v>89</v>
      </c>
      <c r="AW156" s="13" t="s">
        <v>39</v>
      </c>
      <c r="AX156" s="13" t="s">
        <v>79</v>
      </c>
      <c r="AY156" s="214" t="s">
        <v>154</v>
      </c>
    </row>
    <row r="157" spans="1:65" s="13" customFormat="1" ht="10">
      <c r="B157" s="204"/>
      <c r="C157" s="205"/>
      <c r="D157" s="167" t="s">
        <v>247</v>
      </c>
      <c r="E157" s="206" t="s">
        <v>35</v>
      </c>
      <c r="F157" s="207" t="s">
        <v>909</v>
      </c>
      <c r="G157" s="205"/>
      <c r="H157" s="208">
        <v>47.88</v>
      </c>
      <c r="I157" s="209"/>
      <c r="J157" s="205"/>
      <c r="K157" s="205"/>
      <c r="L157" s="210"/>
      <c r="M157" s="211"/>
      <c r="N157" s="212"/>
      <c r="O157" s="212"/>
      <c r="P157" s="212"/>
      <c r="Q157" s="212"/>
      <c r="R157" s="212"/>
      <c r="S157" s="212"/>
      <c r="T157" s="213"/>
      <c r="AT157" s="214" t="s">
        <v>247</v>
      </c>
      <c r="AU157" s="214" t="s">
        <v>89</v>
      </c>
      <c r="AV157" s="13" t="s">
        <v>89</v>
      </c>
      <c r="AW157" s="13" t="s">
        <v>39</v>
      </c>
      <c r="AX157" s="13" t="s">
        <v>79</v>
      </c>
      <c r="AY157" s="214" t="s">
        <v>154</v>
      </c>
    </row>
    <row r="158" spans="1:65" s="13" customFormat="1" ht="10">
      <c r="B158" s="204"/>
      <c r="C158" s="205"/>
      <c r="D158" s="167" t="s">
        <v>247</v>
      </c>
      <c r="E158" s="206" t="s">
        <v>35</v>
      </c>
      <c r="F158" s="207" t="s">
        <v>910</v>
      </c>
      <c r="G158" s="205"/>
      <c r="H158" s="208">
        <v>54.533999999999999</v>
      </c>
      <c r="I158" s="209"/>
      <c r="J158" s="205"/>
      <c r="K158" s="205"/>
      <c r="L158" s="210"/>
      <c r="M158" s="211"/>
      <c r="N158" s="212"/>
      <c r="O158" s="212"/>
      <c r="P158" s="212"/>
      <c r="Q158" s="212"/>
      <c r="R158" s="212"/>
      <c r="S158" s="212"/>
      <c r="T158" s="213"/>
      <c r="AT158" s="214" t="s">
        <v>247</v>
      </c>
      <c r="AU158" s="214" t="s">
        <v>89</v>
      </c>
      <c r="AV158" s="13" t="s">
        <v>89</v>
      </c>
      <c r="AW158" s="13" t="s">
        <v>39</v>
      </c>
      <c r="AX158" s="13" t="s">
        <v>79</v>
      </c>
      <c r="AY158" s="214" t="s">
        <v>154</v>
      </c>
    </row>
    <row r="159" spans="1:65" s="13" customFormat="1" ht="10">
      <c r="B159" s="204"/>
      <c r="C159" s="205"/>
      <c r="D159" s="167" t="s">
        <v>247</v>
      </c>
      <c r="E159" s="206" t="s">
        <v>35</v>
      </c>
      <c r="F159" s="207" t="s">
        <v>911</v>
      </c>
      <c r="G159" s="205"/>
      <c r="H159" s="208">
        <v>19.007999999999999</v>
      </c>
      <c r="I159" s="209"/>
      <c r="J159" s="205"/>
      <c r="K159" s="205"/>
      <c r="L159" s="210"/>
      <c r="M159" s="211"/>
      <c r="N159" s="212"/>
      <c r="O159" s="212"/>
      <c r="P159" s="212"/>
      <c r="Q159" s="212"/>
      <c r="R159" s="212"/>
      <c r="S159" s="212"/>
      <c r="T159" s="213"/>
      <c r="AT159" s="214" t="s">
        <v>247</v>
      </c>
      <c r="AU159" s="214" t="s">
        <v>89</v>
      </c>
      <c r="AV159" s="13" t="s">
        <v>89</v>
      </c>
      <c r="AW159" s="13" t="s">
        <v>39</v>
      </c>
      <c r="AX159" s="13" t="s">
        <v>79</v>
      </c>
      <c r="AY159" s="214" t="s">
        <v>154</v>
      </c>
    </row>
    <row r="160" spans="1:65" s="13" customFormat="1" ht="10">
      <c r="B160" s="204"/>
      <c r="C160" s="205"/>
      <c r="D160" s="167" t="s">
        <v>247</v>
      </c>
      <c r="E160" s="206" t="s">
        <v>35</v>
      </c>
      <c r="F160" s="207" t="s">
        <v>912</v>
      </c>
      <c r="G160" s="205"/>
      <c r="H160" s="208">
        <v>24.64</v>
      </c>
      <c r="I160" s="209"/>
      <c r="J160" s="205"/>
      <c r="K160" s="205"/>
      <c r="L160" s="210"/>
      <c r="M160" s="211"/>
      <c r="N160" s="212"/>
      <c r="O160" s="212"/>
      <c r="P160" s="212"/>
      <c r="Q160" s="212"/>
      <c r="R160" s="212"/>
      <c r="S160" s="212"/>
      <c r="T160" s="213"/>
      <c r="AT160" s="214" t="s">
        <v>247</v>
      </c>
      <c r="AU160" s="214" t="s">
        <v>89</v>
      </c>
      <c r="AV160" s="13" t="s">
        <v>89</v>
      </c>
      <c r="AW160" s="13" t="s">
        <v>39</v>
      </c>
      <c r="AX160" s="13" t="s">
        <v>79</v>
      </c>
      <c r="AY160" s="214" t="s">
        <v>154</v>
      </c>
    </row>
    <row r="161" spans="1:65" s="14" customFormat="1" ht="10">
      <c r="B161" s="217"/>
      <c r="C161" s="218"/>
      <c r="D161" s="167" t="s">
        <v>247</v>
      </c>
      <c r="E161" s="219" t="s">
        <v>35</v>
      </c>
      <c r="F161" s="220" t="s">
        <v>267</v>
      </c>
      <c r="G161" s="218"/>
      <c r="H161" s="221">
        <v>163.61199999999999</v>
      </c>
      <c r="I161" s="222"/>
      <c r="J161" s="218"/>
      <c r="K161" s="218"/>
      <c r="L161" s="223"/>
      <c r="M161" s="224"/>
      <c r="N161" s="225"/>
      <c r="O161" s="225"/>
      <c r="P161" s="225"/>
      <c r="Q161" s="225"/>
      <c r="R161" s="225"/>
      <c r="S161" s="225"/>
      <c r="T161" s="226"/>
      <c r="AT161" s="227" t="s">
        <v>247</v>
      </c>
      <c r="AU161" s="227" t="s">
        <v>89</v>
      </c>
      <c r="AV161" s="14" t="s">
        <v>163</v>
      </c>
      <c r="AW161" s="14" t="s">
        <v>39</v>
      </c>
      <c r="AX161" s="14" t="s">
        <v>87</v>
      </c>
      <c r="AY161" s="227" t="s">
        <v>154</v>
      </c>
    </row>
    <row r="162" spans="1:65" s="2" customFormat="1" ht="24.15" customHeight="1">
      <c r="A162" s="37"/>
      <c r="B162" s="38"/>
      <c r="C162" s="154" t="s">
        <v>197</v>
      </c>
      <c r="D162" s="154" t="s">
        <v>149</v>
      </c>
      <c r="E162" s="155" t="s">
        <v>693</v>
      </c>
      <c r="F162" s="156" t="s">
        <v>694</v>
      </c>
      <c r="G162" s="157" t="s">
        <v>308</v>
      </c>
      <c r="H162" s="158">
        <v>163.61199999999999</v>
      </c>
      <c r="I162" s="159">
        <v>9</v>
      </c>
      <c r="J162" s="160">
        <f>ROUND(I162*H162,2)</f>
        <v>1472.51</v>
      </c>
      <c r="K162" s="156" t="s">
        <v>251</v>
      </c>
      <c r="L162" s="42"/>
      <c r="M162" s="161" t="s">
        <v>35</v>
      </c>
      <c r="N162" s="162" t="s">
        <v>50</v>
      </c>
      <c r="O162" s="67"/>
      <c r="P162" s="163">
        <f>O162*H162</f>
        <v>0</v>
      </c>
      <c r="Q162" s="163">
        <v>0</v>
      </c>
      <c r="R162" s="163">
        <f>Q162*H162</f>
        <v>0</v>
      </c>
      <c r="S162" s="163">
        <v>0</v>
      </c>
      <c r="T162" s="164">
        <f>S162*H162</f>
        <v>0</v>
      </c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R162" s="165" t="s">
        <v>163</v>
      </c>
      <c r="AT162" s="165" t="s">
        <v>149</v>
      </c>
      <c r="AU162" s="165" t="s">
        <v>89</v>
      </c>
      <c r="AY162" s="19" t="s">
        <v>154</v>
      </c>
      <c r="BE162" s="166">
        <f>IF(N162="základní",J162,0)</f>
        <v>1472.51</v>
      </c>
      <c r="BF162" s="166">
        <f>IF(N162="snížená",J162,0)</f>
        <v>0</v>
      </c>
      <c r="BG162" s="166">
        <f>IF(N162="zákl. přenesená",J162,0)</f>
        <v>0</v>
      </c>
      <c r="BH162" s="166">
        <f>IF(N162="sníž. přenesená",J162,0)</f>
        <v>0</v>
      </c>
      <c r="BI162" s="166">
        <f>IF(N162="nulová",J162,0)</f>
        <v>0</v>
      </c>
      <c r="BJ162" s="19" t="s">
        <v>87</v>
      </c>
      <c r="BK162" s="166">
        <f>ROUND(I162*H162,2)</f>
        <v>1472.51</v>
      </c>
      <c r="BL162" s="19" t="s">
        <v>163</v>
      </c>
      <c r="BM162" s="165" t="s">
        <v>913</v>
      </c>
    </row>
    <row r="163" spans="1:65" s="2" customFormat="1" ht="10">
      <c r="A163" s="37"/>
      <c r="B163" s="38"/>
      <c r="C163" s="39"/>
      <c r="D163" s="215" t="s">
        <v>253</v>
      </c>
      <c r="E163" s="39"/>
      <c r="F163" s="216" t="s">
        <v>696</v>
      </c>
      <c r="G163" s="39"/>
      <c r="H163" s="39"/>
      <c r="I163" s="169"/>
      <c r="J163" s="39"/>
      <c r="K163" s="39"/>
      <c r="L163" s="42"/>
      <c r="M163" s="170"/>
      <c r="N163" s="171"/>
      <c r="O163" s="67"/>
      <c r="P163" s="67"/>
      <c r="Q163" s="67"/>
      <c r="R163" s="67"/>
      <c r="S163" s="67"/>
      <c r="T163" s="68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T163" s="19" t="s">
        <v>253</v>
      </c>
      <c r="AU163" s="19" t="s">
        <v>89</v>
      </c>
    </row>
    <row r="164" spans="1:65" s="13" customFormat="1" ht="10">
      <c r="B164" s="204"/>
      <c r="C164" s="205"/>
      <c r="D164" s="167" t="s">
        <v>247</v>
      </c>
      <c r="E164" s="206" t="s">
        <v>35</v>
      </c>
      <c r="F164" s="207" t="s">
        <v>908</v>
      </c>
      <c r="G164" s="205"/>
      <c r="H164" s="208">
        <v>17.55</v>
      </c>
      <c r="I164" s="209"/>
      <c r="J164" s="205"/>
      <c r="K164" s="205"/>
      <c r="L164" s="210"/>
      <c r="M164" s="211"/>
      <c r="N164" s="212"/>
      <c r="O164" s="212"/>
      <c r="P164" s="212"/>
      <c r="Q164" s="212"/>
      <c r="R164" s="212"/>
      <c r="S164" s="212"/>
      <c r="T164" s="213"/>
      <c r="AT164" s="214" t="s">
        <v>247</v>
      </c>
      <c r="AU164" s="214" t="s">
        <v>89</v>
      </c>
      <c r="AV164" s="13" t="s">
        <v>89</v>
      </c>
      <c r="AW164" s="13" t="s">
        <v>39</v>
      </c>
      <c r="AX164" s="13" t="s">
        <v>79</v>
      </c>
      <c r="AY164" s="214" t="s">
        <v>154</v>
      </c>
    </row>
    <row r="165" spans="1:65" s="13" customFormat="1" ht="10">
      <c r="B165" s="204"/>
      <c r="C165" s="205"/>
      <c r="D165" s="167" t="s">
        <v>247</v>
      </c>
      <c r="E165" s="206" t="s">
        <v>35</v>
      </c>
      <c r="F165" s="207" t="s">
        <v>909</v>
      </c>
      <c r="G165" s="205"/>
      <c r="H165" s="208">
        <v>47.88</v>
      </c>
      <c r="I165" s="209"/>
      <c r="J165" s="205"/>
      <c r="K165" s="205"/>
      <c r="L165" s="210"/>
      <c r="M165" s="211"/>
      <c r="N165" s="212"/>
      <c r="O165" s="212"/>
      <c r="P165" s="212"/>
      <c r="Q165" s="212"/>
      <c r="R165" s="212"/>
      <c r="S165" s="212"/>
      <c r="T165" s="213"/>
      <c r="AT165" s="214" t="s">
        <v>247</v>
      </c>
      <c r="AU165" s="214" t="s">
        <v>89</v>
      </c>
      <c r="AV165" s="13" t="s">
        <v>89</v>
      </c>
      <c r="AW165" s="13" t="s">
        <v>39</v>
      </c>
      <c r="AX165" s="13" t="s">
        <v>79</v>
      </c>
      <c r="AY165" s="214" t="s">
        <v>154</v>
      </c>
    </row>
    <row r="166" spans="1:65" s="13" customFormat="1" ht="10">
      <c r="B166" s="204"/>
      <c r="C166" s="205"/>
      <c r="D166" s="167" t="s">
        <v>247</v>
      </c>
      <c r="E166" s="206" t="s">
        <v>35</v>
      </c>
      <c r="F166" s="207" t="s">
        <v>910</v>
      </c>
      <c r="G166" s="205"/>
      <c r="H166" s="208">
        <v>54.533999999999999</v>
      </c>
      <c r="I166" s="209"/>
      <c r="J166" s="205"/>
      <c r="K166" s="205"/>
      <c r="L166" s="210"/>
      <c r="M166" s="211"/>
      <c r="N166" s="212"/>
      <c r="O166" s="212"/>
      <c r="P166" s="212"/>
      <c r="Q166" s="212"/>
      <c r="R166" s="212"/>
      <c r="S166" s="212"/>
      <c r="T166" s="213"/>
      <c r="AT166" s="214" t="s">
        <v>247</v>
      </c>
      <c r="AU166" s="214" t="s">
        <v>89</v>
      </c>
      <c r="AV166" s="13" t="s">
        <v>89</v>
      </c>
      <c r="AW166" s="13" t="s">
        <v>39</v>
      </c>
      <c r="AX166" s="13" t="s">
        <v>79</v>
      </c>
      <c r="AY166" s="214" t="s">
        <v>154</v>
      </c>
    </row>
    <row r="167" spans="1:65" s="13" customFormat="1" ht="10">
      <c r="B167" s="204"/>
      <c r="C167" s="205"/>
      <c r="D167" s="167" t="s">
        <v>247</v>
      </c>
      <c r="E167" s="206" t="s">
        <v>35</v>
      </c>
      <c r="F167" s="207" t="s">
        <v>911</v>
      </c>
      <c r="G167" s="205"/>
      <c r="H167" s="208">
        <v>19.007999999999999</v>
      </c>
      <c r="I167" s="209"/>
      <c r="J167" s="205"/>
      <c r="K167" s="205"/>
      <c r="L167" s="210"/>
      <c r="M167" s="211"/>
      <c r="N167" s="212"/>
      <c r="O167" s="212"/>
      <c r="P167" s="212"/>
      <c r="Q167" s="212"/>
      <c r="R167" s="212"/>
      <c r="S167" s="212"/>
      <c r="T167" s="213"/>
      <c r="AT167" s="214" t="s">
        <v>247</v>
      </c>
      <c r="AU167" s="214" t="s">
        <v>89</v>
      </c>
      <c r="AV167" s="13" t="s">
        <v>89</v>
      </c>
      <c r="AW167" s="13" t="s">
        <v>39</v>
      </c>
      <c r="AX167" s="13" t="s">
        <v>79</v>
      </c>
      <c r="AY167" s="214" t="s">
        <v>154</v>
      </c>
    </row>
    <row r="168" spans="1:65" s="13" customFormat="1" ht="10">
      <c r="B168" s="204"/>
      <c r="C168" s="205"/>
      <c r="D168" s="167" t="s">
        <v>247</v>
      </c>
      <c r="E168" s="206" t="s">
        <v>35</v>
      </c>
      <c r="F168" s="207" t="s">
        <v>912</v>
      </c>
      <c r="G168" s="205"/>
      <c r="H168" s="208">
        <v>24.64</v>
      </c>
      <c r="I168" s="209"/>
      <c r="J168" s="205"/>
      <c r="K168" s="205"/>
      <c r="L168" s="210"/>
      <c r="M168" s="211"/>
      <c r="N168" s="212"/>
      <c r="O168" s="212"/>
      <c r="P168" s="212"/>
      <c r="Q168" s="212"/>
      <c r="R168" s="212"/>
      <c r="S168" s="212"/>
      <c r="T168" s="213"/>
      <c r="AT168" s="214" t="s">
        <v>247</v>
      </c>
      <c r="AU168" s="214" t="s">
        <v>89</v>
      </c>
      <c r="AV168" s="13" t="s">
        <v>89</v>
      </c>
      <c r="AW168" s="13" t="s">
        <v>39</v>
      </c>
      <c r="AX168" s="13" t="s">
        <v>79</v>
      </c>
      <c r="AY168" s="214" t="s">
        <v>154</v>
      </c>
    </row>
    <row r="169" spans="1:65" s="14" customFormat="1" ht="10">
      <c r="B169" s="217"/>
      <c r="C169" s="218"/>
      <c r="D169" s="167" t="s">
        <v>247</v>
      </c>
      <c r="E169" s="219" t="s">
        <v>35</v>
      </c>
      <c r="F169" s="220" t="s">
        <v>267</v>
      </c>
      <c r="G169" s="218"/>
      <c r="H169" s="221">
        <v>163.61199999999999</v>
      </c>
      <c r="I169" s="222"/>
      <c r="J169" s="218"/>
      <c r="K169" s="218"/>
      <c r="L169" s="223"/>
      <c r="M169" s="224"/>
      <c r="N169" s="225"/>
      <c r="O169" s="225"/>
      <c r="P169" s="225"/>
      <c r="Q169" s="225"/>
      <c r="R169" s="225"/>
      <c r="S169" s="225"/>
      <c r="T169" s="226"/>
      <c r="AT169" s="227" t="s">
        <v>247</v>
      </c>
      <c r="AU169" s="227" t="s">
        <v>89</v>
      </c>
      <c r="AV169" s="14" t="s">
        <v>163</v>
      </c>
      <c r="AW169" s="14" t="s">
        <v>39</v>
      </c>
      <c r="AX169" s="14" t="s">
        <v>87</v>
      </c>
      <c r="AY169" s="227" t="s">
        <v>154</v>
      </c>
    </row>
    <row r="170" spans="1:65" s="12" customFormat="1" ht="22.75" customHeight="1">
      <c r="B170" s="188"/>
      <c r="C170" s="189"/>
      <c r="D170" s="190" t="s">
        <v>78</v>
      </c>
      <c r="E170" s="202" t="s">
        <v>697</v>
      </c>
      <c r="F170" s="202" t="s">
        <v>698</v>
      </c>
      <c r="G170" s="189"/>
      <c r="H170" s="189"/>
      <c r="I170" s="192"/>
      <c r="J170" s="203">
        <f>BK170</f>
        <v>132193.92000000001</v>
      </c>
      <c r="K170" s="189"/>
      <c r="L170" s="194"/>
      <c r="M170" s="195"/>
      <c r="N170" s="196"/>
      <c r="O170" s="196"/>
      <c r="P170" s="197">
        <f>SUM(P171:P195)</f>
        <v>0</v>
      </c>
      <c r="Q170" s="196"/>
      <c r="R170" s="197">
        <f>SUM(R171:R195)</f>
        <v>0</v>
      </c>
      <c r="S170" s="196"/>
      <c r="T170" s="198">
        <f>SUM(T171:T195)</f>
        <v>0</v>
      </c>
      <c r="AR170" s="199" t="s">
        <v>87</v>
      </c>
      <c r="AT170" s="200" t="s">
        <v>78</v>
      </c>
      <c r="AU170" s="200" t="s">
        <v>87</v>
      </c>
      <c r="AY170" s="199" t="s">
        <v>154</v>
      </c>
      <c r="BK170" s="201">
        <f>SUM(BK171:BK195)</f>
        <v>132193.92000000001</v>
      </c>
    </row>
    <row r="171" spans="1:65" s="2" customFormat="1" ht="37.75" customHeight="1">
      <c r="A171" s="37"/>
      <c r="B171" s="38"/>
      <c r="C171" s="154" t="s">
        <v>201</v>
      </c>
      <c r="D171" s="154" t="s">
        <v>149</v>
      </c>
      <c r="E171" s="155" t="s">
        <v>699</v>
      </c>
      <c r="F171" s="156" t="s">
        <v>700</v>
      </c>
      <c r="G171" s="157" t="s">
        <v>662</v>
      </c>
      <c r="H171" s="158">
        <v>115.089</v>
      </c>
      <c r="I171" s="159">
        <v>80</v>
      </c>
      <c r="J171" s="160">
        <f>ROUND(I171*H171,2)</f>
        <v>9207.1200000000008</v>
      </c>
      <c r="K171" s="156" t="s">
        <v>251</v>
      </c>
      <c r="L171" s="42"/>
      <c r="M171" s="161" t="s">
        <v>35</v>
      </c>
      <c r="N171" s="162" t="s">
        <v>50</v>
      </c>
      <c r="O171" s="67"/>
      <c r="P171" s="163">
        <f>O171*H171</f>
        <v>0</v>
      </c>
      <c r="Q171" s="163">
        <v>0</v>
      </c>
      <c r="R171" s="163">
        <f>Q171*H171</f>
        <v>0</v>
      </c>
      <c r="S171" s="163">
        <v>0</v>
      </c>
      <c r="T171" s="164">
        <f>S171*H171</f>
        <v>0</v>
      </c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R171" s="165" t="s">
        <v>163</v>
      </c>
      <c r="AT171" s="165" t="s">
        <v>149</v>
      </c>
      <c r="AU171" s="165" t="s">
        <v>89</v>
      </c>
      <c r="AY171" s="19" t="s">
        <v>154</v>
      </c>
      <c r="BE171" s="166">
        <f>IF(N171="základní",J171,0)</f>
        <v>9207.1200000000008</v>
      </c>
      <c r="BF171" s="166">
        <f>IF(N171="snížená",J171,0)</f>
        <v>0</v>
      </c>
      <c r="BG171" s="166">
        <f>IF(N171="zákl. přenesená",J171,0)</f>
        <v>0</v>
      </c>
      <c r="BH171" s="166">
        <f>IF(N171="sníž. přenesená",J171,0)</f>
        <v>0</v>
      </c>
      <c r="BI171" s="166">
        <f>IF(N171="nulová",J171,0)</f>
        <v>0</v>
      </c>
      <c r="BJ171" s="19" t="s">
        <v>87</v>
      </c>
      <c r="BK171" s="166">
        <f>ROUND(I171*H171,2)</f>
        <v>9207.1200000000008</v>
      </c>
      <c r="BL171" s="19" t="s">
        <v>163</v>
      </c>
      <c r="BM171" s="165" t="s">
        <v>914</v>
      </c>
    </row>
    <row r="172" spans="1:65" s="2" customFormat="1" ht="10">
      <c r="A172" s="37"/>
      <c r="B172" s="38"/>
      <c r="C172" s="39"/>
      <c r="D172" s="215" t="s">
        <v>253</v>
      </c>
      <c r="E172" s="39"/>
      <c r="F172" s="216" t="s">
        <v>702</v>
      </c>
      <c r="G172" s="39"/>
      <c r="H172" s="39"/>
      <c r="I172" s="169"/>
      <c r="J172" s="39"/>
      <c r="K172" s="39"/>
      <c r="L172" s="42"/>
      <c r="M172" s="170"/>
      <c r="N172" s="171"/>
      <c r="O172" s="67"/>
      <c r="P172" s="67"/>
      <c r="Q172" s="67"/>
      <c r="R172" s="67"/>
      <c r="S172" s="67"/>
      <c r="T172" s="68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T172" s="19" t="s">
        <v>253</v>
      </c>
      <c r="AU172" s="19" t="s">
        <v>89</v>
      </c>
    </row>
    <row r="173" spans="1:65" s="13" customFormat="1" ht="10">
      <c r="B173" s="204"/>
      <c r="C173" s="205"/>
      <c r="D173" s="167" t="s">
        <v>247</v>
      </c>
      <c r="E173" s="206" t="s">
        <v>35</v>
      </c>
      <c r="F173" s="207" t="s">
        <v>915</v>
      </c>
      <c r="G173" s="205"/>
      <c r="H173" s="208">
        <v>129.75800000000001</v>
      </c>
      <c r="I173" s="209"/>
      <c r="J173" s="205"/>
      <c r="K173" s="205"/>
      <c r="L173" s="210"/>
      <c r="M173" s="211"/>
      <c r="N173" s="212"/>
      <c r="O173" s="212"/>
      <c r="P173" s="212"/>
      <c r="Q173" s="212"/>
      <c r="R173" s="212"/>
      <c r="S173" s="212"/>
      <c r="T173" s="213"/>
      <c r="AT173" s="214" t="s">
        <v>247</v>
      </c>
      <c r="AU173" s="214" t="s">
        <v>89</v>
      </c>
      <c r="AV173" s="13" t="s">
        <v>89</v>
      </c>
      <c r="AW173" s="13" t="s">
        <v>39</v>
      </c>
      <c r="AX173" s="13" t="s">
        <v>79</v>
      </c>
      <c r="AY173" s="214" t="s">
        <v>154</v>
      </c>
    </row>
    <row r="174" spans="1:65" s="13" customFormat="1" ht="10">
      <c r="B174" s="204"/>
      <c r="C174" s="205"/>
      <c r="D174" s="167" t="s">
        <v>247</v>
      </c>
      <c r="E174" s="206" t="s">
        <v>35</v>
      </c>
      <c r="F174" s="207" t="s">
        <v>916</v>
      </c>
      <c r="G174" s="205"/>
      <c r="H174" s="208">
        <v>-14.669</v>
      </c>
      <c r="I174" s="209"/>
      <c r="J174" s="205"/>
      <c r="K174" s="205"/>
      <c r="L174" s="210"/>
      <c r="M174" s="211"/>
      <c r="N174" s="212"/>
      <c r="O174" s="212"/>
      <c r="P174" s="212"/>
      <c r="Q174" s="212"/>
      <c r="R174" s="212"/>
      <c r="S174" s="212"/>
      <c r="T174" s="213"/>
      <c r="AT174" s="214" t="s">
        <v>247</v>
      </c>
      <c r="AU174" s="214" t="s">
        <v>89</v>
      </c>
      <c r="AV174" s="13" t="s">
        <v>89</v>
      </c>
      <c r="AW174" s="13" t="s">
        <v>39</v>
      </c>
      <c r="AX174" s="13" t="s">
        <v>79</v>
      </c>
      <c r="AY174" s="214" t="s">
        <v>154</v>
      </c>
    </row>
    <row r="175" spans="1:65" s="15" customFormat="1" ht="10">
      <c r="B175" s="238"/>
      <c r="C175" s="239"/>
      <c r="D175" s="167" t="s">
        <v>247</v>
      </c>
      <c r="E175" s="240" t="s">
        <v>35</v>
      </c>
      <c r="F175" s="241" t="s">
        <v>482</v>
      </c>
      <c r="G175" s="239"/>
      <c r="H175" s="242">
        <v>115.089</v>
      </c>
      <c r="I175" s="243"/>
      <c r="J175" s="239"/>
      <c r="K175" s="239"/>
      <c r="L175" s="244"/>
      <c r="M175" s="245"/>
      <c r="N175" s="246"/>
      <c r="O175" s="246"/>
      <c r="P175" s="246"/>
      <c r="Q175" s="246"/>
      <c r="R175" s="246"/>
      <c r="S175" s="246"/>
      <c r="T175" s="247"/>
      <c r="AT175" s="248" t="s">
        <v>247</v>
      </c>
      <c r="AU175" s="248" t="s">
        <v>89</v>
      </c>
      <c r="AV175" s="15" t="s">
        <v>159</v>
      </c>
      <c r="AW175" s="15" t="s">
        <v>39</v>
      </c>
      <c r="AX175" s="15" t="s">
        <v>79</v>
      </c>
      <c r="AY175" s="248" t="s">
        <v>154</v>
      </c>
    </row>
    <row r="176" spans="1:65" s="13" customFormat="1" ht="10">
      <c r="B176" s="204"/>
      <c r="C176" s="205"/>
      <c r="D176" s="167" t="s">
        <v>247</v>
      </c>
      <c r="E176" s="206" t="s">
        <v>35</v>
      </c>
      <c r="F176" s="207" t="s">
        <v>917</v>
      </c>
      <c r="G176" s="205"/>
      <c r="H176" s="208">
        <v>115.089</v>
      </c>
      <c r="I176" s="209"/>
      <c r="J176" s="205"/>
      <c r="K176" s="205"/>
      <c r="L176" s="210"/>
      <c r="M176" s="211"/>
      <c r="N176" s="212"/>
      <c r="O176" s="212"/>
      <c r="P176" s="212"/>
      <c r="Q176" s="212"/>
      <c r="R176" s="212"/>
      <c r="S176" s="212"/>
      <c r="T176" s="213"/>
      <c r="AT176" s="214" t="s">
        <v>247</v>
      </c>
      <c r="AU176" s="214" t="s">
        <v>89</v>
      </c>
      <c r="AV176" s="13" t="s">
        <v>89</v>
      </c>
      <c r="AW176" s="13" t="s">
        <v>39</v>
      </c>
      <c r="AX176" s="13" t="s">
        <v>87</v>
      </c>
      <c r="AY176" s="214" t="s">
        <v>154</v>
      </c>
    </row>
    <row r="177" spans="1:65" s="2" customFormat="1" ht="37.75" customHeight="1">
      <c r="A177" s="37"/>
      <c r="B177" s="38"/>
      <c r="C177" s="154" t="s">
        <v>205</v>
      </c>
      <c r="D177" s="154" t="s">
        <v>149</v>
      </c>
      <c r="E177" s="155" t="s">
        <v>918</v>
      </c>
      <c r="F177" s="156" t="s">
        <v>919</v>
      </c>
      <c r="G177" s="157" t="s">
        <v>662</v>
      </c>
      <c r="H177" s="158">
        <v>129.75800000000001</v>
      </c>
      <c r="I177" s="159">
        <v>224</v>
      </c>
      <c r="J177" s="160">
        <f>ROUND(I177*H177,2)</f>
        <v>29065.79</v>
      </c>
      <c r="K177" s="156" t="s">
        <v>251</v>
      </c>
      <c r="L177" s="42"/>
      <c r="M177" s="161" t="s">
        <v>35</v>
      </c>
      <c r="N177" s="162" t="s">
        <v>50</v>
      </c>
      <c r="O177" s="67"/>
      <c r="P177" s="163">
        <f>O177*H177</f>
        <v>0</v>
      </c>
      <c r="Q177" s="163">
        <v>0</v>
      </c>
      <c r="R177" s="163">
        <f>Q177*H177</f>
        <v>0</v>
      </c>
      <c r="S177" s="163">
        <v>0</v>
      </c>
      <c r="T177" s="164">
        <f>S177*H177</f>
        <v>0</v>
      </c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R177" s="165" t="s">
        <v>163</v>
      </c>
      <c r="AT177" s="165" t="s">
        <v>149</v>
      </c>
      <c r="AU177" s="165" t="s">
        <v>89</v>
      </c>
      <c r="AY177" s="19" t="s">
        <v>154</v>
      </c>
      <c r="BE177" s="166">
        <f>IF(N177="základní",J177,0)</f>
        <v>29065.79</v>
      </c>
      <c r="BF177" s="166">
        <f>IF(N177="snížená",J177,0)</f>
        <v>0</v>
      </c>
      <c r="BG177" s="166">
        <f>IF(N177="zákl. přenesená",J177,0)</f>
        <v>0</v>
      </c>
      <c r="BH177" s="166">
        <f>IF(N177="sníž. přenesená",J177,0)</f>
        <v>0</v>
      </c>
      <c r="BI177" s="166">
        <f>IF(N177="nulová",J177,0)</f>
        <v>0</v>
      </c>
      <c r="BJ177" s="19" t="s">
        <v>87</v>
      </c>
      <c r="BK177" s="166">
        <f>ROUND(I177*H177,2)</f>
        <v>29065.79</v>
      </c>
      <c r="BL177" s="19" t="s">
        <v>163</v>
      </c>
      <c r="BM177" s="165" t="s">
        <v>920</v>
      </c>
    </row>
    <row r="178" spans="1:65" s="2" customFormat="1" ht="10">
      <c r="A178" s="37"/>
      <c r="B178" s="38"/>
      <c r="C178" s="39"/>
      <c r="D178" s="215" t="s">
        <v>253</v>
      </c>
      <c r="E178" s="39"/>
      <c r="F178" s="216" t="s">
        <v>921</v>
      </c>
      <c r="G178" s="39"/>
      <c r="H178" s="39"/>
      <c r="I178" s="169"/>
      <c r="J178" s="39"/>
      <c r="K178" s="39"/>
      <c r="L178" s="42"/>
      <c r="M178" s="170"/>
      <c r="N178" s="171"/>
      <c r="O178" s="67"/>
      <c r="P178" s="67"/>
      <c r="Q178" s="67"/>
      <c r="R178" s="67"/>
      <c r="S178" s="67"/>
      <c r="T178" s="68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T178" s="19" t="s">
        <v>253</v>
      </c>
      <c r="AU178" s="19" t="s">
        <v>89</v>
      </c>
    </row>
    <row r="179" spans="1:65" s="13" customFormat="1" ht="10">
      <c r="B179" s="204"/>
      <c r="C179" s="205"/>
      <c r="D179" s="167" t="s">
        <v>247</v>
      </c>
      <c r="E179" s="206" t="s">
        <v>35</v>
      </c>
      <c r="F179" s="207" t="s">
        <v>915</v>
      </c>
      <c r="G179" s="205"/>
      <c r="H179" s="208">
        <v>129.75800000000001</v>
      </c>
      <c r="I179" s="209"/>
      <c r="J179" s="205"/>
      <c r="K179" s="205"/>
      <c r="L179" s="210"/>
      <c r="M179" s="211"/>
      <c r="N179" s="212"/>
      <c r="O179" s="212"/>
      <c r="P179" s="212"/>
      <c r="Q179" s="212"/>
      <c r="R179" s="212"/>
      <c r="S179" s="212"/>
      <c r="T179" s="213"/>
      <c r="AT179" s="214" t="s">
        <v>247</v>
      </c>
      <c r="AU179" s="214" t="s">
        <v>89</v>
      </c>
      <c r="AV179" s="13" t="s">
        <v>89</v>
      </c>
      <c r="AW179" s="13" t="s">
        <v>39</v>
      </c>
      <c r="AX179" s="13" t="s">
        <v>87</v>
      </c>
      <c r="AY179" s="214" t="s">
        <v>154</v>
      </c>
    </row>
    <row r="180" spans="1:65" s="2" customFormat="1" ht="24.15" customHeight="1">
      <c r="A180" s="37"/>
      <c r="B180" s="38"/>
      <c r="C180" s="154" t="s">
        <v>8</v>
      </c>
      <c r="D180" s="154" t="s">
        <v>149</v>
      </c>
      <c r="E180" s="155" t="s">
        <v>922</v>
      </c>
      <c r="F180" s="156" t="s">
        <v>923</v>
      </c>
      <c r="G180" s="157" t="s">
        <v>662</v>
      </c>
      <c r="H180" s="158">
        <v>14.669</v>
      </c>
      <c r="I180" s="159">
        <v>167</v>
      </c>
      <c r="J180" s="160">
        <f>ROUND(I180*H180,2)</f>
        <v>2449.7199999999998</v>
      </c>
      <c r="K180" s="156" t="s">
        <v>251</v>
      </c>
      <c r="L180" s="42"/>
      <c r="M180" s="161" t="s">
        <v>35</v>
      </c>
      <c r="N180" s="162" t="s">
        <v>50</v>
      </c>
      <c r="O180" s="67"/>
      <c r="P180" s="163">
        <f>O180*H180</f>
        <v>0</v>
      </c>
      <c r="Q180" s="163">
        <v>0</v>
      </c>
      <c r="R180" s="163">
        <f>Q180*H180</f>
        <v>0</v>
      </c>
      <c r="S180" s="163">
        <v>0</v>
      </c>
      <c r="T180" s="164">
        <f>S180*H180</f>
        <v>0</v>
      </c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R180" s="165" t="s">
        <v>163</v>
      </c>
      <c r="AT180" s="165" t="s">
        <v>149</v>
      </c>
      <c r="AU180" s="165" t="s">
        <v>89</v>
      </c>
      <c r="AY180" s="19" t="s">
        <v>154</v>
      </c>
      <c r="BE180" s="166">
        <f>IF(N180="základní",J180,0)</f>
        <v>2449.7199999999998</v>
      </c>
      <c r="BF180" s="166">
        <f>IF(N180="snížená",J180,0)</f>
        <v>0</v>
      </c>
      <c r="BG180" s="166">
        <f>IF(N180="zákl. přenesená",J180,0)</f>
        <v>0</v>
      </c>
      <c r="BH180" s="166">
        <f>IF(N180="sníž. přenesená",J180,0)</f>
        <v>0</v>
      </c>
      <c r="BI180" s="166">
        <f>IF(N180="nulová",J180,0)</f>
        <v>0</v>
      </c>
      <c r="BJ180" s="19" t="s">
        <v>87</v>
      </c>
      <c r="BK180" s="166">
        <f>ROUND(I180*H180,2)</f>
        <v>2449.7199999999998</v>
      </c>
      <c r="BL180" s="19" t="s">
        <v>163</v>
      </c>
      <c r="BM180" s="165" t="s">
        <v>924</v>
      </c>
    </row>
    <row r="181" spans="1:65" s="2" customFormat="1" ht="10">
      <c r="A181" s="37"/>
      <c r="B181" s="38"/>
      <c r="C181" s="39"/>
      <c r="D181" s="215" t="s">
        <v>253</v>
      </c>
      <c r="E181" s="39"/>
      <c r="F181" s="216" t="s">
        <v>925</v>
      </c>
      <c r="G181" s="39"/>
      <c r="H181" s="39"/>
      <c r="I181" s="169"/>
      <c r="J181" s="39"/>
      <c r="K181" s="39"/>
      <c r="L181" s="42"/>
      <c r="M181" s="170"/>
      <c r="N181" s="171"/>
      <c r="O181" s="67"/>
      <c r="P181" s="67"/>
      <c r="Q181" s="67"/>
      <c r="R181" s="67"/>
      <c r="S181" s="67"/>
      <c r="T181" s="68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T181" s="19" t="s">
        <v>253</v>
      </c>
      <c r="AU181" s="19" t="s">
        <v>89</v>
      </c>
    </row>
    <row r="182" spans="1:65" s="13" customFormat="1" ht="10">
      <c r="B182" s="204"/>
      <c r="C182" s="205"/>
      <c r="D182" s="167" t="s">
        <v>247</v>
      </c>
      <c r="E182" s="206" t="s">
        <v>35</v>
      </c>
      <c r="F182" s="207" t="s">
        <v>926</v>
      </c>
      <c r="G182" s="205"/>
      <c r="H182" s="208">
        <v>14.669</v>
      </c>
      <c r="I182" s="209"/>
      <c r="J182" s="205"/>
      <c r="K182" s="205"/>
      <c r="L182" s="210"/>
      <c r="M182" s="211"/>
      <c r="N182" s="212"/>
      <c r="O182" s="212"/>
      <c r="P182" s="212"/>
      <c r="Q182" s="212"/>
      <c r="R182" s="212"/>
      <c r="S182" s="212"/>
      <c r="T182" s="213"/>
      <c r="AT182" s="214" t="s">
        <v>247</v>
      </c>
      <c r="AU182" s="214" t="s">
        <v>89</v>
      </c>
      <c r="AV182" s="13" t="s">
        <v>89</v>
      </c>
      <c r="AW182" s="13" t="s">
        <v>39</v>
      </c>
      <c r="AX182" s="13" t="s">
        <v>87</v>
      </c>
      <c r="AY182" s="214" t="s">
        <v>154</v>
      </c>
    </row>
    <row r="183" spans="1:65" s="2" customFormat="1" ht="37.75" customHeight="1">
      <c r="A183" s="37"/>
      <c r="B183" s="38"/>
      <c r="C183" s="154" t="s">
        <v>212</v>
      </c>
      <c r="D183" s="154" t="s">
        <v>149</v>
      </c>
      <c r="E183" s="155" t="s">
        <v>927</v>
      </c>
      <c r="F183" s="156" t="s">
        <v>928</v>
      </c>
      <c r="G183" s="157" t="s">
        <v>662</v>
      </c>
      <c r="H183" s="158">
        <v>29.338000000000001</v>
      </c>
      <c r="I183" s="159">
        <v>80</v>
      </c>
      <c r="J183" s="160">
        <f>ROUND(I183*H183,2)</f>
        <v>2347.04</v>
      </c>
      <c r="K183" s="156" t="s">
        <v>251</v>
      </c>
      <c r="L183" s="42"/>
      <c r="M183" s="161" t="s">
        <v>35</v>
      </c>
      <c r="N183" s="162" t="s">
        <v>50</v>
      </c>
      <c r="O183" s="67"/>
      <c r="P183" s="163">
        <f>O183*H183</f>
        <v>0</v>
      </c>
      <c r="Q183" s="163">
        <v>0</v>
      </c>
      <c r="R183" s="163">
        <f>Q183*H183</f>
        <v>0</v>
      </c>
      <c r="S183" s="163">
        <v>0</v>
      </c>
      <c r="T183" s="164">
        <f>S183*H183</f>
        <v>0</v>
      </c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R183" s="165" t="s">
        <v>163</v>
      </c>
      <c r="AT183" s="165" t="s">
        <v>149</v>
      </c>
      <c r="AU183" s="165" t="s">
        <v>89</v>
      </c>
      <c r="AY183" s="19" t="s">
        <v>154</v>
      </c>
      <c r="BE183" s="166">
        <f>IF(N183="základní",J183,0)</f>
        <v>2347.04</v>
      </c>
      <c r="BF183" s="166">
        <f>IF(N183="snížená",J183,0)</f>
        <v>0</v>
      </c>
      <c r="BG183" s="166">
        <f>IF(N183="zákl. přenesená",J183,0)</f>
        <v>0</v>
      </c>
      <c r="BH183" s="166">
        <f>IF(N183="sníž. přenesená",J183,0)</f>
        <v>0</v>
      </c>
      <c r="BI183" s="166">
        <f>IF(N183="nulová",J183,0)</f>
        <v>0</v>
      </c>
      <c r="BJ183" s="19" t="s">
        <v>87</v>
      </c>
      <c r="BK183" s="166">
        <f>ROUND(I183*H183,2)</f>
        <v>2347.04</v>
      </c>
      <c r="BL183" s="19" t="s">
        <v>163</v>
      </c>
      <c r="BM183" s="165" t="s">
        <v>929</v>
      </c>
    </row>
    <row r="184" spans="1:65" s="2" customFormat="1" ht="10">
      <c r="A184" s="37"/>
      <c r="B184" s="38"/>
      <c r="C184" s="39"/>
      <c r="D184" s="215" t="s">
        <v>253</v>
      </c>
      <c r="E184" s="39"/>
      <c r="F184" s="216" t="s">
        <v>930</v>
      </c>
      <c r="G184" s="39"/>
      <c r="H184" s="39"/>
      <c r="I184" s="169"/>
      <c r="J184" s="39"/>
      <c r="K184" s="39"/>
      <c r="L184" s="42"/>
      <c r="M184" s="170"/>
      <c r="N184" s="171"/>
      <c r="O184" s="67"/>
      <c r="P184" s="67"/>
      <c r="Q184" s="67"/>
      <c r="R184" s="67"/>
      <c r="S184" s="67"/>
      <c r="T184" s="68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T184" s="19" t="s">
        <v>253</v>
      </c>
      <c r="AU184" s="19" t="s">
        <v>89</v>
      </c>
    </row>
    <row r="185" spans="1:65" s="13" customFormat="1" ht="10">
      <c r="B185" s="204"/>
      <c r="C185" s="205"/>
      <c r="D185" s="167" t="s">
        <v>247</v>
      </c>
      <c r="E185" s="206" t="s">
        <v>35</v>
      </c>
      <c r="F185" s="207" t="s">
        <v>931</v>
      </c>
      <c r="G185" s="205"/>
      <c r="H185" s="208">
        <v>14.669</v>
      </c>
      <c r="I185" s="209"/>
      <c r="J185" s="205"/>
      <c r="K185" s="205"/>
      <c r="L185" s="210"/>
      <c r="M185" s="211"/>
      <c r="N185" s="212"/>
      <c r="O185" s="212"/>
      <c r="P185" s="212"/>
      <c r="Q185" s="212"/>
      <c r="R185" s="212"/>
      <c r="S185" s="212"/>
      <c r="T185" s="213"/>
      <c r="AT185" s="214" t="s">
        <v>247</v>
      </c>
      <c r="AU185" s="214" t="s">
        <v>89</v>
      </c>
      <c r="AV185" s="13" t="s">
        <v>89</v>
      </c>
      <c r="AW185" s="13" t="s">
        <v>39</v>
      </c>
      <c r="AX185" s="13" t="s">
        <v>79</v>
      </c>
      <c r="AY185" s="214" t="s">
        <v>154</v>
      </c>
    </row>
    <row r="186" spans="1:65" s="13" customFormat="1" ht="10">
      <c r="B186" s="204"/>
      <c r="C186" s="205"/>
      <c r="D186" s="167" t="s">
        <v>247</v>
      </c>
      <c r="E186" s="206" t="s">
        <v>35</v>
      </c>
      <c r="F186" s="207" t="s">
        <v>932</v>
      </c>
      <c r="G186" s="205"/>
      <c r="H186" s="208">
        <v>14.669</v>
      </c>
      <c r="I186" s="209"/>
      <c r="J186" s="205"/>
      <c r="K186" s="205"/>
      <c r="L186" s="210"/>
      <c r="M186" s="211"/>
      <c r="N186" s="212"/>
      <c r="O186" s="212"/>
      <c r="P186" s="212"/>
      <c r="Q186" s="212"/>
      <c r="R186" s="212"/>
      <c r="S186" s="212"/>
      <c r="T186" s="213"/>
      <c r="AT186" s="214" t="s">
        <v>247</v>
      </c>
      <c r="AU186" s="214" t="s">
        <v>89</v>
      </c>
      <c r="AV186" s="13" t="s">
        <v>89</v>
      </c>
      <c r="AW186" s="13" t="s">
        <v>39</v>
      </c>
      <c r="AX186" s="13" t="s">
        <v>79</v>
      </c>
      <c r="AY186" s="214" t="s">
        <v>154</v>
      </c>
    </row>
    <row r="187" spans="1:65" s="14" customFormat="1" ht="10">
      <c r="B187" s="217"/>
      <c r="C187" s="218"/>
      <c r="D187" s="167" t="s">
        <v>247</v>
      </c>
      <c r="E187" s="219" t="s">
        <v>35</v>
      </c>
      <c r="F187" s="220" t="s">
        <v>267</v>
      </c>
      <c r="G187" s="218"/>
      <c r="H187" s="221">
        <v>29.338000000000001</v>
      </c>
      <c r="I187" s="222"/>
      <c r="J187" s="218"/>
      <c r="K187" s="218"/>
      <c r="L187" s="223"/>
      <c r="M187" s="224"/>
      <c r="N187" s="225"/>
      <c r="O187" s="225"/>
      <c r="P187" s="225"/>
      <c r="Q187" s="225"/>
      <c r="R187" s="225"/>
      <c r="S187" s="225"/>
      <c r="T187" s="226"/>
      <c r="AT187" s="227" t="s">
        <v>247</v>
      </c>
      <c r="AU187" s="227" t="s">
        <v>89</v>
      </c>
      <c r="AV187" s="14" t="s">
        <v>163</v>
      </c>
      <c r="AW187" s="14" t="s">
        <v>39</v>
      </c>
      <c r="AX187" s="14" t="s">
        <v>87</v>
      </c>
      <c r="AY187" s="227" t="s">
        <v>154</v>
      </c>
    </row>
    <row r="188" spans="1:65" s="2" customFormat="1" ht="24.15" customHeight="1">
      <c r="A188" s="37"/>
      <c r="B188" s="38"/>
      <c r="C188" s="154" t="s">
        <v>216</v>
      </c>
      <c r="D188" s="154" t="s">
        <v>149</v>
      </c>
      <c r="E188" s="155" t="s">
        <v>704</v>
      </c>
      <c r="F188" s="156" t="s">
        <v>610</v>
      </c>
      <c r="G188" s="157" t="s">
        <v>562</v>
      </c>
      <c r="H188" s="158">
        <v>465.209</v>
      </c>
      <c r="I188" s="159">
        <v>180</v>
      </c>
      <c r="J188" s="160">
        <f>ROUND(I188*H188,2)</f>
        <v>83737.62</v>
      </c>
      <c r="K188" s="156" t="s">
        <v>251</v>
      </c>
      <c r="L188" s="42"/>
      <c r="M188" s="161" t="s">
        <v>35</v>
      </c>
      <c r="N188" s="162" t="s">
        <v>50</v>
      </c>
      <c r="O188" s="67"/>
      <c r="P188" s="163">
        <f>O188*H188</f>
        <v>0</v>
      </c>
      <c r="Q188" s="163">
        <v>0</v>
      </c>
      <c r="R188" s="163">
        <f>Q188*H188</f>
        <v>0</v>
      </c>
      <c r="S188" s="163">
        <v>0</v>
      </c>
      <c r="T188" s="164">
        <f>S188*H188</f>
        <v>0</v>
      </c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R188" s="165" t="s">
        <v>163</v>
      </c>
      <c r="AT188" s="165" t="s">
        <v>149</v>
      </c>
      <c r="AU188" s="165" t="s">
        <v>89</v>
      </c>
      <c r="AY188" s="19" t="s">
        <v>154</v>
      </c>
      <c r="BE188" s="166">
        <f>IF(N188="základní",J188,0)</f>
        <v>83737.62</v>
      </c>
      <c r="BF188" s="166">
        <f>IF(N188="snížená",J188,0)</f>
        <v>0</v>
      </c>
      <c r="BG188" s="166">
        <f>IF(N188="zákl. přenesená",J188,0)</f>
        <v>0</v>
      </c>
      <c r="BH188" s="166">
        <f>IF(N188="sníž. přenesená",J188,0)</f>
        <v>0</v>
      </c>
      <c r="BI188" s="166">
        <f>IF(N188="nulová",J188,0)</f>
        <v>0</v>
      </c>
      <c r="BJ188" s="19" t="s">
        <v>87</v>
      </c>
      <c r="BK188" s="166">
        <f>ROUND(I188*H188,2)</f>
        <v>83737.62</v>
      </c>
      <c r="BL188" s="19" t="s">
        <v>163</v>
      </c>
      <c r="BM188" s="165" t="s">
        <v>933</v>
      </c>
    </row>
    <row r="189" spans="1:65" s="2" customFormat="1" ht="10">
      <c r="A189" s="37"/>
      <c r="B189" s="38"/>
      <c r="C189" s="39"/>
      <c r="D189" s="215" t="s">
        <v>253</v>
      </c>
      <c r="E189" s="39"/>
      <c r="F189" s="216" t="s">
        <v>706</v>
      </c>
      <c r="G189" s="39"/>
      <c r="H189" s="39"/>
      <c r="I189" s="169"/>
      <c r="J189" s="39"/>
      <c r="K189" s="39"/>
      <c r="L189" s="42"/>
      <c r="M189" s="170"/>
      <c r="N189" s="171"/>
      <c r="O189" s="67"/>
      <c r="P189" s="67"/>
      <c r="Q189" s="67"/>
      <c r="R189" s="67"/>
      <c r="S189" s="67"/>
      <c r="T189" s="68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T189" s="19" t="s">
        <v>253</v>
      </c>
      <c r="AU189" s="19" t="s">
        <v>89</v>
      </c>
    </row>
    <row r="190" spans="1:65" s="13" customFormat="1" ht="10">
      <c r="B190" s="204"/>
      <c r="C190" s="205"/>
      <c r="D190" s="167" t="s">
        <v>247</v>
      </c>
      <c r="E190" s="206" t="s">
        <v>35</v>
      </c>
      <c r="F190" s="207" t="s">
        <v>934</v>
      </c>
      <c r="G190" s="205"/>
      <c r="H190" s="208">
        <v>244.84700000000001</v>
      </c>
      <c r="I190" s="209"/>
      <c r="J190" s="205"/>
      <c r="K190" s="205"/>
      <c r="L190" s="210"/>
      <c r="M190" s="211"/>
      <c r="N190" s="212"/>
      <c r="O190" s="212"/>
      <c r="P190" s="212"/>
      <c r="Q190" s="212"/>
      <c r="R190" s="212"/>
      <c r="S190" s="212"/>
      <c r="T190" s="213"/>
      <c r="AT190" s="214" t="s">
        <v>247</v>
      </c>
      <c r="AU190" s="214" t="s">
        <v>89</v>
      </c>
      <c r="AV190" s="13" t="s">
        <v>89</v>
      </c>
      <c r="AW190" s="13" t="s">
        <v>39</v>
      </c>
      <c r="AX190" s="13" t="s">
        <v>79</v>
      </c>
      <c r="AY190" s="214" t="s">
        <v>154</v>
      </c>
    </row>
    <row r="191" spans="1:65" s="15" customFormat="1" ht="10">
      <c r="B191" s="238"/>
      <c r="C191" s="239"/>
      <c r="D191" s="167" t="s">
        <v>247</v>
      </c>
      <c r="E191" s="240" t="s">
        <v>35</v>
      </c>
      <c r="F191" s="241" t="s">
        <v>482</v>
      </c>
      <c r="G191" s="239"/>
      <c r="H191" s="242">
        <v>244.84700000000001</v>
      </c>
      <c r="I191" s="243"/>
      <c r="J191" s="239"/>
      <c r="K191" s="239"/>
      <c r="L191" s="244"/>
      <c r="M191" s="245"/>
      <c r="N191" s="246"/>
      <c r="O191" s="246"/>
      <c r="P191" s="246"/>
      <c r="Q191" s="246"/>
      <c r="R191" s="246"/>
      <c r="S191" s="246"/>
      <c r="T191" s="247"/>
      <c r="AT191" s="248" t="s">
        <v>247</v>
      </c>
      <c r="AU191" s="248" t="s">
        <v>89</v>
      </c>
      <c r="AV191" s="15" t="s">
        <v>159</v>
      </c>
      <c r="AW191" s="15" t="s">
        <v>39</v>
      </c>
      <c r="AX191" s="15" t="s">
        <v>79</v>
      </c>
      <c r="AY191" s="248" t="s">
        <v>154</v>
      </c>
    </row>
    <row r="192" spans="1:65" s="13" customFormat="1" ht="10">
      <c r="B192" s="204"/>
      <c r="C192" s="205"/>
      <c r="D192" s="167" t="s">
        <v>247</v>
      </c>
      <c r="E192" s="206" t="s">
        <v>35</v>
      </c>
      <c r="F192" s="207" t="s">
        <v>935</v>
      </c>
      <c r="G192" s="205"/>
      <c r="H192" s="208">
        <v>465.209</v>
      </c>
      <c r="I192" s="209"/>
      <c r="J192" s="205"/>
      <c r="K192" s="205"/>
      <c r="L192" s="210"/>
      <c r="M192" s="211"/>
      <c r="N192" s="212"/>
      <c r="O192" s="212"/>
      <c r="P192" s="212"/>
      <c r="Q192" s="212"/>
      <c r="R192" s="212"/>
      <c r="S192" s="212"/>
      <c r="T192" s="213"/>
      <c r="AT192" s="214" t="s">
        <v>247</v>
      </c>
      <c r="AU192" s="214" t="s">
        <v>89</v>
      </c>
      <c r="AV192" s="13" t="s">
        <v>89</v>
      </c>
      <c r="AW192" s="13" t="s">
        <v>39</v>
      </c>
      <c r="AX192" s="13" t="s">
        <v>87</v>
      </c>
      <c r="AY192" s="214" t="s">
        <v>154</v>
      </c>
    </row>
    <row r="193" spans="1:65" s="2" customFormat="1" ht="24.15" customHeight="1">
      <c r="A193" s="37"/>
      <c r="B193" s="38"/>
      <c r="C193" s="154" t="s">
        <v>220</v>
      </c>
      <c r="D193" s="154" t="s">
        <v>149</v>
      </c>
      <c r="E193" s="155" t="s">
        <v>709</v>
      </c>
      <c r="F193" s="156" t="s">
        <v>710</v>
      </c>
      <c r="G193" s="157" t="s">
        <v>662</v>
      </c>
      <c r="H193" s="158">
        <v>244.84700000000001</v>
      </c>
      <c r="I193" s="159">
        <v>22</v>
      </c>
      <c r="J193" s="160">
        <f>ROUND(I193*H193,2)</f>
        <v>5386.63</v>
      </c>
      <c r="K193" s="156" t="s">
        <v>251</v>
      </c>
      <c r="L193" s="42"/>
      <c r="M193" s="161" t="s">
        <v>35</v>
      </c>
      <c r="N193" s="162" t="s">
        <v>50</v>
      </c>
      <c r="O193" s="67"/>
      <c r="P193" s="163">
        <f>O193*H193</f>
        <v>0</v>
      </c>
      <c r="Q193" s="163">
        <v>0</v>
      </c>
      <c r="R193" s="163">
        <f>Q193*H193</f>
        <v>0</v>
      </c>
      <c r="S193" s="163">
        <v>0</v>
      </c>
      <c r="T193" s="164">
        <f>S193*H193</f>
        <v>0</v>
      </c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R193" s="165" t="s">
        <v>163</v>
      </c>
      <c r="AT193" s="165" t="s">
        <v>149</v>
      </c>
      <c r="AU193" s="165" t="s">
        <v>89</v>
      </c>
      <c r="AY193" s="19" t="s">
        <v>154</v>
      </c>
      <c r="BE193" s="166">
        <f>IF(N193="základní",J193,0)</f>
        <v>5386.63</v>
      </c>
      <c r="BF193" s="166">
        <f>IF(N193="snížená",J193,0)</f>
        <v>0</v>
      </c>
      <c r="BG193" s="166">
        <f>IF(N193="zákl. přenesená",J193,0)</f>
        <v>0</v>
      </c>
      <c r="BH193" s="166">
        <f>IF(N193="sníž. přenesená",J193,0)</f>
        <v>0</v>
      </c>
      <c r="BI193" s="166">
        <f>IF(N193="nulová",J193,0)</f>
        <v>0</v>
      </c>
      <c r="BJ193" s="19" t="s">
        <v>87</v>
      </c>
      <c r="BK193" s="166">
        <f>ROUND(I193*H193,2)</f>
        <v>5386.63</v>
      </c>
      <c r="BL193" s="19" t="s">
        <v>163</v>
      </c>
      <c r="BM193" s="165" t="s">
        <v>936</v>
      </c>
    </row>
    <row r="194" spans="1:65" s="2" customFormat="1" ht="10">
      <c r="A194" s="37"/>
      <c r="B194" s="38"/>
      <c r="C194" s="39"/>
      <c r="D194" s="215" t="s">
        <v>253</v>
      </c>
      <c r="E194" s="39"/>
      <c r="F194" s="216" t="s">
        <v>712</v>
      </c>
      <c r="G194" s="39"/>
      <c r="H194" s="39"/>
      <c r="I194" s="169"/>
      <c r="J194" s="39"/>
      <c r="K194" s="39"/>
      <c r="L194" s="42"/>
      <c r="M194" s="170"/>
      <c r="N194" s="171"/>
      <c r="O194" s="67"/>
      <c r="P194" s="67"/>
      <c r="Q194" s="67"/>
      <c r="R194" s="67"/>
      <c r="S194" s="67"/>
      <c r="T194" s="68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T194" s="19" t="s">
        <v>253</v>
      </c>
      <c r="AU194" s="19" t="s">
        <v>89</v>
      </c>
    </row>
    <row r="195" spans="1:65" s="13" customFormat="1" ht="10">
      <c r="B195" s="204"/>
      <c r="C195" s="205"/>
      <c r="D195" s="167" t="s">
        <v>247</v>
      </c>
      <c r="E195" s="206" t="s">
        <v>35</v>
      </c>
      <c r="F195" s="207" t="s">
        <v>934</v>
      </c>
      <c r="G195" s="205"/>
      <c r="H195" s="208">
        <v>244.84700000000001</v>
      </c>
      <c r="I195" s="209"/>
      <c r="J195" s="205"/>
      <c r="K195" s="205"/>
      <c r="L195" s="210"/>
      <c r="M195" s="211"/>
      <c r="N195" s="212"/>
      <c r="O195" s="212"/>
      <c r="P195" s="212"/>
      <c r="Q195" s="212"/>
      <c r="R195" s="212"/>
      <c r="S195" s="212"/>
      <c r="T195" s="213"/>
      <c r="AT195" s="214" t="s">
        <v>247</v>
      </c>
      <c r="AU195" s="214" t="s">
        <v>89</v>
      </c>
      <c r="AV195" s="13" t="s">
        <v>89</v>
      </c>
      <c r="AW195" s="13" t="s">
        <v>39</v>
      </c>
      <c r="AX195" s="13" t="s">
        <v>87</v>
      </c>
      <c r="AY195" s="214" t="s">
        <v>154</v>
      </c>
    </row>
    <row r="196" spans="1:65" s="12" customFormat="1" ht="22.75" customHeight="1">
      <c r="B196" s="188"/>
      <c r="C196" s="189"/>
      <c r="D196" s="190" t="s">
        <v>78</v>
      </c>
      <c r="E196" s="202" t="s">
        <v>163</v>
      </c>
      <c r="F196" s="202" t="s">
        <v>713</v>
      </c>
      <c r="G196" s="189"/>
      <c r="H196" s="189"/>
      <c r="I196" s="192"/>
      <c r="J196" s="203">
        <f>BK196</f>
        <v>300496.51</v>
      </c>
      <c r="K196" s="189"/>
      <c r="L196" s="194"/>
      <c r="M196" s="195"/>
      <c r="N196" s="196"/>
      <c r="O196" s="196"/>
      <c r="P196" s="197">
        <f>SUM(P197:P252)</f>
        <v>0</v>
      </c>
      <c r="Q196" s="196"/>
      <c r="R196" s="197">
        <f>SUM(R197:R252)</f>
        <v>301.16162352000003</v>
      </c>
      <c r="S196" s="196"/>
      <c r="T196" s="198">
        <f>SUM(T197:T252)</f>
        <v>0</v>
      </c>
      <c r="AR196" s="199" t="s">
        <v>87</v>
      </c>
      <c r="AT196" s="200" t="s">
        <v>78</v>
      </c>
      <c r="AU196" s="200" t="s">
        <v>87</v>
      </c>
      <c r="AY196" s="199" t="s">
        <v>154</v>
      </c>
      <c r="BK196" s="201">
        <f>SUM(BK197:BK252)</f>
        <v>300496.51</v>
      </c>
    </row>
    <row r="197" spans="1:65" s="2" customFormat="1" ht="24.15" customHeight="1">
      <c r="A197" s="37"/>
      <c r="B197" s="38"/>
      <c r="C197" s="154" t="s">
        <v>341</v>
      </c>
      <c r="D197" s="154" t="s">
        <v>149</v>
      </c>
      <c r="E197" s="155" t="s">
        <v>714</v>
      </c>
      <c r="F197" s="156" t="s">
        <v>715</v>
      </c>
      <c r="G197" s="157" t="s">
        <v>662</v>
      </c>
      <c r="H197" s="158">
        <v>136.46</v>
      </c>
      <c r="I197" s="159">
        <v>157</v>
      </c>
      <c r="J197" s="160">
        <f>ROUND(I197*H197,2)</f>
        <v>21424.22</v>
      </c>
      <c r="K197" s="156" t="s">
        <v>251</v>
      </c>
      <c r="L197" s="42"/>
      <c r="M197" s="161" t="s">
        <v>35</v>
      </c>
      <c r="N197" s="162" t="s">
        <v>50</v>
      </c>
      <c r="O197" s="67"/>
      <c r="P197" s="163">
        <f>O197*H197</f>
        <v>0</v>
      </c>
      <c r="Q197" s="163">
        <v>0</v>
      </c>
      <c r="R197" s="163">
        <f>Q197*H197</f>
        <v>0</v>
      </c>
      <c r="S197" s="163">
        <v>0</v>
      </c>
      <c r="T197" s="164">
        <f>S197*H197</f>
        <v>0</v>
      </c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R197" s="165" t="s">
        <v>163</v>
      </c>
      <c r="AT197" s="165" t="s">
        <v>149</v>
      </c>
      <c r="AU197" s="165" t="s">
        <v>89</v>
      </c>
      <c r="AY197" s="19" t="s">
        <v>154</v>
      </c>
      <c r="BE197" s="166">
        <f>IF(N197="základní",J197,0)</f>
        <v>21424.22</v>
      </c>
      <c r="BF197" s="166">
        <f>IF(N197="snížená",J197,0)</f>
        <v>0</v>
      </c>
      <c r="BG197" s="166">
        <f>IF(N197="zákl. přenesená",J197,0)</f>
        <v>0</v>
      </c>
      <c r="BH197" s="166">
        <f>IF(N197="sníž. přenesená",J197,0)</f>
        <v>0</v>
      </c>
      <c r="BI197" s="166">
        <f>IF(N197="nulová",J197,0)</f>
        <v>0</v>
      </c>
      <c r="BJ197" s="19" t="s">
        <v>87</v>
      </c>
      <c r="BK197" s="166">
        <f>ROUND(I197*H197,2)</f>
        <v>21424.22</v>
      </c>
      <c r="BL197" s="19" t="s">
        <v>163</v>
      </c>
      <c r="BM197" s="165" t="s">
        <v>937</v>
      </c>
    </row>
    <row r="198" spans="1:65" s="2" customFormat="1" ht="10">
      <c r="A198" s="37"/>
      <c r="B198" s="38"/>
      <c r="C198" s="39"/>
      <c r="D198" s="215" t="s">
        <v>253</v>
      </c>
      <c r="E198" s="39"/>
      <c r="F198" s="216" t="s">
        <v>717</v>
      </c>
      <c r="G198" s="39"/>
      <c r="H198" s="39"/>
      <c r="I198" s="169"/>
      <c r="J198" s="39"/>
      <c r="K198" s="39"/>
      <c r="L198" s="42"/>
      <c r="M198" s="170"/>
      <c r="N198" s="171"/>
      <c r="O198" s="67"/>
      <c r="P198" s="67"/>
      <c r="Q198" s="67"/>
      <c r="R198" s="67"/>
      <c r="S198" s="67"/>
      <c r="T198" s="68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T198" s="19" t="s">
        <v>253</v>
      </c>
      <c r="AU198" s="19" t="s">
        <v>89</v>
      </c>
    </row>
    <row r="199" spans="1:65" s="13" customFormat="1" ht="10">
      <c r="B199" s="204"/>
      <c r="C199" s="205"/>
      <c r="D199" s="167" t="s">
        <v>247</v>
      </c>
      <c r="E199" s="206" t="s">
        <v>35</v>
      </c>
      <c r="F199" s="207" t="s">
        <v>938</v>
      </c>
      <c r="G199" s="205"/>
      <c r="H199" s="208">
        <v>5.625</v>
      </c>
      <c r="I199" s="209"/>
      <c r="J199" s="205"/>
      <c r="K199" s="205"/>
      <c r="L199" s="210"/>
      <c r="M199" s="211"/>
      <c r="N199" s="212"/>
      <c r="O199" s="212"/>
      <c r="P199" s="212"/>
      <c r="Q199" s="212"/>
      <c r="R199" s="212"/>
      <c r="S199" s="212"/>
      <c r="T199" s="213"/>
      <c r="AT199" s="214" t="s">
        <v>247</v>
      </c>
      <c r="AU199" s="214" t="s">
        <v>89</v>
      </c>
      <c r="AV199" s="13" t="s">
        <v>89</v>
      </c>
      <c r="AW199" s="13" t="s">
        <v>39</v>
      </c>
      <c r="AX199" s="13" t="s">
        <v>79</v>
      </c>
      <c r="AY199" s="214" t="s">
        <v>154</v>
      </c>
    </row>
    <row r="200" spans="1:65" s="13" customFormat="1" ht="10">
      <c r="B200" s="204"/>
      <c r="C200" s="205"/>
      <c r="D200" s="167" t="s">
        <v>247</v>
      </c>
      <c r="E200" s="206" t="s">
        <v>35</v>
      </c>
      <c r="F200" s="207" t="s">
        <v>939</v>
      </c>
      <c r="G200" s="205"/>
      <c r="H200" s="208">
        <v>23.712</v>
      </c>
      <c r="I200" s="209"/>
      <c r="J200" s="205"/>
      <c r="K200" s="205"/>
      <c r="L200" s="210"/>
      <c r="M200" s="211"/>
      <c r="N200" s="212"/>
      <c r="O200" s="212"/>
      <c r="P200" s="212"/>
      <c r="Q200" s="212"/>
      <c r="R200" s="212"/>
      <c r="S200" s="212"/>
      <c r="T200" s="213"/>
      <c r="AT200" s="214" t="s">
        <v>247</v>
      </c>
      <c r="AU200" s="214" t="s">
        <v>89</v>
      </c>
      <c r="AV200" s="13" t="s">
        <v>89</v>
      </c>
      <c r="AW200" s="13" t="s">
        <v>39</v>
      </c>
      <c r="AX200" s="13" t="s">
        <v>79</v>
      </c>
      <c r="AY200" s="214" t="s">
        <v>154</v>
      </c>
    </row>
    <row r="201" spans="1:65" s="13" customFormat="1" ht="10">
      <c r="B201" s="204"/>
      <c r="C201" s="205"/>
      <c r="D201" s="167" t="s">
        <v>247</v>
      </c>
      <c r="E201" s="206" t="s">
        <v>35</v>
      </c>
      <c r="F201" s="207" t="s">
        <v>940</v>
      </c>
      <c r="G201" s="205"/>
      <c r="H201" s="208">
        <v>14.154999999999999</v>
      </c>
      <c r="I201" s="209"/>
      <c r="J201" s="205"/>
      <c r="K201" s="205"/>
      <c r="L201" s="210"/>
      <c r="M201" s="211"/>
      <c r="N201" s="212"/>
      <c r="O201" s="212"/>
      <c r="P201" s="212"/>
      <c r="Q201" s="212"/>
      <c r="R201" s="212"/>
      <c r="S201" s="212"/>
      <c r="T201" s="213"/>
      <c r="AT201" s="214" t="s">
        <v>247</v>
      </c>
      <c r="AU201" s="214" t="s">
        <v>89</v>
      </c>
      <c r="AV201" s="13" t="s">
        <v>89</v>
      </c>
      <c r="AW201" s="13" t="s">
        <v>39</v>
      </c>
      <c r="AX201" s="13" t="s">
        <v>79</v>
      </c>
      <c r="AY201" s="214" t="s">
        <v>154</v>
      </c>
    </row>
    <row r="202" spans="1:65" s="13" customFormat="1" ht="10">
      <c r="B202" s="204"/>
      <c r="C202" s="205"/>
      <c r="D202" s="167" t="s">
        <v>247</v>
      </c>
      <c r="E202" s="206" t="s">
        <v>35</v>
      </c>
      <c r="F202" s="207" t="s">
        <v>941</v>
      </c>
      <c r="G202" s="205"/>
      <c r="H202" s="208">
        <v>5.508</v>
      </c>
      <c r="I202" s="209"/>
      <c r="J202" s="205"/>
      <c r="K202" s="205"/>
      <c r="L202" s="210"/>
      <c r="M202" s="211"/>
      <c r="N202" s="212"/>
      <c r="O202" s="212"/>
      <c r="P202" s="212"/>
      <c r="Q202" s="212"/>
      <c r="R202" s="212"/>
      <c r="S202" s="212"/>
      <c r="T202" s="213"/>
      <c r="AT202" s="214" t="s">
        <v>247</v>
      </c>
      <c r="AU202" s="214" t="s">
        <v>89</v>
      </c>
      <c r="AV202" s="13" t="s">
        <v>89</v>
      </c>
      <c r="AW202" s="13" t="s">
        <v>39</v>
      </c>
      <c r="AX202" s="13" t="s">
        <v>79</v>
      </c>
      <c r="AY202" s="214" t="s">
        <v>154</v>
      </c>
    </row>
    <row r="203" spans="1:65" s="13" customFormat="1" ht="10">
      <c r="B203" s="204"/>
      <c r="C203" s="205"/>
      <c r="D203" s="167" t="s">
        <v>247</v>
      </c>
      <c r="E203" s="206" t="s">
        <v>35</v>
      </c>
      <c r="F203" s="207" t="s">
        <v>942</v>
      </c>
      <c r="G203" s="205"/>
      <c r="H203" s="208">
        <v>9.5549999999999997</v>
      </c>
      <c r="I203" s="209"/>
      <c r="J203" s="205"/>
      <c r="K203" s="205"/>
      <c r="L203" s="210"/>
      <c r="M203" s="211"/>
      <c r="N203" s="212"/>
      <c r="O203" s="212"/>
      <c r="P203" s="212"/>
      <c r="Q203" s="212"/>
      <c r="R203" s="212"/>
      <c r="S203" s="212"/>
      <c r="T203" s="213"/>
      <c r="AT203" s="214" t="s">
        <v>247</v>
      </c>
      <c r="AU203" s="214" t="s">
        <v>89</v>
      </c>
      <c r="AV203" s="13" t="s">
        <v>89</v>
      </c>
      <c r="AW203" s="13" t="s">
        <v>39</v>
      </c>
      <c r="AX203" s="13" t="s">
        <v>79</v>
      </c>
      <c r="AY203" s="214" t="s">
        <v>154</v>
      </c>
    </row>
    <row r="204" spans="1:65" s="13" customFormat="1" ht="10">
      <c r="B204" s="204"/>
      <c r="C204" s="205"/>
      <c r="D204" s="167" t="s">
        <v>247</v>
      </c>
      <c r="E204" s="206" t="s">
        <v>35</v>
      </c>
      <c r="F204" s="207" t="s">
        <v>943</v>
      </c>
      <c r="G204" s="205"/>
      <c r="H204" s="208">
        <v>95.4</v>
      </c>
      <c r="I204" s="209"/>
      <c r="J204" s="205"/>
      <c r="K204" s="205"/>
      <c r="L204" s="210"/>
      <c r="M204" s="211"/>
      <c r="N204" s="212"/>
      <c r="O204" s="212"/>
      <c r="P204" s="212"/>
      <c r="Q204" s="212"/>
      <c r="R204" s="212"/>
      <c r="S204" s="212"/>
      <c r="T204" s="213"/>
      <c r="AT204" s="214" t="s">
        <v>247</v>
      </c>
      <c r="AU204" s="214" t="s">
        <v>89</v>
      </c>
      <c r="AV204" s="13" t="s">
        <v>89</v>
      </c>
      <c r="AW204" s="13" t="s">
        <v>39</v>
      </c>
      <c r="AX204" s="13" t="s">
        <v>79</v>
      </c>
      <c r="AY204" s="214" t="s">
        <v>154</v>
      </c>
    </row>
    <row r="205" spans="1:65" s="13" customFormat="1" ht="10">
      <c r="B205" s="204"/>
      <c r="C205" s="205"/>
      <c r="D205" s="167" t="s">
        <v>247</v>
      </c>
      <c r="E205" s="206" t="s">
        <v>35</v>
      </c>
      <c r="F205" s="207" t="s">
        <v>944</v>
      </c>
      <c r="G205" s="205"/>
      <c r="H205" s="208">
        <v>-17.495000000000001</v>
      </c>
      <c r="I205" s="209"/>
      <c r="J205" s="205"/>
      <c r="K205" s="205"/>
      <c r="L205" s="210"/>
      <c r="M205" s="211"/>
      <c r="N205" s="212"/>
      <c r="O205" s="212"/>
      <c r="P205" s="212"/>
      <c r="Q205" s="212"/>
      <c r="R205" s="212"/>
      <c r="S205" s="212"/>
      <c r="T205" s="213"/>
      <c r="AT205" s="214" t="s">
        <v>247</v>
      </c>
      <c r="AU205" s="214" t="s">
        <v>89</v>
      </c>
      <c r="AV205" s="13" t="s">
        <v>89</v>
      </c>
      <c r="AW205" s="13" t="s">
        <v>39</v>
      </c>
      <c r="AX205" s="13" t="s">
        <v>79</v>
      </c>
      <c r="AY205" s="214" t="s">
        <v>154</v>
      </c>
    </row>
    <row r="206" spans="1:65" s="14" customFormat="1" ht="10">
      <c r="B206" s="217"/>
      <c r="C206" s="218"/>
      <c r="D206" s="167" t="s">
        <v>247</v>
      </c>
      <c r="E206" s="219" t="s">
        <v>35</v>
      </c>
      <c r="F206" s="220" t="s">
        <v>267</v>
      </c>
      <c r="G206" s="218"/>
      <c r="H206" s="221">
        <v>136.46</v>
      </c>
      <c r="I206" s="222"/>
      <c r="J206" s="218"/>
      <c r="K206" s="218"/>
      <c r="L206" s="223"/>
      <c r="M206" s="224"/>
      <c r="N206" s="225"/>
      <c r="O206" s="225"/>
      <c r="P206" s="225"/>
      <c r="Q206" s="225"/>
      <c r="R206" s="225"/>
      <c r="S206" s="225"/>
      <c r="T206" s="226"/>
      <c r="AT206" s="227" t="s">
        <v>247</v>
      </c>
      <c r="AU206" s="227" t="s">
        <v>89</v>
      </c>
      <c r="AV206" s="14" t="s">
        <v>163</v>
      </c>
      <c r="AW206" s="14" t="s">
        <v>39</v>
      </c>
      <c r="AX206" s="14" t="s">
        <v>87</v>
      </c>
      <c r="AY206" s="227" t="s">
        <v>154</v>
      </c>
    </row>
    <row r="207" spans="1:65" s="2" customFormat="1" ht="16.5" customHeight="1">
      <c r="A207" s="37"/>
      <c r="B207" s="38"/>
      <c r="C207" s="228" t="s">
        <v>349</v>
      </c>
      <c r="D207" s="228" t="s">
        <v>463</v>
      </c>
      <c r="E207" s="229" t="s">
        <v>719</v>
      </c>
      <c r="F207" s="230" t="s">
        <v>720</v>
      </c>
      <c r="G207" s="231" t="s">
        <v>562</v>
      </c>
      <c r="H207" s="232">
        <v>249.67400000000001</v>
      </c>
      <c r="I207" s="233">
        <v>430</v>
      </c>
      <c r="J207" s="234">
        <f>ROUND(I207*H207,2)</f>
        <v>107359.82</v>
      </c>
      <c r="K207" s="230" t="s">
        <v>251</v>
      </c>
      <c r="L207" s="235"/>
      <c r="M207" s="236" t="s">
        <v>35</v>
      </c>
      <c r="N207" s="237" t="s">
        <v>50</v>
      </c>
      <c r="O207" s="67"/>
      <c r="P207" s="163">
        <f>O207*H207</f>
        <v>0</v>
      </c>
      <c r="Q207" s="163">
        <v>1</v>
      </c>
      <c r="R207" s="163">
        <f>Q207*H207</f>
        <v>249.67400000000001</v>
      </c>
      <c r="S207" s="163">
        <v>0</v>
      </c>
      <c r="T207" s="164">
        <f>S207*H207</f>
        <v>0</v>
      </c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R207" s="165" t="s">
        <v>179</v>
      </c>
      <c r="AT207" s="165" t="s">
        <v>463</v>
      </c>
      <c r="AU207" s="165" t="s">
        <v>89</v>
      </c>
      <c r="AY207" s="19" t="s">
        <v>154</v>
      </c>
      <c r="BE207" s="166">
        <f>IF(N207="základní",J207,0)</f>
        <v>107359.82</v>
      </c>
      <c r="BF207" s="166">
        <f>IF(N207="snížená",J207,0)</f>
        <v>0</v>
      </c>
      <c r="BG207" s="166">
        <f>IF(N207="zákl. přenesená",J207,0)</f>
        <v>0</v>
      </c>
      <c r="BH207" s="166">
        <f>IF(N207="sníž. přenesená",J207,0)</f>
        <v>0</v>
      </c>
      <c r="BI207" s="166">
        <f>IF(N207="nulová",J207,0)</f>
        <v>0</v>
      </c>
      <c r="BJ207" s="19" t="s">
        <v>87</v>
      </c>
      <c r="BK207" s="166">
        <f>ROUND(I207*H207,2)</f>
        <v>107359.82</v>
      </c>
      <c r="BL207" s="19" t="s">
        <v>163</v>
      </c>
      <c r="BM207" s="165" t="s">
        <v>945</v>
      </c>
    </row>
    <row r="208" spans="1:65" s="13" customFormat="1" ht="10">
      <c r="B208" s="204"/>
      <c r="C208" s="205"/>
      <c r="D208" s="167" t="s">
        <v>247</v>
      </c>
      <c r="E208" s="206" t="s">
        <v>35</v>
      </c>
      <c r="F208" s="207" t="s">
        <v>946</v>
      </c>
      <c r="G208" s="205"/>
      <c r="H208" s="208">
        <v>107.123</v>
      </c>
      <c r="I208" s="209"/>
      <c r="J208" s="205"/>
      <c r="K208" s="205"/>
      <c r="L208" s="210"/>
      <c r="M208" s="211"/>
      <c r="N208" s="212"/>
      <c r="O208" s="212"/>
      <c r="P208" s="212"/>
      <c r="Q208" s="212"/>
      <c r="R208" s="212"/>
      <c r="S208" s="212"/>
      <c r="T208" s="213"/>
      <c r="AT208" s="214" t="s">
        <v>247</v>
      </c>
      <c r="AU208" s="214" t="s">
        <v>89</v>
      </c>
      <c r="AV208" s="13" t="s">
        <v>89</v>
      </c>
      <c r="AW208" s="13" t="s">
        <v>39</v>
      </c>
      <c r="AX208" s="13" t="s">
        <v>79</v>
      </c>
      <c r="AY208" s="214" t="s">
        <v>154</v>
      </c>
    </row>
    <row r="209" spans="1:65" s="13" customFormat="1" ht="20">
      <c r="B209" s="204"/>
      <c r="C209" s="205"/>
      <c r="D209" s="167" t="s">
        <v>247</v>
      </c>
      <c r="E209" s="206" t="s">
        <v>35</v>
      </c>
      <c r="F209" s="207" t="s">
        <v>947</v>
      </c>
      <c r="G209" s="205"/>
      <c r="H209" s="208">
        <v>14.669</v>
      </c>
      <c r="I209" s="209"/>
      <c r="J209" s="205"/>
      <c r="K209" s="205"/>
      <c r="L209" s="210"/>
      <c r="M209" s="211"/>
      <c r="N209" s="212"/>
      <c r="O209" s="212"/>
      <c r="P209" s="212"/>
      <c r="Q209" s="212"/>
      <c r="R209" s="212"/>
      <c r="S209" s="212"/>
      <c r="T209" s="213"/>
      <c r="AT209" s="214" t="s">
        <v>247</v>
      </c>
      <c r="AU209" s="214" t="s">
        <v>89</v>
      </c>
      <c r="AV209" s="13" t="s">
        <v>89</v>
      </c>
      <c r="AW209" s="13" t="s">
        <v>39</v>
      </c>
      <c r="AX209" s="13" t="s">
        <v>79</v>
      </c>
      <c r="AY209" s="214" t="s">
        <v>154</v>
      </c>
    </row>
    <row r="210" spans="1:65" s="15" customFormat="1" ht="10">
      <c r="B210" s="238"/>
      <c r="C210" s="239"/>
      <c r="D210" s="167" t="s">
        <v>247</v>
      </c>
      <c r="E210" s="240" t="s">
        <v>35</v>
      </c>
      <c r="F210" s="241" t="s">
        <v>482</v>
      </c>
      <c r="G210" s="239"/>
      <c r="H210" s="242">
        <v>121.792</v>
      </c>
      <c r="I210" s="243"/>
      <c r="J210" s="239"/>
      <c r="K210" s="239"/>
      <c r="L210" s="244"/>
      <c r="M210" s="245"/>
      <c r="N210" s="246"/>
      <c r="O210" s="246"/>
      <c r="P210" s="246"/>
      <c r="Q210" s="246"/>
      <c r="R210" s="246"/>
      <c r="S210" s="246"/>
      <c r="T210" s="247"/>
      <c r="AT210" s="248" t="s">
        <v>247</v>
      </c>
      <c r="AU210" s="248" t="s">
        <v>89</v>
      </c>
      <c r="AV210" s="15" t="s">
        <v>159</v>
      </c>
      <c r="AW210" s="15" t="s">
        <v>39</v>
      </c>
      <c r="AX210" s="15" t="s">
        <v>79</v>
      </c>
      <c r="AY210" s="248" t="s">
        <v>154</v>
      </c>
    </row>
    <row r="211" spans="1:65" s="13" customFormat="1" ht="10">
      <c r="B211" s="204"/>
      <c r="C211" s="205"/>
      <c r="D211" s="167" t="s">
        <v>247</v>
      </c>
      <c r="E211" s="206" t="s">
        <v>35</v>
      </c>
      <c r="F211" s="207" t="s">
        <v>948</v>
      </c>
      <c r="G211" s="205"/>
      <c r="H211" s="208">
        <v>249.67400000000001</v>
      </c>
      <c r="I211" s="209"/>
      <c r="J211" s="205"/>
      <c r="K211" s="205"/>
      <c r="L211" s="210"/>
      <c r="M211" s="211"/>
      <c r="N211" s="212"/>
      <c r="O211" s="212"/>
      <c r="P211" s="212"/>
      <c r="Q211" s="212"/>
      <c r="R211" s="212"/>
      <c r="S211" s="212"/>
      <c r="T211" s="213"/>
      <c r="AT211" s="214" t="s">
        <v>247</v>
      </c>
      <c r="AU211" s="214" t="s">
        <v>89</v>
      </c>
      <c r="AV211" s="13" t="s">
        <v>89</v>
      </c>
      <c r="AW211" s="13" t="s">
        <v>39</v>
      </c>
      <c r="AX211" s="13" t="s">
        <v>87</v>
      </c>
      <c r="AY211" s="214" t="s">
        <v>154</v>
      </c>
    </row>
    <row r="212" spans="1:65" s="2" customFormat="1" ht="37.75" customHeight="1">
      <c r="A212" s="37"/>
      <c r="B212" s="38"/>
      <c r="C212" s="154" t="s">
        <v>7</v>
      </c>
      <c r="D212" s="154" t="s">
        <v>149</v>
      </c>
      <c r="E212" s="155" t="s">
        <v>949</v>
      </c>
      <c r="F212" s="156" t="s">
        <v>950</v>
      </c>
      <c r="G212" s="157" t="s">
        <v>662</v>
      </c>
      <c r="H212" s="158">
        <v>48.390999999999998</v>
      </c>
      <c r="I212" s="159">
        <v>630</v>
      </c>
      <c r="J212" s="160">
        <f>ROUND(I212*H212,2)</f>
        <v>30486.33</v>
      </c>
      <c r="K212" s="156" t="s">
        <v>251</v>
      </c>
      <c r="L212" s="42"/>
      <c r="M212" s="161" t="s">
        <v>35</v>
      </c>
      <c r="N212" s="162" t="s">
        <v>50</v>
      </c>
      <c r="O212" s="67"/>
      <c r="P212" s="163">
        <f>O212*H212</f>
        <v>0</v>
      </c>
      <c r="Q212" s="163">
        <v>0</v>
      </c>
      <c r="R212" s="163">
        <f>Q212*H212</f>
        <v>0</v>
      </c>
      <c r="S212" s="163">
        <v>0</v>
      </c>
      <c r="T212" s="164">
        <f>S212*H212</f>
        <v>0</v>
      </c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  <c r="AE212" s="37"/>
      <c r="AR212" s="165" t="s">
        <v>163</v>
      </c>
      <c r="AT212" s="165" t="s">
        <v>149</v>
      </c>
      <c r="AU212" s="165" t="s">
        <v>89</v>
      </c>
      <c r="AY212" s="19" t="s">
        <v>154</v>
      </c>
      <c r="BE212" s="166">
        <f>IF(N212="základní",J212,0)</f>
        <v>30486.33</v>
      </c>
      <c r="BF212" s="166">
        <f>IF(N212="snížená",J212,0)</f>
        <v>0</v>
      </c>
      <c r="BG212" s="166">
        <f>IF(N212="zákl. přenesená",J212,0)</f>
        <v>0</v>
      </c>
      <c r="BH212" s="166">
        <f>IF(N212="sníž. přenesená",J212,0)</f>
        <v>0</v>
      </c>
      <c r="BI212" s="166">
        <f>IF(N212="nulová",J212,0)</f>
        <v>0</v>
      </c>
      <c r="BJ212" s="19" t="s">
        <v>87</v>
      </c>
      <c r="BK212" s="166">
        <f>ROUND(I212*H212,2)</f>
        <v>30486.33</v>
      </c>
      <c r="BL212" s="19" t="s">
        <v>163</v>
      </c>
      <c r="BM212" s="165" t="s">
        <v>951</v>
      </c>
    </row>
    <row r="213" spans="1:65" s="2" customFormat="1" ht="10">
      <c r="A213" s="37"/>
      <c r="B213" s="38"/>
      <c r="C213" s="39"/>
      <c r="D213" s="215" t="s">
        <v>253</v>
      </c>
      <c r="E213" s="39"/>
      <c r="F213" s="216" t="s">
        <v>952</v>
      </c>
      <c r="G213" s="39"/>
      <c r="H213" s="39"/>
      <c r="I213" s="169"/>
      <c r="J213" s="39"/>
      <c r="K213" s="39"/>
      <c r="L213" s="42"/>
      <c r="M213" s="170"/>
      <c r="N213" s="171"/>
      <c r="O213" s="67"/>
      <c r="P213" s="67"/>
      <c r="Q213" s="67"/>
      <c r="R213" s="67"/>
      <c r="S213" s="67"/>
      <c r="T213" s="68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  <c r="AE213" s="37"/>
      <c r="AT213" s="19" t="s">
        <v>253</v>
      </c>
      <c r="AU213" s="19" t="s">
        <v>89</v>
      </c>
    </row>
    <row r="214" spans="1:65" s="13" customFormat="1" ht="10">
      <c r="B214" s="204"/>
      <c r="C214" s="205"/>
      <c r="D214" s="167" t="s">
        <v>247</v>
      </c>
      <c r="E214" s="206" t="s">
        <v>35</v>
      </c>
      <c r="F214" s="207" t="s">
        <v>953</v>
      </c>
      <c r="G214" s="205"/>
      <c r="H214" s="208">
        <v>12.375</v>
      </c>
      <c r="I214" s="209"/>
      <c r="J214" s="205"/>
      <c r="K214" s="205"/>
      <c r="L214" s="210"/>
      <c r="M214" s="211"/>
      <c r="N214" s="212"/>
      <c r="O214" s="212"/>
      <c r="P214" s="212"/>
      <c r="Q214" s="212"/>
      <c r="R214" s="212"/>
      <c r="S214" s="212"/>
      <c r="T214" s="213"/>
      <c r="AT214" s="214" t="s">
        <v>247</v>
      </c>
      <c r="AU214" s="214" t="s">
        <v>89</v>
      </c>
      <c r="AV214" s="13" t="s">
        <v>89</v>
      </c>
      <c r="AW214" s="13" t="s">
        <v>39</v>
      </c>
      <c r="AX214" s="13" t="s">
        <v>79</v>
      </c>
      <c r="AY214" s="214" t="s">
        <v>154</v>
      </c>
    </row>
    <row r="215" spans="1:65" s="13" customFormat="1" ht="10">
      <c r="B215" s="204"/>
      <c r="C215" s="205"/>
      <c r="D215" s="167" t="s">
        <v>247</v>
      </c>
      <c r="E215" s="206" t="s">
        <v>35</v>
      </c>
      <c r="F215" s="207" t="s">
        <v>954</v>
      </c>
      <c r="G215" s="205"/>
      <c r="H215" s="208">
        <v>5.9279999999999999</v>
      </c>
      <c r="I215" s="209"/>
      <c r="J215" s="205"/>
      <c r="K215" s="205"/>
      <c r="L215" s="210"/>
      <c r="M215" s="211"/>
      <c r="N215" s="212"/>
      <c r="O215" s="212"/>
      <c r="P215" s="212"/>
      <c r="Q215" s="212"/>
      <c r="R215" s="212"/>
      <c r="S215" s="212"/>
      <c r="T215" s="213"/>
      <c r="AT215" s="214" t="s">
        <v>247</v>
      </c>
      <c r="AU215" s="214" t="s">
        <v>89</v>
      </c>
      <c r="AV215" s="13" t="s">
        <v>89</v>
      </c>
      <c r="AW215" s="13" t="s">
        <v>39</v>
      </c>
      <c r="AX215" s="13" t="s">
        <v>79</v>
      </c>
      <c r="AY215" s="214" t="s">
        <v>154</v>
      </c>
    </row>
    <row r="216" spans="1:65" s="13" customFormat="1" ht="10">
      <c r="B216" s="204"/>
      <c r="C216" s="205"/>
      <c r="D216" s="167" t="s">
        <v>247</v>
      </c>
      <c r="E216" s="206" t="s">
        <v>35</v>
      </c>
      <c r="F216" s="207" t="s">
        <v>955</v>
      </c>
      <c r="G216" s="205"/>
      <c r="H216" s="208">
        <v>40.975000000000001</v>
      </c>
      <c r="I216" s="209"/>
      <c r="J216" s="205"/>
      <c r="K216" s="205"/>
      <c r="L216" s="210"/>
      <c r="M216" s="211"/>
      <c r="N216" s="212"/>
      <c r="O216" s="212"/>
      <c r="P216" s="212"/>
      <c r="Q216" s="212"/>
      <c r="R216" s="212"/>
      <c r="S216" s="212"/>
      <c r="T216" s="213"/>
      <c r="AT216" s="214" t="s">
        <v>247</v>
      </c>
      <c r="AU216" s="214" t="s">
        <v>89</v>
      </c>
      <c r="AV216" s="13" t="s">
        <v>89</v>
      </c>
      <c r="AW216" s="13" t="s">
        <v>39</v>
      </c>
      <c r="AX216" s="13" t="s">
        <v>79</v>
      </c>
      <c r="AY216" s="214" t="s">
        <v>154</v>
      </c>
    </row>
    <row r="217" spans="1:65" s="13" customFormat="1" ht="10">
      <c r="B217" s="204"/>
      <c r="C217" s="205"/>
      <c r="D217" s="167" t="s">
        <v>247</v>
      </c>
      <c r="E217" s="206" t="s">
        <v>35</v>
      </c>
      <c r="F217" s="207" t="s">
        <v>956</v>
      </c>
      <c r="G217" s="205"/>
      <c r="H217" s="208">
        <v>11.88</v>
      </c>
      <c r="I217" s="209"/>
      <c r="J217" s="205"/>
      <c r="K217" s="205"/>
      <c r="L217" s="210"/>
      <c r="M217" s="211"/>
      <c r="N217" s="212"/>
      <c r="O217" s="212"/>
      <c r="P217" s="212"/>
      <c r="Q217" s="212"/>
      <c r="R217" s="212"/>
      <c r="S217" s="212"/>
      <c r="T217" s="213"/>
      <c r="AT217" s="214" t="s">
        <v>247</v>
      </c>
      <c r="AU217" s="214" t="s">
        <v>89</v>
      </c>
      <c r="AV217" s="13" t="s">
        <v>89</v>
      </c>
      <c r="AW217" s="13" t="s">
        <v>39</v>
      </c>
      <c r="AX217" s="13" t="s">
        <v>79</v>
      </c>
      <c r="AY217" s="214" t="s">
        <v>154</v>
      </c>
    </row>
    <row r="218" spans="1:65" s="13" customFormat="1" ht="10">
      <c r="B218" s="204"/>
      <c r="C218" s="205"/>
      <c r="D218" s="167" t="s">
        <v>247</v>
      </c>
      <c r="E218" s="206" t="s">
        <v>35</v>
      </c>
      <c r="F218" s="207" t="s">
        <v>957</v>
      </c>
      <c r="G218" s="205"/>
      <c r="H218" s="208">
        <v>7.35</v>
      </c>
      <c r="I218" s="209"/>
      <c r="J218" s="205"/>
      <c r="K218" s="205"/>
      <c r="L218" s="210"/>
      <c r="M218" s="211"/>
      <c r="N218" s="212"/>
      <c r="O218" s="212"/>
      <c r="P218" s="212"/>
      <c r="Q218" s="212"/>
      <c r="R218" s="212"/>
      <c r="S218" s="212"/>
      <c r="T218" s="213"/>
      <c r="AT218" s="214" t="s">
        <v>247</v>
      </c>
      <c r="AU218" s="214" t="s">
        <v>89</v>
      </c>
      <c r="AV218" s="13" t="s">
        <v>89</v>
      </c>
      <c r="AW218" s="13" t="s">
        <v>39</v>
      </c>
      <c r="AX218" s="13" t="s">
        <v>79</v>
      </c>
      <c r="AY218" s="214" t="s">
        <v>154</v>
      </c>
    </row>
    <row r="219" spans="1:65" s="13" customFormat="1" ht="10">
      <c r="B219" s="204"/>
      <c r="C219" s="205"/>
      <c r="D219" s="167" t="s">
        <v>247</v>
      </c>
      <c r="E219" s="206" t="s">
        <v>35</v>
      </c>
      <c r="F219" s="207" t="s">
        <v>958</v>
      </c>
      <c r="G219" s="205"/>
      <c r="H219" s="208">
        <v>-25.736999999999998</v>
      </c>
      <c r="I219" s="209"/>
      <c r="J219" s="205"/>
      <c r="K219" s="205"/>
      <c r="L219" s="210"/>
      <c r="M219" s="211"/>
      <c r="N219" s="212"/>
      <c r="O219" s="212"/>
      <c r="P219" s="212"/>
      <c r="Q219" s="212"/>
      <c r="R219" s="212"/>
      <c r="S219" s="212"/>
      <c r="T219" s="213"/>
      <c r="AT219" s="214" t="s">
        <v>247</v>
      </c>
      <c r="AU219" s="214" t="s">
        <v>89</v>
      </c>
      <c r="AV219" s="13" t="s">
        <v>89</v>
      </c>
      <c r="AW219" s="13" t="s">
        <v>39</v>
      </c>
      <c r="AX219" s="13" t="s">
        <v>79</v>
      </c>
      <c r="AY219" s="214" t="s">
        <v>154</v>
      </c>
    </row>
    <row r="220" spans="1:65" s="13" customFormat="1" ht="10">
      <c r="B220" s="204"/>
      <c r="C220" s="205"/>
      <c r="D220" s="167" t="s">
        <v>247</v>
      </c>
      <c r="E220" s="206" t="s">
        <v>35</v>
      </c>
      <c r="F220" s="207" t="s">
        <v>959</v>
      </c>
      <c r="G220" s="205"/>
      <c r="H220" s="208">
        <v>-2.7130000000000001</v>
      </c>
      <c r="I220" s="209"/>
      <c r="J220" s="205"/>
      <c r="K220" s="205"/>
      <c r="L220" s="210"/>
      <c r="M220" s="211"/>
      <c r="N220" s="212"/>
      <c r="O220" s="212"/>
      <c r="P220" s="212"/>
      <c r="Q220" s="212"/>
      <c r="R220" s="212"/>
      <c r="S220" s="212"/>
      <c r="T220" s="213"/>
      <c r="AT220" s="214" t="s">
        <v>247</v>
      </c>
      <c r="AU220" s="214" t="s">
        <v>89</v>
      </c>
      <c r="AV220" s="13" t="s">
        <v>89</v>
      </c>
      <c r="AW220" s="13" t="s">
        <v>39</v>
      </c>
      <c r="AX220" s="13" t="s">
        <v>79</v>
      </c>
      <c r="AY220" s="214" t="s">
        <v>154</v>
      </c>
    </row>
    <row r="221" spans="1:65" s="13" customFormat="1" ht="10">
      <c r="B221" s="204"/>
      <c r="C221" s="205"/>
      <c r="D221" s="167" t="s">
        <v>247</v>
      </c>
      <c r="E221" s="206" t="s">
        <v>35</v>
      </c>
      <c r="F221" s="207" t="s">
        <v>960</v>
      </c>
      <c r="G221" s="205"/>
      <c r="H221" s="208">
        <v>-1.1299999999999999</v>
      </c>
      <c r="I221" s="209"/>
      <c r="J221" s="205"/>
      <c r="K221" s="205"/>
      <c r="L221" s="210"/>
      <c r="M221" s="211"/>
      <c r="N221" s="212"/>
      <c r="O221" s="212"/>
      <c r="P221" s="212"/>
      <c r="Q221" s="212"/>
      <c r="R221" s="212"/>
      <c r="S221" s="212"/>
      <c r="T221" s="213"/>
      <c r="AT221" s="214" t="s">
        <v>247</v>
      </c>
      <c r="AU221" s="214" t="s">
        <v>89</v>
      </c>
      <c r="AV221" s="13" t="s">
        <v>89</v>
      </c>
      <c r="AW221" s="13" t="s">
        <v>39</v>
      </c>
      <c r="AX221" s="13" t="s">
        <v>79</v>
      </c>
      <c r="AY221" s="214" t="s">
        <v>154</v>
      </c>
    </row>
    <row r="222" spans="1:65" s="13" customFormat="1" ht="10">
      <c r="B222" s="204"/>
      <c r="C222" s="205"/>
      <c r="D222" s="167" t="s">
        <v>247</v>
      </c>
      <c r="E222" s="206" t="s">
        <v>35</v>
      </c>
      <c r="F222" s="207" t="s">
        <v>961</v>
      </c>
      <c r="G222" s="205"/>
      <c r="H222" s="208">
        <v>-0.53700000000000003</v>
      </c>
      <c r="I222" s="209"/>
      <c r="J222" s="205"/>
      <c r="K222" s="205"/>
      <c r="L222" s="210"/>
      <c r="M222" s="211"/>
      <c r="N222" s="212"/>
      <c r="O222" s="212"/>
      <c r="P222" s="212"/>
      <c r="Q222" s="212"/>
      <c r="R222" s="212"/>
      <c r="S222" s="212"/>
      <c r="T222" s="213"/>
      <c r="AT222" s="214" t="s">
        <v>247</v>
      </c>
      <c r="AU222" s="214" t="s">
        <v>89</v>
      </c>
      <c r="AV222" s="13" t="s">
        <v>89</v>
      </c>
      <c r="AW222" s="13" t="s">
        <v>39</v>
      </c>
      <c r="AX222" s="13" t="s">
        <v>79</v>
      </c>
      <c r="AY222" s="214" t="s">
        <v>154</v>
      </c>
    </row>
    <row r="223" spans="1:65" s="14" customFormat="1" ht="10">
      <c r="B223" s="217"/>
      <c r="C223" s="218"/>
      <c r="D223" s="167" t="s">
        <v>247</v>
      </c>
      <c r="E223" s="219" t="s">
        <v>35</v>
      </c>
      <c r="F223" s="220" t="s">
        <v>267</v>
      </c>
      <c r="G223" s="218"/>
      <c r="H223" s="221">
        <v>48.390999999999998</v>
      </c>
      <c r="I223" s="222"/>
      <c r="J223" s="218"/>
      <c r="K223" s="218"/>
      <c r="L223" s="223"/>
      <c r="M223" s="224"/>
      <c r="N223" s="225"/>
      <c r="O223" s="225"/>
      <c r="P223" s="225"/>
      <c r="Q223" s="225"/>
      <c r="R223" s="225"/>
      <c r="S223" s="225"/>
      <c r="T223" s="226"/>
      <c r="AT223" s="227" t="s">
        <v>247</v>
      </c>
      <c r="AU223" s="227" t="s">
        <v>89</v>
      </c>
      <c r="AV223" s="14" t="s">
        <v>163</v>
      </c>
      <c r="AW223" s="14" t="s">
        <v>39</v>
      </c>
      <c r="AX223" s="14" t="s">
        <v>87</v>
      </c>
      <c r="AY223" s="227" t="s">
        <v>154</v>
      </c>
    </row>
    <row r="224" spans="1:65" s="2" customFormat="1" ht="16.5" customHeight="1">
      <c r="A224" s="37"/>
      <c r="B224" s="38"/>
      <c r="C224" s="228" t="s">
        <v>357</v>
      </c>
      <c r="D224" s="228" t="s">
        <v>463</v>
      </c>
      <c r="E224" s="229" t="s">
        <v>962</v>
      </c>
      <c r="F224" s="230" t="s">
        <v>963</v>
      </c>
      <c r="G224" s="231" t="s">
        <v>562</v>
      </c>
      <c r="H224" s="232">
        <v>99.201999999999998</v>
      </c>
      <c r="I224" s="233">
        <v>302</v>
      </c>
      <c r="J224" s="234">
        <f>ROUND(I224*H224,2)</f>
        <v>29959</v>
      </c>
      <c r="K224" s="230" t="s">
        <v>251</v>
      </c>
      <c r="L224" s="235"/>
      <c r="M224" s="236" t="s">
        <v>35</v>
      </c>
      <c r="N224" s="237" t="s">
        <v>50</v>
      </c>
      <c r="O224" s="67"/>
      <c r="P224" s="163">
        <f>O224*H224</f>
        <v>0</v>
      </c>
      <c r="Q224" s="163">
        <v>0</v>
      </c>
      <c r="R224" s="163">
        <f>Q224*H224</f>
        <v>0</v>
      </c>
      <c r="S224" s="163">
        <v>0</v>
      </c>
      <c r="T224" s="164">
        <f>S224*H224</f>
        <v>0</v>
      </c>
      <c r="U224" s="37"/>
      <c r="V224" s="37"/>
      <c r="W224" s="37"/>
      <c r="X224" s="37"/>
      <c r="Y224" s="37"/>
      <c r="Z224" s="37"/>
      <c r="AA224" s="37"/>
      <c r="AB224" s="37"/>
      <c r="AC224" s="37"/>
      <c r="AD224" s="37"/>
      <c r="AE224" s="37"/>
      <c r="AR224" s="165" t="s">
        <v>179</v>
      </c>
      <c r="AT224" s="165" t="s">
        <v>463</v>
      </c>
      <c r="AU224" s="165" t="s">
        <v>89</v>
      </c>
      <c r="AY224" s="19" t="s">
        <v>154</v>
      </c>
      <c r="BE224" s="166">
        <f>IF(N224="základní",J224,0)</f>
        <v>29959</v>
      </c>
      <c r="BF224" s="166">
        <f>IF(N224="snížená",J224,0)</f>
        <v>0</v>
      </c>
      <c r="BG224" s="166">
        <f>IF(N224="zákl. přenesená",J224,0)</f>
        <v>0</v>
      </c>
      <c r="BH224" s="166">
        <f>IF(N224="sníž. přenesená",J224,0)</f>
        <v>0</v>
      </c>
      <c r="BI224" s="166">
        <f>IF(N224="nulová",J224,0)</f>
        <v>0</v>
      </c>
      <c r="BJ224" s="19" t="s">
        <v>87</v>
      </c>
      <c r="BK224" s="166">
        <f>ROUND(I224*H224,2)</f>
        <v>29959</v>
      </c>
      <c r="BL224" s="19" t="s">
        <v>163</v>
      </c>
      <c r="BM224" s="165" t="s">
        <v>964</v>
      </c>
    </row>
    <row r="225" spans="1:65" s="13" customFormat="1" ht="10">
      <c r="B225" s="204"/>
      <c r="C225" s="205"/>
      <c r="D225" s="167" t="s">
        <v>247</v>
      </c>
      <c r="E225" s="206" t="s">
        <v>35</v>
      </c>
      <c r="F225" s="207" t="s">
        <v>965</v>
      </c>
      <c r="G225" s="205"/>
      <c r="H225" s="208">
        <v>48.390999999999998</v>
      </c>
      <c r="I225" s="209"/>
      <c r="J225" s="205"/>
      <c r="K225" s="205"/>
      <c r="L225" s="210"/>
      <c r="M225" s="211"/>
      <c r="N225" s="212"/>
      <c r="O225" s="212"/>
      <c r="P225" s="212"/>
      <c r="Q225" s="212"/>
      <c r="R225" s="212"/>
      <c r="S225" s="212"/>
      <c r="T225" s="213"/>
      <c r="AT225" s="214" t="s">
        <v>247</v>
      </c>
      <c r="AU225" s="214" t="s">
        <v>89</v>
      </c>
      <c r="AV225" s="13" t="s">
        <v>89</v>
      </c>
      <c r="AW225" s="13" t="s">
        <v>39</v>
      </c>
      <c r="AX225" s="13" t="s">
        <v>79</v>
      </c>
      <c r="AY225" s="214" t="s">
        <v>154</v>
      </c>
    </row>
    <row r="226" spans="1:65" s="15" customFormat="1" ht="10">
      <c r="B226" s="238"/>
      <c r="C226" s="239"/>
      <c r="D226" s="167" t="s">
        <v>247</v>
      </c>
      <c r="E226" s="240" t="s">
        <v>35</v>
      </c>
      <c r="F226" s="241" t="s">
        <v>482</v>
      </c>
      <c r="G226" s="239"/>
      <c r="H226" s="242">
        <v>48.390999999999998</v>
      </c>
      <c r="I226" s="243"/>
      <c r="J226" s="239"/>
      <c r="K226" s="239"/>
      <c r="L226" s="244"/>
      <c r="M226" s="245"/>
      <c r="N226" s="246"/>
      <c r="O226" s="246"/>
      <c r="P226" s="246"/>
      <c r="Q226" s="246"/>
      <c r="R226" s="246"/>
      <c r="S226" s="246"/>
      <c r="T226" s="247"/>
      <c r="AT226" s="248" t="s">
        <v>247</v>
      </c>
      <c r="AU226" s="248" t="s">
        <v>89</v>
      </c>
      <c r="AV226" s="15" t="s">
        <v>159</v>
      </c>
      <c r="AW226" s="15" t="s">
        <v>39</v>
      </c>
      <c r="AX226" s="15" t="s">
        <v>79</v>
      </c>
      <c r="AY226" s="248" t="s">
        <v>154</v>
      </c>
    </row>
    <row r="227" spans="1:65" s="13" customFormat="1" ht="10">
      <c r="B227" s="204"/>
      <c r="C227" s="205"/>
      <c r="D227" s="167" t="s">
        <v>247</v>
      </c>
      <c r="E227" s="206" t="s">
        <v>35</v>
      </c>
      <c r="F227" s="207" t="s">
        <v>966</v>
      </c>
      <c r="G227" s="205"/>
      <c r="H227" s="208">
        <v>99.201999999999998</v>
      </c>
      <c r="I227" s="209"/>
      <c r="J227" s="205"/>
      <c r="K227" s="205"/>
      <c r="L227" s="210"/>
      <c r="M227" s="211"/>
      <c r="N227" s="212"/>
      <c r="O227" s="212"/>
      <c r="P227" s="212"/>
      <c r="Q227" s="212"/>
      <c r="R227" s="212"/>
      <c r="S227" s="212"/>
      <c r="T227" s="213"/>
      <c r="AT227" s="214" t="s">
        <v>247</v>
      </c>
      <c r="AU227" s="214" t="s">
        <v>89</v>
      </c>
      <c r="AV227" s="13" t="s">
        <v>89</v>
      </c>
      <c r="AW227" s="13" t="s">
        <v>39</v>
      </c>
      <c r="AX227" s="13" t="s">
        <v>87</v>
      </c>
      <c r="AY227" s="214" t="s">
        <v>154</v>
      </c>
    </row>
    <row r="228" spans="1:65" s="2" customFormat="1" ht="37.75" customHeight="1">
      <c r="A228" s="37"/>
      <c r="B228" s="38"/>
      <c r="C228" s="154" t="s">
        <v>365</v>
      </c>
      <c r="D228" s="154" t="s">
        <v>149</v>
      </c>
      <c r="E228" s="155" t="s">
        <v>967</v>
      </c>
      <c r="F228" s="156" t="s">
        <v>968</v>
      </c>
      <c r="G228" s="157" t="s">
        <v>274</v>
      </c>
      <c r="H228" s="158">
        <v>39.4</v>
      </c>
      <c r="I228" s="159">
        <v>306</v>
      </c>
      <c r="J228" s="160">
        <f>ROUND(I228*H228,2)</f>
        <v>12056.4</v>
      </c>
      <c r="K228" s="156" t="s">
        <v>251</v>
      </c>
      <c r="L228" s="42"/>
      <c r="M228" s="161" t="s">
        <v>35</v>
      </c>
      <c r="N228" s="162" t="s">
        <v>50</v>
      </c>
      <c r="O228" s="67"/>
      <c r="P228" s="163">
        <f>O228*H228</f>
        <v>0</v>
      </c>
      <c r="Q228" s="163">
        <v>0</v>
      </c>
      <c r="R228" s="163">
        <f>Q228*H228</f>
        <v>0</v>
      </c>
      <c r="S228" s="163">
        <v>0</v>
      </c>
      <c r="T228" s="164">
        <f>S228*H228</f>
        <v>0</v>
      </c>
      <c r="U228" s="37"/>
      <c r="V228" s="37"/>
      <c r="W228" s="37"/>
      <c r="X228" s="37"/>
      <c r="Y228" s="37"/>
      <c r="Z228" s="37"/>
      <c r="AA228" s="37"/>
      <c r="AB228" s="37"/>
      <c r="AC228" s="37"/>
      <c r="AD228" s="37"/>
      <c r="AE228" s="37"/>
      <c r="AR228" s="165" t="s">
        <v>163</v>
      </c>
      <c r="AT228" s="165" t="s">
        <v>149</v>
      </c>
      <c r="AU228" s="165" t="s">
        <v>89</v>
      </c>
      <c r="AY228" s="19" t="s">
        <v>154</v>
      </c>
      <c r="BE228" s="166">
        <f>IF(N228="základní",J228,0)</f>
        <v>12056.4</v>
      </c>
      <c r="BF228" s="166">
        <f>IF(N228="snížená",J228,0)</f>
        <v>0</v>
      </c>
      <c r="BG228" s="166">
        <f>IF(N228="zákl. přenesená",J228,0)</f>
        <v>0</v>
      </c>
      <c r="BH228" s="166">
        <f>IF(N228="sníž. přenesená",J228,0)</f>
        <v>0</v>
      </c>
      <c r="BI228" s="166">
        <f>IF(N228="nulová",J228,0)</f>
        <v>0</v>
      </c>
      <c r="BJ228" s="19" t="s">
        <v>87</v>
      </c>
      <c r="BK228" s="166">
        <f>ROUND(I228*H228,2)</f>
        <v>12056.4</v>
      </c>
      <c r="BL228" s="19" t="s">
        <v>163</v>
      </c>
      <c r="BM228" s="165" t="s">
        <v>969</v>
      </c>
    </row>
    <row r="229" spans="1:65" s="2" customFormat="1" ht="10">
      <c r="A229" s="37"/>
      <c r="B229" s="38"/>
      <c r="C229" s="39"/>
      <c r="D229" s="215" t="s">
        <v>253</v>
      </c>
      <c r="E229" s="39"/>
      <c r="F229" s="216" t="s">
        <v>970</v>
      </c>
      <c r="G229" s="39"/>
      <c r="H229" s="39"/>
      <c r="I229" s="169"/>
      <c r="J229" s="39"/>
      <c r="K229" s="39"/>
      <c r="L229" s="42"/>
      <c r="M229" s="170"/>
      <c r="N229" s="171"/>
      <c r="O229" s="67"/>
      <c r="P229" s="67"/>
      <c r="Q229" s="67"/>
      <c r="R229" s="67"/>
      <c r="S229" s="67"/>
      <c r="T229" s="68"/>
      <c r="U229" s="37"/>
      <c r="V229" s="37"/>
      <c r="W229" s="37"/>
      <c r="X229" s="37"/>
      <c r="Y229" s="37"/>
      <c r="Z229" s="37"/>
      <c r="AA229" s="37"/>
      <c r="AB229" s="37"/>
      <c r="AC229" s="37"/>
      <c r="AD229" s="37"/>
      <c r="AE229" s="37"/>
      <c r="AT229" s="19" t="s">
        <v>253</v>
      </c>
      <c r="AU229" s="19" t="s">
        <v>89</v>
      </c>
    </row>
    <row r="230" spans="1:65" s="13" customFormat="1" ht="10">
      <c r="B230" s="204"/>
      <c r="C230" s="205"/>
      <c r="D230" s="167" t="s">
        <v>247</v>
      </c>
      <c r="E230" s="206" t="s">
        <v>35</v>
      </c>
      <c r="F230" s="207" t="s">
        <v>971</v>
      </c>
      <c r="G230" s="205"/>
      <c r="H230" s="208">
        <v>4.5</v>
      </c>
      <c r="I230" s="209"/>
      <c r="J230" s="205"/>
      <c r="K230" s="205"/>
      <c r="L230" s="210"/>
      <c r="M230" s="211"/>
      <c r="N230" s="212"/>
      <c r="O230" s="212"/>
      <c r="P230" s="212"/>
      <c r="Q230" s="212"/>
      <c r="R230" s="212"/>
      <c r="S230" s="212"/>
      <c r="T230" s="213"/>
      <c r="AT230" s="214" t="s">
        <v>247</v>
      </c>
      <c r="AU230" s="214" t="s">
        <v>89</v>
      </c>
      <c r="AV230" s="13" t="s">
        <v>89</v>
      </c>
      <c r="AW230" s="13" t="s">
        <v>39</v>
      </c>
      <c r="AX230" s="13" t="s">
        <v>79</v>
      </c>
      <c r="AY230" s="214" t="s">
        <v>154</v>
      </c>
    </row>
    <row r="231" spans="1:65" s="13" customFormat="1" ht="10">
      <c r="B231" s="204"/>
      <c r="C231" s="205"/>
      <c r="D231" s="167" t="s">
        <v>247</v>
      </c>
      <c r="E231" s="206" t="s">
        <v>35</v>
      </c>
      <c r="F231" s="207" t="s">
        <v>972</v>
      </c>
      <c r="G231" s="205"/>
      <c r="H231" s="208">
        <v>7.6</v>
      </c>
      <c r="I231" s="209"/>
      <c r="J231" s="205"/>
      <c r="K231" s="205"/>
      <c r="L231" s="210"/>
      <c r="M231" s="211"/>
      <c r="N231" s="212"/>
      <c r="O231" s="212"/>
      <c r="P231" s="212"/>
      <c r="Q231" s="212"/>
      <c r="R231" s="212"/>
      <c r="S231" s="212"/>
      <c r="T231" s="213"/>
      <c r="AT231" s="214" t="s">
        <v>247</v>
      </c>
      <c r="AU231" s="214" t="s">
        <v>89</v>
      </c>
      <c r="AV231" s="13" t="s">
        <v>89</v>
      </c>
      <c r="AW231" s="13" t="s">
        <v>39</v>
      </c>
      <c r="AX231" s="13" t="s">
        <v>79</v>
      </c>
      <c r="AY231" s="214" t="s">
        <v>154</v>
      </c>
    </row>
    <row r="232" spans="1:65" s="13" customFormat="1" ht="10">
      <c r="B232" s="204"/>
      <c r="C232" s="205"/>
      <c r="D232" s="167" t="s">
        <v>247</v>
      </c>
      <c r="E232" s="206" t="s">
        <v>35</v>
      </c>
      <c r="F232" s="207" t="s">
        <v>973</v>
      </c>
      <c r="G232" s="205"/>
      <c r="H232" s="208">
        <v>14.9</v>
      </c>
      <c r="I232" s="209"/>
      <c r="J232" s="205"/>
      <c r="K232" s="205"/>
      <c r="L232" s="210"/>
      <c r="M232" s="211"/>
      <c r="N232" s="212"/>
      <c r="O232" s="212"/>
      <c r="P232" s="212"/>
      <c r="Q232" s="212"/>
      <c r="R232" s="212"/>
      <c r="S232" s="212"/>
      <c r="T232" s="213"/>
      <c r="AT232" s="214" t="s">
        <v>247</v>
      </c>
      <c r="AU232" s="214" t="s">
        <v>89</v>
      </c>
      <c r="AV232" s="13" t="s">
        <v>89</v>
      </c>
      <c r="AW232" s="13" t="s">
        <v>39</v>
      </c>
      <c r="AX232" s="13" t="s">
        <v>79</v>
      </c>
      <c r="AY232" s="214" t="s">
        <v>154</v>
      </c>
    </row>
    <row r="233" spans="1:65" s="13" customFormat="1" ht="10">
      <c r="B233" s="204"/>
      <c r="C233" s="205"/>
      <c r="D233" s="167" t="s">
        <v>247</v>
      </c>
      <c r="E233" s="206" t="s">
        <v>35</v>
      </c>
      <c r="F233" s="207" t="s">
        <v>974</v>
      </c>
      <c r="G233" s="205"/>
      <c r="H233" s="208">
        <v>5.4</v>
      </c>
      <c r="I233" s="209"/>
      <c r="J233" s="205"/>
      <c r="K233" s="205"/>
      <c r="L233" s="210"/>
      <c r="M233" s="211"/>
      <c r="N233" s="212"/>
      <c r="O233" s="212"/>
      <c r="P233" s="212"/>
      <c r="Q233" s="212"/>
      <c r="R233" s="212"/>
      <c r="S233" s="212"/>
      <c r="T233" s="213"/>
      <c r="AT233" s="214" t="s">
        <v>247</v>
      </c>
      <c r="AU233" s="214" t="s">
        <v>89</v>
      </c>
      <c r="AV233" s="13" t="s">
        <v>89</v>
      </c>
      <c r="AW233" s="13" t="s">
        <v>39</v>
      </c>
      <c r="AX233" s="13" t="s">
        <v>79</v>
      </c>
      <c r="AY233" s="214" t="s">
        <v>154</v>
      </c>
    </row>
    <row r="234" spans="1:65" s="13" customFormat="1" ht="10">
      <c r="B234" s="204"/>
      <c r="C234" s="205"/>
      <c r="D234" s="167" t="s">
        <v>247</v>
      </c>
      <c r="E234" s="206" t="s">
        <v>35</v>
      </c>
      <c r="F234" s="207" t="s">
        <v>975</v>
      </c>
      <c r="G234" s="205"/>
      <c r="H234" s="208">
        <v>7</v>
      </c>
      <c r="I234" s="209"/>
      <c r="J234" s="205"/>
      <c r="K234" s="205"/>
      <c r="L234" s="210"/>
      <c r="M234" s="211"/>
      <c r="N234" s="212"/>
      <c r="O234" s="212"/>
      <c r="P234" s="212"/>
      <c r="Q234" s="212"/>
      <c r="R234" s="212"/>
      <c r="S234" s="212"/>
      <c r="T234" s="213"/>
      <c r="AT234" s="214" t="s">
        <v>247</v>
      </c>
      <c r="AU234" s="214" t="s">
        <v>89</v>
      </c>
      <c r="AV234" s="13" t="s">
        <v>89</v>
      </c>
      <c r="AW234" s="13" t="s">
        <v>39</v>
      </c>
      <c r="AX234" s="13" t="s">
        <v>79</v>
      </c>
      <c r="AY234" s="214" t="s">
        <v>154</v>
      </c>
    </row>
    <row r="235" spans="1:65" s="14" customFormat="1" ht="10">
      <c r="B235" s="217"/>
      <c r="C235" s="218"/>
      <c r="D235" s="167" t="s">
        <v>247</v>
      </c>
      <c r="E235" s="219" t="s">
        <v>35</v>
      </c>
      <c r="F235" s="220" t="s">
        <v>267</v>
      </c>
      <c r="G235" s="218"/>
      <c r="H235" s="221">
        <v>39.4</v>
      </c>
      <c r="I235" s="222"/>
      <c r="J235" s="218"/>
      <c r="K235" s="218"/>
      <c r="L235" s="223"/>
      <c r="M235" s="224"/>
      <c r="N235" s="225"/>
      <c r="O235" s="225"/>
      <c r="P235" s="225"/>
      <c r="Q235" s="225"/>
      <c r="R235" s="225"/>
      <c r="S235" s="225"/>
      <c r="T235" s="226"/>
      <c r="AT235" s="227" t="s">
        <v>247</v>
      </c>
      <c r="AU235" s="227" t="s">
        <v>89</v>
      </c>
      <c r="AV235" s="14" t="s">
        <v>163</v>
      </c>
      <c r="AW235" s="14" t="s">
        <v>39</v>
      </c>
      <c r="AX235" s="14" t="s">
        <v>87</v>
      </c>
      <c r="AY235" s="227" t="s">
        <v>154</v>
      </c>
    </row>
    <row r="236" spans="1:65" s="2" customFormat="1" ht="24.15" customHeight="1">
      <c r="A236" s="37"/>
      <c r="B236" s="38"/>
      <c r="C236" s="154" t="s">
        <v>370</v>
      </c>
      <c r="D236" s="154" t="s">
        <v>149</v>
      </c>
      <c r="E236" s="155" t="s">
        <v>976</v>
      </c>
      <c r="F236" s="156" t="s">
        <v>977</v>
      </c>
      <c r="G236" s="157" t="s">
        <v>662</v>
      </c>
      <c r="H236" s="158">
        <v>9.6999999999999993</v>
      </c>
      <c r="I236" s="159">
        <v>4120</v>
      </c>
      <c r="J236" s="160">
        <f>ROUND(I236*H236,2)</f>
        <v>39964</v>
      </c>
      <c r="K236" s="156" t="s">
        <v>251</v>
      </c>
      <c r="L236" s="42"/>
      <c r="M236" s="161" t="s">
        <v>35</v>
      </c>
      <c r="N236" s="162" t="s">
        <v>50</v>
      </c>
      <c r="O236" s="67"/>
      <c r="P236" s="163">
        <f>O236*H236</f>
        <v>0</v>
      </c>
      <c r="Q236" s="163">
        <v>2.3010199999999998</v>
      </c>
      <c r="R236" s="163">
        <f>Q236*H236</f>
        <v>22.319893999999998</v>
      </c>
      <c r="S236" s="163">
        <v>0</v>
      </c>
      <c r="T236" s="164">
        <f>S236*H236</f>
        <v>0</v>
      </c>
      <c r="U236" s="37"/>
      <c r="V236" s="37"/>
      <c r="W236" s="37"/>
      <c r="X236" s="37"/>
      <c r="Y236" s="37"/>
      <c r="Z236" s="37"/>
      <c r="AA236" s="37"/>
      <c r="AB236" s="37"/>
      <c r="AC236" s="37"/>
      <c r="AD236" s="37"/>
      <c r="AE236" s="37"/>
      <c r="AR236" s="165" t="s">
        <v>163</v>
      </c>
      <c r="AT236" s="165" t="s">
        <v>149</v>
      </c>
      <c r="AU236" s="165" t="s">
        <v>89</v>
      </c>
      <c r="AY236" s="19" t="s">
        <v>154</v>
      </c>
      <c r="BE236" s="166">
        <f>IF(N236="základní",J236,0)</f>
        <v>39964</v>
      </c>
      <c r="BF236" s="166">
        <f>IF(N236="snížená",J236,0)</f>
        <v>0</v>
      </c>
      <c r="BG236" s="166">
        <f>IF(N236="zákl. přenesená",J236,0)</f>
        <v>0</v>
      </c>
      <c r="BH236" s="166">
        <f>IF(N236="sníž. přenesená",J236,0)</f>
        <v>0</v>
      </c>
      <c r="BI236" s="166">
        <f>IF(N236="nulová",J236,0)</f>
        <v>0</v>
      </c>
      <c r="BJ236" s="19" t="s">
        <v>87</v>
      </c>
      <c r="BK236" s="166">
        <f>ROUND(I236*H236,2)</f>
        <v>39964</v>
      </c>
      <c r="BL236" s="19" t="s">
        <v>163</v>
      </c>
      <c r="BM236" s="165" t="s">
        <v>978</v>
      </c>
    </row>
    <row r="237" spans="1:65" s="2" customFormat="1" ht="10">
      <c r="A237" s="37"/>
      <c r="B237" s="38"/>
      <c r="C237" s="39"/>
      <c r="D237" s="215" t="s">
        <v>253</v>
      </c>
      <c r="E237" s="39"/>
      <c r="F237" s="216" t="s">
        <v>979</v>
      </c>
      <c r="G237" s="39"/>
      <c r="H237" s="39"/>
      <c r="I237" s="169"/>
      <c r="J237" s="39"/>
      <c r="K237" s="39"/>
      <c r="L237" s="42"/>
      <c r="M237" s="170"/>
      <c r="N237" s="171"/>
      <c r="O237" s="67"/>
      <c r="P237" s="67"/>
      <c r="Q237" s="67"/>
      <c r="R237" s="67"/>
      <c r="S237" s="67"/>
      <c r="T237" s="68"/>
      <c r="U237" s="37"/>
      <c r="V237" s="37"/>
      <c r="W237" s="37"/>
      <c r="X237" s="37"/>
      <c r="Y237" s="37"/>
      <c r="Z237" s="37"/>
      <c r="AA237" s="37"/>
      <c r="AB237" s="37"/>
      <c r="AC237" s="37"/>
      <c r="AD237" s="37"/>
      <c r="AE237" s="37"/>
      <c r="AT237" s="19" t="s">
        <v>253</v>
      </c>
      <c r="AU237" s="19" t="s">
        <v>89</v>
      </c>
    </row>
    <row r="238" spans="1:65" s="13" customFormat="1" ht="10">
      <c r="B238" s="204"/>
      <c r="C238" s="205"/>
      <c r="D238" s="167" t="s">
        <v>247</v>
      </c>
      <c r="E238" s="206" t="s">
        <v>35</v>
      </c>
      <c r="F238" s="207" t="s">
        <v>980</v>
      </c>
      <c r="G238" s="205"/>
      <c r="H238" s="208">
        <v>2.25</v>
      </c>
      <c r="I238" s="209"/>
      <c r="J238" s="205"/>
      <c r="K238" s="205"/>
      <c r="L238" s="210"/>
      <c r="M238" s="211"/>
      <c r="N238" s="212"/>
      <c r="O238" s="212"/>
      <c r="P238" s="212"/>
      <c r="Q238" s="212"/>
      <c r="R238" s="212"/>
      <c r="S238" s="212"/>
      <c r="T238" s="213"/>
      <c r="AT238" s="214" t="s">
        <v>247</v>
      </c>
      <c r="AU238" s="214" t="s">
        <v>89</v>
      </c>
      <c r="AV238" s="13" t="s">
        <v>89</v>
      </c>
      <c r="AW238" s="13" t="s">
        <v>39</v>
      </c>
      <c r="AX238" s="13" t="s">
        <v>79</v>
      </c>
      <c r="AY238" s="214" t="s">
        <v>154</v>
      </c>
    </row>
    <row r="239" spans="1:65" s="13" customFormat="1" ht="10">
      <c r="B239" s="204"/>
      <c r="C239" s="205"/>
      <c r="D239" s="167" t="s">
        <v>247</v>
      </c>
      <c r="E239" s="206" t="s">
        <v>35</v>
      </c>
      <c r="F239" s="207" t="s">
        <v>981</v>
      </c>
      <c r="G239" s="205"/>
      <c r="H239" s="208">
        <v>7.45</v>
      </c>
      <c r="I239" s="209"/>
      <c r="J239" s="205"/>
      <c r="K239" s="205"/>
      <c r="L239" s="210"/>
      <c r="M239" s="211"/>
      <c r="N239" s="212"/>
      <c r="O239" s="212"/>
      <c r="P239" s="212"/>
      <c r="Q239" s="212"/>
      <c r="R239" s="212"/>
      <c r="S239" s="212"/>
      <c r="T239" s="213"/>
      <c r="AT239" s="214" t="s">
        <v>247</v>
      </c>
      <c r="AU239" s="214" t="s">
        <v>89</v>
      </c>
      <c r="AV239" s="13" t="s">
        <v>89</v>
      </c>
      <c r="AW239" s="13" t="s">
        <v>39</v>
      </c>
      <c r="AX239" s="13" t="s">
        <v>79</v>
      </c>
      <c r="AY239" s="214" t="s">
        <v>154</v>
      </c>
    </row>
    <row r="240" spans="1:65" s="14" customFormat="1" ht="10">
      <c r="B240" s="217"/>
      <c r="C240" s="218"/>
      <c r="D240" s="167" t="s">
        <v>247</v>
      </c>
      <c r="E240" s="219" t="s">
        <v>35</v>
      </c>
      <c r="F240" s="220" t="s">
        <v>267</v>
      </c>
      <c r="G240" s="218"/>
      <c r="H240" s="221">
        <v>9.6999999999999993</v>
      </c>
      <c r="I240" s="222"/>
      <c r="J240" s="218"/>
      <c r="K240" s="218"/>
      <c r="L240" s="223"/>
      <c r="M240" s="224"/>
      <c r="N240" s="225"/>
      <c r="O240" s="225"/>
      <c r="P240" s="225"/>
      <c r="Q240" s="225"/>
      <c r="R240" s="225"/>
      <c r="S240" s="225"/>
      <c r="T240" s="226"/>
      <c r="AT240" s="227" t="s">
        <v>247</v>
      </c>
      <c r="AU240" s="227" t="s">
        <v>89</v>
      </c>
      <c r="AV240" s="14" t="s">
        <v>163</v>
      </c>
      <c r="AW240" s="14" t="s">
        <v>39</v>
      </c>
      <c r="AX240" s="14" t="s">
        <v>87</v>
      </c>
      <c r="AY240" s="227" t="s">
        <v>154</v>
      </c>
    </row>
    <row r="241" spans="1:65" s="2" customFormat="1" ht="24.15" customHeight="1">
      <c r="A241" s="37"/>
      <c r="B241" s="38"/>
      <c r="C241" s="154" t="s">
        <v>376</v>
      </c>
      <c r="D241" s="154" t="s">
        <v>149</v>
      </c>
      <c r="E241" s="155" t="s">
        <v>982</v>
      </c>
      <c r="F241" s="156" t="s">
        <v>983</v>
      </c>
      <c r="G241" s="157" t="s">
        <v>662</v>
      </c>
      <c r="H241" s="158">
        <v>12.676</v>
      </c>
      <c r="I241" s="159">
        <v>4150</v>
      </c>
      <c r="J241" s="160">
        <f>ROUND(I241*H241,2)</f>
        <v>52605.4</v>
      </c>
      <c r="K241" s="156" t="s">
        <v>251</v>
      </c>
      <c r="L241" s="42"/>
      <c r="M241" s="161" t="s">
        <v>35</v>
      </c>
      <c r="N241" s="162" t="s">
        <v>50</v>
      </c>
      <c r="O241" s="67"/>
      <c r="P241" s="163">
        <f>O241*H241</f>
        <v>0</v>
      </c>
      <c r="Q241" s="163">
        <v>2.3010199999999998</v>
      </c>
      <c r="R241" s="163">
        <f>Q241*H241</f>
        <v>29.167729519999998</v>
      </c>
      <c r="S241" s="163">
        <v>0</v>
      </c>
      <c r="T241" s="164">
        <f>S241*H241</f>
        <v>0</v>
      </c>
      <c r="U241" s="37"/>
      <c r="V241" s="37"/>
      <c r="W241" s="37"/>
      <c r="X241" s="37"/>
      <c r="Y241" s="37"/>
      <c r="Z241" s="37"/>
      <c r="AA241" s="37"/>
      <c r="AB241" s="37"/>
      <c r="AC241" s="37"/>
      <c r="AD241" s="37"/>
      <c r="AE241" s="37"/>
      <c r="AR241" s="165" t="s">
        <v>163</v>
      </c>
      <c r="AT241" s="165" t="s">
        <v>149</v>
      </c>
      <c r="AU241" s="165" t="s">
        <v>89</v>
      </c>
      <c r="AY241" s="19" t="s">
        <v>154</v>
      </c>
      <c r="BE241" s="166">
        <f>IF(N241="základní",J241,0)</f>
        <v>52605.4</v>
      </c>
      <c r="BF241" s="166">
        <f>IF(N241="snížená",J241,0)</f>
        <v>0</v>
      </c>
      <c r="BG241" s="166">
        <f>IF(N241="zákl. přenesená",J241,0)</f>
        <v>0</v>
      </c>
      <c r="BH241" s="166">
        <f>IF(N241="sníž. přenesená",J241,0)</f>
        <v>0</v>
      </c>
      <c r="BI241" s="166">
        <f>IF(N241="nulová",J241,0)</f>
        <v>0</v>
      </c>
      <c r="BJ241" s="19" t="s">
        <v>87</v>
      </c>
      <c r="BK241" s="166">
        <f>ROUND(I241*H241,2)</f>
        <v>52605.4</v>
      </c>
      <c r="BL241" s="19" t="s">
        <v>163</v>
      </c>
      <c r="BM241" s="165" t="s">
        <v>984</v>
      </c>
    </row>
    <row r="242" spans="1:65" s="2" customFormat="1" ht="10">
      <c r="A242" s="37"/>
      <c r="B242" s="38"/>
      <c r="C242" s="39"/>
      <c r="D242" s="215" t="s">
        <v>253</v>
      </c>
      <c r="E242" s="39"/>
      <c r="F242" s="216" t="s">
        <v>985</v>
      </c>
      <c r="G242" s="39"/>
      <c r="H242" s="39"/>
      <c r="I242" s="169"/>
      <c r="J242" s="39"/>
      <c r="K242" s="39"/>
      <c r="L242" s="42"/>
      <c r="M242" s="170"/>
      <c r="N242" s="171"/>
      <c r="O242" s="67"/>
      <c r="P242" s="67"/>
      <c r="Q242" s="67"/>
      <c r="R242" s="67"/>
      <c r="S242" s="67"/>
      <c r="T242" s="68"/>
      <c r="U242" s="37"/>
      <c r="V242" s="37"/>
      <c r="W242" s="37"/>
      <c r="X242" s="37"/>
      <c r="Y242" s="37"/>
      <c r="Z242" s="37"/>
      <c r="AA242" s="37"/>
      <c r="AB242" s="37"/>
      <c r="AC242" s="37"/>
      <c r="AD242" s="37"/>
      <c r="AE242" s="37"/>
      <c r="AT242" s="19" t="s">
        <v>253</v>
      </c>
      <c r="AU242" s="19" t="s">
        <v>89</v>
      </c>
    </row>
    <row r="243" spans="1:65" s="13" customFormat="1" ht="10">
      <c r="B243" s="204"/>
      <c r="C243" s="205"/>
      <c r="D243" s="167" t="s">
        <v>247</v>
      </c>
      <c r="E243" s="206" t="s">
        <v>35</v>
      </c>
      <c r="F243" s="207" t="s">
        <v>986</v>
      </c>
      <c r="G243" s="205"/>
      <c r="H243" s="208">
        <v>1.6879999999999999</v>
      </c>
      <c r="I243" s="209"/>
      <c r="J243" s="205"/>
      <c r="K243" s="205"/>
      <c r="L243" s="210"/>
      <c r="M243" s="211"/>
      <c r="N243" s="212"/>
      <c r="O243" s="212"/>
      <c r="P243" s="212"/>
      <c r="Q243" s="212"/>
      <c r="R243" s="212"/>
      <c r="S243" s="212"/>
      <c r="T243" s="213"/>
      <c r="AT243" s="214" t="s">
        <v>247</v>
      </c>
      <c r="AU243" s="214" t="s">
        <v>89</v>
      </c>
      <c r="AV243" s="13" t="s">
        <v>89</v>
      </c>
      <c r="AW243" s="13" t="s">
        <v>39</v>
      </c>
      <c r="AX243" s="13" t="s">
        <v>79</v>
      </c>
      <c r="AY243" s="214" t="s">
        <v>154</v>
      </c>
    </row>
    <row r="244" spans="1:65" s="13" customFormat="1" ht="10">
      <c r="B244" s="204"/>
      <c r="C244" s="205"/>
      <c r="D244" s="167" t="s">
        <v>247</v>
      </c>
      <c r="E244" s="206" t="s">
        <v>35</v>
      </c>
      <c r="F244" s="207" t="s">
        <v>987</v>
      </c>
      <c r="G244" s="205"/>
      <c r="H244" s="208">
        <v>5.5880000000000001</v>
      </c>
      <c r="I244" s="209"/>
      <c r="J244" s="205"/>
      <c r="K244" s="205"/>
      <c r="L244" s="210"/>
      <c r="M244" s="211"/>
      <c r="N244" s="212"/>
      <c r="O244" s="212"/>
      <c r="P244" s="212"/>
      <c r="Q244" s="212"/>
      <c r="R244" s="212"/>
      <c r="S244" s="212"/>
      <c r="T244" s="213"/>
      <c r="AT244" s="214" t="s">
        <v>247</v>
      </c>
      <c r="AU244" s="214" t="s">
        <v>89</v>
      </c>
      <c r="AV244" s="13" t="s">
        <v>89</v>
      </c>
      <c r="AW244" s="13" t="s">
        <v>39</v>
      </c>
      <c r="AX244" s="13" t="s">
        <v>79</v>
      </c>
      <c r="AY244" s="214" t="s">
        <v>154</v>
      </c>
    </row>
    <row r="245" spans="1:65" s="13" customFormat="1" ht="10">
      <c r="B245" s="204"/>
      <c r="C245" s="205"/>
      <c r="D245" s="167" t="s">
        <v>247</v>
      </c>
      <c r="E245" s="206" t="s">
        <v>35</v>
      </c>
      <c r="F245" s="207" t="s">
        <v>988</v>
      </c>
      <c r="G245" s="205"/>
      <c r="H245" s="208">
        <v>5.4</v>
      </c>
      <c r="I245" s="209"/>
      <c r="J245" s="205"/>
      <c r="K245" s="205"/>
      <c r="L245" s="210"/>
      <c r="M245" s="211"/>
      <c r="N245" s="212"/>
      <c r="O245" s="212"/>
      <c r="P245" s="212"/>
      <c r="Q245" s="212"/>
      <c r="R245" s="212"/>
      <c r="S245" s="212"/>
      <c r="T245" s="213"/>
      <c r="AT245" s="214" t="s">
        <v>247</v>
      </c>
      <c r="AU245" s="214" t="s">
        <v>89</v>
      </c>
      <c r="AV245" s="13" t="s">
        <v>89</v>
      </c>
      <c r="AW245" s="13" t="s">
        <v>39</v>
      </c>
      <c r="AX245" s="13" t="s">
        <v>79</v>
      </c>
      <c r="AY245" s="214" t="s">
        <v>154</v>
      </c>
    </row>
    <row r="246" spans="1:65" s="14" customFormat="1" ht="10">
      <c r="B246" s="217"/>
      <c r="C246" s="218"/>
      <c r="D246" s="167" t="s">
        <v>247</v>
      </c>
      <c r="E246" s="219" t="s">
        <v>35</v>
      </c>
      <c r="F246" s="220" t="s">
        <v>267</v>
      </c>
      <c r="G246" s="218"/>
      <c r="H246" s="221">
        <v>12.676</v>
      </c>
      <c r="I246" s="222"/>
      <c r="J246" s="218"/>
      <c r="K246" s="218"/>
      <c r="L246" s="223"/>
      <c r="M246" s="224"/>
      <c r="N246" s="225"/>
      <c r="O246" s="225"/>
      <c r="P246" s="225"/>
      <c r="Q246" s="225"/>
      <c r="R246" s="225"/>
      <c r="S246" s="225"/>
      <c r="T246" s="226"/>
      <c r="AT246" s="227" t="s">
        <v>247</v>
      </c>
      <c r="AU246" s="227" t="s">
        <v>89</v>
      </c>
      <c r="AV246" s="14" t="s">
        <v>163</v>
      </c>
      <c r="AW246" s="14" t="s">
        <v>39</v>
      </c>
      <c r="AX246" s="14" t="s">
        <v>87</v>
      </c>
      <c r="AY246" s="227" t="s">
        <v>154</v>
      </c>
    </row>
    <row r="247" spans="1:65" s="2" customFormat="1" ht="21.75" customHeight="1">
      <c r="A247" s="37"/>
      <c r="B247" s="38"/>
      <c r="C247" s="154" t="s">
        <v>379</v>
      </c>
      <c r="D247" s="154" t="s">
        <v>149</v>
      </c>
      <c r="E247" s="155" t="s">
        <v>989</v>
      </c>
      <c r="F247" s="156" t="s">
        <v>990</v>
      </c>
      <c r="G247" s="157" t="s">
        <v>662</v>
      </c>
      <c r="H247" s="158">
        <v>4.6769999999999996</v>
      </c>
      <c r="I247" s="159">
        <v>1420</v>
      </c>
      <c r="J247" s="160">
        <f>ROUND(I247*H247,2)</f>
        <v>6641.34</v>
      </c>
      <c r="K247" s="156" t="s">
        <v>251</v>
      </c>
      <c r="L247" s="42"/>
      <c r="M247" s="161" t="s">
        <v>35</v>
      </c>
      <c r="N247" s="162" t="s">
        <v>50</v>
      </c>
      <c r="O247" s="67"/>
      <c r="P247" s="163">
        <f>O247*H247</f>
        <v>0</v>
      </c>
      <c r="Q247" s="163">
        <v>0</v>
      </c>
      <c r="R247" s="163">
        <f>Q247*H247</f>
        <v>0</v>
      </c>
      <c r="S247" s="163">
        <v>0</v>
      </c>
      <c r="T247" s="164">
        <f>S247*H247</f>
        <v>0</v>
      </c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  <c r="AE247" s="37"/>
      <c r="AR247" s="165" t="s">
        <v>163</v>
      </c>
      <c r="AT247" s="165" t="s">
        <v>149</v>
      </c>
      <c r="AU247" s="165" t="s">
        <v>89</v>
      </c>
      <c r="AY247" s="19" t="s">
        <v>154</v>
      </c>
      <c r="BE247" s="166">
        <f>IF(N247="základní",J247,0)</f>
        <v>6641.34</v>
      </c>
      <c r="BF247" s="166">
        <f>IF(N247="snížená",J247,0)</f>
        <v>0</v>
      </c>
      <c r="BG247" s="166">
        <f>IF(N247="zákl. přenesená",J247,0)</f>
        <v>0</v>
      </c>
      <c r="BH247" s="166">
        <f>IF(N247="sníž. přenesená",J247,0)</f>
        <v>0</v>
      </c>
      <c r="BI247" s="166">
        <f>IF(N247="nulová",J247,0)</f>
        <v>0</v>
      </c>
      <c r="BJ247" s="19" t="s">
        <v>87</v>
      </c>
      <c r="BK247" s="166">
        <f>ROUND(I247*H247,2)</f>
        <v>6641.34</v>
      </c>
      <c r="BL247" s="19" t="s">
        <v>163</v>
      </c>
      <c r="BM247" s="165" t="s">
        <v>991</v>
      </c>
    </row>
    <row r="248" spans="1:65" s="2" customFormat="1" ht="10">
      <c r="A248" s="37"/>
      <c r="B248" s="38"/>
      <c r="C248" s="39"/>
      <c r="D248" s="215" t="s">
        <v>253</v>
      </c>
      <c r="E248" s="39"/>
      <c r="F248" s="216" t="s">
        <v>992</v>
      </c>
      <c r="G248" s="39"/>
      <c r="H248" s="39"/>
      <c r="I248" s="169"/>
      <c r="J248" s="39"/>
      <c r="K248" s="39"/>
      <c r="L248" s="42"/>
      <c r="M248" s="170"/>
      <c r="N248" s="171"/>
      <c r="O248" s="67"/>
      <c r="P248" s="67"/>
      <c r="Q248" s="67"/>
      <c r="R248" s="67"/>
      <c r="S248" s="67"/>
      <c r="T248" s="68"/>
      <c r="U248" s="37"/>
      <c r="V248" s="37"/>
      <c r="W248" s="37"/>
      <c r="X248" s="37"/>
      <c r="Y248" s="37"/>
      <c r="Z248" s="37"/>
      <c r="AA248" s="37"/>
      <c r="AB248" s="37"/>
      <c r="AC248" s="37"/>
      <c r="AD248" s="37"/>
      <c r="AE248" s="37"/>
      <c r="AT248" s="19" t="s">
        <v>253</v>
      </c>
      <c r="AU248" s="19" t="s">
        <v>89</v>
      </c>
    </row>
    <row r="249" spans="1:65" s="13" customFormat="1" ht="10">
      <c r="B249" s="204"/>
      <c r="C249" s="205"/>
      <c r="D249" s="167" t="s">
        <v>247</v>
      </c>
      <c r="E249" s="206" t="s">
        <v>35</v>
      </c>
      <c r="F249" s="207" t="s">
        <v>993</v>
      </c>
      <c r="G249" s="205"/>
      <c r="H249" s="208">
        <v>1.482</v>
      </c>
      <c r="I249" s="209"/>
      <c r="J249" s="205"/>
      <c r="K249" s="205"/>
      <c r="L249" s="210"/>
      <c r="M249" s="211"/>
      <c r="N249" s="212"/>
      <c r="O249" s="212"/>
      <c r="P249" s="212"/>
      <c r="Q249" s="212"/>
      <c r="R249" s="212"/>
      <c r="S249" s="212"/>
      <c r="T249" s="213"/>
      <c r="AT249" s="214" t="s">
        <v>247</v>
      </c>
      <c r="AU249" s="214" t="s">
        <v>89</v>
      </c>
      <c r="AV249" s="13" t="s">
        <v>89</v>
      </c>
      <c r="AW249" s="13" t="s">
        <v>39</v>
      </c>
      <c r="AX249" s="13" t="s">
        <v>79</v>
      </c>
      <c r="AY249" s="214" t="s">
        <v>154</v>
      </c>
    </row>
    <row r="250" spans="1:65" s="13" customFormat="1" ht="10">
      <c r="B250" s="204"/>
      <c r="C250" s="205"/>
      <c r="D250" s="167" t="s">
        <v>247</v>
      </c>
      <c r="E250" s="206" t="s">
        <v>35</v>
      </c>
      <c r="F250" s="207" t="s">
        <v>994</v>
      </c>
      <c r="G250" s="205"/>
      <c r="H250" s="208">
        <v>1.62</v>
      </c>
      <c r="I250" s="209"/>
      <c r="J250" s="205"/>
      <c r="K250" s="205"/>
      <c r="L250" s="210"/>
      <c r="M250" s="211"/>
      <c r="N250" s="212"/>
      <c r="O250" s="212"/>
      <c r="P250" s="212"/>
      <c r="Q250" s="212"/>
      <c r="R250" s="212"/>
      <c r="S250" s="212"/>
      <c r="T250" s="213"/>
      <c r="AT250" s="214" t="s">
        <v>247</v>
      </c>
      <c r="AU250" s="214" t="s">
        <v>89</v>
      </c>
      <c r="AV250" s="13" t="s">
        <v>89</v>
      </c>
      <c r="AW250" s="13" t="s">
        <v>39</v>
      </c>
      <c r="AX250" s="13" t="s">
        <v>79</v>
      </c>
      <c r="AY250" s="214" t="s">
        <v>154</v>
      </c>
    </row>
    <row r="251" spans="1:65" s="13" customFormat="1" ht="10">
      <c r="B251" s="204"/>
      <c r="C251" s="205"/>
      <c r="D251" s="167" t="s">
        <v>247</v>
      </c>
      <c r="E251" s="206" t="s">
        <v>35</v>
      </c>
      <c r="F251" s="207" t="s">
        <v>995</v>
      </c>
      <c r="G251" s="205"/>
      <c r="H251" s="208">
        <v>1.575</v>
      </c>
      <c r="I251" s="209"/>
      <c r="J251" s="205"/>
      <c r="K251" s="205"/>
      <c r="L251" s="210"/>
      <c r="M251" s="211"/>
      <c r="N251" s="212"/>
      <c r="O251" s="212"/>
      <c r="P251" s="212"/>
      <c r="Q251" s="212"/>
      <c r="R251" s="212"/>
      <c r="S251" s="212"/>
      <c r="T251" s="213"/>
      <c r="AT251" s="214" t="s">
        <v>247</v>
      </c>
      <c r="AU251" s="214" t="s">
        <v>89</v>
      </c>
      <c r="AV251" s="13" t="s">
        <v>89</v>
      </c>
      <c r="AW251" s="13" t="s">
        <v>39</v>
      </c>
      <c r="AX251" s="13" t="s">
        <v>79</v>
      </c>
      <c r="AY251" s="214" t="s">
        <v>154</v>
      </c>
    </row>
    <row r="252" spans="1:65" s="14" customFormat="1" ht="10">
      <c r="B252" s="217"/>
      <c r="C252" s="218"/>
      <c r="D252" s="167" t="s">
        <v>247</v>
      </c>
      <c r="E252" s="219" t="s">
        <v>35</v>
      </c>
      <c r="F252" s="220" t="s">
        <v>267</v>
      </c>
      <c r="G252" s="218"/>
      <c r="H252" s="221">
        <v>4.6769999999999996</v>
      </c>
      <c r="I252" s="222"/>
      <c r="J252" s="218"/>
      <c r="K252" s="218"/>
      <c r="L252" s="223"/>
      <c r="M252" s="224"/>
      <c r="N252" s="225"/>
      <c r="O252" s="225"/>
      <c r="P252" s="225"/>
      <c r="Q252" s="225"/>
      <c r="R252" s="225"/>
      <c r="S252" s="225"/>
      <c r="T252" s="226"/>
      <c r="AT252" s="227" t="s">
        <v>247</v>
      </c>
      <c r="AU252" s="227" t="s">
        <v>89</v>
      </c>
      <c r="AV252" s="14" t="s">
        <v>163</v>
      </c>
      <c r="AW252" s="14" t="s">
        <v>39</v>
      </c>
      <c r="AX252" s="14" t="s">
        <v>87</v>
      </c>
      <c r="AY252" s="227" t="s">
        <v>154</v>
      </c>
    </row>
    <row r="253" spans="1:65" s="12" customFormat="1" ht="22.75" customHeight="1">
      <c r="B253" s="188"/>
      <c r="C253" s="189"/>
      <c r="D253" s="190" t="s">
        <v>78</v>
      </c>
      <c r="E253" s="202" t="s">
        <v>996</v>
      </c>
      <c r="F253" s="202" t="s">
        <v>997</v>
      </c>
      <c r="G253" s="189"/>
      <c r="H253" s="189"/>
      <c r="I253" s="192"/>
      <c r="J253" s="203">
        <f>BK253</f>
        <v>268724.21000000002</v>
      </c>
      <c r="K253" s="189"/>
      <c r="L253" s="194"/>
      <c r="M253" s="195"/>
      <c r="N253" s="196"/>
      <c r="O253" s="196"/>
      <c r="P253" s="197">
        <f>SUM(P254:P277)</f>
        <v>0</v>
      </c>
      <c r="Q253" s="196"/>
      <c r="R253" s="197">
        <f>SUM(R254:R277)</f>
        <v>29.194507999999995</v>
      </c>
      <c r="S253" s="196"/>
      <c r="T253" s="198">
        <f>SUM(T254:T277)</f>
        <v>0</v>
      </c>
      <c r="AR253" s="199" t="s">
        <v>87</v>
      </c>
      <c r="AT253" s="200" t="s">
        <v>78</v>
      </c>
      <c r="AU253" s="200" t="s">
        <v>87</v>
      </c>
      <c r="AY253" s="199" t="s">
        <v>154</v>
      </c>
      <c r="BK253" s="201">
        <f>SUM(BK254:BK277)</f>
        <v>268724.21000000002</v>
      </c>
    </row>
    <row r="254" spans="1:65" s="2" customFormat="1" ht="16.5" customHeight="1">
      <c r="A254" s="37"/>
      <c r="B254" s="38"/>
      <c r="C254" s="154" t="s">
        <v>384</v>
      </c>
      <c r="D254" s="154" t="s">
        <v>149</v>
      </c>
      <c r="E254" s="155" t="s">
        <v>998</v>
      </c>
      <c r="F254" s="156" t="s">
        <v>999</v>
      </c>
      <c r="G254" s="157" t="s">
        <v>274</v>
      </c>
      <c r="H254" s="158">
        <v>7.6</v>
      </c>
      <c r="I254" s="159">
        <v>193</v>
      </c>
      <c r="J254" s="160">
        <f>ROUND(I254*H254,2)</f>
        <v>1466.8</v>
      </c>
      <c r="K254" s="156" t="s">
        <v>251</v>
      </c>
      <c r="L254" s="42"/>
      <c r="M254" s="161" t="s">
        <v>35</v>
      </c>
      <c r="N254" s="162" t="s">
        <v>50</v>
      </c>
      <c r="O254" s="67"/>
      <c r="P254" s="163">
        <f>O254*H254</f>
        <v>0</v>
      </c>
      <c r="Q254" s="163">
        <v>2.0000000000000002E-5</v>
      </c>
      <c r="R254" s="163">
        <f>Q254*H254</f>
        <v>1.5200000000000001E-4</v>
      </c>
      <c r="S254" s="163">
        <v>0</v>
      </c>
      <c r="T254" s="164">
        <f>S254*H254</f>
        <v>0</v>
      </c>
      <c r="U254" s="37"/>
      <c r="V254" s="37"/>
      <c r="W254" s="37"/>
      <c r="X254" s="37"/>
      <c r="Y254" s="37"/>
      <c r="Z254" s="37"/>
      <c r="AA254" s="37"/>
      <c r="AB254" s="37"/>
      <c r="AC254" s="37"/>
      <c r="AD254" s="37"/>
      <c r="AE254" s="37"/>
      <c r="AR254" s="165" t="s">
        <v>163</v>
      </c>
      <c r="AT254" s="165" t="s">
        <v>149</v>
      </c>
      <c r="AU254" s="165" t="s">
        <v>89</v>
      </c>
      <c r="AY254" s="19" t="s">
        <v>154</v>
      </c>
      <c r="BE254" s="166">
        <f>IF(N254="základní",J254,0)</f>
        <v>1466.8</v>
      </c>
      <c r="BF254" s="166">
        <f>IF(N254="snížená",J254,0)</f>
        <v>0</v>
      </c>
      <c r="BG254" s="166">
        <f>IF(N254="zákl. přenesená",J254,0)</f>
        <v>0</v>
      </c>
      <c r="BH254" s="166">
        <f>IF(N254="sníž. přenesená",J254,0)</f>
        <v>0</v>
      </c>
      <c r="BI254" s="166">
        <f>IF(N254="nulová",J254,0)</f>
        <v>0</v>
      </c>
      <c r="BJ254" s="19" t="s">
        <v>87</v>
      </c>
      <c r="BK254" s="166">
        <f>ROUND(I254*H254,2)</f>
        <v>1466.8</v>
      </c>
      <c r="BL254" s="19" t="s">
        <v>163</v>
      </c>
      <c r="BM254" s="165" t="s">
        <v>1000</v>
      </c>
    </row>
    <row r="255" spans="1:65" s="2" customFormat="1" ht="10">
      <c r="A255" s="37"/>
      <c r="B255" s="38"/>
      <c r="C255" s="39"/>
      <c r="D255" s="215" t="s">
        <v>253</v>
      </c>
      <c r="E255" s="39"/>
      <c r="F255" s="216" t="s">
        <v>1001</v>
      </c>
      <c r="G255" s="39"/>
      <c r="H255" s="39"/>
      <c r="I255" s="169"/>
      <c r="J255" s="39"/>
      <c r="K255" s="39"/>
      <c r="L255" s="42"/>
      <c r="M255" s="170"/>
      <c r="N255" s="171"/>
      <c r="O255" s="67"/>
      <c r="P255" s="67"/>
      <c r="Q255" s="67"/>
      <c r="R255" s="67"/>
      <c r="S255" s="67"/>
      <c r="T255" s="68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  <c r="AE255" s="37"/>
      <c r="AT255" s="19" t="s">
        <v>253</v>
      </c>
      <c r="AU255" s="19" t="s">
        <v>89</v>
      </c>
    </row>
    <row r="256" spans="1:65" s="2" customFormat="1" ht="16.5" customHeight="1">
      <c r="A256" s="37"/>
      <c r="B256" s="38"/>
      <c r="C256" s="228" t="s">
        <v>390</v>
      </c>
      <c r="D256" s="228" t="s">
        <v>463</v>
      </c>
      <c r="E256" s="229" t="s">
        <v>1002</v>
      </c>
      <c r="F256" s="230" t="s">
        <v>1003</v>
      </c>
      <c r="G256" s="231" t="s">
        <v>274</v>
      </c>
      <c r="H256" s="232">
        <v>7.6</v>
      </c>
      <c r="I256" s="233">
        <v>1494.15</v>
      </c>
      <c r="J256" s="234">
        <f>ROUND(I256*H256,2)</f>
        <v>11355.54</v>
      </c>
      <c r="K256" s="230" t="s">
        <v>251</v>
      </c>
      <c r="L256" s="235"/>
      <c r="M256" s="236" t="s">
        <v>35</v>
      </c>
      <c r="N256" s="237" t="s">
        <v>50</v>
      </c>
      <c r="O256" s="67"/>
      <c r="P256" s="163">
        <f>O256*H256</f>
        <v>0</v>
      </c>
      <c r="Q256" s="163">
        <v>1.49E-2</v>
      </c>
      <c r="R256" s="163">
        <f>Q256*H256</f>
        <v>0.11323999999999999</v>
      </c>
      <c r="S256" s="163">
        <v>0</v>
      </c>
      <c r="T256" s="164">
        <f>S256*H256</f>
        <v>0</v>
      </c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  <c r="AE256" s="37"/>
      <c r="AR256" s="165" t="s">
        <v>179</v>
      </c>
      <c r="AT256" s="165" t="s">
        <v>463</v>
      </c>
      <c r="AU256" s="165" t="s">
        <v>89</v>
      </c>
      <c r="AY256" s="19" t="s">
        <v>154</v>
      </c>
      <c r="BE256" s="166">
        <f>IF(N256="základní",J256,0)</f>
        <v>11355.54</v>
      </c>
      <c r="BF256" s="166">
        <f>IF(N256="snížená",J256,0)</f>
        <v>0</v>
      </c>
      <c r="BG256" s="166">
        <f>IF(N256="zákl. přenesená",J256,0)</f>
        <v>0</v>
      </c>
      <c r="BH256" s="166">
        <f>IF(N256="sníž. přenesená",J256,0)</f>
        <v>0</v>
      </c>
      <c r="BI256" s="166">
        <f>IF(N256="nulová",J256,0)</f>
        <v>0</v>
      </c>
      <c r="BJ256" s="19" t="s">
        <v>87</v>
      </c>
      <c r="BK256" s="166">
        <f>ROUND(I256*H256,2)</f>
        <v>11355.54</v>
      </c>
      <c r="BL256" s="19" t="s">
        <v>163</v>
      </c>
      <c r="BM256" s="165" t="s">
        <v>1004</v>
      </c>
    </row>
    <row r="257" spans="1:65" s="13" customFormat="1" ht="10">
      <c r="B257" s="204"/>
      <c r="C257" s="205"/>
      <c r="D257" s="167" t="s">
        <v>247</v>
      </c>
      <c r="E257" s="206" t="s">
        <v>35</v>
      </c>
      <c r="F257" s="207" t="s">
        <v>1005</v>
      </c>
      <c r="G257" s="205"/>
      <c r="H257" s="208">
        <v>7.6</v>
      </c>
      <c r="I257" s="209"/>
      <c r="J257" s="205"/>
      <c r="K257" s="205"/>
      <c r="L257" s="210"/>
      <c r="M257" s="211"/>
      <c r="N257" s="212"/>
      <c r="O257" s="212"/>
      <c r="P257" s="212"/>
      <c r="Q257" s="212"/>
      <c r="R257" s="212"/>
      <c r="S257" s="212"/>
      <c r="T257" s="213"/>
      <c r="AT257" s="214" t="s">
        <v>247</v>
      </c>
      <c r="AU257" s="214" t="s">
        <v>89</v>
      </c>
      <c r="AV257" s="13" t="s">
        <v>89</v>
      </c>
      <c r="AW257" s="13" t="s">
        <v>39</v>
      </c>
      <c r="AX257" s="13" t="s">
        <v>87</v>
      </c>
      <c r="AY257" s="214" t="s">
        <v>154</v>
      </c>
    </row>
    <row r="258" spans="1:65" s="2" customFormat="1" ht="16.5" customHeight="1">
      <c r="A258" s="37"/>
      <c r="B258" s="38"/>
      <c r="C258" s="154" t="s">
        <v>396</v>
      </c>
      <c r="D258" s="154" t="s">
        <v>149</v>
      </c>
      <c r="E258" s="155" t="s">
        <v>1006</v>
      </c>
      <c r="F258" s="156" t="s">
        <v>1007</v>
      </c>
      <c r="G258" s="157" t="s">
        <v>274</v>
      </c>
      <c r="H258" s="158">
        <v>9</v>
      </c>
      <c r="I258" s="159">
        <v>217</v>
      </c>
      <c r="J258" s="160">
        <f>ROUND(I258*H258,2)</f>
        <v>1953</v>
      </c>
      <c r="K258" s="156" t="s">
        <v>251</v>
      </c>
      <c r="L258" s="42"/>
      <c r="M258" s="161" t="s">
        <v>35</v>
      </c>
      <c r="N258" s="162" t="s">
        <v>50</v>
      </c>
      <c r="O258" s="67"/>
      <c r="P258" s="163">
        <f>O258*H258</f>
        <v>0</v>
      </c>
      <c r="Q258" s="163">
        <v>3.0000000000000001E-5</v>
      </c>
      <c r="R258" s="163">
        <f>Q258*H258</f>
        <v>2.7E-4</v>
      </c>
      <c r="S258" s="163">
        <v>0</v>
      </c>
      <c r="T258" s="164">
        <f>S258*H258</f>
        <v>0</v>
      </c>
      <c r="U258" s="37"/>
      <c r="V258" s="37"/>
      <c r="W258" s="37"/>
      <c r="X258" s="37"/>
      <c r="Y258" s="37"/>
      <c r="Z258" s="37"/>
      <c r="AA258" s="37"/>
      <c r="AB258" s="37"/>
      <c r="AC258" s="37"/>
      <c r="AD258" s="37"/>
      <c r="AE258" s="37"/>
      <c r="AR258" s="165" t="s">
        <v>163</v>
      </c>
      <c r="AT258" s="165" t="s">
        <v>149</v>
      </c>
      <c r="AU258" s="165" t="s">
        <v>89</v>
      </c>
      <c r="AY258" s="19" t="s">
        <v>154</v>
      </c>
      <c r="BE258" s="166">
        <f>IF(N258="základní",J258,0)</f>
        <v>1953</v>
      </c>
      <c r="BF258" s="166">
        <f>IF(N258="snížená",J258,0)</f>
        <v>0</v>
      </c>
      <c r="BG258" s="166">
        <f>IF(N258="zákl. přenesená",J258,0)</f>
        <v>0</v>
      </c>
      <c r="BH258" s="166">
        <f>IF(N258="sníž. přenesená",J258,0)</f>
        <v>0</v>
      </c>
      <c r="BI258" s="166">
        <f>IF(N258="nulová",J258,0)</f>
        <v>0</v>
      </c>
      <c r="BJ258" s="19" t="s">
        <v>87</v>
      </c>
      <c r="BK258" s="166">
        <f>ROUND(I258*H258,2)</f>
        <v>1953</v>
      </c>
      <c r="BL258" s="19" t="s">
        <v>163</v>
      </c>
      <c r="BM258" s="165" t="s">
        <v>1008</v>
      </c>
    </row>
    <row r="259" spans="1:65" s="2" customFormat="1" ht="10">
      <c r="A259" s="37"/>
      <c r="B259" s="38"/>
      <c r="C259" s="39"/>
      <c r="D259" s="215" t="s">
        <v>253</v>
      </c>
      <c r="E259" s="39"/>
      <c r="F259" s="216" t="s">
        <v>1009</v>
      </c>
      <c r="G259" s="39"/>
      <c r="H259" s="39"/>
      <c r="I259" s="169"/>
      <c r="J259" s="39"/>
      <c r="K259" s="39"/>
      <c r="L259" s="42"/>
      <c r="M259" s="170"/>
      <c r="N259" s="171"/>
      <c r="O259" s="67"/>
      <c r="P259" s="67"/>
      <c r="Q259" s="67"/>
      <c r="R259" s="67"/>
      <c r="S259" s="67"/>
      <c r="T259" s="68"/>
      <c r="U259" s="37"/>
      <c r="V259" s="37"/>
      <c r="W259" s="37"/>
      <c r="X259" s="37"/>
      <c r="Y259" s="37"/>
      <c r="Z259" s="37"/>
      <c r="AA259" s="37"/>
      <c r="AB259" s="37"/>
      <c r="AC259" s="37"/>
      <c r="AD259" s="37"/>
      <c r="AE259" s="37"/>
      <c r="AT259" s="19" t="s">
        <v>253</v>
      </c>
      <c r="AU259" s="19" t="s">
        <v>89</v>
      </c>
    </row>
    <row r="260" spans="1:65" s="2" customFormat="1" ht="16.5" customHeight="1">
      <c r="A260" s="37"/>
      <c r="B260" s="38"/>
      <c r="C260" s="228" t="s">
        <v>401</v>
      </c>
      <c r="D260" s="228" t="s">
        <v>463</v>
      </c>
      <c r="E260" s="229" t="s">
        <v>1010</v>
      </c>
      <c r="F260" s="230" t="s">
        <v>1011</v>
      </c>
      <c r="G260" s="231" t="s">
        <v>274</v>
      </c>
      <c r="H260" s="232">
        <v>9</v>
      </c>
      <c r="I260" s="233">
        <v>2111.5500000000002</v>
      </c>
      <c r="J260" s="234">
        <f>ROUND(I260*H260,2)</f>
        <v>19003.95</v>
      </c>
      <c r="K260" s="230" t="s">
        <v>251</v>
      </c>
      <c r="L260" s="235"/>
      <c r="M260" s="236" t="s">
        <v>35</v>
      </c>
      <c r="N260" s="237" t="s">
        <v>50</v>
      </c>
      <c r="O260" s="67"/>
      <c r="P260" s="163">
        <f>O260*H260</f>
        <v>0</v>
      </c>
      <c r="Q260" s="163">
        <v>2.5760000000000002E-2</v>
      </c>
      <c r="R260" s="163">
        <f>Q260*H260</f>
        <v>0.23184000000000002</v>
      </c>
      <c r="S260" s="163">
        <v>0</v>
      </c>
      <c r="T260" s="164">
        <f>S260*H260</f>
        <v>0</v>
      </c>
      <c r="U260" s="37"/>
      <c r="V260" s="37"/>
      <c r="W260" s="37"/>
      <c r="X260" s="37"/>
      <c r="Y260" s="37"/>
      <c r="Z260" s="37"/>
      <c r="AA260" s="37"/>
      <c r="AB260" s="37"/>
      <c r="AC260" s="37"/>
      <c r="AD260" s="37"/>
      <c r="AE260" s="37"/>
      <c r="AR260" s="165" t="s">
        <v>179</v>
      </c>
      <c r="AT260" s="165" t="s">
        <v>463</v>
      </c>
      <c r="AU260" s="165" t="s">
        <v>89</v>
      </c>
      <c r="AY260" s="19" t="s">
        <v>154</v>
      </c>
      <c r="BE260" s="166">
        <f>IF(N260="základní",J260,0)</f>
        <v>19003.95</v>
      </c>
      <c r="BF260" s="166">
        <f>IF(N260="snížená",J260,0)</f>
        <v>0</v>
      </c>
      <c r="BG260" s="166">
        <f>IF(N260="zákl. přenesená",J260,0)</f>
        <v>0</v>
      </c>
      <c r="BH260" s="166">
        <f>IF(N260="sníž. přenesená",J260,0)</f>
        <v>0</v>
      </c>
      <c r="BI260" s="166">
        <f>IF(N260="nulová",J260,0)</f>
        <v>0</v>
      </c>
      <c r="BJ260" s="19" t="s">
        <v>87</v>
      </c>
      <c r="BK260" s="166">
        <f>ROUND(I260*H260,2)</f>
        <v>19003.95</v>
      </c>
      <c r="BL260" s="19" t="s">
        <v>163</v>
      </c>
      <c r="BM260" s="165" t="s">
        <v>1012</v>
      </c>
    </row>
    <row r="261" spans="1:65" s="13" customFormat="1" ht="10">
      <c r="B261" s="204"/>
      <c r="C261" s="205"/>
      <c r="D261" s="167" t="s">
        <v>247</v>
      </c>
      <c r="E261" s="206" t="s">
        <v>35</v>
      </c>
      <c r="F261" s="207" t="s">
        <v>1013</v>
      </c>
      <c r="G261" s="205"/>
      <c r="H261" s="208">
        <v>7</v>
      </c>
      <c r="I261" s="209"/>
      <c r="J261" s="205"/>
      <c r="K261" s="205"/>
      <c r="L261" s="210"/>
      <c r="M261" s="211"/>
      <c r="N261" s="212"/>
      <c r="O261" s="212"/>
      <c r="P261" s="212"/>
      <c r="Q261" s="212"/>
      <c r="R261" s="212"/>
      <c r="S261" s="212"/>
      <c r="T261" s="213"/>
      <c r="AT261" s="214" t="s">
        <v>247</v>
      </c>
      <c r="AU261" s="214" t="s">
        <v>89</v>
      </c>
      <c r="AV261" s="13" t="s">
        <v>89</v>
      </c>
      <c r="AW261" s="13" t="s">
        <v>39</v>
      </c>
      <c r="AX261" s="13" t="s">
        <v>79</v>
      </c>
      <c r="AY261" s="214" t="s">
        <v>154</v>
      </c>
    </row>
    <row r="262" spans="1:65" s="13" customFormat="1" ht="10">
      <c r="B262" s="204"/>
      <c r="C262" s="205"/>
      <c r="D262" s="167" t="s">
        <v>247</v>
      </c>
      <c r="E262" s="206" t="s">
        <v>35</v>
      </c>
      <c r="F262" s="207" t="s">
        <v>1014</v>
      </c>
      <c r="G262" s="205"/>
      <c r="H262" s="208">
        <v>2</v>
      </c>
      <c r="I262" s="209"/>
      <c r="J262" s="205"/>
      <c r="K262" s="205"/>
      <c r="L262" s="210"/>
      <c r="M262" s="211"/>
      <c r="N262" s="212"/>
      <c r="O262" s="212"/>
      <c r="P262" s="212"/>
      <c r="Q262" s="212"/>
      <c r="R262" s="212"/>
      <c r="S262" s="212"/>
      <c r="T262" s="213"/>
      <c r="AT262" s="214" t="s">
        <v>247</v>
      </c>
      <c r="AU262" s="214" t="s">
        <v>89</v>
      </c>
      <c r="AV262" s="13" t="s">
        <v>89</v>
      </c>
      <c r="AW262" s="13" t="s">
        <v>39</v>
      </c>
      <c r="AX262" s="13" t="s">
        <v>79</v>
      </c>
      <c r="AY262" s="214" t="s">
        <v>154</v>
      </c>
    </row>
    <row r="263" spans="1:65" s="14" customFormat="1" ht="10">
      <c r="B263" s="217"/>
      <c r="C263" s="218"/>
      <c r="D263" s="167" t="s">
        <v>247</v>
      </c>
      <c r="E263" s="219" t="s">
        <v>35</v>
      </c>
      <c r="F263" s="220" t="s">
        <v>267</v>
      </c>
      <c r="G263" s="218"/>
      <c r="H263" s="221">
        <v>9</v>
      </c>
      <c r="I263" s="222"/>
      <c r="J263" s="218"/>
      <c r="K263" s="218"/>
      <c r="L263" s="223"/>
      <c r="M263" s="224"/>
      <c r="N263" s="225"/>
      <c r="O263" s="225"/>
      <c r="P263" s="225"/>
      <c r="Q263" s="225"/>
      <c r="R263" s="225"/>
      <c r="S263" s="225"/>
      <c r="T263" s="226"/>
      <c r="AT263" s="227" t="s">
        <v>247</v>
      </c>
      <c r="AU263" s="227" t="s">
        <v>89</v>
      </c>
      <c r="AV263" s="14" t="s">
        <v>163</v>
      </c>
      <c r="AW263" s="14" t="s">
        <v>39</v>
      </c>
      <c r="AX263" s="14" t="s">
        <v>87</v>
      </c>
      <c r="AY263" s="227" t="s">
        <v>154</v>
      </c>
    </row>
    <row r="264" spans="1:65" s="2" customFormat="1" ht="16.5" customHeight="1">
      <c r="A264" s="37"/>
      <c r="B264" s="38"/>
      <c r="C264" s="154" t="s">
        <v>406</v>
      </c>
      <c r="D264" s="154" t="s">
        <v>149</v>
      </c>
      <c r="E264" s="155" t="s">
        <v>1015</v>
      </c>
      <c r="F264" s="156" t="s">
        <v>1016</v>
      </c>
      <c r="G264" s="157" t="s">
        <v>274</v>
      </c>
      <c r="H264" s="158">
        <v>5.4</v>
      </c>
      <c r="I264" s="159">
        <v>414</v>
      </c>
      <c r="J264" s="160">
        <f>ROUND(I264*H264,2)</f>
        <v>2235.6</v>
      </c>
      <c r="K264" s="156" t="s">
        <v>251</v>
      </c>
      <c r="L264" s="42"/>
      <c r="M264" s="161" t="s">
        <v>35</v>
      </c>
      <c r="N264" s="162" t="s">
        <v>50</v>
      </c>
      <c r="O264" s="67"/>
      <c r="P264" s="163">
        <f>O264*H264</f>
        <v>0</v>
      </c>
      <c r="Q264" s="163">
        <v>6.0000000000000002E-5</v>
      </c>
      <c r="R264" s="163">
        <f>Q264*H264</f>
        <v>3.2400000000000001E-4</v>
      </c>
      <c r="S264" s="163">
        <v>0</v>
      </c>
      <c r="T264" s="164">
        <f>S264*H264</f>
        <v>0</v>
      </c>
      <c r="U264" s="37"/>
      <c r="V264" s="37"/>
      <c r="W264" s="37"/>
      <c r="X264" s="37"/>
      <c r="Y264" s="37"/>
      <c r="Z264" s="37"/>
      <c r="AA264" s="37"/>
      <c r="AB264" s="37"/>
      <c r="AC264" s="37"/>
      <c r="AD264" s="37"/>
      <c r="AE264" s="37"/>
      <c r="AR264" s="165" t="s">
        <v>163</v>
      </c>
      <c r="AT264" s="165" t="s">
        <v>149</v>
      </c>
      <c r="AU264" s="165" t="s">
        <v>89</v>
      </c>
      <c r="AY264" s="19" t="s">
        <v>154</v>
      </c>
      <c r="BE264" s="166">
        <f>IF(N264="základní",J264,0)</f>
        <v>2235.6</v>
      </c>
      <c r="BF264" s="166">
        <f>IF(N264="snížená",J264,0)</f>
        <v>0</v>
      </c>
      <c r="BG264" s="166">
        <f>IF(N264="zákl. přenesená",J264,0)</f>
        <v>0</v>
      </c>
      <c r="BH264" s="166">
        <f>IF(N264="sníž. přenesená",J264,0)</f>
        <v>0</v>
      </c>
      <c r="BI264" s="166">
        <f>IF(N264="nulová",J264,0)</f>
        <v>0</v>
      </c>
      <c r="BJ264" s="19" t="s">
        <v>87</v>
      </c>
      <c r="BK264" s="166">
        <f>ROUND(I264*H264,2)</f>
        <v>2235.6</v>
      </c>
      <c r="BL264" s="19" t="s">
        <v>163</v>
      </c>
      <c r="BM264" s="165" t="s">
        <v>1017</v>
      </c>
    </row>
    <row r="265" spans="1:65" s="2" customFormat="1" ht="10">
      <c r="A265" s="37"/>
      <c r="B265" s="38"/>
      <c r="C265" s="39"/>
      <c r="D265" s="215" t="s">
        <v>253</v>
      </c>
      <c r="E265" s="39"/>
      <c r="F265" s="216" t="s">
        <v>1018</v>
      </c>
      <c r="G265" s="39"/>
      <c r="H265" s="39"/>
      <c r="I265" s="169"/>
      <c r="J265" s="39"/>
      <c r="K265" s="39"/>
      <c r="L265" s="42"/>
      <c r="M265" s="170"/>
      <c r="N265" s="171"/>
      <c r="O265" s="67"/>
      <c r="P265" s="67"/>
      <c r="Q265" s="67"/>
      <c r="R265" s="67"/>
      <c r="S265" s="67"/>
      <c r="T265" s="68"/>
      <c r="U265" s="37"/>
      <c r="V265" s="37"/>
      <c r="W265" s="37"/>
      <c r="X265" s="37"/>
      <c r="Y265" s="37"/>
      <c r="Z265" s="37"/>
      <c r="AA265" s="37"/>
      <c r="AB265" s="37"/>
      <c r="AC265" s="37"/>
      <c r="AD265" s="37"/>
      <c r="AE265" s="37"/>
      <c r="AT265" s="19" t="s">
        <v>253</v>
      </c>
      <c r="AU265" s="19" t="s">
        <v>89</v>
      </c>
    </row>
    <row r="266" spans="1:65" s="2" customFormat="1" ht="16.5" customHeight="1">
      <c r="A266" s="37"/>
      <c r="B266" s="38"/>
      <c r="C266" s="228" t="s">
        <v>414</v>
      </c>
      <c r="D266" s="228" t="s">
        <v>463</v>
      </c>
      <c r="E266" s="229" t="s">
        <v>1019</v>
      </c>
      <c r="F266" s="230" t="s">
        <v>1020</v>
      </c>
      <c r="G266" s="231" t="s">
        <v>274</v>
      </c>
      <c r="H266" s="232">
        <v>5.4</v>
      </c>
      <c r="I266" s="233">
        <v>11241.3</v>
      </c>
      <c r="J266" s="234">
        <f>ROUND(I266*H266,2)</f>
        <v>60703.02</v>
      </c>
      <c r="K266" s="230" t="s">
        <v>251</v>
      </c>
      <c r="L266" s="235"/>
      <c r="M266" s="236" t="s">
        <v>35</v>
      </c>
      <c r="N266" s="237" t="s">
        <v>50</v>
      </c>
      <c r="O266" s="67"/>
      <c r="P266" s="163">
        <f>O266*H266</f>
        <v>0</v>
      </c>
      <c r="Q266" s="163">
        <v>0.11323</v>
      </c>
      <c r="R266" s="163">
        <f>Q266*H266</f>
        <v>0.61144200000000004</v>
      </c>
      <c r="S266" s="163">
        <v>0</v>
      </c>
      <c r="T266" s="164">
        <f>S266*H266</f>
        <v>0</v>
      </c>
      <c r="U266" s="37"/>
      <c r="V266" s="37"/>
      <c r="W266" s="37"/>
      <c r="X266" s="37"/>
      <c r="Y266" s="37"/>
      <c r="Z266" s="37"/>
      <c r="AA266" s="37"/>
      <c r="AB266" s="37"/>
      <c r="AC266" s="37"/>
      <c r="AD266" s="37"/>
      <c r="AE266" s="37"/>
      <c r="AR266" s="165" t="s">
        <v>179</v>
      </c>
      <c r="AT266" s="165" t="s">
        <v>463</v>
      </c>
      <c r="AU266" s="165" t="s">
        <v>89</v>
      </c>
      <c r="AY266" s="19" t="s">
        <v>154</v>
      </c>
      <c r="BE266" s="166">
        <f>IF(N266="základní",J266,0)</f>
        <v>60703.02</v>
      </c>
      <c r="BF266" s="166">
        <f>IF(N266="snížená",J266,0)</f>
        <v>0</v>
      </c>
      <c r="BG266" s="166">
        <f>IF(N266="zákl. přenesená",J266,0)</f>
        <v>0</v>
      </c>
      <c r="BH266" s="166">
        <f>IF(N266="sníž. přenesená",J266,0)</f>
        <v>0</v>
      </c>
      <c r="BI266" s="166">
        <f>IF(N266="nulová",J266,0)</f>
        <v>0</v>
      </c>
      <c r="BJ266" s="19" t="s">
        <v>87</v>
      </c>
      <c r="BK266" s="166">
        <f>ROUND(I266*H266,2)</f>
        <v>60703.02</v>
      </c>
      <c r="BL266" s="19" t="s">
        <v>163</v>
      </c>
      <c r="BM266" s="165" t="s">
        <v>1021</v>
      </c>
    </row>
    <row r="267" spans="1:65" s="13" customFormat="1" ht="10">
      <c r="B267" s="204"/>
      <c r="C267" s="205"/>
      <c r="D267" s="167" t="s">
        <v>247</v>
      </c>
      <c r="E267" s="206" t="s">
        <v>35</v>
      </c>
      <c r="F267" s="207" t="s">
        <v>1022</v>
      </c>
      <c r="G267" s="205"/>
      <c r="H267" s="208">
        <v>5.4</v>
      </c>
      <c r="I267" s="209"/>
      <c r="J267" s="205"/>
      <c r="K267" s="205"/>
      <c r="L267" s="210"/>
      <c r="M267" s="211"/>
      <c r="N267" s="212"/>
      <c r="O267" s="212"/>
      <c r="P267" s="212"/>
      <c r="Q267" s="212"/>
      <c r="R267" s="212"/>
      <c r="S267" s="212"/>
      <c r="T267" s="213"/>
      <c r="AT267" s="214" t="s">
        <v>247</v>
      </c>
      <c r="AU267" s="214" t="s">
        <v>89</v>
      </c>
      <c r="AV267" s="13" t="s">
        <v>89</v>
      </c>
      <c r="AW267" s="13" t="s">
        <v>39</v>
      </c>
      <c r="AX267" s="13" t="s">
        <v>87</v>
      </c>
      <c r="AY267" s="214" t="s">
        <v>154</v>
      </c>
    </row>
    <row r="268" spans="1:65" s="2" customFormat="1" ht="24.15" customHeight="1">
      <c r="A268" s="37"/>
      <c r="B268" s="38"/>
      <c r="C268" s="154" t="s">
        <v>420</v>
      </c>
      <c r="D268" s="154" t="s">
        <v>149</v>
      </c>
      <c r="E268" s="155" t="s">
        <v>1023</v>
      </c>
      <c r="F268" s="156" t="s">
        <v>1024</v>
      </c>
      <c r="G268" s="157" t="s">
        <v>274</v>
      </c>
      <c r="H268" s="158">
        <v>19.399999999999999</v>
      </c>
      <c r="I268" s="159">
        <v>1600</v>
      </c>
      <c r="J268" s="160">
        <f>ROUND(I268*H268,2)</f>
        <v>31040</v>
      </c>
      <c r="K268" s="156" t="s">
        <v>251</v>
      </c>
      <c r="L268" s="42"/>
      <c r="M268" s="161" t="s">
        <v>35</v>
      </c>
      <c r="N268" s="162" t="s">
        <v>50</v>
      </c>
      <c r="O268" s="67"/>
      <c r="P268" s="163">
        <f>O268*H268</f>
        <v>0</v>
      </c>
      <c r="Q268" s="163">
        <v>4.0000000000000002E-4</v>
      </c>
      <c r="R268" s="163">
        <f>Q268*H268</f>
        <v>7.7599999999999995E-3</v>
      </c>
      <c r="S268" s="163">
        <v>0</v>
      </c>
      <c r="T268" s="164">
        <f>S268*H268</f>
        <v>0</v>
      </c>
      <c r="U268" s="37"/>
      <c r="V268" s="37"/>
      <c r="W268" s="37"/>
      <c r="X268" s="37"/>
      <c r="Y268" s="37"/>
      <c r="Z268" s="37"/>
      <c r="AA268" s="37"/>
      <c r="AB268" s="37"/>
      <c r="AC268" s="37"/>
      <c r="AD268" s="37"/>
      <c r="AE268" s="37"/>
      <c r="AR268" s="165" t="s">
        <v>163</v>
      </c>
      <c r="AT268" s="165" t="s">
        <v>149</v>
      </c>
      <c r="AU268" s="165" t="s">
        <v>89</v>
      </c>
      <c r="AY268" s="19" t="s">
        <v>154</v>
      </c>
      <c r="BE268" s="166">
        <f>IF(N268="základní",J268,0)</f>
        <v>31040</v>
      </c>
      <c r="BF268" s="166">
        <f>IF(N268="snížená",J268,0)</f>
        <v>0</v>
      </c>
      <c r="BG268" s="166">
        <f>IF(N268="zákl. přenesená",J268,0)</f>
        <v>0</v>
      </c>
      <c r="BH268" s="166">
        <f>IF(N268="sníž. přenesená",J268,0)</f>
        <v>0</v>
      </c>
      <c r="BI268" s="166">
        <f>IF(N268="nulová",J268,0)</f>
        <v>0</v>
      </c>
      <c r="BJ268" s="19" t="s">
        <v>87</v>
      </c>
      <c r="BK268" s="166">
        <f>ROUND(I268*H268,2)</f>
        <v>31040</v>
      </c>
      <c r="BL268" s="19" t="s">
        <v>163</v>
      </c>
      <c r="BM268" s="165" t="s">
        <v>1025</v>
      </c>
    </row>
    <row r="269" spans="1:65" s="2" customFormat="1" ht="10">
      <c r="A269" s="37"/>
      <c r="B269" s="38"/>
      <c r="C269" s="39"/>
      <c r="D269" s="215" t="s">
        <v>253</v>
      </c>
      <c r="E269" s="39"/>
      <c r="F269" s="216" t="s">
        <v>1026</v>
      </c>
      <c r="G269" s="39"/>
      <c r="H269" s="39"/>
      <c r="I269" s="169"/>
      <c r="J269" s="39"/>
      <c r="K269" s="39"/>
      <c r="L269" s="42"/>
      <c r="M269" s="170"/>
      <c r="N269" s="171"/>
      <c r="O269" s="67"/>
      <c r="P269" s="67"/>
      <c r="Q269" s="67"/>
      <c r="R269" s="67"/>
      <c r="S269" s="67"/>
      <c r="T269" s="68"/>
      <c r="U269" s="37"/>
      <c r="V269" s="37"/>
      <c r="W269" s="37"/>
      <c r="X269" s="37"/>
      <c r="Y269" s="37"/>
      <c r="Z269" s="37"/>
      <c r="AA269" s="37"/>
      <c r="AB269" s="37"/>
      <c r="AC269" s="37"/>
      <c r="AD269" s="37"/>
      <c r="AE269" s="37"/>
      <c r="AT269" s="19" t="s">
        <v>253</v>
      </c>
      <c r="AU269" s="19" t="s">
        <v>89</v>
      </c>
    </row>
    <row r="270" spans="1:65" s="2" customFormat="1" ht="16.5" customHeight="1">
      <c r="A270" s="37"/>
      <c r="B270" s="38"/>
      <c r="C270" s="228" t="s">
        <v>425</v>
      </c>
      <c r="D270" s="228" t="s">
        <v>463</v>
      </c>
      <c r="E270" s="229" t="s">
        <v>1027</v>
      </c>
      <c r="F270" s="230" t="s">
        <v>1028</v>
      </c>
      <c r="G270" s="231" t="s">
        <v>274</v>
      </c>
      <c r="H270" s="232">
        <v>19.399999999999999</v>
      </c>
      <c r="I270" s="233">
        <v>6762</v>
      </c>
      <c r="J270" s="234">
        <f>ROUND(I270*H270,2)</f>
        <v>131182.79999999999</v>
      </c>
      <c r="K270" s="230" t="s">
        <v>251</v>
      </c>
      <c r="L270" s="235"/>
      <c r="M270" s="236" t="s">
        <v>35</v>
      </c>
      <c r="N270" s="237" t="s">
        <v>50</v>
      </c>
      <c r="O270" s="67"/>
      <c r="P270" s="163">
        <f>O270*H270</f>
        <v>0</v>
      </c>
      <c r="Q270" s="163">
        <v>1.3839999999999999</v>
      </c>
      <c r="R270" s="163">
        <f>Q270*H270</f>
        <v>26.849599999999995</v>
      </c>
      <c r="S270" s="163">
        <v>0</v>
      </c>
      <c r="T270" s="164">
        <f>S270*H270</f>
        <v>0</v>
      </c>
      <c r="U270" s="37"/>
      <c r="V270" s="37"/>
      <c r="W270" s="37"/>
      <c r="X270" s="37"/>
      <c r="Y270" s="37"/>
      <c r="Z270" s="37"/>
      <c r="AA270" s="37"/>
      <c r="AB270" s="37"/>
      <c r="AC270" s="37"/>
      <c r="AD270" s="37"/>
      <c r="AE270" s="37"/>
      <c r="AR270" s="165" t="s">
        <v>179</v>
      </c>
      <c r="AT270" s="165" t="s">
        <v>463</v>
      </c>
      <c r="AU270" s="165" t="s">
        <v>89</v>
      </c>
      <c r="AY270" s="19" t="s">
        <v>154</v>
      </c>
      <c r="BE270" s="166">
        <f>IF(N270="základní",J270,0)</f>
        <v>131182.79999999999</v>
      </c>
      <c r="BF270" s="166">
        <f>IF(N270="snížená",J270,0)</f>
        <v>0</v>
      </c>
      <c r="BG270" s="166">
        <f>IF(N270="zákl. přenesená",J270,0)</f>
        <v>0</v>
      </c>
      <c r="BH270" s="166">
        <f>IF(N270="sníž. přenesená",J270,0)</f>
        <v>0</v>
      </c>
      <c r="BI270" s="166">
        <f>IF(N270="nulová",J270,0)</f>
        <v>0</v>
      </c>
      <c r="BJ270" s="19" t="s">
        <v>87</v>
      </c>
      <c r="BK270" s="166">
        <f>ROUND(I270*H270,2)</f>
        <v>131182.79999999999</v>
      </c>
      <c r="BL270" s="19" t="s">
        <v>163</v>
      </c>
      <c r="BM270" s="165" t="s">
        <v>1029</v>
      </c>
    </row>
    <row r="271" spans="1:65" s="13" customFormat="1" ht="10">
      <c r="B271" s="204"/>
      <c r="C271" s="205"/>
      <c r="D271" s="167" t="s">
        <v>247</v>
      </c>
      <c r="E271" s="206" t="s">
        <v>35</v>
      </c>
      <c r="F271" s="207" t="s">
        <v>1030</v>
      </c>
      <c r="G271" s="205"/>
      <c r="H271" s="208">
        <v>19.399999999999999</v>
      </c>
      <c r="I271" s="209"/>
      <c r="J271" s="205"/>
      <c r="K271" s="205"/>
      <c r="L271" s="210"/>
      <c r="M271" s="211"/>
      <c r="N271" s="212"/>
      <c r="O271" s="212"/>
      <c r="P271" s="212"/>
      <c r="Q271" s="212"/>
      <c r="R271" s="212"/>
      <c r="S271" s="212"/>
      <c r="T271" s="213"/>
      <c r="AT271" s="214" t="s">
        <v>247</v>
      </c>
      <c r="AU271" s="214" t="s">
        <v>89</v>
      </c>
      <c r="AV271" s="13" t="s">
        <v>89</v>
      </c>
      <c r="AW271" s="13" t="s">
        <v>39</v>
      </c>
      <c r="AX271" s="13" t="s">
        <v>87</v>
      </c>
      <c r="AY271" s="214" t="s">
        <v>154</v>
      </c>
    </row>
    <row r="272" spans="1:65" s="2" customFormat="1" ht="16.5" customHeight="1">
      <c r="A272" s="37"/>
      <c r="B272" s="38"/>
      <c r="C272" s="228" t="s">
        <v>430</v>
      </c>
      <c r="D272" s="228" t="s">
        <v>463</v>
      </c>
      <c r="E272" s="229" t="s">
        <v>1031</v>
      </c>
      <c r="F272" s="230" t="s">
        <v>1032</v>
      </c>
      <c r="G272" s="231" t="s">
        <v>245</v>
      </c>
      <c r="H272" s="232">
        <v>16</v>
      </c>
      <c r="I272" s="233">
        <v>301.35000000000002</v>
      </c>
      <c r="J272" s="234">
        <f>ROUND(I272*H272,2)</f>
        <v>4821.6000000000004</v>
      </c>
      <c r="K272" s="230" t="s">
        <v>251</v>
      </c>
      <c r="L272" s="235"/>
      <c r="M272" s="236" t="s">
        <v>35</v>
      </c>
      <c r="N272" s="237" t="s">
        <v>50</v>
      </c>
      <c r="O272" s="67"/>
      <c r="P272" s="163">
        <f>O272*H272</f>
        <v>0</v>
      </c>
      <c r="Q272" s="163">
        <v>8.5000000000000006E-2</v>
      </c>
      <c r="R272" s="163">
        <f>Q272*H272</f>
        <v>1.36</v>
      </c>
      <c r="S272" s="163">
        <v>0</v>
      </c>
      <c r="T272" s="164">
        <f>S272*H272</f>
        <v>0</v>
      </c>
      <c r="U272" s="37"/>
      <c r="V272" s="37"/>
      <c r="W272" s="37"/>
      <c r="X272" s="37"/>
      <c r="Y272" s="37"/>
      <c r="Z272" s="37"/>
      <c r="AA272" s="37"/>
      <c r="AB272" s="37"/>
      <c r="AC272" s="37"/>
      <c r="AD272" s="37"/>
      <c r="AE272" s="37"/>
      <c r="AR272" s="165" t="s">
        <v>179</v>
      </c>
      <c r="AT272" s="165" t="s">
        <v>463</v>
      </c>
      <c r="AU272" s="165" t="s">
        <v>89</v>
      </c>
      <c r="AY272" s="19" t="s">
        <v>154</v>
      </c>
      <c r="BE272" s="166">
        <f>IF(N272="základní",J272,0)</f>
        <v>4821.6000000000004</v>
      </c>
      <c r="BF272" s="166">
        <f>IF(N272="snížená",J272,0)</f>
        <v>0</v>
      </c>
      <c r="BG272" s="166">
        <f>IF(N272="zákl. přenesená",J272,0)</f>
        <v>0</v>
      </c>
      <c r="BH272" s="166">
        <f>IF(N272="sníž. přenesená",J272,0)</f>
        <v>0</v>
      </c>
      <c r="BI272" s="166">
        <f>IF(N272="nulová",J272,0)</f>
        <v>0</v>
      </c>
      <c r="BJ272" s="19" t="s">
        <v>87</v>
      </c>
      <c r="BK272" s="166">
        <f>ROUND(I272*H272,2)</f>
        <v>4821.6000000000004</v>
      </c>
      <c r="BL272" s="19" t="s">
        <v>163</v>
      </c>
      <c r="BM272" s="165" t="s">
        <v>1033</v>
      </c>
    </row>
    <row r="273" spans="1:65" s="13" customFormat="1" ht="10">
      <c r="B273" s="204"/>
      <c r="C273" s="205"/>
      <c r="D273" s="167" t="s">
        <v>247</v>
      </c>
      <c r="E273" s="206" t="s">
        <v>35</v>
      </c>
      <c r="F273" s="207" t="s">
        <v>1034</v>
      </c>
      <c r="G273" s="205"/>
      <c r="H273" s="208">
        <v>16</v>
      </c>
      <c r="I273" s="209"/>
      <c r="J273" s="205"/>
      <c r="K273" s="205"/>
      <c r="L273" s="210"/>
      <c r="M273" s="211"/>
      <c r="N273" s="212"/>
      <c r="O273" s="212"/>
      <c r="P273" s="212"/>
      <c r="Q273" s="212"/>
      <c r="R273" s="212"/>
      <c r="S273" s="212"/>
      <c r="T273" s="213"/>
      <c r="AT273" s="214" t="s">
        <v>247</v>
      </c>
      <c r="AU273" s="214" t="s">
        <v>89</v>
      </c>
      <c r="AV273" s="13" t="s">
        <v>89</v>
      </c>
      <c r="AW273" s="13" t="s">
        <v>39</v>
      </c>
      <c r="AX273" s="13" t="s">
        <v>87</v>
      </c>
      <c r="AY273" s="214" t="s">
        <v>154</v>
      </c>
    </row>
    <row r="274" spans="1:65" s="2" customFormat="1" ht="24.15" customHeight="1">
      <c r="A274" s="37"/>
      <c r="B274" s="38"/>
      <c r="C274" s="154" t="s">
        <v>435</v>
      </c>
      <c r="D274" s="154" t="s">
        <v>149</v>
      </c>
      <c r="E274" s="155" t="s">
        <v>1035</v>
      </c>
      <c r="F274" s="156" t="s">
        <v>1036</v>
      </c>
      <c r="G274" s="157" t="s">
        <v>245</v>
      </c>
      <c r="H274" s="158">
        <v>2</v>
      </c>
      <c r="I274" s="159">
        <v>718</v>
      </c>
      <c r="J274" s="160">
        <f>ROUND(I274*H274,2)</f>
        <v>1436</v>
      </c>
      <c r="K274" s="156" t="s">
        <v>251</v>
      </c>
      <c r="L274" s="42"/>
      <c r="M274" s="161" t="s">
        <v>35</v>
      </c>
      <c r="N274" s="162" t="s">
        <v>50</v>
      </c>
      <c r="O274" s="67"/>
      <c r="P274" s="163">
        <f>O274*H274</f>
        <v>0</v>
      </c>
      <c r="Q274" s="163">
        <v>0</v>
      </c>
      <c r="R274" s="163">
        <f>Q274*H274</f>
        <v>0</v>
      </c>
      <c r="S274" s="163">
        <v>0</v>
      </c>
      <c r="T274" s="164">
        <f>S274*H274</f>
        <v>0</v>
      </c>
      <c r="U274" s="37"/>
      <c r="V274" s="37"/>
      <c r="W274" s="37"/>
      <c r="X274" s="37"/>
      <c r="Y274" s="37"/>
      <c r="Z274" s="37"/>
      <c r="AA274" s="37"/>
      <c r="AB274" s="37"/>
      <c r="AC274" s="37"/>
      <c r="AD274" s="37"/>
      <c r="AE274" s="37"/>
      <c r="AR274" s="165" t="s">
        <v>163</v>
      </c>
      <c r="AT274" s="165" t="s">
        <v>149</v>
      </c>
      <c r="AU274" s="165" t="s">
        <v>89</v>
      </c>
      <c r="AY274" s="19" t="s">
        <v>154</v>
      </c>
      <c r="BE274" s="166">
        <f>IF(N274="základní",J274,0)</f>
        <v>1436</v>
      </c>
      <c r="BF274" s="166">
        <f>IF(N274="snížená",J274,0)</f>
        <v>0</v>
      </c>
      <c r="BG274" s="166">
        <f>IF(N274="zákl. přenesená",J274,0)</f>
        <v>0</v>
      </c>
      <c r="BH274" s="166">
        <f>IF(N274="sníž. přenesená",J274,0)</f>
        <v>0</v>
      </c>
      <c r="BI274" s="166">
        <f>IF(N274="nulová",J274,0)</f>
        <v>0</v>
      </c>
      <c r="BJ274" s="19" t="s">
        <v>87</v>
      </c>
      <c r="BK274" s="166">
        <f>ROUND(I274*H274,2)</f>
        <v>1436</v>
      </c>
      <c r="BL274" s="19" t="s">
        <v>163</v>
      </c>
      <c r="BM274" s="165" t="s">
        <v>1037</v>
      </c>
    </row>
    <row r="275" spans="1:65" s="2" customFormat="1" ht="10">
      <c r="A275" s="37"/>
      <c r="B275" s="38"/>
      <c r="C275" s="39"/>
      <c r="D275" s="215" t="s">
        <v>253</v>
      </c>
      <c r="E275" s="39"/>
      <c r="F275" s="216" t="s">
        <v>1038</v>
      </c>
      <c r="G275" s="39"/>
      <c r="H275" s="39"/>
      <c r="I275" s="169"/>
      <c r="J275" s="39"/>
      <c r="K275" s="39"/>
      <c r="L275" s="42"/>
      <c r="M275" s="170"/>
      <c r="N275" s="171"/>
      <c r="O275" s="67"/>
      <c r="P275" s="67"/>
      <c r="Q275" s="67"/>
      <c r="R275" s="67"/>
      <c r="S275" s="67"/>
      <c r="T275" s="68"/>
      <c r="U275" s="37"/>
      <c r="V275" s="37"/>
      <c r="W275" s="37"/>
      <c r="X275" s="37"/>
      <c r="Y275" s="37"/>
      <c r="Z275" s="37"/>
      <c r="AA275" s="37"/>
      <c r="AB275" s="37"/>
      <c r="AC275" s="37"/>
      <c r="AD275" s="37"/>
      <c r="AE275" s="37"/>
      <c r="AT275" s="19" t="s">
        <v>253</v>
      </c>
      <c r="AU275" s="19" t="s">
        <v>89</v>
      </c>
    </row>
    <row r="276" spans="1:65" s="2" customFormat="1" ht="16.5" customHeight="1">
      <c r="A276" s="37"/>
      <c r="B276" s="38"/>
      <c r="C276" s="228" t="s">
        <v>440</v>
      </c>
      <c r="D276" s="228" t="s">
        <v>463</v>
      </c>
      <c r="E276" s="229" t="s">
        <v>1039</v>
      </c>
      <c r="F276" s="230" t="s">
        <v>1040</v>
      </c>
      <c r="G276" s="231" t="s">
        <v>245</v>
      </c>
      <c r="H276" s="232">
        <v>2</v>
      </c>
      <c r="I276" s="233">
        <v>1762.95</v>
      </c>
      <c r="J276" s="234">
        <f>ROUND(I276*H276,2)</f>
        <v>3525.9</v>
      </c>
      <c r="K276" s="230" t="s">
        <v>251</v>
      </c>
      <c r="L276" s="235"/>
      <c r="M276" s="236" t="s">
        <v>35</v>
      </c>
      <c r="N276" s="237" t="s">
        <v>50</v>
      </c>
      <c r="O276" s="67"/>
      <c r="P276" s="163">
        <f>O276*H276</f>
        <v>0</v>
      </c>
      <c r="Q276" s="163">
        <v>9.9399999999999992E-3</v>
      </c>
      <c r="R276" s="163">
        <f>Q276*H276</f>
        <v>1.9879999999999998E-2</v>
      </c>
      <c r="S276" s="163">
        <v>0</v>
      </c>
      <c r="T276" s="164">
        <f>S276*H276</f>
        <v>0</v>
      </c>
      <c r="U276" s="37"/>
      <c r="V276" s="37"/>
      <c r="W276" s="37"/>
      <c r="X276" s="37"/>
      <c r="Y276" s="37"/>
      <c r="Z276" s="37"/>
      <c r="AA276" s="37"/>
      <c r="AB276" s="37"/>
      <c r="AC276" s="37"/>
      <c r="AD276" s="37"/>
      <c r="AE276" s="37"/>
      <c r="AR276" s="165" t="s">
        <v>179</v>
      </c>
      <c r="AT276" s="165" t="s">
        <v>463</v>
      </c>
      <c r="AU276" s="165" t="s">
        <v>89</v>
      </c>
      <c r="AY276" s="19" t="s">
        <v>154</v>
      </c>
      <c r="BE276" s="166">
        <f>IF(N276="základní",J276,0)</f>
        <v>3525.9</v>
      </c>
      <c r="BF276" s="166">
        <f>IF(N276="snížená",J276,0)</f>
        <v>0</v>
      </c>
      <c r="BG276" s="166">
        <f>IF(N276="zákl. přenesená",J276,0)</f>
        <v>0</v>
      </c>
      <c r="BH276" s="166">
        <f>IF(N276="sníž. přenesená",J276,0)</f>
        <v>0</v>
      </c>
      <c r="BI276" s="166">
        <f>IF(N276="nulová",J276,0)</f>
        <v>0</v>
      </c>
      <c r="BJ276" s="19" t="s">
        <v>87</v>
      </c>
      <c r="BK276" s="166">
        <f>ROUND(I276*H276,2)</f>
        <v>3525.9</v>
      </c>
      <c r="BL276" s="19" t="s">
        <v>163</v>
      </c>
      <c r="BM276" s="165" t="s">
        <v>1041</v>
      </c>
    </row>
    <row r="277" spans="1:65" s="13" customFormat="1" ht="10">
      <c r="B277" s="204"/>
      <c r="C277" s="205"/>
      <c r="D277" s="167" t="s">
        <v>247</v>
      </c>
      <c r="E277" s="206" t="s">
        <v>35</v>
      </c>
      <c r="F277" s="207" t="s">
        <v>1014</v>
      </c>
      <c r="G277" s="205"/>
      <c r="H277" s="208">
        <v>2</v>
      </c>
      <c r="I277" s="209"/>
      <c r="J277" s="205"/>
      <c r="K277" s="205"/>
      <c r="L277" s="210"/>
      <c r="M277" s="211"/>
      <c r="N277" s="212"/>
      <c r="O277" s="212"/>
      <c r="P277" s="212"/>
      <c r="Q277" s="212"/>
      <c r="R277" s="212"/>
      <c r="S277" s="212"/>
      <c r="T277" s="213"/>
      <c r="AT277" s="214" t="s">
        <v>247</v>
      </c>
      <c r="AU277" s="214" t="s">
        <v>89</v>
      </c>
      <c r="AV277" s="13" t="s">
        <v>89</v>
      </c>
      <c r="AW277" s="13" t="s">
        <v>39</v>
      </c>
      <c r="AX277" s="13" t="s">
        <v>87</v>
      </c>
      <c r="AY277" s="214" t="s">
        <v>154</v>
      </c>
    </row>
    <row r="278" spans="1:65" s="12" customFormat="1" ht="22.75" customHeight="1">
      <c r="B278" s="188"/>
      <c r="C278" s="189"/>
      <c r="D278" s="190" t="s">
        <v>78</v>
      </c>
      <c r="E278" s="202" t="s">
        <v>1042</v>
      </c>
      <c r="F278" s="202" t="s">
        <v>1043</v>
      </c>
      <c r="G278" s="189"/>
      <c r="H278" s="189"/>
      <c r="I278" s="192"/>
      <c r="J278" s="203">
        <f>BK278</f>
        <v>625583.5</v>
      </c>
      <c r="K278" s="189"/>
      <c r="L278" s="194"/>
      <c r="M278" s="195"/>
      <c r="N278" s="196"/>
      <c r="O278" s="196"/>
      <c r="P278" s="197">
        <f>SUM(P279:P318)</f>
        <v>0</v>
      </c>
      <c r="Q278" s="196"/>
      <c r="R278" s="197">
        <f>SUM(R279:R318)</f>
        <v>57.018009999999997</v>
      </c>
      <c r="S278" s="196"/>
      <c r="T278" s="198">
        <f>SUM(T279:T318)</f>
        <v>0</v>
      </c>
      <c r="AR278" s="199" t="s">
        <v>87</v>
      </c>
      <c r="AT278" s="200" t="s">
        <v>78</v>
      </c>
      <c r="AU278" s="200" t="s">
        <v>87</v>
      </c>
      <c r="AY278" s="199" t="s">
        <v>154</v>
      </c>
      <c r="BK278" s="201">
        <f>SUM(BK279:BK318)</f>
        <v>625583.5</v>
      </c>
    </row>
    <row r="279" spans="1:65" s="2" customFormat="1" ht="21.75" customHeight="1">
      <c r="A279" s="37"/>
      <c r="B279" s="38"/>
      <c r="C279" s="154" t="s">
        <v>445</v>
      </c>
      <c r="D279" s="154" t="s">
        <v>149</v>
      </c>
      <c r="E279" s="155" t="s">
        <v>1044</v>
      </c>
      <c r="F279" s="156" t="s">
        <v>1045</v>
      </c>
      <c r="G279" s="157" t="s">
        <v>245</v>
      </c>
      <c r="H279" s="158">
        <v>5</v>
      </c>
      <c r="I279" s="159">
        <v>722</v>
      </c>
      <c r="J279" s="160">
        <f>ROUND(I279*H279,2)</f>
        <v>3610</v>
      </c>
      <c r="K279" s="156" t="s">
        <v>251</v>
      </c>
      <c r="L279" s="42"/>
      <c r="M279" s="161" t="s">
        <v>35</v>
      </c>
      <c r="N279" s="162" t="s">
        <v>50</v>
      </c>
      <c r="O279" s="67"/>
      <c r="P279" s="163">
        <f>O279*H279</f>
        <v>0</v>
      </c>
      <c r="Q279" s="163">
        <v>0.09</v>
      </c>
      <c r="R279" s="163">
        <f>Q279*H279</f>
        <v>0.44999999999999996</v>
      </c>
      <c r="S279" s="163">
        <v>0</v>
      </c>
      <c r="T279" s="164">
        <f>S279*H279</f>
        <v>0</v>
      </c>
      <c r="U279" s="37"/>
      <c r="V279" s="37"/>
      <c r="W279" s="37"/>
      <c r="X279" s="37"/>
      <c r="Y279" s="37"/>
      <c r="Z279" s="37"/>
      <c r="AA279" s="37"/>
      <c r="AB279" s="37"/>
      <c r="AC279" s="37"/>
      <c r="AD279" s="37"/>
      <c r="AE279" s="37"/>
      <c r="AR279" s="165" t="s">
        <v>163</v>
      </c>
      <c r="AT279" s="165" t="s">
        <v>149</v>
      </c>
      <c r="AU279" s="165" t="s">
        <v>89</v>
      </c>
      <c r="AY279" s="19" t="s">
        <v>154</v>
      </c>
      <c r="BE279" s="166">
        <f>IF(N279="základní",J279,0)</f>
        <v>3610</v>
      </c>
      <c r="BF279" s="166">
        <f>IF(N279="snížená",J279,0)</f>
        <v>0</v>
      </c>
      <c r="BG279" s="166">
        <f>IF(N279="zákl. přenesená",J279,0)</f>
        <v>0</v>
      </c>
      <c r="BH279" s="166">
        <f>IF(N279="sníž. přenesená",J279,0)</f>
        <v>0</v>
      </c>
      <c r="BI279" s="166">
        <f>IF(N279="nulová",J279,0)</f>
        <v>0</v>
      </c>
      <c r="BJ279" s="19" t="s">
        <v>87</v>
      </c>
      <c r="BK279" s="166">
        <f>ROUND(I279*H279,2)</f>
        <v>3610</v>
      </c>
      <c r="BL279" s="19" t="s">
        <v>163</v>
      </c>
      <c r="BM279" s="165" t="s">
        <v>1046</v>
      </c>
    </row>
    <row r="280" spans="1:65" s="2" customFormat="1" ht="10">
      <c r="A280" s="37"/>
      <c r="B280" s="38"/>
      <c r="C280" s="39"/>
      <c r="D280" s="215" t="s">
        <v>253</v>
      </c>
      <c r="E280" s="39"/>
      <c r="F280" s="216" t="s">
        <v>1047</v>
      </c>
      <c r="G280" s="39"/>
      <c r="H280" s="39"/>
      <c r="I280" s="169"/>
      <c r="J280" s="39"/>
      <c r="K280" s="39"/>
      <c r="L280" s="42"/>
      <c r="M280" s="170"/>
      <c r="N280" s="171"/>
      <c r="O280" s="67"/>
      <c r="P280" s="67"/>
      <c r="Q280" s="67"/>
      <c r="R280" s="67"/>
      <c r="S280" s="67"/>
      <c r="T280" s="68"/>
      <c r="U280" s="37"/>
      <c r="V280" s="37"/>
      <c r="W280" s="37"/>
      <c r="X280" s="37"/>
      <c r="Y280" s="37"/>
      <c r="Z280" s="37"/>
      <c r="AA280" s="37"/>
      <c r="AB280" s="37"/>
      <c r="AC280" s="37"/>
      <c r="AD280" s="37"/>
      <c r="AE280" s="37"/>
      <c r="AT280" s="19" t="s">
        <v>253</v>
      </c>
      <c r="AU280" s="19" t="s">
        <v>89</v>
      </c>
    </row>
    <row r="281" spans="1:65" s="2" customFormat="1" ht="16.5" customHeight="1">
      <c r="A281" s="37"/>
      <c r="B281" s="38"/>
      <c r="C281" s="228" t="s">
        <v>450</v>
      </c>
      <c r="D281" s="228" t="s">
        <v>463</v>
      </c>
      <c r="E281" s="229" t="s">
        <v>1048</v>
      </c>
      <c r="F281" s="230" t="s">
        <v>1049</v>
      </c>
      <c r="G281" s="231" t="s">
        <v>245</v>
      </c>
      <c r="H281" s="232">
        <v>5</v>
      </c>
      <c r="I281" s="233">
        <v>2668.05</v>
      </c>
      <c r="J281" s="234">
        <f>ROUND(I281*H281,2)</f>
        <v>13340.25</v>
      </c>
      <c r="K281" s="230" t="s">
        <v>251</v>
      </c>
      <c r="L281" s="235"/>
      <c r="M281" s="236" t="s">
        <v>35</v>
      </c>
      <c r="N281" s="237" t="s">
        <v>50</v>
      </c>
      <c r="O281" s="67"/>
      <c r="P281" s="163">
        <f>O281*H281</f>
        <v>0</v>
      </c>
      <c r="Q281" s="163">
        <v>0.10199999999999999</v>
      </c>
      <c r="R281" s="163">
        <f>Q281*H281</f>
        <v>0.51</v>
      </c>
      <c r="S281" s="163">
        <v>0</v>
      </c>
      <c r="T281" s="164">
        <f>S281*H281</f>
        <v>0</v>
      </c>
      <c r="U281" s="37"/>
      <c r="V281" s="37"/>
      <c r="W281" s="37"/>
      <c r="X281" s="37"/>
      <c r="Y281" s="37"/>
      <c r="Z281" s="37"/>
      <c r="AA281" s="37"/>
      <c r="AB281" s="37"/>
      <c r="AC281" s="37"/>
      <c r="AD281" s="37"/>
      <c r="AE281" s="37"/>
      <c r="AR281" s="165" t="s">
        <v>179</v>
      </c>
      <c r="AT281" s="165" t="s">
        <v>463</v>
      </c>
      <c r="AU281" s="165" t="s">
        <v>89</v>
      </c>
      <c r="AY281" s="19" t="s">
        <v>154</v>
      </c>
      <c r="BE281" s="166">
        <f>IF(N281="základní",J281,0)</f>
        <v>13340.25</v>
      </c>
      <c r="BF281" s="166">
        <f>IF(N281="snížená",J281,0)</f>
        <v>0</v>
      </c>
      <c r="BG281" s="166">
        <f>IF(N281="zákl. přenesená",J281,0)</f>
        <v>0</v>
      </c>
      <c r="BH281" s="166">
        <f>IF(N281="sníž. přenesená",J281,0)</f>
        <v>0</v>
      </c>
      <c r="BI281" s="166">
        <f>IF(N281="nulová",J281,0)</f>
        <v>0</v>
      </c>
      <c r="BJ281" s="19" t="s">
        <v>87</v>
      </c>
      <c r="BK281" s="166">
        <f>ROUND(I281*H281,2)</f>
        <v>13340.25</v>
      </c>
      <c r="BL281" s="19" t="s">
        <v>163</v>
      </c>
      <c r="BM281" s="165" t="s">
        <v>1050</v>
      </c>
    </row>
    <row r="282" spans="1:65" s="13" customFormat="1" ht="10">
      <c r="B282" s="204"/>
      <c r="C282" s="205"/>
      <c r="D282" s="167" t="s">
        <v>247</v>
      </c>
      <c r="E282" s="206" t="s">
        <v>35</v>
      </c>
      <c r="F282" s="207" t="s">
        <v>1051</v>
      </c>
      <c r="G282" s="205"/>
      <c r="H282" s="208">
        <v>5</v>
      </c>
      <c r="I282" s="209"/>
      <c r="J282" s="205"/>
      <c r="K282" s="205"/>
      <c r="L282" s="210"/>
      <c r="M282" s="211"/>
      <c r="N282" s="212"/>
      <c r="O282" s="212"/>
      <c r="P282" s="212"/>
      <c r="Q282" s="212"/>
      <c r="R282" s="212"/>
      <c r="S282" s="212"/>
      <c r="T282" s="213"/>
      <c r="AT282" s="214" t="s">
        <v>247</v>
      </c>
      <c r="AU282" s="214" t="s">
        <v>89</v>
      </c>
      <c r="AV282" s="13" t="s">
        <v>89</v>
      </c>
      <c r="AW282" s="13" t="s">
        <v>39</v>
      </c>
      <c r="AX282" s="13" t="s">
        <v>87</v>
      </c>
      <c r="AY282" s="214" t="s">
        <v>154</v>
      </c>
    </row>
    <row r="283" spans="1:65" s="2" customFormat="1" ht="21.75" customHeight="1">
      <c r="A283" s="37"/>
      <c r="B283" s="38"/>
      <c r="C283" s="154" t="s">
        <v>456</v>
      </c>
      <c r="D283" s="154" t="s">
        <v>149</v>
      </c>
      <c r="E283" s="155" t="s">
        <v>1052</v>
      </c>
      <c r="F283" s="156" t="s">
        <v>1053</v>
      </c>
      <c r="G283" s="157" t="s">
        <v>245</v>
      </c>
      <c r="H283" s="158">
        <v>6</v>
      </c>
      <c r="I283" s="159">
        <v>977</v>
      </c>
      <c r="J283" s="160">
        <f>ROUND(I283*H283,2)</f>
        <v>5862</v>
      </c>
      <c r="K283" s="156" t="s">
        <v>251</v>
      </c>
      <c r="L283" s="42"/>
      <c r="M283" s="161" t="s">
        <v>35</v>
      </c>
      <c r="N283" s="162" t="s">
        <v>50</v>
      </c>
      <c r="O283" s="67"/>
      <c r="P283" s="163">
        <f>O283*H283</f>
        <v>0</v>
      </c>
      <c r="Q283" s="163">
        <v>8.7419999999999998E-2</v>
      </c>
      <c r="R283" s="163">
        <f>Q283*H283</f>
        <v>0.52451999999999999</v>
      </c>
      <c r="S283" s="163">
        <v>0</v>
      </c>
      <c r="T283" s="164">
        <f>S283*H283</f>
        <v>0</v>
      </c>
      <c r="U283" s="37"/>
      <c r="V283" s="37"/>
      <c r="W283" s="37"/>
      <c r="X283" s="37"/>
      <c r="Y283" s="37"/>
      <c r="Z283" s="37"/>
      <c r="AA283" s="37"/>
      <c r="AB283" s="37"/>
      <c r="AC283" s="37"/>
      <c r="AD283" s="37"/>
      <c r="AE283" s="37"/>
      <c r="AR283" s="165" t="s">
        <v>163</v>
      </c>
      <c r="AT283" s="165" t="s">
        <v>149</v>
      </c>
      <c r="AU283" s="165" t="s">
        <v>89</v>
      </c>
      <c r="AY283" s="19" t="s">
        <v>154</v>
      </c>
      <c r="BE283" s="166">
        <f>IF(N283="základní",J283,0)</f>
        <v>5862</v>
      </c>
      <c r="BF283" s="166">
        <f>IF(N283="snížená",J283,0)</f>
        <v>0</v>
      </c>
      <c r="BG283" s="166">
        <f>IF(N283="zákl. přenesená",J283,0)</f>
        <v>0</v>
      </c>
      <c r="BH283" s="166">
        <f>IF(N283="sníž. přenesená",J283,0)</f>
        <v>0</v>
      </c>
      <c r="BI283" s="166">
        <f>IF(N283="nulová",J283,0)</f>
        <v>0</v>
      </c>
      <c r="BJ283" s="19" t="s">
        <v>87</v>
      </c>
      <c r="BK283" s="166">
        <f>ROUND(I283*H283,2)</f>
        <v>5862</v>
      </c>
      <c r="BL283" s="19" t="s">
        <v>163</v>
      </c>
      <c r="BM283" s="165" t="s">
        <v>1054</v>
      </c>
    </row>
    <row r="284" spans="1:65" s="2" customFormat="1" ht="10">
      <c r="A284" s="37"/>
      <c r="B284" s="38"/>
      <c r="C284" s="39"/>
      <c r="D284" s="215" t="s">
        <v>253</v>
      </c>
      <c r="E284" s="39"/>
      <c r="F284" s="216" t="s">
        <v>1055</v>
      </c>
      <c r="G284" s="39"/>
      <c r="H284" s="39"/>
      <c r="I284" s="169"/>
      <c r="J284" s="39"/>
      <c r="K284" s="39"/>
      <c r="L284" s="42"/>
      <c r="M284" s="170"/>
      <c r="N284" s="171"/>
      <c r="O284" s="67"/>
      <c r="P284" s="67"/>
      <c r="Q284" s="67"/>
      <c r="R284" s="67"/>
      <c r="S284" s="67"/>
      <c r="T284" s="68"/>
      <c r="U284" s="37"/>
      <c r="V284" s="37"/>
      <c r="W284" s="37"/>
      <c r="X284" s="37"/>
      <c r="Y284" s="37"/>
      <c r="Z284" s="37"/>
      <c r="AA284" s="37"/>
      <c r="AB284" s="37"/>
      <c r="AC284" s="37"/>
      <c r="AD284" s="37"/>
      <c r="AE284" s="37"/>
      <c r="AT284" s="19" t="s">
        <v>253</v>
      </c>
      <c r="AU284" s="19" t="s">
        <v>89</v>
      </c>
    </row>
    <row r="285" spans="1:65" s="2" customFormat="1" ht="16.5" customHeight="1">
      <c r="A285" s="37"/>
      <c r="B285" s="38"/>
      <c r="C285" s="228" t="s">
        <v>462</v>
      </c>
      <c r="D285" s="228" t="s">
        <v>463</v>
      </c>
      <c r="E285" s="229" t="s">
        <v>1056</v>
      </c>
      <c r="F285" s="230" t="s">
        <v>1057</v>
      </c>
      <c r="G285" s="231" t="s">
        <v>245</v>
      </c>
      <c r="H285" s="232">
        <v>2</v>
      </c>
      <c r="I285" s="233">
        <v>330.75</v>
      </c>
      <c r="J285" s="234">
        <f>ROUND(I285*H285,2)</f>
        <v>661.5</v>
      </c>
      <c r="K285" s="230" t="s">
        <v>251</v>
      </c>
      <c r="L285" s="235"/>
      <c r="M285" s="236" t="s">
        <v>35</v>
      </c>
      <c r="N285" s="237" t="s">
        <v>50</v>
      </c>
      <c r="O285" s="67"/>
      <c r="P285" s="163">
        <f>O285*H285</f>
        <v>0</v>
      </c>
      <c r="Q285" s="163">
        <v>8.1000000000000003E-2</v>
      </c>
      <c r="R285" s="163">
        <f>Q285*H285</f>
        <v>0.16200000000000001</v>
      </c>
      <c r="S285" s="163">
        <v>0</v>
      </c>
      <c r="T285" s="164">
        <f>S285*H285</f>
        <v>0</v>
      </c>
      <c r="U285" s="37"/>
      <c r="V285" s="37"/>
      <c r="W285" s="37"/>
      <c r="X285" s="37"/>
      <c r="Y285" s="37"/>
      <c r="Z285" s="37"/>
      <c r="AA285" s="37"/>
      <c r="AB285" s="37"/>
      <c r="AC285" s="37"/>
      <c r="AD285" s="37"/>
      <c r="AE285" s="37"/>
      <c r="AR285" s="165" t="s">
        <v>179</v>
      </c>
      <c r="AT285" s="165" t="s">
        <v>463</v>
      </c>
      <c r="AU285" s="165" t="s">
        <v>89</v>
      </c>
      <c r="AY285" s="19" t="s">
        <v>154</v>
      </c>
      <c r="BE285" s="166">
        <f>IF(N285="základní",J285,0)</f>
        <v>661.5</v>
      </c>
      <c r="BF285" s="166">
        <f>IF(N285="snížená",J285,0)</f>
        <v>0</v>
      </c>
      <c r="BG285" s="166">
        <f>IF(N285="zákl. přenesená",J285,0)</f>
        <v>0</v>
      </c>
      <c r="BH285" s="166">
        <f>IF(N285="sníž. přenesená",J285,0)</f>
        <v>0</v>
      </c>
      <c r="BI285" s="166">
        <f>IF(N285="nulová",J285,0)</f>
        <v>0</v>
      </c>
      <c r="BJ285" s="19" t="s">
        <v>87</v>
      </c>
      <c r="BK285" s="166">
        <f>ROUND(I285*H285,2)</f>
        <v>661.5</v>
      </c>
      <c r="BL285" s="19" t="s">
        <v>163</v>
      </c>
      <c r="BM285" s="165" t="s">
        <v>1058</v>
      </c>
    </row>
    <row r="286" spans="1:65" s="13" customFormat="1" ht="10">
      <c r="B286" s="204"/>
      <c r="C286" s="205"/>
      <c r="D286" s="167" t="s">
        <v>247</v>
      </c>
      <c r="E286" s="206" t="s">
        <v>35</v>
      </c>
      <c r="F286" s="207" t="s">
        <v>1059</v>
      </c>
      <c r="G286" s="205"/>
      <c r="H286" s="208">
        <v>2</v>
      </c>
      <c r="I286" s="209"/>
      <c r="J286" s="205"/>
      <c r="K286" s="205"/>
      <c r="L286" s="210"/>
      <c r="M286" s="211"/>
      <c r="N286" s="212"/>
      <c r="O286" s="212"/>
      <c r="P286" s="212"/>
      <c r="Q286" s="212"/>
      <c r="R286" s="212"/>
      <c r="S286" s="212"/>
      <c r="T286" s="213"/>
      <c r="AT286" s="214" t="s">
        <v>247</v>
      </c>
      <c r="AU286" s="214" t="s">
        <v>89</v>
      </c>
      <c r="AV286" s="13" t="s">
        <v>89</v>
      </c>
      <c r="AW286" s="13" t="s">
        <v>39</v>
      </c>
      <c r="AX286" s="13" t="s">
        <v>87</v>
      </c>
      <c r="AY286" s="214" t="s">
        <v>154</v>
      </c>
    </row>
    <row r="287" spans="1:65" s="2" customFormat="1" ht="16.5" customHeight="1">
      <c r="A287" s="37"/>
      <c r="B287" s="38"/>
      <c r="C287" s="228" t="s">
        <v>470</v>
      </c>
      <c r="D287" s="228" t="s">
        <v>463</v>
      </c>
      <c r="E287" s="229" t="s">
        <v>1060</v>
      </c>
      <c r="F287" s="230" t="s">
        <v>1061</v>
      </c>
      <c r="G287" s="231" t="s">
        <v>245</v>
      </c>
      <c r="H287" s="232">
        <v>4</v>
      </c>
      <c r="I287" s="233">
        <v>307.64999999999998</v>
      </c>
      <c r="J287" s="234">
        <f>ROUND(I287*H287,2)</f>
        <v>1230.5999999999999</v>
      </c>
      <c r="K287" s="230" t="s">
        <v>251</v>
      </c>
      <c r="L287" s="235"/>
      <c r="M287" s="236" t="s">
        <v>35</v>
      </c>
      <c r="N287" s="237" t="s">
        <v>50</v>
      </c>
      <c r="O287" s="67"/>
      <c r="P287" s="163">
        <f>O287*H287</f>
        <v>0</v>
      </c>
      <c r="Q287" s="163">
        <v>6.8000000000000005E-2</v>
      </c>
      <c r="R287" s="163">
        <f>Q287*H287</f>
        <v>0.27200000000000002</v>
      </c>
      <c r="S287" s="163">
        <v>0</v>
      </c>
      <c r="T287" s="164">
        <f>S287*H287</f>
        <v>0</v>
      </c>
      <c r="U287" s="37"/>
      <c r="V287" s="37"/>
      <c r="W287" s="37"/>
      <c r="X287" s="37"/>
      <c r="Y287" s="37"/>
      <c r="Z287" s="37"/>
      <c r="AA287" s="37"/>
      <c r="AB287" s="37"/>
      <c r="AC287" s="37"/>
      <c r="AD287" s="37"/>
      <c r="AE287" s="37"/>
      <c r="AR287" s="165" t="s">
        <v>179</v>
      </c>
      <c r="AT287" s="165" t="s">
        <v>463</v>
      </c>
      <c r="AU287" s="165" t="s">
        <v>89</v>
      </c>
      <c r="AY287" s="19" t="s">
        <v>154</v>
      </c>
      <c r="BE287" s="166">
        <f>IF(N287="základní",J287,0)</f>
        <v>1230.5999999999999</v>
      </c>
      <c r="BF287" s="166">
        <f>IF(N287="snížená",J287,0)</f>
        <v>0</v>
      </c>
      <c r="BG287" s="166">
        <f>IF(N287="zákl. přenesená",J287,0)</f>
        <v>0</v>
      </c>
      <c r="BH287" s="166">
        <f>IF(N287="sníž. přenesená",J287,0)</f>
        <v>0</v>
      </c>
      <c r="BI287" s="166">
        <f>IF(N287="nulová",J287,0)</f>
        <v>0</v>
      </c>
      <c r="BJ287" s="19" t="s">
        <v>87</v>
      </c>
      <c r="BK287" s="166">
        <f>ROUND(I287*H287,2)</f>
        <v>1230.5999999999999</v>
      </c>
      <c r="BL287" s="19" t="s">
        <v>163</v>
      </c>
      <c r="BM287" s="165" t="s">
        <v>1062</v>
      </c>
    </row>
    <row r="288" spans="1:65" s="13" customFormat="1" ht="10">
      <c r="B288" s="204"/>
      <c r="C288" s="205"/>
      <c r="D288" s="167" t="s">
        <v>247</v>
      </c>
      <c r="E288" s="206" t="s">
        <v>35</v>
      </c>
      <c r="F288" s="207" t="s">
        <v>1063</v>
      </c>
      <c r="G288" s="205"/>
      <c r="H288" s="208">
        <v>4</v>
      </c>
      <c r="I288" s="209"/>
      <c r="J288" s="205"/>
      <c r="K288" s="205"/>
      <c r="L288" s="210"/>
      <c r="M288" s="211"/>
      <c r="N288" s="212"/>
      <c r="O288" s="212"/>
      <c r="P288" s="212"/>
      <c r="Q288" s="212"/>
      <c r="R288" s="212"/>
      <c r="S288" s="212"/>
      <c r="T288" s="213"/>
      <c r="AT288" s="214" t="s">
        <v>247</v>
      </c>
      <c r="AU288" s="214" t="s">
        <v>89</v>
      </c>
      <c r="AV288" s="13" t="s">
        <v>89</v>
      </c>
      <c r="AW288" s="13" t="s">
        <v>39</v>
      </c>
      <c r="AX288" s="13" t="s">
        <v>87</v>
      </c>
      <c r="AY288" s="214" t="s">
        <v>154</v>
      </c>
    </row>
    <row r="289" spans="1:65" s="2" customFormat="1" ht="16.5" customHeight="1">
      <c r="A289" s="37"/>
      <c r="B289" s="38"/>
      <c r="C289" s="154" t="s">
        <v>477</v>
      </c>
      <c r="D289" s="154" t="s">
        <v>149</v>
      </c>
      <c r="E289" s="155" t="s">
        <v>1064</v>
      </c>
      <c r="F289" s="156" t="s">
        <v>1065</v>
      </c>
      <c r="G289" s="157" t="s">
        <v>245</v>
      </c>
      <c r="H289" s="158">
        <v>4</v>
      </c>
      <c r="I289" s="159">
        <v>910</v>
      </c>
      <c r="J289" s="160">
        <f>ROUND(I289*H289,2)</f>
        <v>3640</v>
      </c>
      <c r="K289" s="156" t="s">
        <v>251</v>
      </c>
      <c r="L289" s="42"/>
      <c r="M289" s="161" t="s">
        <v>35</v>
      </c>
      <c r="N289" s="162" t="s">
        <v>50</v>
      </c>
      <c r="O289" s="67"/>
      <c r="P289" s="163">
        <f>O289*H289</f>
        <v>0</v>
      </c>
      <c r="Q289" s="163">
        <v>8.7419999999999998E-2</v>
      </c>
      <c r="R289" s="163">
        <f>Q289*H289</f>
        <v>0.34967999999999999</v>
      </c>
      <c r="S289" s="163">
        <v>0</v>
      </c>
      <c r="T289" s="164">
        <f>S289*H289</f>
        <v>0</v>
      </c>
      <c r="U289" s="37"/>
      <c r="V289" s="37"/>
      <c r="W289" s="37"/>
      <c r="X289" s="37"/>
      <c r="Y289" s="37"/>
      <c r="Z289" s="37"/>
      <c r="AA289" s="37"/>
      <c r="AB289" s="37"/>
      <c r="AC289" s="37"/>
      <c r="AD289" s="37"/>
      <c r="AE289" s="37"/>
      <c r="AR289" s="165" t="s">
        <v>163</v>
      </c>
      <c r="AT289" s="165" t="s">
        <v>149</v>
      </c>
      <c r="AU289" s="165" t="s">
        <v>89</v>
      </c>
      <c r="AY289" s="19" t="s">
        <v>154</v>
      </c>
      <c r="BE289" s="166">
        <f>IF(N289="základní",J289,0)</f>
        <v>3640</v>
      </c>
      <c r="BF289" s="166">
        <f>IF(N289="snížená",J289,0)</f>
        <v>0</v>
      </c>
      <c r="BG289" s="166">
        <f>IF(N289="zákl. přenesená",J289,0)</f>
        <v>0</v>
      </c>
      <c r="BH289" s="166">
        <f>IF(N289="sníž. přenesená",J289,0)</f>
        <v>0</v>
      </c>
      <c r="BI289" s="166">
        <f>IF(N289="nulová",J289,0)</f>
        <v>0</v>
      </c>
      <c r="BJ289" s="19" t="s">
        <v>87</v>
      </c>
      <c r="BK289" s="166">
        <f>ROUND(I289*H289,2)</f>
        <v>3640</v>
      </c>
      <c r="BL289" s="19" t="s">
        <v>163</v>
      </c>
      <c r="BM289" s="165" t="s">
        <v>1066</v>
      </c>
    </row>
    <row r="290" spans="1:65" s="2" customFormat="1" ht="10">
      <c r="A290" s="37"/>
      <c r="B290" s="38"/>
      <c r="C290" s="39"/>
      <c r="D290" s="215" t="s">
        <v>253</v>
      </c>
      <c r="E290" s="39"/>
      <c r="F290" s="216" t="s">
        <v>1067</v>
      </c>
      <c r="G290" s="39"/>
      <c r="H290" s="39"/>
      <c r="I290" s="169"/>
      <c r="J290" s="39"/>
      <c r="K290" s="39"/>
      <c r="L290" s="42"/>
      <c r="M290" s="170"/>
      <c r="N290" s="171"/>
      <c r="O290" s="67"/>
      <c r="P290" s="67"/>
      <c r="Q290" s="67"/>
      <c r="R290" s="67"/>
      <c r="S290" s="67"/>
      <c r="T290" s="68"/>
      <c r="U290" s="37"/>
      <c r="V290" s="37"/>
      <c r="W290" s="37"/>
      <c r="X290" s="37"/>
      <c r="Y290" s="37"/>
      <c r="Z290" s="37"/>
      <c r="AA290" s="37"/>
      <c r="AB290" s="37"/>
      <c r="AC290" s="37"/>
      <c r="AD290" s="37"/>
      <c r="AE290" s="37"/>
      <c r="AT290" s="19" t="s">
        <v>253</v>
      </c>
      <c r="AU290" s="19" t="s">
        <v>89</v>
      </c>
    </row>
    <row r="291" spans="1:65" s="2" customFormat="1" ht="16.5" customHeight="1">
      <c r="A291" s="37"/>
      <c r="B291" s="38"/>
      <c r="C291" s="228" t="s">
        <v>484</v>
      </c>
      <c r="D291" s="228" t="s">
        <v>463</v>
      </c>
      <c r="E291" s="229" t="s">
        <v>1068</v>
      </c>
      <c r="F291" s="230" t="s">
        <v>1069</v>
      </c>
      <c r="G291" s="231" t="s">
        <v>245</v>
      </c>
      <c r="H291" s="232">
        <v>1</v>
      </c>
      <c r="I291" s="233">
        <v>236.25</v>
      </c>
      <c r="J291" s="234">
        <f>ROUND(I291*H291,2)</f>
        <v>236.25</v>
      </c>
      <c r="K291" s="230" t="s">
        <v>251</v>
      </c>
      <c r="L291" s="235"/>
      <c r="M291" s="236" t="s">
        <v>35</v>
      </c>
      <c r="N291" s="237" t="s">
        <v>50</v>
      </c>
      <c r="O291" s="67"/>
      <c r="P291" s="163">
        <f>O291*H291</f>
        <v>0</v>
      </c>
      <c r="Q291" s="163">
        <v>0.04</v>
      </c>
      <c r="R291" s="163">
        <f>Q291*H291</f>
        <v>0.04</v>
      </c>
      <c r="S291" s="163">
        <v>0</v>
      </c>
      <c r="T291" s="164">
        <f>S291*H291</f>
        <v>0</v>
      </c>
      <c r="U291" s="37"/>
      <c r="V291" s="37"/>
      <c r="W291" s="37"/>
      <c r="X291" s="37"/>
      <c r="Y291" s="37"/>
      <c r="Z291" s="37"/>
      <c r="AA291" s="37"/>
      <c r="AB291" s="37"/>
      <c r="AC291" s="37"/>
      <c r="AD291" s="37"/>
      <c r="AE291" s="37"/>
      <c r="AR291" s="165" t="s">
        <v>179</v>
      </c>
      <c r="AT291" s="165" t="s">
        <v>463</v>
      </c>
      <c r="AU291" s="165" t="s">
        <v>89</v>
      </c>
      <c r="AY291" s="19" t="s">
        <v>154</v>
      </c>
      <c r="BE291" s="166">
        <f>IF(N291="základní",J291,0)</f>
        <v>236.25</v>
      </c>
      <c r="BF291" s="166">
        <f>IF(N291="snížená",J291,0)</f>
        <v>0</v>
      </c>
      <c r="BG291" s="166">
        <f>IF(N291="zákl. přenesená",J291,0)</f>
        <v>0</v>
      </c>
      <c r="BH291" s="166">
        <f>IF(N291="sníž. přenesená",J291,0)</f>
        <v>0</v>
      </c>
      <c r="BI291" s="166">
        <f>IF(N291="nulová",J291,0)</f>
        <v>0</v>
      </c>
      <c r="BJ291" s="19" t="s">
        <v>87</v>
      </c>
      <c r="BK291" s="166">
        <f>ROUND(I291*H291,2)</f>
        <v>236.25</v>
      </c>
      <c r="BL291" s="19" t="s">
        <v>163</v>
      </c>
      <c r="BM291" s="165" t="s">
        <v>1070</v>
      </c>
    </row>
    <row r="292" spans="1:65" s="13" customFormat="1" ht="10">
      <c r="B292" s="204"/>
      <c r="C292" s="205"/>
      <c r="D292" s="167" t="s">
        <v>247</v>
      </c>
      <c r="E292" s="206" t="s">
        <v>35</v>
      </c>
      <c r="F292" s="207" t="s">
        <v>1071</v>
      </c>
      <c r="G292" s="205"/>
      <c r="H292" s="208">
        <v>1</v>
      </c>
      <c r="I292" s="209"/>
      <c r="J292" s="205"/>
      <c r="K292" s="205"/>
      <c r="L292" s="210"/>
      <c r="M292" s="211"/>
      <c r="N292" s="212"/>
      <c r="O292" s="212"/>
      <c r="P292" s="212"/>
      <c r="Q292" s="212"/>
      <c r="R292" s="212"/>
      <c r="S292" s="212"/>
      <c r="T292" s="213"/>
      <c r="AT292" s="214" t="s">
        <v>247</v>
      </c>
      <c r="AU292" s="214" t="s">
        <v>89</v>
      </c>
      <c r="AV292" s="13" t="s">
        <v>89</v>
      </c>
      <c r="AW292" s="13" t="s">
        <v>39</v>
      </c>
      <c r="AX292" s="13" t="s">
        <v>87</v>
      </c>
      <c r="AY292" s="214" t="s">
        <v>154</v>
      </c>
    </row>
    <row r="293" spans="1:65" s="2" customFormat="1" ht="16.5" customHeight="1">
      <c r="A293" s="37"/>
      <c r="B293" s="38"/>
      <c r="C293" s="228" t="s">
        <v>489</v>
      </c>
      <c r="D293" s="228" t="s">
        <v>463</v>
      </c>
      <c r="E293" s="229" t="s">
        <v>1072</v>
      </c>
      <c r="F293" s="230" t="s">
        <v>1073</v>
      </c>
      <c r="G293" s="231" t="s">
        <v>245</v>
      </c>
      <c r="H293" s="232">
        <v>3</v>
      </c>
      <c r="I293" s="233">
        <v>276.14999999999998</v>
      </c>
      <c r="J293" s="234">
        <f>ROUND(I293*H293,2)</f>
        <v>828.45</v>
      </c>
      <c r="K293" s="230" t="s">
        <v>251</v>
      </c>
      <c r="L293" s="235"/>
      <c r="M293" s="236" t="s">
        <v>35</v>
      </c>
      <c r="N293" s="237" t="s">
        <v>50</v>
      </c>
      <c r="O293" s="67"/>
      <c r="P293" s="163">
        <f>O293*H293</f>
        <v>0</v>
      </c>
      <c r="Q293" s="163">
        <v>5.0999999999999997E-2</v>
      </c>
      <c r="R293" s="163">
        <f>Q293*H293</f>
        <v>0.153</v>
      </c>
      <c r="S293" s="163">
        <v>0</v>
      </c>
      <c r="T293" s="164">
        <f>S293*H293</f>
        <v>0</v>
      </c>
      <c r="U293" s="37"/>
      <c r="V293" s="37"/>
      <c r="W293" s="37"/>
      <c r="X293" s="37"/>
      <c r="Y293" s="37"/>
      <c r="Z293" s="37"/>
      <c r="AA293" s="37"/>
      <c r="AB293" s="37"/>
      <c r="AC293" s="37"/>
      <c r="AD293" s="37"/>
      <c r="AE293" s="37"/>
      <c r="AR293" s="165" t="s">
        <v>179</v>
      </c>
      <c r="AT293" s="165" t="s">
        <v>463</v>
      </c>
      <c r="AU293" s="165" t="s">
        <v>89</v>
      </c>
      <c r="AY293" s="19" t="s">
        <v>154</v>
      </c>
      <c r="BE293" s="166">
        <f>IF(N293="základní",J293,0)</f>
        <v>828.45</v>
      </c>
      <c r="BF293" s="166">
        <f>IF(N293="snížená",J293,0)</f>
        <v>0</v>
      </c>
      <c r="BG293" s="166">
        <f>IF(N293="zákl. přenesená",J293,0)</f>
        <v>0</v>
      </c>
      <c r="BH293" s="166">
        <f>IF(N293="sníž. přenesená",J293,0)</f>
        <v>0</v>
      </c>
      <c r="BI293" s="166">
        <f>IF(N293="nulová",J293,0)</f>
        <v>0</v>
      </c>
      <c r="BJ293" s="19" t="s">
        <v>87</v>
      </c>
      <c r="BK293" s="166">
        <f>ROUND(I293*H293,2)</f>
        <v>828.45</v>
      </c>
      <c r="BL293" s="19" t="s">
        <v>163</v>
      </c>
      <c r="BM293" s="165" t="s">
        <v>1074</v>
      </c>
    </row>
    <row r="294" spans="1:65" s="13" customFormat="1" ht="10">
      <c r="B294" s="204"/>
      <c r="C294" s="205"/>
      <c r="D294" s="167" t="s">
        <v>247</v>
      </c>
      <c r="E294" s="206" t="s">
        <v>35</v>
      </c>
      <c r="F294" s="207" t="s">
        <v>1075</v>
      </c>
      <c r="G294" s="205"/>
      <c r="H294" s="208">
        <v>3</v>
      </c>
      <c r="I294" s="209"/>
      <c r="J294" s="205"/>
      <c r="K294" s="205"/>
      <c r="L294" s="210"/>
      <c r="M294" s="211"/>
      <c r="N294" s="212"/>
      <c r="O294" s="212"/>
      <c r="P294" s="212"/>
      <c r="Q294" s="212"/>
      <c r="R294" s="212"/>
      <c r="S294" s="212"/>
      <c r="T294" s="213"/>
      <c r="AT294" s="214" t="s">
        <v>247</v>
      </c>
      <c r="AU294" s="214" t="s">
        <v>89</v>
      </c>
      <c r="AV294" s="13" t="s">
        <v>89</v>
      </c>
      <c r="AW294" s="13" t="s">
        <v>39</v>
      </c>
      <c r="AX294" s="13" t="s">
        <v>87</v>
      </c>
      <c r="AY294" s="214" t="s">
        <v>154</v>
      </c>
    </row>
    <row r="295" spans="1:65" s="2" customFormat="1" ht="16.5" customHeight="1">
      <c r="A295" s="37"/>
      <c r="B295" s="38"/>
      <c r="C295" s="154" t="s">
        <v>494</v>
      </c>
      <c r="D295" s="154" t="s">
        <v>149</v>
      </c>
      <c r="E295" s="155" t="s">
        <v>1076</v>
      </c>
      <c r="F295" s="156" t="s">
        <v>1077</v>
      </c>
      <c r="G295" s="157" t="s">
        <v>245</v>
      </c>
      <c r="H295" s="158">
        <v>5</v>
      </c>
      <c r="I295" s="159">
        <v>944</v>
      </c>
      <c r="J295" s="160">
        <f>ROUND(I295*H295,2)</f>
        <v>4720</v>
      </c>
      <c r="K295" s="156" t="s">
        <v>251</v>
      </c>
      <c r="L295" s="42"/>
      <c r="M295" s="161" t="s">
        <v>35</v>
      </c>
      <c r="N295" s="162" t="s">
        <v>50</v>
      </c>
      <c r="O295" s="67"/>
      <c r="P295" s="163">
        <f>O295*H295</f>
        <v>0</v>
      </c>
      <c r="Q295" s="163">
        <v>3.9269999999999999E-2</v>
      </c>
      <c r="R295" s="163">
        <f>Q295*H295</f>
        <v>0.19635</v>
      </c>
      <c r="S295" s="163">
        <v>0</v>
      </c>
      <c r="T295" s="164">
        <f>S295*H295</f>
        <v>0</v>
      </c>
      <c r="U295" s="37"/>
      <c r="V295" s="37"/>
      <c r="W295" s="37"/>
      <c r="X295" s="37"/>
      <c r="Y295" s="37"/>
      <c r="Z295" s="37"/>
      <c r="AA295" s="37"/>
      <c r="AB295" s="37"/>
      <c r="AC295" s="37"/>
      <c r="AD295" s="37"/>
      <c r="AE295" s="37"/>
      <c r="AR295" s="165" t="s">
        <v>163</v>
      </c>
      <c r="AT295" s="165" t="s">
        <v>149</v>
      </c>
      <c r="AU295" s="165" t="s">
        <v>89</v>
      </c>
      <c r="AY295" s="19" t="s">
        <v>154</v>
      </c>
      <c r="BE295" s="166">
        <f>IF(N295="základní",J295,0)</f>
        <v>4720</v>
      </c>
      <c r="BF295" s="166">
        <f>IF(N295="snížená",J295,0)</f>
        <v>0</v>
      </c>
      <c r="BG295" s="166">
        <f>IF(N295="zákl. přenesená",J295,0)</f>
        <v>0</v>
      </c>
      <c r="BH295" s="166">
        <f>IF(N295="sníž. přenesená",J295,0)</f>
        <v>0</v>
      </c>
      <c r="BI295" s="166">
        <f>IF(N295="nulová",J295,0)</f>
        <v>0</v>
      </c>
      <c r="BJ295" s="19" t="s">
        <v>87</v>
      </c>
      <c r="BK295" s="166">
        <f>ROUND(I295*H295,2)</f>
        <v>4720</v>
      </c>
      <c r="BL295" s="19" t="s">
        <v>163</v>
      </c>
      <c r="BM295" s="165" t="s">
        <v>1078</v>
      </c>
    </row>
    <row r="296" spans="1:65" s="2" customFormat="1" ht="10">
      <c r="A296" s="37"/>
      <c r="B296" s="38"/>
      <c r="C296" s="39"/>
      <c r="D296" s="215" t="s">
        <v>253</v>
      </c>
      <c r="E296" s="39"/>
      <c r="F296" s="216" t="s">
        <v>1079</v>
      </c>
      <c r="G296" s="39"/>
      <c r="H296" s="39"/>
      <c r="I296" s="169"/>
      <c r="J296" s="39"/>
      <c r="K296" s="39"/>
      <c r="L296" s="42"/>
      <c r="M296" s="170"/>
      <c r="N296" s="171"/>
      <c r="O296" s="67"/>
      <c r="P296" s="67"/>
      <c r="Q296" s="67"/>
      <c r="R296" s="67"/>
      <c r="S296" s="67"/>
      <c r="T296" s="68"/>
      <c r="U296" s="37"/>
      <c r="V296" s="37"/>
      <c r="W296" s="37"/>
      <c r="X296" s="37"/>
      <c r="Y296" s="37"/>
      <c r="Z296" s="37"/>
      <c r="AA296" s="37"/>
      <c r="AB296" s="37"/>
      <c r="AC296" s="37"/>
      <c r="AD296" s="37"/>
      <c r="AE296" s="37"/>
      <c r="AT296" s="19" t="s">
        <v>253</v>
      </c>
      <c r="AU296" s="19" t="s">
        <v>89</v>
      </c>
    </row>
    <row r="297" spans="1:65" s="2" customFormat="1" ht="16.5" customHeight="1">
      <c r="A297" s="37"/>
      <c r="B297" s="38"/>
      <c r="C297" s="228" t="s">
        <v>496</v>
      </c>
      <c r="D297" s="228" t="s">
        <v>463</v>
      </c>
      <c r="E297" s="229" t="s">
        <v>1080</v>
      </c>
      <c r="F297" s="230" t="s">
        <v>1081</v>
      </c>
      <c r="G297" s="231" t="s">
        <v>245</v>
      </c>
      <c r="H297" s="232">
        <v>1</v>
      </c>
      <c r="I297" s="233">
        <v>3322.2</v>
      </c>
      <c r="J297" s="234">
        <f>ROUND(I297*H297,2)</f>
        <v>3322.2</v>
      </c>
      <c r="K297" s="230" t="s">
        <v>251</v>
      </c>
      <c r="L297" s="235"/>
      <c r="M297" s="236" t="s">
        <v>35</v>
      </c>
      <c r="N297" s="237" t="s">
        <v>50</v>
      </c>
      <c r="O297" s="67"/>
      <c r="P297" s="163">
        <f>O297*H297</f>
        <v>0</v>
      </c>
      <c r="Q297" s="163">
        <v>0.44900000000000001</v>
      </c>
      <c r="R297" s="163">
        <f>Q297*H297</f>
        <v>0.44900000000000001</v>
      </c>
      <c r="S297" s="163">
        <v>0</v>
      </c>
      <c r="T297" s="164">
        <f>S297*H297</f>
        <v>0</v>
      </c>
      <c r="U297" s="37"/>
      <c r="V297" s="37"/>
      <c r="W297" s="37"/>
      <c r="X297" s="37"/>
      <c r="Y297" s="37"/>
      <c r="Z297" s="37"/>
      <c r="AA297" s="37"/>
      <c r="AB297" s="37"/>
      <c r="AC297" s="37"/>
      <c r="AD297" s="37"/>
      <c r="AE297" s="37"/>
      <c r="AR297" s="165" t="s">
        <v>179</v>
      </c>
      <c r="AT297" s="165" t="s">
        <v>463</v>
      </c>
      <c r="AU297" s="165" t="s">
        <v>89</v>
      </c>
      <c r="AY297" s="19" t="s">
        <v>154</v>
      </c>
      <c r="BE297" s="166">
        <f>IF(N297="základní",J297,0)</f>
        <v>3322.2</v>
      </c>
      <c r="BF297" s="166">
        <f>IF(N297="snížená",J297,0)</f>
        <v>0</v>
      </c>
      <c r="BG297" s="166">
        <f>IF(N297="zákl. přenesená",J297,0)</f>
        <v>0</v>
      </c>
      <c r="BH297" s="166">
        <f>IF(N297="sníž. přenesená",J297,0)</f>
        <v>0</v>
      </c>
      <c r="BI297" s="166">
        <f>IF(N297="nulová",J297,0)</f>
        <v>0</v>
      </c>
      <c r="BJ297" s="19" t="s">
        <v>87</v>
      </c>
      <c r="BK297" s="166">
        <f>ROUND(I297*H297,2)</f>
        <v>3322.2</v>
      </c>
      <c r="BL297" s="19" t="s">
        <v>163</v>
      </c>
      <c r="BM297" s="165" t="s">
        <v>1082</v>
      </c>
    </row>
    <row r="298" spans="1:65" s="13" customFormat="1" ht="10">
      <c r="B298" s="204"/>
      <c r="C298" s="205"/>
      <c r="D298" s="167" t="s">
        <v>247</v>
      </c>
      <c r="E298" s="206" t="s">
        <v>35</v>
      </c>
      <c r="F298" s="207" t="s">
        <v>1071</v>
      </c>
      <c r="G298" s="205"/>
      <c r="H298" s="208">
        <v>1</v>
      </c>
      <c r="I298" s="209"/>
      <c r="J298" s="205"/>
      <c r="K298" s="205"/>
      <c r="L298" s="210"/>
      <c r="M298" s="211"/>
      <c r="N298" s="212"/>
      <c r="O298" s="212"/>
      <c r="P298" s="212"/>
      <c r="Q298" s="212"/>
      <c r="R298" s="212"/>
      <c r="S298" s="212"/>
      <c r="T298" s="213"/>
      <c r="AT298" s="214" t="s">
        <v>247</v>
      </c>
      <c r="AU298" s="214" t="s">
        <v>89</v>
      </c>
      <c r="AV298" s="13" t="s">
        <v>89</v>
      </c>
      <c r="AW298" s="13" t="s">
        <v>39</v>
      </c>
      <c r="AX298" s="13" t="s">
        <v>87</v>
      </c>
      <c r="AY298" s="214" t="s">
        <v>154</v>
      </c>
    </row>
    <row r="299" spans="1:65" s="2" customFormat="1" ht="16.5" customHeight="1">
      <c r="A299" s="37"/>
      <c r="B299" s="38"/>
      <c r="C299" s="228" t="s">
        <v>499</v>
      </c>
      <c r="D299" s="228" t="s">
        <v>463</v>
      </c>
      <c r="E299" s="229" t="s">
        <v>1083</v>
      </c>
      <c r="F299" s="230" t="s">
        <v>1084</v>
      </c>
      <c r="G299" s="231" t="s">
        <v>245</v>
      </c>
      <c r="H299" s="232">
        <v>2</v>
      </c>
      <c r="I299" s="233">
        <v>4681.95</v>
      </c>
      <c r="J299" s="234">
        <f>ROUND(I299*H299,2)</f>
        <v>9363.9</v>
      </c>
      <c r="K299" s="230" t="s">
        <v>251</v>
      </c>
      <c r="L299" s="235"/>
      <c r="M299" s="236" t="s">
        <v>35</v>
      </c>
      <c r="N299" s="237" t="s">
        <v>50</v>
      </c>
      <c r="O299" s="67"/>
      <c r="P299" s="163">
        <f>O299*H299</f>
        <v>0</v>
      </c>
      <c r="Q299" s="163">
        <v>0.7</v>
      </c>
      <c r="R299" s="163">
        <f>Q299*H299</f>
        <v>1.4</v>
      </c>
      <c r="S299" s="163">
        <v>0</v>
      </c>
      <c r="T299" s="164">
        <f>S299*H299</f>
        <v>0</v>
      </c>
      <c r="U299" s="37"/>
      <c r="V299" s="37"/>
      <c r="W299" s="37"/>
      <c r="X299" s="37"/>
      <c r="Y299" s="37"/>
      <c r="Z299" s="37"/>
      <c r="AA299" s="37"/>
      <c r="AB299" s="37"/>
      <c r="AC299" s="37"/>
      <c r="AD299" s="37"/>
      <c r="AE299" s="37"/>
      <c r="AR299" s="165" t="s">
        <v>179</v>
      </c>
      <c r="AT299" s="165" t="s">
        <v>463</v>
      </c>
      <c r="AU299" s="165" t="s">
        <v>89</v>
      </c>
      <c r="AY299" s="19" t="s">
        <v>154</v>
      </c>
      <c r="BE299" s="166">
        <f>IF(N299="základní",J299,0)</f>
        <v>9363.9</v>
      </c>
      <c r="BF299" s="166">
        <f>IF(N299="snížená",J299,0)</f>
        <v>0</v>
      </c>
      <c r="BG299" s="166">
        <f>IF(N299="zákl. přenesená",J299,0)</f>
        <v>0</v>
      </c>
      <c r="BH299" s="166">
        <f>IF(N299="sníž. přenesená",J299,0)</f>
        <v>0</v>
      </c>
      <c r="BI299" s="166">
        <f>IF(N299="nulová",J299,0)</f>
        <v>0</v>
      </c>
      <c r="BJ299" s="19" t="s">
        <v>87</v>
      </c>
      <c r="BK299" s="166">
        <f>ROUND(I299*H299,2)</f>
        <v>9363.9</v>
      </c>
      <c r="BL299" s="19" t="s">
        <v>163</v>
      </c>
      <c r="BM299" s="165" t="s">
        <v>1085</v>
      </c>
    </row>
    <row r="300" spans="1:65" s="13" customFormat="1" ht="10">
      <c r="B300" s="204"/>
      <c r="C300" s="205"/>
      <c r="D300" s="167" t="s">
        <v>247</v>
      </c>
      <c r="E300" s="206" t="s">
        <v>35</v>
      </c>
      <c r="F300" s="207" t="s">
        <v>1059</v>
      </c>
      <c r="G300" s="205"/>
      <c r="H300" s="208">
        <v>2</v>
      </c>
      <c r="I300" s="209"/>
      <c r="J300" s="205"/>
      <c r="K300" s="205"/>
      <c r="L300" s="210"/>
      <c r="M300" s="211"/>
      <c r="N300" s="212"/>
      <c r="O300" s="212"/>
      <c r="P300" s="212"/>
      <c r="Q300" s="212"/>
      <c r="R300" s="212"/>
      <c r="S300" s="212"/>
      <c r="T300" s="213"/>
      <c r="AT300" s="214" t="s">
        <v>247</v>
      </c>
      <c r="AU300" s="214" t="s">
        <v>89</v>
      </c>
      <c r="AV300" s="13" t="s">
        <v>89</v>
      </c>
      <c r="AW300" s="13" t="s">
        <v>39</v>
      </c>
      <c r="AX300" s="13" t="s">
        <v>87</v>
      </c>
      <c r="AY300" s="214" t="s">
        <v>154</v>
      </c>
    </row>
    <row r="301" spans="1:65" s="2" customFormat="1" ht="16.5" customHeight="1">
      <c r="A301" s="37"/>
      <c r="B301" s="38"/>
      <c r="C301" s="228" t="s">
        <v>503</v>
      </c>
      <c r="D301" s="228" t="s">
        <v>463</v>
      </c>
      <c r="E301" s="229" t="s">
        <v>1086</v>
      </c>
      <c r="F301" s="230" t="s">
        <v>1087</v>
      </c>
      <c r="G301" s="231" t="s">
        <v>245</v>
      </c>
      <c r="H301" s="232">
        <v>2</v>
      </c>
      <c r="I301" s="233">
        <v>6034.35</v>
      </c>
      <c r="J301" s="234">
        <f>ROUND(I301*H301,2)</f>
        <v>12068.7</v>
      </c>
      <c r="K301" s="230" t="s">
        <v>251</v>
      </c>
      <c r="L301" s="235"/>
      <c r="M301" s="236" t="s">
        <v>35</v>
      </c>
      <c r="N301" s="237" t="s">
        <v>50</v>
      </c>
      <c r="O301" s="67"/>
      <c r="P301" s="163">
        <f>O301*H301</f>
        <v>0</v>
      </c>
      <c r="Q301" s="163">
        <v>1.0900000000000001</v>
      </c>
      <c r="R301" s="163">
        <f>Q301*H301</f>
        <v>2.1800000000000002</v>
      </c>
      <c r="S301" s="163">
        <v>0</v>
      </c>
      <c r="T301" s="164">
        <f>S301*H301</f>
        <v>0</v>
      </c>
      <c r="U301" s="37"/>
      <c r="V301" s="37"/>
      <c r="W301" s="37"/>
      <c r="X301" s="37"/>
      <c r="Y301" s="37"/>
      <c r="Z301" s="37"/>
      <c r="AA301" s="37"/>
      <c r="AB301" s="37"/>
      <c r="AC301" s="37"/>
      <c r="AD301" s="37"/>
      <c r="AE301" s="37"/>
      <c r="AR301" s="165" t="s">
        <v>179</v>
      </c>
      <c r="AT301" s="165" t="s">
        <v>463</v>
      </c>
      <c r="AU301" s="165" t="s">
        <v>89</v>
      </c>
      <c r="AY301" s="19" t="s">
        <v>154</v>
      </c>
      <c r="BE301" s="166">
        <f>IF(N301="základní",J301,0)</f>
        <v>12068.7</v>
      </c>
      <c r="BF301" s="166">
        <f>IF(N301="snížená",J301,0)</f>
        <v>0</v>
      </c>
      <c r="BG301" s="166">
        <f>IF(N301="zákl. přenesená",J301,0)</f>
        <v>0</v>
      </c>
      <c r="BH301" s="166">
        <f>IF(N301="sníž. přenesená",J301,0)</f>
        <v>0</v>
      </c>
      <c r="BI301" s="166">
        <f>IF(N301="nulová",J301,0)</f>
        <v>0</v>
      </c>
      <c r="BJ301" s="19" t="s">
        <v>87</v>
      </c>
      <c r="BK301" s="166">
        <f>ROUND(I301*H301,2)</f>
        <v>12068.7</v>
      </c>
      <c r="BL301" s="19" t="s">
        <v>163</v>
      </c>
      <c r="BM301" s="165" t="s">
        <v>1088</v>
      </c>
    </row>
    <row r="302" spans="1:65" s="13" customFormat="1" ht="10">
      <c r="B302" s="204"/>
      <c r="C302" s="205"/>
      <c r="D302" s="167" t="s">
        <v>247</v>
      </c>
      <c r="E302" s="206" t="s">
        <v>35</v>
      </c>
      <c r="F302" s="207" t="s">
        <v>1059</v>
      </c>
      <c r="G302" s="205"/>
      <c r="H302" s="208">
        <v>2</v>
      </c>
      <c r="I302" s="209"/>
      <c r="J302" s="205"/>
      <c r="K302" s="205"/>
      <c r="L302" s="210"/>
      <c r="M302" s="211"/>
      <c r="N302" s="212"/>
      <c r="O302" s="212"/>
      <c r="P302" s="212"/>
      <c r="Q302" s="212"/>
      <c r="R302" s="212"/>
      <c r="S302" s="212"/>
      <c r="T302" s="213"/>
      <c r="AT302" s="214" t="s">
        <v>247</v>
      </c>
      <c r="AU302" s="214" t="s">
        <v>89</v>
      </c>
      <c r="AV302" s="13" t="s">
        <v>89</v>
      </c>
      <c r="AW302" s="13" t="s">
        <v>39</v>
      </c>
      <c r="AX302" s="13" t="s">
        <v>87</v>
      </c>
      <c r="AY302" s="214" t="s">
        <v>154</v>
      </c>
    </row>
    <row r="303" spans="1:65" s="2" customFormat="1" ht="16.5" customHeight="1">
      <c r="A303" s="37"/>
      <c r="B303" s="38"/>
      <c r="C303" s="154" t="s">
        <v>509</v>
      </c>
      <c r="D303" s="154" t="s">
        <v>149</v>
      </c>
      <c r="E303" s="155" t="s">
        <v>1089</v>
      </c>
      <c r="F303" s="156" t="s">
        <v>1090</v>
      </c>
      <c r="G303" s="157" t="s">
        <v>245</v>
      </c>
      <c r="H303" s="158">
        <v>4</v>
      </c>
      <c r="I303" s="159">
        <v>1200</v>
      </c>
      <c r="J303" s="160">
        <f>ROUND(I303*H303,2)</f>
        <v>4800</v>
      </c>
      <c r="K303" s="156" t="s">
        <v>251</v>
      </c>
      <c r="L303" s="42"/>
      <c r="M303" s="161" t="s">
        <v>35</v>
      </c>
      <c r="N303" s="162" t="s">
        <v>50</v>
      </c>
      <c r="O303" s="67"/>
      <c r="P303" s="163">
        <f>O303*H303</f>
        <v>0</v>
      </c>
      <c r="Q303" s="163">
        <v>1.0189999999999999E-2</v>
      </c>
      <c r="R303" s="163">
        <f>Q303*H303</f>
        <v>4.0759999999999998E-2</v>
      </c>
      <c r="S303" s="163">
        <v>0</v>
      </c>
      <c r="T303" s="164">
        <f>S303*H303</f>
        <v>0</v>
      </c>
      <c r="U303" s="37"/>
      <c r="V303" s="37"/>
      <c r="W303" s="37"/>
      <c r="X303" s="37"/>
      <c r="Y303" s="37"/>
      <c r="Z303" s="37"/>
      <c r="AA303" s="37"/>
      <c r="AB303" s="37"/>
      <c r="AC303" s="37"/>
      <c r="AD303" s="37"/>
      <c r="AE303" s="37"/>
      <c r="AR303" s="165" t="s">
        <v>163</v>
      </c>
      <c r="AT303" s="165" t="s">
        <v>149</v>
      </c>
      <c r="AU303" s="165" t="s">
        <v>89</v>
      </c>
      <c r="AY303" s="19" t="s">
        <v>154</v>
      </c>
      <c r="BE303" s="166">
        <f>IF(N303="základní",J303,0)</f>
        <v>4800</v>
      </c>
      <c r="BF303" s="166">
        <f>IF(N303="snížená",J303,0)</f>
        <v>0</v>
      </c>
      <c r="BG303" s="166">
        <f>IF(N303="zákl. přenesená",J303,0)</f>
        <v>0</v>
      </c>
      <c r="BH303" s="166">
        <f>IF(N303="sníž. přenesená",J303,0)</f>
        <v>0</v>
      </c>
      <c r="BI303" s="166">
        <f>IF(N303="nulová",J303,0)</f>
        <v>0</v>
      </c>
      <c r="BJ303" s="19" t="s">
        <v>87</v>
      </c>
      <c r="BK303" s="166">
        <f>ROUND(I303*H303,2)</f>
        <v>4800</v>
      </c>
      <c r="BL303" s="19" t="s">
        <v>163</v>
      </c>
      <c r="BM303" s="165" t="s">
        <v>1091</v>
      </c>
    </row>
    <row r="304" spans="1:65" s="2" customFormat="1" ht="10">
      <c r="A304" s="37"/>
      <c r="B304" s="38"/>
      <c r="C304" s="39"/>
      <c r="D304" s="215" t="s">
        <v>253</v>
      </c>
      <c r="E304" s="39"/>
      <c r="F304" s="216" t="s">
        <v>1092</v>
      </c>
      <c r="G304" s="39"/>
      <c r="H304" s="39"/>
      <c r="I304" s="169"/>
      <c r="J304" s="39"/>
      <c r="K304" s="39"/>
      <c r="L304" s="42"/>
      <c r="M304" s="170"/>
      <c r="N304" s="171"/>
      <c r="O304" s="67"/>
      <c r="P304" s="67"/>
      <c r="Q304" s="67"/>
      <c r="R304" s="67"/>
      <c r="S304" s="67"/>
      <c r="T304" s="68"/>
      <c r="U304" s="37"/>
      <c r="V304" s="37"/>
      <c r="W304" s="37"/>
      <c r="X304" s="37"/>
      <c r="Y304" s="37"/>
      <c r="Z304" s="37"/>
      <c r="AA304" s="37"/>
      <c r="AB304" s="37"/>
      <c r="AC304" s="37"/>
      <c r="AD304" s="37"/>
      <c r="AE304" s="37"/>
      <c r="AT304" s="19" t="s">
        <v>253</v>
      </c>
      <c r="AU304" s="19" t="s">
        <v>89</v>
      </c>
    </row>
    <row r="305" spans="1:65" s="2" customFormat="1" ht="16.5" customHeight="1">
      <c r="A305" s="37"/>
      <c r="B305" s="38"/>
      <c r="C305" s="228" t="s">
        <v>511</v>
      </c>
      <c r="D305" s="228" t="s">
        <v>463</v>
      </c>
      <c r="E305" s="229" t="s">
        <v>1093</v>
      </c>
      <c r="F305" s="230" t="s">
        <v>1094</v>
      </c>
      <c r="G305" s="231" t="s">
        <v>245</v>
      </c>
      <c r="H305" s="232">
        <v>2</v>
      </c>
      <c r="I305" s="233">
        <v>7350</v>
      </c>
      <c r="J305" s="234">
        <f>ROUND(I305*H305,2)</f>
        <v>14700</v>
      </c>
      <c r="K305" s="230" t="s">
        <v>251</v>
      </c>
      <c r="L305" s="235"/>
      <c r="M305" s="236" t="s">
        <v>35</v>
      </c>
      <c r="N305" s="237" t="s">
        <v>50</v>
      </c>
      <c r="O305" s="67"/>
      <c r="P305" s="163">
        <f>O305*H305</f>
        <v>0</v>
      </c>
      <c r="Q305" s="163">
        <v>0.7</v>
      </c>
      <c r="R305" s="163">
        <f>Q305*H305</f>
        <v>1.4</v>
      </c>
      <c r="S305" s="163">
        <v>0</v>
      </c>
      <c r="T305" s="164">
        <f>S305*H305</f>
        <v>0</v>
      </c>
      <c r="U305" s="37"/>
      <c r="V305" s="37"/>
      <c r="W305" s="37"/>
      <c r="X305" s="37"/>
      <c r="Y305" s="37"/>
      <c r="Z305" s="37"/>
      <c r="AA305" s="37"/>
      <c r="AB305" s="37"/>
      <c r="AC305" s="37"/>
      <c r="AD305" s="37"/>
      <c r="AE305" s="37"/>
      <c r="AR305" s="165" t="s">
        <v>179</v>
      </c>
      <c r="AT305" s="165" t="s">
        <v>463</v>
      </c>
      <c r="AU305" s="165" t="s">
        <v>89</v>
      </c>
      <c r="AY305" s="19" t="s">
        <v>154</v>
      </c>
      <c r="BE305" s="166">
        <f>IF(N305="základní",J305,0)</f>
        <v>14700</v>
      </c>
      <c r="BF305" s="166">
        <f>IF(N305="snížená",J305,0)</f>
        <v>0</v>
      </c>
      <c r="BG305" s="166">
        <f>IF(N305="zákl. přenesená",J305,0)</f>
        <v>0</v>
      </c>
      <c r="BH305" s="166">
        <f>IF(N305="sníž. přenesená",J305,0)</f>
        <v>0</v>
      </c>
      <c r="BI305" s="166">
        <f>IF(N305="nulová",J305,0)</f>
        <v>0</v>
      </c>
      <c r="BJ305" s="19" t="s">
        <v>87</v>
      </c>
      <c r="BK305" s="166">
        <f>ROUND(I305*H305,2)</f>
        <v>14700</v>
      </c>
      <c r="BL305" s="19" t="s">
        <v>163</v>
      </c>
      <c r="BM305" s="165" t="s">
        <v>1095</v>
      </c>
    </row>
    <row r="306" spans="1:65" s="13" customFormat="1" ht="10">
      <c r="B306" s="204"/>
      <c r="C306" s="205"/>
      <c r="D306" s="167" t="s">
        <v>247</v>
      </c>
      <c r="E306" s="206" t="s">
        <v>35</v>
      </c>
      <c r="F306" s="207" t="s">
        <v>1059</v>
      </c>
      <c r="G306" s="205"/>
      <c r="H306" s="208">
        <v>2</v>
      </c>
      <c r="I306" s="209"/>
      <c r="J306" s="205"/>
      <c r="K306" s="205"/>
      <c r="L306" s="210"/>
      <c r="M306" s="211"/>
      <c r="N306" s="212"/>
      <c r="O306" s="212"/>
      <c r="P306" s="212"/>
      <c r="Q306" s="212"/>
      <c r="R306" s="212"/>
      <c r="S306" s="212"/>
      <c r="T306" s="213"/>
      <c r="AT306" s="214" t="s">
        <v>247</v>
      </c>
      <c r="AU306" s="214" t="s">
        <v>89</v>
      </c>
      <c r="AV306" s="13" t="s">
        <v>89</v>
      </c>
      <c r="AW306" s="13" t="s">
        <v>39</v>
      </c>
      <c r="AX306" s="13" t="s">
        <v>87</v>
      </c>
      <c r="AY306" s="214" t="s">
        <v>154</v>
      </c>
    </row>
    <row r="307" spans="1:65" s="2" customFormat="1" ht="16.5" customHeight="1">
      <c r="A307" s="37"/>
      <c r="B307" s="38"/>
      <c r="C307" s="228" t="s">
        <v>516</v>
      </c>
      <c r="D307" s="228" t="s">
        <v>463</v>
      </c>
      <c r="E307" s="229" t="s">
        <v>1096</v>
      </c>
      <c r="F307" s="230" t="s">
        <v>1097</v>
      </c>
      <c r="G307" s="231" t="s">
        <v>245</v>
      </c>
      <c r="H307" s="232">
        <v>2</v>
      </c>
      <c r="I307" s="233">
        <v>9481.5</v>
      </c>
      <c r="J307" s="234">
        <f>ROUND(I307*H307,2)</f>
        <v>18963</v>
      </c>
      <c r="K307" s="230" t="s">
        <v>251</v>
      </c>
      <c r="L307" s="235"/>
      <c r="M307" s="236" t="s">
        <v>35</v>
      </c>
      <c r="N307" s="237" t="s">
        <v>50</v>
      </c>
      <c r="O307" s="67"/>
      <c r="P307" s="163">
        <f>O307*H307</f>
        <v>0</v>
      </c>
      <c r="Q307" s="163">
        <v>1.4</v>
      </c>
      <c r="R307" s="163">
        <f>Q307*H307</f>
        <v>2.8</v>
      </c>
      <c r="S307" s="163">
        <v>0</v>
      </c>
      <c r="T307" s="164">
        <f>S307*H307</f>
        <v>0</v>
      </c>
      <c r="U307" s="37"/>
      <c r="V307" s="37"/>
      <c r="W307" s="37"/>
      <c r="X307" s="37"/>
      <c r="Y307" s="37"/>
      <c r="Z307" s="37"/>
      <c r="AA307" s="37"/>
      <c r="AB307" s="37"/>
      <c r="AC307" s="37"/>
      <c r="AD307" s="37"/>
      <c r="AE307" s="37"/>
      <c r="AR307" s="165" t="s">
        <v>179</v>
      </c>
      <c r="AT307" s="165" t="s">
        <v>463</v>
      </c>
      <c r="AU307" s="165" t="s">
        <v>89</v>
      </c>
      <c r="AY307" s="19" t="s">
        <v>154</v>
      </c>
      <c r="BE307" s="166">
        <f>IF(N307="základní",J307,0)</f>
        <v>18963</v>
      </c>
      <c r="BF307" s="166">
        <f>IF(N307="snížená",J307,0)</f>
        <v>0</v>
      </c>
      <c r="BG307" s="166">
        <f>IF(N307="zákl. přenesená",J307,0)</f>
        <v>0</v>
      </c>
      <c r="BH307" s="166">
        <f>IF(N307="sníž. přenesená",J307,0)</f>
        <v>0</v>
      </c>
      <c r="BI307" s="166">
        <f>IF(N307="nulová",J307,0)</f>
        <v>0</v>
      </c>
      <c r="BJ307" s="19" t="s">
        <v>87</v>
      </c>
      <c r="BK307" s="166">
        <f>ROUND(I307*H307,2)</f>
        <v>18963</v>
      </c>
      <c r="BL307" s="19" t="s">
        <v>163</v>
      </c>
      <c r="BM307" s="165" t="s">
        <v>1098</v>
      </c>
    </row>
    <row r="308" spans="1:65" s="13" customFormat="1" ht="10">
      <c r="B308" s="204"/>
      <c r="C308" s="205"/>
      <c r="D308" s="167" t="s">
        <v>247</v>
      </c>
      <c r="E308" s="206" t="s">
        <v>35</v>
      </c>
      <c r="F308" s="207" t="s">
        <v>1059</v>
      </c>
      <c r="G308" s="205"/>
      <c r="H308" s="208">
        <v>2</v>
      </c>
      <c r="I308" s="209"/>
      <c r="J308" s="205"/>
      <c r="K308" s="205"/>
      <c r="L308" s="210"/>
      <c r="M308" s="211"/>
      <c r="N308" s="212"/>
      <c r="O308" s="212"/>
      <c r="P308" s="212"/>
      <c r="Q308" s="212"/>
      <c r="R308" s="212"/>
      <c r="S308" s="212"/>
      <c r="T308" s="213"/>
      <c r="AT308" s="214" t="s">
        <v>247</v>
      </c>
      <c r="AU308" s="214" t="s">
        <v>89</v>
      </c>
      <c r="AV308" s="13" t="s">
        <v>89</v>
      </c>
      <c r="AW308" s="13" t="s">
        <v>39</v>
      </c>
      <c r="AX308" s="13" t="s">
        <v>87</v>
      </c>
      <c r="AY308" s="214" t="s">
        <v>154</v>
      </c>
    </row>
    <row r="309" spans="1:65" s="2" customFormat="1" ht="16.5" customHeight="1">
      <c r="A309" s="37"/>
      <c r="B309" s="38"/>
      <c r="C309" s="154" t="s">
        <v>518</v>
      </c>
      <c r="D309" s="154" t="s">
        <v>149</v>
      </c>
      <c r="E309" s="155" t="s">
        <v>1099</v>
      </c>
      <c r="F309" s="156" t="s">
        <v>1100</v>
      </c>
      <c r="G309" s="157" t="s">
        <v>245</v>
      </c>
      <c r="H309" s="158">
        <v>5</v>
      </c>
      <c r="I309" s="159">
        <v>1430</v>
      </c>
      <c r="J309" s="160">
        <f>ROUND(I309*H309,2)</f>
        <v>7150</v>
      </c>
      <c r="K309" s="156" t="s">
        <v>251</v>
      </c>
      <c r="L309" s="42"/>
      <c r="M309" s="161" t="s">
        <v>35</v>
      </c>
      <c r="N309" s="162" t="s">
        <v>50</v>
      </c>
      <c r="O309" s="67"/>
      <c r="P309" s="163">
        <f>O309*H309</f>
        <v>0</v>
      </c>
      <c r="Q309" s="163">
        <v>2.8539999999999999E-2</v>
      </c>
      <c r="R309" s="163">
        <f>Q309*H309</f>
        <v>0.14269999999999999</v>
      </c>
      <c r="S309" s="163">
        <v>0</v>
      </c>
      <c r="T309" s="164">
        <f>S309*H309</f>
        <v>0</v>
      </c>
      <c r="U309" s="37"/>
      <c r="V309" s="37"/>
      <c r="W309" s="37"/>
      <c r="X309" s="37"/>
      <c r="Y309" s="37"/>
      <c r="Z309" s="37"/>
      <c r="AA309" s="37"/>
      <c r="AB309" s="37"/>
      <c r="AC309" s="37"/>
      <c r="AD309" s="37"/>
      <c r="AE309" s="37"/>
      <c r="AR309" s="165" t="s">
        <v>163</v>
      </c>
      <c r="AT309" s="165" t="s">
        <v>149</v>
      </c>
      <c r="AU309" s="165" t="s">
        <v>89</v>
      </c>
      <c r="AY309" s="19" t="s">
        <v>154</v>
      </c>
      <c r="BE309" s="166">
        <f>IF(N309="základní",J309,0)</f>
        <v>7150</v>
      </c>
      <c r="BF309" s="166">
        <f>IF(N309="snížená",J309,0)</f>
        <v>0</v>
      </c>
      <c r="BG309" s="166">
        <f>IF(N309="zákl. přenesená",J309,0)</f>
        <v>0</v>
      </c>
      <c r="BH309" s="166">
        <f>IF(N309="sníž. přenesená",J309,0)</f>
        <v>0</v>
      </c>
      <c r="BI309" s="166">
        <f>IF(N309="nulová",J309,0)</f>
        <v>0</v>
      </c>
      <c r="BJ309" s="19" t="s">
        <v>87</v>
      </c>
      <c r="BK309" s="166">
        <f>ROUND(I309*H309,2)</f>
        <v>7150</v>
      </c>
      <c r="BL309" s="19" t="s">
        <v>163</v>
      </c>
      <c r="BM309" s="165" t="s">
        <v>1101</v>
      </c>
    </row>
    <row r="310" spans="1:65" s="2" customFormat="1" ht="10">
      <c r="A310" s="37"/>
      <c r="B310" s="38"/>
      <c r="C310" s="39"/>
      <c r="D310" s="215" t="s">
        <v>253</v>
      </c>
      <c r="E310" s="39"/>
      <c r="F310" s="216" t="s">
        <v>1102</v>
      </c>
      <c r="G310" s="39"/>
      <c r="H310" s="39"/>
      <c r="I310" s="169"/>
      <c r="J310" s="39"/>
      <c r="K310" s="39"/>
      <c r="L310" s="42"/>
      <c r="M310" s="170"/>
      <c r="N310" s="171"/>
      <c r="O310" s="67"/>
      <c r="P310" s="67"/>
      <c r="Q310" s="67"/>
      <c r="R310" s="67"/>
      <c r="S310" s="67"/>
      <c r="T310" s="68"/>
      <c r="U310" s="37"/>
      <c r="V310" s="37"/>
      <c r="W310" s="37"/>
      <c r="X310" s="37"/>
      <c r="Y310" s="37"/>
      <c r="Z310" s="37"/>
      <c r="AA310" s="37"/>
      <c r="AB310" s="37"/>
      <c r="AC310" s="37"/>
      <c r="AD310" s="37"/>
      <c r="AE310" s="37"/>
      <c r="AT310" s="19" t="s">
        <v>253</v>
      </c>
      <c r="AU310" s="19" t="s">
        <v>89</v>
      </c>
    </row>
    <row r="311" spans="1:65" s="2" customFormat="1" ht="16.5" customHeight="1">
      <c r="A311" s="37"/>
      <c r="B311" s="38"/>
      <c r="C311" s="228" t="s">
        <v>525</v>
      </c>
      <c r="D311" s="228" t="s">
        <v>463</v>
      </c>
      <c r="E311" s="229" t="s">
        <v>1103</v>
      </c>
      <c r="F311" s="230" t="s">
        <v>1104</v>
      </c>
      <c r="G311" s="231" t="s">
        <v>245</v>
      </c>
      <c r="H311" s="232">
        <v>5</v>
      </c>
      <c r="I311" s="233">
        <v>103530</v>
      </c>
      <c r="J311" s="234">
        <f>ROUND(I311*H311,2)</f>
        <v>517650</v>
      </c>
      <c r="K311" s="230" t="s">
        <v>251</v>
      </c>
      <c r="L311" s="235"/>
      <c r="M311" s="236" t="s">
        <v>35</v>
      </c>
      <c r="N311" s="237" t="s">
        <v>50</v>
      </c>
      <c r="O311" s="67"/>
      <c r="P311" s="163">
        <f>O311*H311</f>
        <v>0</v>
      </c>
      <c r="Q311" s="163">
        <v>9.1839999999999993</v>
      </c>
      <c r="R311" s="163">
        <f>Q311*H311</f>
        <v>45.919999999999995</v>
      </c>
      <c r="S311" s="163">
        <v>0</v>
      </c>
      <c r="T311" s="164">
        <f>S311*H311</f>
        <v>0</v>
      </c>
      <c r="U311" s="37"/>
      <c r="V311" s="37"/>
      <c r="W311" s="37"/>
      <c r="X311" s="37"/>
      <c r="Y311" s="37"/>
      <c r="Z311" s="37"/>
      <c r="AA311" s="37"/>
      <c r="AB311" s="37"/>
      <c r="AC311" s="37"/>
      <c r="AD311" s="37"/>
      <c r="AE311" s="37"/>
      <c r="AR311" s="165" t="s">
        <v>179</v>
      </c>
      <c r="AT311" s="165" t="s">
        <v>463</v>
      </c>
      <c r="AU311" s="165" t="s">
        <v>89</v>
      </c>
      <c r="AY311" s="19" t="s">
        <v>154</v>
      </c>
      <c r="BE311" s="166">
        <f>IF(N311="základní",J311,0)</f>
        <v>517650</v>
      </c>
      <c r="BF311" s="166">
        <f>IF(N311="snížená",J311,0)</f>
        <v>0</v>
      </c>
      <c r="BG311" s="166">
        <f>IF(N311="zákl. přenesená",J311,0)</f>
        <v>0</v>
      </c>
      <c r="BH311" s="166">
        <f>IF(N311="sníž. přenesená",J311,0)</f>
        <v>0</v>
      </c>
      <c r="BI311" s="166">
        <f>IF(N311="nulová",J311,0)</f>
        <v>0</v>
      </c>
      <c r="BJ311" s="19" t="s">
        <v>87</v>
      </c>
      <c r="BK311" s="166">
        <f>ROUND(I311*H311,2)</f>
        <v>517650</v>
      </c>
      <c r="BL311" s="19" t="s">
        <v>163</v>
      </c>
      <c r="BM311" s="165" t="s">
        <v>1105</v>
      </c>
    </row>
    <row r="312" spans="1:65" s="13" customFormat="1" ht="10">
      <c r="B312" s="204"/>
      <c r="C312" s="205"/>
      <c r="D312" s="167" t="s">
        <v>247</v>
      </c>
      <c r="E312" s="206" t="s">
        <v>35</v>
      </c>
      <c r="F312" s="207" t="s">
        <v>1051</v>
      </c>
      <c r="G312" s="205"/>
      <c r="H312" s="208">
        <v>5</v>
      </c>
      <c r="I312" s="209"/>
      <c r="J312" s="205"/>
      <c r="K312" s="205"/>
      <c r="L312" s="210"/>
      <c r="M312" s="211"/>
      <c r="N312" s="212"/>
      <c r="O312" s="212"/>
      <c r="P312" s="212"/>
      <c r="Q312" s="212"/>
      <c r="R312" s="212"/>
      <c r="S312" s="212"/>
      <c r="T312" s="213"/>
      <c r="AT312" s="214" t="s">
        <v>247</v>
      </c>
      <c r="AU312" s="214" t="s">
        <v>89</v>
      </c>
      <c r="AV312" s="13" t="s">
        <v>89</v>
      </c>
      <c r="AW312" s="13" t="s">
        <v>39</v>
      </c>
      <c r="AX312" s="13" t="s">
        <v>87</v>
      </c>
      <c r="AY312" s="214" t="s">
        <v>154</v>
      </c>
    </row>
    <row r="313" spans="1:65" s="2" customFormat="1" ht="16.5" customHeight="1">
      <c r="A313" s="37"/>
      <c r="B313" s="38"/>
      <c r="C313" s="228" t="s">
        <v>531</v>
      </c>
      <c r="D313" s="228" t="s">
        <v>463</v>
      </c>
      <c r="E313" s="229" t="s">
        <v>1106</v>
      </c>
      <c r="F313" s="230" t="s">
        <v>1107</v>
      </c>
      <c r="G313" s="231" t="s">
        <v>245</v>
      </c>
      <c r="H313" s="232">
        <v>1</v>
      </c>
      <c r="I313" s="233">
        <v>202.65</v>
      </c>
      <c r="J313" s="234">
        <f>ROUND(I313*H313,2)</f>
        <v>202.65</v>
      </c>
      <c r="K313" s="230" t="s">
        <v>251</v>
      </c>
      <c r="L313" s="235"/>
      <c r="M313" s="236" t="s">
        <v>35</v>
      </c>
      <c r="N313" s="237" t="s">
        <v>50</v>
      </c>
      <c r="O313" s="67"/>
      <c r="P313" s="163">
        <f>O313*H313</f>
        <v>0</v>
      </c>
      <c r="Q313" s="163">
        <v>2E-3</v>
      </c>
      <c r="R313" s="163">
        <f>Q313*H313</f>
        <v>2E-3</v>
      </c>
      <c r="S313" s="163">
        <v>0</v>
      </c>
      <c r="T313" s="164">
        <f>S313*H313</f>
        <v>0</v>
      </c>
      <c r="U313" s="37"/>
      <c r="V313" s="37"/>
      <c r="W313" s="37"/>
      <c r="X313" s="37"/>
      <c r="Y313" s="37"/>
      <c r="Z313" s="37"/>
      <c r="AA313" s="37"/>
      <c r="AB313" s="37"/>
      <c r="AC313" s="37"/>
      <c r="AD313" s="37"/>
      <c r="AE313" s="37"/>
      <c r="AR313" s="165" t="s">
        <v>179</v>
      </c>
      <c r="AT313" s="165" t="s">
        <v>463</v>
      </c>
      <c r="AU313" s="165" t="s">
        <v>89</v>
      </c>
      <c r="AY313" s="19" t="s">
        <v>154</v>
      </c>
      <c r="BE313" s="166">
        <f>IF(N313="základní",J313,0)</f>
        <v>202.65</v>
      </c>
      <c r="BF313" s="166">
        <f>IF(N313="snížená",J313,0)</f>
        <v>0</v>
      </c>
      <c r="BG313" s="166">
        <f>IF(N313="zákl. přenesená",J313,0)</f>
        <v>0</v>
      </c>
      <c r="BH313" s="166">
        <f>IF(N313="sníž. přenesená",J313,0)</f>
        <v>0</v>
      </c>
      <c r="BI313" s="166">
        <f>IF(N313="nulová",J313,0)</f>
        <v>0</v>
      </c>
      <c r="BJ313" s="19" t="s">
        <v>87</v>
      </c>
      <c r="BK313" s="166">
        <f>ROUND(I313*H313,2)</f>
        <v>202.65</v>
      </c>
      <c r="BL313" s="19" t="s">
        <v>163</v>
      </c>
      <c r="BM313" s="165" t="s">
        <v>1108</v>
      </c>
    </row>
    <row r="314" spans="1:65" s="13" customFormat="1" ht="10">
      <c r="B314" s="204"/>
      <c r="C314" s="205"/>
      <c r="D314" s="167" t="s">
        <v>247</v>
      </c>
      <c r="E314" s="206" t="s">
        <v>35</v>
      </c>
      <c r="F314" s="207" t="s">
        <v>1071</v>
      </c>
      <c r="G314" s="205"/>
      <c r="H314" s="208">
        <v>1</v>
      </c>
      <c r="I314" s="209"/>
      <c r="J314" s="205"/>
      <c r="K314" s="205"/>
      <c r="L314" s="210"/>
      <c r="M314" s="211"/>
      <c r="N314" s="212"/>
      <c r="O314" s="212"/>
      <c r="P314" s="212"/>
      <c r="Q314" s="212"/>
      <c r="R314" s="212"/>
      <c r="S314" s="212"/>
      <c r="T314" s="213"/>
      <c r="AT314" s="214" t="s">
        <v>247</v>
      </c>
      <c r="AU314" s="214" t="s">
        <v>89</v>
      </c>
      <c r="AV314" s="13" t="s">
        <v>89</v>
      </c>
      <c r="AW314" s="13" t="s">
        <v>39</v>
      </c>
      <c r="AX314" s="13" t="s">
        <v>87</v>
      </c>
      <c r="AY314" s="214" t="s">
        <v>154</v>
      </c>
    </row>
    <row r="315" spans="1:65" s="2" customFormat="1" ht="16.5" customHeight="1">
      <c r="A315" s="37"/>
      <c r="B315" s="38"/>
      <c r="C315" s="228" t="s">
        <v>536</v>
      </c>
      <c r="D315" s="228" t="s">
        <v>463</v>
      </c>
      <c r="E315" s="229" t="s">
        <v>1109</v>
      </c>
      <c r="F315" s="230" t="s">
        <v>1110</v>
      </c>
      <c r="G315" s="231" t="s">
        <v>245</v>
      </c>
      <c r="H315" s="232">
        <v>6</v>
      </c>
      <c r="I315" s="233">
        <v>345.45</v>
      </c>
      <c r="J315" s="234">
        <f>ROUND(I315*H315,2)</f>
        <v>2072.6999999999998</v>
      </c>
      <c r="K315" s="230" t="s">
        <v>251</v>
      </c>
      <c r="L315" s="235"/>
      <c r="M315" s="236" t="s">
        <v>35</v>
      </c>
      <c r="N315" s="237" t="s">
        <v>50</v>
      </c>
      <c r="O315" s="67"/>
      <c r="P315" s="163">
        <f>O315*H315</f>
        <v>0</v>
      </c>
      <c r="Q315" s="163">
        <v>3.0000000000000001E-3</v>
      </c>
      <c r="R315" s="163">
        <f>Q315*H315</f>
        <v>1.8000000000000002E-2</v>
      </c>
      <c r="S315" s="163">
        <v>0</v>
      </c>
      <c r="T315" s="164">
        <f>S315*H315</f>
        <v>0</v>
      </c>
      <c r="U315" s="37"/>
      <c r="V315" s="37"/>
      <c r="W315" s="37"/>
      <c r="X315" s="37"/>
      <c r="Y315" s="37"/>
      <c r="Z315" s="37"/>
      <c r="AA315" s="37"/>
      <c r="AB315" s="37"/>
      <c r="AC315" s="37"/>
      <c r="AD315" s="37"/>
      <c r="AE315" s="37"/>
      <c r="AR315" s="165" t="s">
        <v>179</v>
      </c>
      <c r="AT315" s="165" t="s">
        <v>463</v>
      </c>
      <c r="AU315" s="165" t="s">
        <v>89</v>
      </c>
      <c r="AY315" s="19" t="s">
        <v>154</v>
      </c>
      <c r="BE315" s="166">
        <f>IF(N315="základní",J315,0)</f>
        <v>2072.6999999999998</v>
      </c>
      <c r="BF315" s="166">
        <f>IF(N315="snížená",J315,0)</f>
        <v>0</v>
      </c>
      <c r="BG315" s="166">
        <f>IF(N315="zákl. přenesená",J315,0)</f>
        <v>0</v>
      </c>
      <c r="BH315" s="166">
        <f>IF(N315="sníž. přenesená",J315,0)</f>
        <v>0</v>
      </c>
      <c r="BI315" s="166">
        <f>IF(N315="nulová",J315,0)</f>
        <v>0</v>
      </c>
      <c r="BJ315" s="19" t="s">
        <v>87</v>
      </c>
      <c r="BK315" s="166">
        <f>ROUND(I315*H315,2)</f>
        <v>2072.6999999999998</v>
      </c>
      <c r="BL315" s="19" t="s">
        <v>163</v>
      </c>
      <c r="BM315" s="165" t="s">
        <v>1111</v>
      </c>
    </row>
    <row r="316" spans="1:65" s="13" customFormat="1" ht="10">
      <c r="B316" s="204"/>
      <c r="C316" s="205"/>
      <c r="D316" s="167" t="s">
        <v>247</v>
      </c>
      <c r="E316" s="206" t="s">
        <v>35</v>
      </c>
      <c r="F316" s="207" t="s">
        <v>1112</v>
      </c>
      <c r="G316" s="205"/>
      <c r="H316" s="208">
        <v>6</v>
      </c>
      <c r="I316" s="209"/>
      <c r="J316" s="205"/>
      <c r="K316" s="205"/>
      <c r="L316" s="210"/>
      <c r="M316" s="211"/>
      <c r="N316" s="212"/>
      <c r="O316" s="212"/>
      <c r="P316" s="212"/>
      <c r="Q316" s="212"/>
      <c r="R316" s="212"/>
      <c r="S316" s="212"/>
      <c r="T316" s="213"/>
      <c r="AT316" s="214" t="s">
        <v>247</v>
      </c>
      <c r="AU316" s="214" t="s">
        <v>89</v>
      </c>
      <c r="AV316" s="13" t="s">
        <v>89</v>
      </c>
      <c r="AW316" s="13" t="s">
        <v>39</v>
      </c>
      <c r="AX316" s="13" t="s">
        <v>87</v>
      </c>
      <c r="AY316" s="214" t="s">
        <v>154</v>
      </c>
    </row>
    <row r="317" spans="1:65" s="2" customFormat="1" ht="16.5" customHeight="1">
      <c r="A317" s="37"/>
      <c r="B317" s="38"/>
      <c r="C317" s="228" t="s">
        <v>541</v>
      </c>
      <c r="D317" s="228" t="s">
        <v>463</v>
      </c>
      <c r="E317" s="229" t="s">
        <v>1113</v>
      </c>
      <c r="F317" s="230" t="s">
        <v>1114</v>
      </c>
      <c r="G317" s="231" t="s">
        <v>245</v>
      </c>
      <c r="H317" s="232">
        <v>2</v>
      </c>
      <c r="I317" s="233">
        <v>580.65</v>
      </c>
      <c r="J317" s="234">
        <f>ROUND(I317*H317,2)</f>
        <v>1161.3</v>
      </c>
      <c r="K317" s="230" t="s">
        <v>251</v>
      </c>
      <c r="L317" s="235"/>
      <c r="M317" s="236" t="s">
        <v>35</v>
      </c>
      <c r="N317" s="237" t="s">
        <v>50</v>
      </c>
      <c r="O317" s="67"/>
      <c r="P317" s="163">
        <f>O317*H317</f>
        <v>0</v>
      </c>
      <c r="Q317" s="163">
        <v>4.0000000000000001E-3</v>
      </c>
      <c r="R317" s="163">
        <f>Q317*H317</f>
        <v>8.0000000000000002E-3</v>
      </c>
      <c r="S317" s="163">
        <v>0</v>
      </c>
      <c r="T317" s="164">
        <f>S317*H317</f>
        <v>0</v>
      </c>
      <c r="U317" s="37"/>
      <c r="V317" s="37"/>
      <c r="W317" s="37"/>
      <c r="X317" s="37"/>
      <c r="Y317" s="37"/>
      <c r="Z317" s="37"/>
      <c r="AA317" s="37"/>
      <c r="AB317" s="37"/>
      <c r="AC317" s="37"/>
      <c r="AD317" s="37"/>
      <c r="AE317" s="37"/>
      <c r="AR317" s="165" t="s">
        <v>179</v>
      </c>
      <c r="AT317" s="165" t="s">
        <v>463</v>
      </c>
      <c r="AU317" s="165" t="s">
        <v>89</v>
      </c>
      <c r="AY317" s="19" t="s">
        <v>154</v>
      </c>
      <c r="BE317" s="166">
        <f>IF(N317="základní",J317,0)</f>
        <v>1161.3</v>
      </c>
      <c r="BF317" s="166">
        <f>IF(N317="snížená",J317,0)</f>
        <v>0</v>
      </c>
      <c r="BG317" s="166">
        <f>IF(N317="zákl. přenesená",J317,0)</f>
        <v>0</v>
      </c>
      <c r="BH317" s="166">
        <f>IF(N317="sníž. přenesená",J317,0)</f>
        <v>0</v>
      </c>
      <c r="BI317" s="166">
        <f>IF(N317="nulová",J317,0)</f>
        <v>0</v>
      </c>
      <c r="BJ317" s="19" t="s">
        <v>87</v>
      </c>
      <c r="BK317" s="166">
        <f>ROUND(I317*H317,2)</f>
        <v>1161.3</v>
      </c>
      <c r="BL317" s="19" t="s">
        <v>163</v>
      </c>
      <c r="BM317" s="165" t="s">
        <v>1115</v>
      </c>
    </row>
    <row r="318" spans="1:65" s="13" customFormat="1" ht="10">
      <c r="B318" s="204"/>
      <c r="C318" s="205"/>
      <c r="D318" s="167" t="s">
        <v>247</v>
      </c>
      <c r="E318" s="206" t="s">
        <v>35</v>
      </c>
      <c r="F318" s="207" t="s">
        <v>1059</v>
      </c>
      <c r="G318" s="205"/>
      <c r="H318" s="208">
        <v>2</v>
      </c>
      <c r="I318" s="209"/>
      <c r="J318" s="205"/>
      <c r="K318" s="205"/>
      <c r="L318" s="210"/>
      <c r="M318" s="211"/>
      <c r="N318" s="212"/>
      <c r="O318" s="212"/>
      <c r="P318" s="212"/>
      <c r="Q318" s="212"/>
      <c r="R318" s="212"/>
      <c r="S318" s="212"/>
      <c r="T318" s="213"/>
      <c r="AT318" s="214" t="s">
        <v>247</v>
      </c>
      <c r="AU318" s="214" t="s">
        <v>89</v>
      </c>
      <c r="AV318" s="13" t="s">
        <v>89</v>
      </c>
      <c r="AW318" s="13" t="s">
        <v>39</v>
      </c>
      <c r="AX318" s="13" t="s">
        <v>87</v>
      </c>
      <c r="AY318" s="214" t="s">
        <v>154</v>
      </c>
    </row>
    <row r="319" spans="1:65" s="12" customFormat="1" ht="22.75" customHeight="1">
      <c r="B319" s="188"/>
      <c r="C319" s="189"/>
      <c r="D319" s="190" t="s">
        <v>78</v>
      </c>
      <c r="E319" s="202" t="s">
        <v>1116</v>
      </c>
      <c r="F319" s="202" t="s">
        <v>1117</v>
      </c>
      <c r="G319" s="189"/>
      <c r="H319" s="189"/>
      <c r="I319" s="192"/>
      <c r="J319" s="203">
        <f>BK319</f>
        <v>13271.3</v>
      </c>
      <c r="K319" s="189"/>
      <c r="L319" s="194"/>
      <c r="M319" s="195"/>
      <c r="N319" s="196"/>
      <c r="O319" s="196"/>
      <c r="P319" s="197">
        <f>SUM(P320:P347)</f>
        <v>0</v>
      </c>
      <c r="Q319" s="196"/>
      <c r="R319" s="197">
        <f>SUM(R320:R347)</f>
        <v>7.2679999999999984E-3</v>
      </c>
      <c r="S319" s="196"/>
      <c r="T319" s="198">
        <f>SUM(T320:T347)</f>
        <v>0</v>
      </c>
      <c r="AR319" s="199" t="s">
        <v>87</v>
      </c>
      <c r="AT319" s="200" t="s">
        <v>78</v>
      </c>
      <c r="AU319" s="200" t="s">
        <v>87</v>
      </c>
      <c r="AY319" s="199" t="s">
        <v>154</v>
      </c>
      <c r="BK319" s="201">
        <f>SUM(BK320:BK347)</f>
        <v>13271.3</v>
      </c>
    </row>
    <row r="320" spans="1:65" s="2" customFormat="1" ht="16.5" customHeight="1">
      <c r="A320" s="37"/>
      <c r="B320" s="38"/>
      <c r="C320" s="154" t="s">
        <v>547</v>
      </c>
      <c r="D320" s="154" t="s">
        <v>149</v>
      </c>
      <c r="E320" s="155" t="s">
        <v>1118</v>
      </c>
      <c r="F320" s="156" t="s">
        <v>1119</v>
      </c>
      <c r="G320" s="157" t="s">
        <v>274</v>
      </c>
      <c r="H320" s="158">
        <v>39.4</v>
      </c>
      <c r="I320" s="159">
        <v>48.5</v>
      </c>
      <c r="J320" s="160">
        <f>ROUND(I320*H320,2)</f>
        <v>1910.9</v>
      </c>
      <c r="K320" s="156" t="s">
        <v>251</v>
      </c>
      <c r="L320" s="42"/>
      <c r="M320" s="161" t="s">
        <v>35</v>
      </c>
      <c r="N320" s="162" t="s">
        <v>50</v>
      </c>
      <c r="O320" s="67"/>
      <c r="P320" s="163">
        <f>O320*H320</f>
        <v>0</v>
      </c>
      <c r="Q320" s="163">
        <v>0</v>
      </c>
      <c r="R320" s="163">
        <f>Q320*H320</f>
        <v>0</v>
      </c>
      <c r="S320" s="163">
        <v>0</v>
      </c>
      <c r="T320" s="164">
        <f>S320*H320</f>
        <v>0</v>
      </c>
      <c r="U320" s="37"/>
      <c r="V320" s="37"/>
      <c r="W320" s="37"/>
      <c r="X320" s="37"/>
      <c r="Y320" s="37"/>
      <c r="Z320" s="37"/>
      <c r="AA320" s="37"/>
      <c r="AB320" s="37"/>
      <c r="AC320" s="37"/>
      <c r="AD320" s="37"/>
      <c r="AE320" s="37"/>
      <c r="AR320" s="165" t="s">
        <v>163</v>
      </c>
      <c r="AT320" s="165" t="s">
        <v>149</v>
      </c>
      <c r="AU320" s="165" t="s">
        <v>89</v>
      </c>
      <c r="AY320" s="19" t="s">
        <v>154</v>
      </c>
      <c r="BE320" s="166">
        <f>IF(N320="základní",J320,0)</f>
        <v>1910.9</v>
      </c>
      <c r="BF320" s="166">
        <f>IF(N320="snížená",J320,0)</f>
        <v>0</v>
      </c>
      <c r="BG320" s="166">
        <f>IF(N320="zákl. přenesená",J320,0)</f>
        <v>0</v>
      </c>
      <c r="BH320" s="166">
        <f>IF(N320="sníž. přenesená",J320,0)</f>
        <v>0</v>
      </c>
      <c r="BI320" s="166">
        <f>IF(N320="nulová",J320,0)</f>
        <v>0</v>
      </c>
      <c r="BJ320" s="19" t="s">
        <v>87</v>
      </c>
      <c r="BK320" s="166">
        <f>ROUND(I320*H320,2)</f>
        <v>1910.9</v>
      </c>
      <c r="BL320" s="19" t="s">
        <v>163</v>
      </c>
      <c r="BM320" s="165" t="s">
        <v>1120</v>
      </c>
    </row>
    <row r="321" spans="1:65" s="2" customFormat="1" ht="10">
      <c r="A321" s="37"/>
      <c r="B321" s="38"/>
      <c r="C321" s="39"/>
      <c r="D321" s="215" t="s">
        <v>253</v>
      </c>
      <c r="E321" s="39"/>
      <c r="F321" s="216" t="s">
        <v>1121</v>
      </c>
      <c r="G321" s="39"/>
      <c r="H321" s="39"/>
      <c r="I321" s="169"/>
      <c r="J321" s="39"/>
      <c r="K321" s="39"/>
      <c r="L321" s="42"/>
      <c r="M321" s="170"/>
      <c r="N321" s="171"/>
      <c r="O321" s="67"/>
      <c r="P321" s="67"/>
      <c r="Q321" s="67"/>
      <c r="R321" s="67"/>
      <c r="S321" s="67"/>
      <c r="T321" s="68"/>
      <c r="U321" s="37"/>
      <c r="V321" s="37"/>
      <c r="W321" s="37"/>
      <c r="X321" s="37"/>
      <c r="Y321" s="37"/>
      <c r="Z321" s="37"/>
      <c r="AA321" s="37"/>
      <c r="AB321" s="37"/>
      <c r="AC321" s="37"/>
      <c r="AD321" s="37"/>
      <c r="AE321" s="37"/>
      <c r="AT321" s="19" t="s">
        <v>253</v>
      </c>
      <c r="AU321" s="19" t="s">
        <v>89</v>
      </c>
    </row>
    <row r="322" spans="1:65" s="13" customFormat="1" ht="10">
      <c r="B322" s="204"/>
      <c r="C322" s="205"/>
      <c r="D322" s="167" t="s">
        <v>247</v>
      </c>
      <c r="E322" s="206" t="s">
        <v>35</v>
      </c>
      <c r="F322" s="207" t="s">
        <v>971</v>
      </c>
      <c r="G322" s="205"/>
      <c r="H322" s="208">
        <v>4.5</v>
      </c>
      <c r="I322" s="209"/>
      <c r="J322" s="205"/>
      <c r="K322" s="205"/>
      <c r="L322" s="210"/>
      <c r="M322" s="211"/>
      <c r="N322" s="212"/>
      <c r="O322" s="212"/>
      <c r="P322" s="212"/>
      <c r="Q322" s="212"/>
      <c r="R322" s="212"/>
      <c r="S322" s="212"/>
      <c r="T322" s="213"/>
      <c r="AT322" s="214" t="s">
        <v>247</v>
      </c>
      <c r="AU322" s="214" t="s">
        <v>89</v>
      </c>
      <c r="AV322" s="13" t="s">
        <v>89</v>
      </c>
      <c r="AW322" s="13" t="s">
        <v>39</v>
      </c>
      <c r="AX322" s="13" t="s">
        <v>79</v>
      </c>
      <c r="AY322" s="214" t="s">
        <v>154</v>
      </c>
    </row>
    <row r="323" spans="1:65" s="13" customFormat="1" ht="10">
      <c r="B323" s="204"/>
      <c r="C323" s="205"/>
      <c r="D323" s="167" t="s">
        <v>247</v>
      </c>
      <c r="E323" s="206" t="s">
        <v>35</v>
      </c>
      <c r="F323" s="207" t="s">
        <v>972</v>
      </c>
      <c r="G323" s="205"/>
      <c r="H323" s="208">
        <v>7.6</v>
      </c>
      <c r="I323" s="209"/>
      <c r="J323" s="205"/>
      <c r="K323" s="205"/>
      <c r="L323" s="210"/>
      <c r="M323" s="211"/>
      <c r="N323" s="212"/>
      <c r="O323" s="212"/>
      <c r="P323" s="212"/>
      <c r="Q323" s="212"/>
      <c r="R323" s="212"/>
      <c r="S323" s="212"/>
      <c r="T323" s="213"/>
      <c r="AT323" s="214" t="s">
        <v>247</v>
      </c>
      <c r="AU323" s="214" t="s">
        <v>89</v>
      </c>
      <c r="AV323" s="13" t="s">
        <v>89</v>
      </c>
      <c r="AW323" s="13" t="s">
        <v>39</v>
      </c>
      <c r="AX323" s="13" t="s">
        <v>79</v>
      </c>
      <c r="AY323" s="214" t="s">
        <v>154</v>
      </c>
    </row>
    <row r="324" spans="1:65" s="13" customFormat="1" ht="10">
      <c r="B324" s="204"/>
      <c r="C324" s="205"/>
      <c r="D324" s="167" t="s">
        <v>247</v>
      </c>
      <c r="E324" s="206" t="s">
        <v>35</v>
      </c>
      <c r="F324" s="207" t="s">
        <v>973</v>
      </c>
      <c r="G324" s="205"/>
      <c r="H324" s="208">
        <v>14.9</v>
      </c>
      <c r="I324" s="209"/>
      <c r="J324" s="205"/>
      <c r="K324" s="205"/>
      <c r="L324" s="210"/>
      <c r="M324" s="211"/>
      <c r="N324" s="212"/>
      <c r="O324" s="212"/>
      <c r="P324" s="212"/>
      <c r="Q324" s="212"/>
      <c r="R324" s="212"/>
      <c r="S324" s="212"/>
      <c r="T324" s="213"/>
      <c r="AT324" s="214" t="s">
        <v>247</v>
      </c>
      <c r="AU324" s="214" t="s">
        <v>89</v>
      </c>
      <c r="AV324" s="13" t="s">
        <v>89</v>
      </c>
      <c r="AW324" s="13" t="s">
        <v>39</v>
      </c>
      <c r="AX324" s="13" t="s">
        <v>79</v>
      </c>
      <c r="AY324" s="214" t="s">
        <v>154</v>
      </c>
    </row>
    <row r="325" spans="1:65" s="13" customFormat="1" ht="10">
      <c r="B325" s="204"/>
      <c r="C325" s="205"/>
      <c r="D325" s="167" t="s">
        <v>247</v>
      </c>
      <c r="E325" s="206" t="s">
        <v>35</v>
      </c>
      <c r="F325" s="207" t="s">
        <v>974</v>
      </c>
      <c r="G325" s="205"/>
      <c r="H325" s="208">
        <v>5.4</v>
      </c>
      <c r="I325" s="209"/>
      <c r="J325" s="205"/>
      <c r="K325" s="205"/>
      <c r="L325" s="210"/>
      <c r="M325" s="211"/>
      <c r="N325" s="212"/>
      <c r="O325" s="212"/>
      <c r="P325" s="212"/>
      <c r="Q325" s="212"/>
      <c r="R325" s="212"/>
      <c r="S325" s="212"/>
      <c r="T325" s="213"/>
      <c r="AT325" s="214" t="s">
        <v>247</v>
      </c>
      <c r="AU325" s="214" t="s">
        <v>89</v>
      </c>
      <c r="AV325" s="13" t="s">
        <v>89</v>
      </c>
      <c r="AW325" s="13" t="s">
        <v>39</v>
      </c>
      <c r="AX325" s="13" t="s">
        <v>79</v>
      </c>
      <c r="AY325" s="214" t="s">
        <v>154</v>
      </c>
    </row>
    <row r="326" spans="1:65" s="13" customFormat="1" ht="10">
      <c r="B326" s="204"/>
      <c r="C326" s="205"/>
      <c r="D326" s="167" t="s">
        <v>247</v>
      </c>
      <c r="E326" s="206" t="s">
        <v>35</v>
      </c>
      <c r="F326" s="207" t="s">
        <v>975</v>
      </c>
      <c r="G326" s="205"/>
      <c r="H326" s="208">
        <v>7</v>
      </c>
      <c r="I326" s="209"/>
      <c r="J326" s="205"/>
      <c r="K326" s="205"/>
      <c r="L326" s="210"/>
      <c r="M326" s="211"/>
      <c r="N326" s="212"/>
      <c r="O326" s="212"/>
      <c r="P326" s="212"/>
      <c r="Q326" s="212"/>
      <c r="R326" s="212"/>
      <c r="S326" s="212"/>
      <c r="T326" s="213"/>
      <c r="AT326" s="214" t="s">
        <v>247</v>
      </c>
      <c r="AU326" s="214" t="s">
        <v>89</v>
      </c>
      <c r="AV326" s="13" t="s">
        <v>89</v>
      </c>
      <c r="AW326" s="13" t="s">
        <v>39</v>
      </c>
      <c r="AX326" s="13" t="s">
        <v>79</v>
      </c>
      <c r="AY326" s="214" t="s">
        <v>154</v>
      </c>
    </row>
    <row r="327" spans="1:65" s="14" customFormat="1" ht="10">
      <c r="B327" s="217"/>
      <c r="C327" s="218"/>
      <c r="D327" s="167" t="s">
        <v>247</v>
      </c>
      <c r="E327" s="219" t="s">
        <v>35</v>
      </c>
      <c r="F327" s="220" t="s">
        <v>267</v>
      </c>
      <c r="G327" s="218"/>
      <c r="H327" s="221">
        <v>39.4</v>
      </c>
      <c r="I327" s="222"/>
      <c r="J327" s="218"/>
      <c r="K327" s="218"/>
      <c r="L327" s="223"/>
      <c r="M327" s="224"/>
      <c r="N327" s="225"/>
      <c r="O327" s="225"/>
      <c r="P327" s="225"/>
      <c r="Q327" s="225"/>
      <c r="R327" s="225"/>
      <c r="S327" s="225"/>
      <c r="T327" s="226"/>
      <c r="AT327" s="227" t="s">
        <v>247</v>
      </c>
      <c r="AU327" s="227" t="s">
        <v>89</v>
      </c>
      <c r="AV327" s="14" t="s">
        <v>163</v>
      </c>
      <c r="AW327" s="14" t="s">
        <v>39</v>
      </c>
      <c r="AX327" s="14" t="s">
        <v>87</v>
      </c>
      <c r="AY327" s="227" t="s">
        <v>154</v>
      </c>
    </row>
    <row r="328" spans="1:65" s="2" customFormat="1" ht="16.5" customHeight="1">
      <c r="A328" s="37"/>
      <c r="B328" s="38"/>
      <c r="C328" s="154" t="s">
        <v>553</v>
      </c>
      <c r="D328" s="154" t="s">
        <v>149</v>
      </c>
      <c r="E328" s="155" t="s">
        <v>1122</v>
      </c>
      <c r="F328" s="156" t="s">
        <v>1123</v>
      </c>
      <c r="G328" s="157" t="s">
        <v>274</v>
      </c>
      <c r="H328" s="158">
        <v>39.4</v>
      </c>
      <c r="I328" s="159">
        <v>16</v>
      </c>
      <c r="J328" s="160">
        <f>ROUND(I328*H328,2)</f>
        <v>630.4</v>
      </c>
      <c r="K328" s="156" t="s">
        <v>251</v>
      </c>
      <c r="L328" s="42"/>
      <c r="M328" s="161" t="s">
        <v>35</v>
      </c>
      <c r="N328" s="162" t="s">
        <v>50</v>
      </c>
      <c r="O328" s="67"/>
      <c r="P328" s="163">
        <f>O328*H328</f>
        <v>0</v>
      </c>
      <c r="Q328" s="163">
        <v>6.9999999999999994E-5</v>
      </c>
      <c r="R328" s="163">
        <f>Q328*H328</f>
        <v>2.7579999999999996E-3</v>
      </c>
      <c r="S328" s="163">
        <v>0</v>
      </c>
      <c r="T328" s="164">
        <f>S328*H328</f>
        <v>0</v>
      </c>
      <c r="U328" s="37"/>
      <c r="V328" s="37"/>
      <c r="W328" s="37"/>
      <c r="X328" s="37"/>
      <c r="Y328" s="37"/>
      <c r="Z328" s="37"/>
      <c r="AA328" s="37"/>
      <c r="AB328" s="37"/>
      <c r="AC328" s="37"/>
      <c r="AD328" s="37"/>
      <c r="AE328" s="37"/>
      <c r="AR328" s="165" t="s">
        <v>212</v>
      </c>
      <c r="AT328" s="165" t="s">
        <v>149</v>
      </c>
      <c r="AU328" s="165" t="s">
        <v>89</v>
      </c>
      <c r="AY328" s="19" t="s">
        <v>154</v>
      </c>
      <c r="BE328" s="166">
        <f>IF(N328="základní",J328,0)</f>
        <v>630.4</v>
      </c>
      <c r="BF328" s="166">
        <f>IF(N328="snížená",J328,0)</f>
        <v>0</v>
      </c>
      <c r="BG328" s="166">
        <f>IF(N328="zákl. přenesená",J328,0)</f>
        <v>0</v>
      </c>
      <c r="BH328" s="166">
        <f>IF(N328="sníž. přenesená",J328,0)</f>
        <v>0</v>
      </c>
      <c r="BI328" s="166">
        <f>IF(N328="nulová",J328,0)</f>
        <v>0</v>
      </c>
      <c r="BJ328" s="19" t="s">
        <v>87</v>
      </c>
      <c r="BK328" s="166">
        <f>ROUND(I328*H328,2)</f>
        <v>630.4</v>
      </c>
      <c r="BL328" s="19" t="s">
        <v>212</v>
      </c>
      <c r="BM328" s="165" t="s">
        <v>1124</v>
      </c>
    </row>
    <row r="329" spans="1:65" s="2" customFormat="1" ht="10">
      <c r="A329" s="37"/>
      <c r="B329" s="38"/>
      <c r="C329" s="39"/>
      <c r="D329" s="215" t="s">
        <v>253</v>
      </c>
      <c r="E329" s="39"/>
      <c r="F329" s="216" t="s">
        <v>1125</v>
      </c>
      <c r="G329" s="39"/>
      <c r="H329" s="39"/>
      <c r="I329" s="169"/>
      <c r="J329" s="39"/>
      <c r="K329" s="39"/>
      <c r="L329" s="42"/>
      <c r="M329" s="170"/>
      <c r="N329" s="171"/>
      <c r="O329" s="67"/>
      <c r="P329" s="67"/>
      <c r="Q329" s="67"/>
      <c r="R329" s="67"/>
      <c r="S329" s="67"/>
      <c r="T329" s="68"/>
      <c r="U329" s="37"/>
      <c r="V329" s="37"/>
      <c r="W329" s="37"/>
      <c r="X329" s="37"/>
      <c r="Y329" s="37"/>
      <c r="Z329" s="37"/>
      <c r="AA329" s="37"/>
      <c r="AB329" s="37"/>
      <c r="AC329" s="37"/>
      <c r="AD329" s="37"/>
      <c r="AE329" s="37"/>
      <c r="AT329" s="19" t="s">
        <v>253</v>
      </c>
      <c r="AU329" s="19" t="s">
        <v>89</v>
      </c>
    </row>
    <row r="330" spans="1:65" s="13" customFormat="1" ht="10">
      <c r="B330" s="204"/>
      <c r="C330" s="205"/>
      <c r="D330" s="167" t="s">
        <v>247</v>
      </c>
      <c r="E330" s="206" t="s">
        <v>35</v>
      </c>
      <c r="F330" s="207" t="s">
        <v>971</v>
      </c>
      <c r="G330" s="205"/>
      <c r="H330" s="208">
        <v>4.5</v>
      </c>
      <c r="I330" s="209"/>
      <c r="J330" s="205"/>
      <c r="K330" s="205"/>
      <c r="L330" s="210"/>
      <c r="M330" s="211"/>
      <c r="N330" s="212"/>
      <c r="O330" s="212"/>
      <c r="P330" s="212"/>
      <c r="Q330" s="212"/>
      <c r="R330" s="212"/>
      <c r="S330" s="212"/>
      <c r="T330" s="213"/>
      <c r="AT330" s="214" t="s">
        <v>247</v>
      </c>
      <c r="AU330" s="214" t="s">
        <v>89</v>
      </c>
      <c r="AV330" s="13" t="s">
        <v>89</v>
      </c>
      <c r="AW330" s="13" t="s">
        <v>39</v>
      </c>
      <c r="AX330" s="13" t="s">
        <v>79</v>
      </c>
      <c r="AY330" s="214" t="s">
        <v>154</v>
      </c>
    </row>
    <row r="331" spans="1:65" s="13" customFormat="1" ht="10">
      <c r="B331" s="204"/>
      <c r="C331" s="205"/>
      <c r="D331" s="167" t="s">
        <v>247</v>
      </c>
      <c r="E331" s="206" t="s">
        <v>35</v>
      </c>
      <c r="F331" s="207" t="s">
        <v>972</v>
      </c>
      <c r="G331" s="205"/>
      <c r="H331" s="208">
        <v>7.6</v>
      </c>
      <c r="I331" s="209"/>
      <c r="J331" s="205"/>
      <c r="K331" s="205"/>
      <c r="L331" s="210"/>
      <c r="M331" s="211"/>
      <c r="N331" s="212"/>
      <c r="O331" s="212"/>
      <c r="P331" s="212"/>
      <c r="Q331" s="212"/>
      <c r="R331" s="212"/>
      <c r="S331" s="212"/>
      <c r="T331" s="213"/>
      <c r="AT331" s="214" t="s">
        <v>247</v>
      </c>
      <c r="AU331" s="214" t="s">
        <v>89</v>
      </c>
      <c r="AV331" s="13" t="s">
        <v>89</v>
      </c>
      <c r="AW331" s="13" t="s">
        <v>39</v>
      </c>
      <c r="AX331" s="13" t="s">
        <v>79</v>
      </c>
      <c r="AY331" s="214" t="s">
        <v>154</v>
      </c>
    </row>
    <row r="332" spans="1:65" s="13" customFormat="1" ht="10">
      <c r="B332" s="204"/>
      <c r="C332" s="205"/>
      <c r="D332" s="167" t="s">
        <v>247</v>
      </c>
      <c r="E332" s="206" t="s">
        <v>35</v>
      </c>
      <c r="F332" s="207" t="s">
        <v>973</v>
      </c>
      <c r="G332" s="205"/>
      <c r="H332" s="208">
        <v>14.9</v>
      </c>
      <c r="I332" s="209"/>
      <c r="J332" s="205"/>
      <c r="K332" s="205"/>
      <c r="L332" s="210"/>
      <c r="M332" s="211"/>
      <c r="N332" s="212"/>
      <c r="O332" s="212"/>
      <c r="P332" s="212"/>
      <c r="Q332" s="212"/>
      <c r="R332" s="212"/>
      <c r="S332" s="212"/>
      <c r="T332" s="213"/>
      <c r="AT332" s="214" t="s">
        <v>247</v>
      </c>
      <c r="AU332" s="214" t="s">
        <v>89</v>
      </c>
      <c r="AV332" s="13" t="s">
        <v>89</v>
      </c>
      <c r="AW332" s="13" t="s">
        <v>39</v>
      </c>
      <c r="AX332" s="13" t="s">
        <v>79</v>
      </c>
      <c r="AY332" s="214" t="s">
        <v>154</v>
      </c>
    </row>
    <row r="333" spans="1:65" s="13" customFormat="1" ht="10">
      <c r="B333" s="204"/>
      <c r="C333" s="205"/>
      <c r="D333" s="167" t="s">
        <v>247</v>
      </c>
      <c r="E333" s="206" t="s">
        <v>35</v>
      </c>
      <c r="F333" s="207" t="s">
        <v>974</v>
      </c>
      <c r="G333" s="205"/>
      <c r="H333" s="208">
        <v>5.4</v>
      </c>
      <c r="I333" s="209"/>
      <c r="J333" s="205"/>
      <c r="K333" s="205"/>
      <c r="L333" s="210"/>
      <c r="M333" s="211"/>
      <c r="N333" s="212"/>
      <c r="O333" s="212"/>
      <c r="P333" s="212"/>
      <c r="Q333" s="212"/>
      <c r="R333" s="212"/>
      <c r="S333" s="212"/>
      <c r="T333" s="213"/>
      <c r="AT333" s="214" t="s">
        <v>247</v>
      </c>
      <c r="AU333" s="214" t="s">
        <v>89</v>
      </c>
      <c r="AV333" s="13" t="s">
        <v>89</v>
      </c>
      <c r="AW333" s="13" t="s">
        <v>39</v>
      </c>
      <c r="AX333" s="13" t="s">
        <v>79</v>
      </c>
      <c r="AY333" s="214" t="s">
        <v>154</v>
      </c>
    </row>
    <row r="334" spans="1:65" s="13" customFormat="1" ht="10">
      <c r="B334" s="204"/>
      <c r="C334" s="205"/>
      <c r="D334" s="167" t="s">
        <v>247</v>
      </c>
      <c r="E334" s="206" t="s">
        <v>35</v>
      </c>
      <c r="F334" s="207" t="s">
        <v>975</v>
      </c>
      <c r="G334" s="205"/>
      <c r="H334" s="208">
        <v>7</v>
      </c>
      <c r="I334" s="209"/>
      <c r="J334" s="205"/>
      <c r="K334" s="205"/>
      <c r="L334" s="210"/>
      <c r="M334" s="211"/>
      <c r="N334" s="212"/>
      <c r="O334" s="212"/>
      <c r="P334" s="212"/>
      <c r="Q334" s="212"/>
      <c r="R334" s="212"/>
      <c r="S334" s="212"/>
      <c r="T334" s="213"/>
      <c r="AT334" s="214" t="s">
        <v>247</v>
      </c>
      <c r="AU334" s="214" t="s">
        <v>89</v>
      </c>
      <c r="AV334" s="13" t="s">
        <v>89</v>
      </c>
      <c r="AW334" s="13" t="s">
        <v>39</v>
      </c>
      <c r="AX334" s="13" t="s">
        <v>79</v>
      </c>
      <c r="AY334" s="214" t="s">
        <v>154</v>
      </c>
    </row>
    <row r="335" spans="1:65" s="14" customFormat="1" ht="10">
      <c r="B335" s="217"/>
      <c r="C335" s="218"/>
      <c r="D335" s="167" t="s">
        <v>247</v>
      </c>
      <c r="E335" s="219" t="s">
        <v>35</v>
      </c>
      <c r="F335" s="220" t="s">
        <v>267</v>
      </c>
      <c r="G335" s="218"/>
      <c r="H335" s="221">
        <v>39.4</v>
      </c>
      <c r="I335" s="222"/>
      <c r="J335" s="218"/>
      <c r="K335" s="218"/>
      <c r="L335" s="223"/>
      <c r="M335" s="224"/>
      <c r="N335" s="225"/>
      <c r="O335" s="225"/>
      <c r="P335" s="225"/>
      <c r="Q335" s="225"/>
      <c r="R335" s="225"/>
      <c r="S335" s="225"/>
      <c r="T335" s="226"/>
      <c r="AT335" s="227" t="s">
        <v>247</v>
      </c>
      <c r="AU335" s="227" t="s">
        <v>89</v>
      </c>
      <c r="AV335" s="14" t="s">
        <v>163</v>
      </c>
      <c r="AW335" s="14" t="s">
        <v>39</v>
      </c>
      <c r="AX335" s="14" t="s">
        <v>87</v>
      </c>
      <c r="AY335" s="227" t="s">
        <v>154</v>
      </c>
    </row>
    <row r="336" spans="1:65" s="2" customFormat="1" ht="16.5" customHeight="1">
      <c r="A336" s="37"/>
      <c r="B336" s="38"/>
      <c r="C336" s="154" t="s">
        <v>559</v>
      </c>
      <c r="D336" s="154" t="s">
        <v>149</v>
      </c>
      <c r="E336" s="155" t="s">
        <v>1126</v>
      </c>
      <c r="F336" s="156" t="s">
        <v>1127</v>
      </c>
      <c r="G336" s="157" t="s">
        <v>1128</v>
      </c>
      <c r="H336" s="158">
        <v>2</v>
      </c>
      <c r="I336" s="159">
        <v>1150</v>
      </c>
      <c r="J336" s="160">
        <f>ROUND(I336*H336,2)</f>
        <v>2300</v>
      </c>
      <c r="K336" s="156" t="s">
        <v>251</v>
      </c>
      <c r="L336" s="42"/>
      <c r="M336" s="161" t="s">
        <v>35</v>
      </c>
      <c r="N336" s="162" t="s">
        <v>50</v>
      </c>
      <c r="O336" s="67"/>
      <c r="P336" s="163">
        <f>O336*H336</f>
        <v>0</v>
      </c>
      <c r="Q336" s="163">
        <v>3.1E-4</v>
      </c>
      <c r="R336" s="163">
        <f>Q336*H336</f>
        <v>6.2E-4</v>
      </c>
      <c r="S336" s="163">
        <v>0</v>
      </c>
      <c r="T336" s="164">
        <f>S336*H336</f>
        <v>0</v>
      </c>
      <c r="U336" s="37"/>
      <c r="V336" s="37"/>
      <c r="W336" s="37"/>
      <c r="X336" s="37"/>
      <c r="Y336" s="37"/>
      <c r="Z336" s="37"/>
      <c r="AA336" s="37"/>
      <c r="AB336" s="37"/>
      <c r="AC336" s="37"/>
      <c r="AD336" s="37"/>
      <c r="AE336" s="37"/>
      <c r="AR336" s="165" t="s">
        <v>163</v>
      </c>
      <c r="AT336" s="165" t="s">
        <v>149</v>
      </c>
      <c r="AU336" s="165" t="s">
        <v>89</v>
      </c>
      <c r="AY336" s="19" t="s">
        <v>154</v>
      </c>
      <c r="BE336" s="166">
        <f>IF(N336="základní",J336,0)</f>
        <v>2300</v>
      </c>
      <c r="BF336" s="166">
        <f>IF(N336="snížená",J336,0)</f>
        <v>0</v>
      </c>
      <c r="BG336" s="166">
        <f>IF(N336="zákl. přenesená",J336,0)</f>
        <v>0</v>
      </c>
      <c r="BH336" s="166">
        <f>IF(N336="sníž. přenesená",J336,0)</f>
        <v>0</v>
      </c>
      <c r="BI336" s="166">
        <f>IF(N336="nulová",J336,0)</f>
        <v>0</v>
      </c>
      <c r="BJ336" s="19" t="s">
        <v>87</v>
      </c>
      <c r="BK336" s="166">
        <f>ROUND(I336*H336,2)</f>
        <v>2300</v>
      </c>
      <c r="BL336" s="19" t="s">
        <v>163</v>
      </c>
      <c r="BM336" s="165" t="s">
        <v>1129</v>
      </c>
    </row>
    <row r="337" spans="1:65" s="2" customFormat="1" ht="10">
      <c r="A337" s="37"/>
      <c r="B337" s="38"/>
      <c r="C337" s="39"/>
      <c r="D337" s="215" t="s">
        <v>253</v>
      </c>
      <c r="E337" s="39"/>
      <c r="F337" s="216" t="s">
        <v>1130</v>
      </c>
      <c r="G337" s="39"/>
      <c r="H337" s="39"/>
      <c r="I337" s="169"/>
      <c r="J337" s="39"/>
      <c r="K337" s="39"/>
      <c r="L337" s="42"/>
      <c r="M337" s="170"/>
      <c r="N337" s="171"/>
      <c r="O337" s="67"/>
      <c r="P337" s="67"/>
      <c r="Q337" s="67"/>
      <c r="R337" s="67"/>
      <c r="S337" s="67"/>
      <c r="T337" s="68"/>
      <c r="U337" s="37"/>
      <c r="V337" s="37"/>
      <c r="W337" s="37"/>
      <c r="X337" s="37"/>
      <c r="Y337" s="37"/>
      <c r="Z337" s="37"/>
      <c r="AA337" s="37"/>
      <c r="AB337" s="37"/>
      <c r="AC337" s="37"/>
      <c r="AD337" s="37"/>
      <c r="AE337" s="37"/>
      <c r="AT337" s="19" t="s">
        <v>253</v>
      </c>
      <c r="AU337" s="19" t="s">
        <v>89</v>
      </c>
    </row>
    <row r="338" spans="1:65" s="13" customFormat="1" ht="10">
      <c r="B338" s="204"/>
      <c r="C338" s="205"/>
      <c r="D338" s="167" t="s">
        <v>247</v>
      </c>
      <c r="E338" s="206" t="s">
        <v>35</v>
      </c>
      <c r="F338" s="207" t="s">
        <v>89</v>
      </c>
      <c r="G338" s="205"/>
      <c r="H338" s="208">
        <v>2</v>
      </c>
      <c r="I338" s="209"/>
      <c r="J338" s="205"/>
      <c r="K338" s="205"/>
      <c r="L338" s="210"/>
      <c r="M338" s="211"/>
      <c r="N338" s="212"/>
      <c r="O338" s="212"/>
      <c r="P338" s="212"/>
      <c r="Q338" s="212"/>
      <c r="R338" s="212"/>
      <c r="S338" s="212"/>
      <c r="T338" s="213"/>
      <c r="AT338" s="214" t="s">
        <v>247</v>
      </c>
      <c r="AU338" s="214" t="s">
        <v>89</v>
      </c>
      <c r="AV338" s="13" t="s">
        <v>89</v>
      </c>
      <c r="AW338" s="13" t="s">
        <v>39</v>
      </c>
      <c r="AX338" s="13" t="s">
        <v>87</v>
      </c>
      <c r="AY338" s="214" t="s">
        <v>154</v>
      </c>
    </row>
    <row r="339" spans="1:65" s="2" customFormat="1" ht="16.5" customHeight="1">
      <c r="A339" s="37"/>
      <c r="B339" s="38"/>
      <c r="C339" s="154" t="s">
        <v>566</v>
      </c>
      <c r="D339" s="154" t="s">
        <v>149</v>
      </c>
      <c r="E339" s="155" t="s">
        <v>1131</v>
      </c>
      <c r="F339" s="156" t="s">
        <v>1132</v>
      </c>
      <c r="G339" s="157" t="s">
        <v>1128</v>
      </c>
      <c r="H339" s="158">
        <v>1</v>
      </c>
      <c r="I339" s="159">
        <v>1320</v>
      </c>
      <c r="J339" s="160">
        <f>ROUND(I339*H339,2)</f>
        <v>1320</v>
      </c>
      <c r="K339" s="156" t="s">
        <v>251</v>
      </c>
      <c r="L339" s="42"/>
      <c r="M339" s="161" t="s">
        <v>35</v>
      </c>
      <c r="N339" s="162" t="s">
        <v>50</v>
      </c>
      <c r="O339" s="67"/>
      <c r="P339" s="163">
        <f>O339*H339</f>
        <v>0</v>
      </c>
      <c r="Q339" s="163">
        <v>2.5000000000000001E-4</v>
      </c>
      <c r="R339" s="163">
        <f>Q339*H339</f>
        <v>2.5000000000000001E-4</v>
      </c>
      <c r="S339" s="163">
        <v>0</v>
      </c>
      <c r="T339" s="164">
        <f>S339*H339</f>
        <v>0</v>
      </c>
      <c r="U339" s="37"/>
      <c r="V339" s="37"/>
      <c r="W339" s="37"/>
      <c r="X339" s="37"/>
      <c r="Y339" s="37"/>
      <c r="Z339" s="37"/>
      <c r="AA339" s="37"/>
      <c r="AB339" s="37"/>
      <c r="AC339" s="37"/>
      <c r="AD339" s="37"/>
      <c r="AE339" s="37"/>
      <c r="AR339" s="165" t="s">
        <v>163</v>
      </c>
      <c r="AT339" s="165" t="s">
        <v>149</v>
      </c>
      <c r="AU339" s="165" t="s">
        <v>89</v>
      </c>
      <c r="AY339" s="19" t="s">
        <v>154</v>
      </c>
      <c r="BE339" s="166">
        <f>IF(N339="základní",J339,0)</f>
        <v>1320</v>
      </c>
      <c r="BF339" s="166">
        <f>IF(N339="snížená",J339,0)</f>
        <v>0</v>
      </c>
      <c r="BG339" s="166">
        <f>IF(N339="zákl. přenesená",J339,0)</f>
        <v>0</v>
      </c>
      <c r="BH339" s="166">
        <f>IF(N339="sníž. přenesená",J339,0)</f>
        <v>0</v>
      </c>
      <c r="BI339" s="166">
        <f>IF(N339="nulová",J339,0)</f>
        <v>0</v>
      </c>
      <c r="BJ339" s="19" t="s">
        <v>87</v>
      </c>
      <c r="BK339" s="166">
        <f>ROUND(I339*H339,2)</f>
        <v>1320</v>
      </c>
      <c r="BL339" s="19" t="s">
        <v>163</v>
      </c>
      <c r="BM339" s="165" t="s">
        <v>1133</v>
      </c>
    </row>
    <row r="340" spans="1:65" s="2" customFormat="1" ht="10">
      <c r="A340" s="37"/>
      <c r="B340" s="38"/>
      <c r="C340" s="39"/>
      <c r="D340" s="215" t="s">
        <v>253</v>
      </c>
      <c r="E340" s="39"/>
      <c r="F340" s="216" t="s">
        <v>1134</v>
      </c>
      <c r="G340" s="39"/>
      <c r="H340" s="39"/>
      <c r="I340" s="169"/>
      <c r="J340" s="39"/>
      <c r="K340" s="39"/>
      <c r="L340" s="42"/>
      <c r="M340" s="170"/>
      <c r="N340" s="171"/>
      <c r="O340" s="67"/>
      <c r="P340" s="67"/>
      <c r="Q340" s="67"/>
      <c r="R340" s="67"/>
      <c r="S340" s="67"/>
      <c r="T340" s="68"/>
      <c r="U340" s="37"/>
      <c r="V340" s="37"/>
      <c r="W340" s="37"/>
      <c r="X340" s="37"/>
      <c r="Y340" s="37"/>
      <c r="Z340" s="37"/>
      <c r="AA340" s="37"/>
      <c r="AB340" s="37"/>
      <c r="AC340" s="37"/>
      <c r="AD340" s="37"/>
      <c r="AE340" s="37"/>
      <c r="AT340" s="19" t="s">
        <v>253</v>
      </c>
      <c r="AU340" s="19" t="s">
        <v>89</v>
      </c>
    </row>
    <row r="341" spans="1:65" s="13" customFormat="1" ht="10">
      <c r="B341" s="204"/>
      <c r="C341" s="205"/>
      <c r="D341" s="167" t="s">
        <v>247</v>
      </c>
      <c r="E341" s="206" t="s">
        <v>35</v>
      </c>
      <c r="F341" s="207" t="s">
        <v>87</v>
      </c>
      <c r="G341" s="205"/>
      <c r="H341" s="208">
        <v>1</v>
      </c>
      <c r="I341" s="209"/>
      <c r="J341" s="205"/>
      <c r="K341" s="205"/>
      <c r="L341" s="210"/>
      <c r="M341" s="211"/>
      <c r="N341" s="212"/>
      <c r="O341" s="212"/>
      <c r="P341" s="212"/>
      <c r="Q341" s="212"/>
      <c r="R341" s="212"/>
      <c r="S341" s="212"/>
      <c r="T341" s="213"/>
      <c r="AT341" s="214" t="s">
        <v>247</v>
      </c>
      <c r="AU341" s="214" t="s">
        <v>89</v>
      </c>
      <c r="AV341" s="13" t="s">
        <v>89</v>
      </c>
      <c r="AW341" s="13" t="s">
        <v>39</v>
      </c>
      <c r="AX341" s="13" t="s">
        <v>87</v>
      </c>
      <c r="AY341" s="214" t="s">
        <v>154</v>
      </c>
    </row>
    <row r="342" spans="1:65" s="2" customFormat="1" ht="16.5" customHeight="1">
      <c r="A342" s="37"/>
      <c r="B342" s="38"/>
      <c r="C342" s="154" t="s">
        <v>571</v>
      </c>
      <c r="D342" s="154" t="s">
        <v>149</v>
      </c>
      <c r="E342" s="155" t="s">
        <v>1135</v>
      </c>
      <c r="F342" s="156" t="s">
        <v>1136</v>
      </c>
      <c r="G342" s="157" t="s">
        <v>1128</v>
      </c>
      <c r="H342" s="158">
        <v>1</v>
      </c>
      <c r="I342" s="159">
        <v>2090</v>
      </c>
      <c r="J342" s="160">
        <f>ROUND(I342*H342,2)</f>
        <v>2090</v>
      </c>
      <c r="K342" s="156" t="s">
        <v>251</v>
      </c>
      <c r="L342" s="42"/>
      <c r="M342" s="161" t="s">
        <v>35</v>
      </c>
      <c r="N342" s="162" t="s">
        <v>50</v>
      </c>
      <c r="O342" s="67"/>
      <c r="P342" s="163">
        <f>O342*H342</f>
        <v>0</v>
      </c>
      <c r="Q342" s="163">
        <v>1.1999999999999999E-3</v>
      </c>
      <c r="R342" s="163">
        <f>Q342*H342</f>
        <v>1.1999999999999999E-3</v>
      </c>
      <c r="S342" s="163">
        <v>0</v>
      </c>
      <c r="T342" s="164">
        <f>S342*H342</f>
        <v>0</v>
      </c>
      <c r="U342" s="37"/>
      <c r="V342" s="37"/>
      <c r="W342" s="37"/>
      <c r="X342" s="37"/>
      <c r="Y342" s="37"/>
      <c r="Z342" s="37"/>
      <c r="AA342" s="37"/>
      <c r="AB342" s="37"/>
      <c r="AC342" s="37"/>
      <c r="AD342" s="37"/>
      <c r="AE342" s="37"/>
      <c r="AR342" s="165" t="s">
        <v>163</v>
      </c>
      <c r="AT342" s="165" t="s">
        <v>149</v>
      </c>
      <c r="AU342" s="165" t="s">
        <v>89</v>
      </c>
      <c r="AY342" s="19" t="s">
        <v>154</v>
      </c>
      <c r="BE342" s="166">
        <f>IF(N342="základní",J342,0)</f>
        <v>2090</v>
      </c>
      <c r="BF342" s="166">
        <f>IF(N342="snížená",J342,0)</f>
        <v>0</v>
      </c>
      <c r="BG342" s="166">
        <f>IF(N342="zákl. přenesená",J342,0)</f>
        <v>0</v>
      </c>
      <c r="BH342" s="166">
        <f>IF(N342="sníž. přenesená",J342,0)</f>
        <v>0</v>
      </c>
      <c r="BI342" s="166">
        <f>IF(N342="nulová",J342,0)</f>
        <v>0</v>
      </c>
      <c r="BJ342" s="19" t="s">
        <v>87</v>
      </c>
      <c r="BK342" s="166">
        <f>ROUND(I342*H342,2)</f>
        <v>2090</v>
      </c>
      <c r="BL342" s="19" t="s">
        <v>163</v>
      </c>
      <c r="BM342" s="165" t="s">
        <v>1137</v>
      </c>
    </row>
    <row r="343" spans="1:65" s="2" customFormat="1" ht="10">
      <c r="A343" s="37"/>
      <c r="B343" s="38"/>
      <c r="C343" s="39"/>
      <c r="D343" s="215" t="s">
        <v>253</v>
      </c>
      <c r="E343" s="39"/>
      <c r="F343" s="216" t="s">
        <v>1138</v>
      </c>
      <c r="G343" s="39"/>
      <c r="H343" s="39"/>
      <c r="I343" s="169"/>
      <c r="J343" s="39"/>
      <c r="K343" s="39"/>
      <c r="L343" s="42"/>
      <c r="M343" s="170"/>
      <c r="N343" s="171"/>
      <c r="O343" s="67"/>
      <c r="P343" s="67"/>
      <c r="Q343" s="67"/>
      <c r="R343" s="67"/>
      <c r="S343" s="67"/>
      <c r="T343" s="68"/>
      <c r="U343" s="37"/>
      <c r="V343" s="37"/>
      <c r="W343" s="37"/>
      <c r="X343" s="37"/>
      <c r="Y343" s="37"/>
      <c r="Z343" s="37"/>
      <c r="AA343" s="37"/>
      <c r="AB343" s="37"/>
      <c r="AC343" s="37"/>
      <c r="AD343" s="37"/>
      <c r="AE343" s="37"/>
      <c r="AT343" s="19" t="s">
        <v>253</v>
      </c>
      <c r="AU343" s="19" t="s">
        <v>89</v>
      </c>
    </row>
    <row r="344" spans="1:65" s="13" customFormat="1" ht="10">
      <c r="B344" s="204"/>
      <c r="C344" s="205"/>
      <c r="D344" s="167" t="s">
        <v>247</v>
      </c>
      <c r="E344" s="206" t="s">
        <v>35</v>
      </c>
      <c r="F344" s="207" t="s">
        <v>87</v>
      </c>
      <c r="G344" s="205"/>
      <c r="H344" s="208">
        <v>1</v>
      </c>
      <c r="I344" s="209"/>
      <c r="J344" s="205"/>
      <c r="K344" s="205"/>
      <c r="L344" s="210"/>
      <c r="M344" s="211"/>
      <c r="N344" s="212"/>
      <c r="O344" s="212"/>
      <c r="P344" s="212"/>
      <c r="Q344" s="212"/>
      <c r="R344" s="212"/>
      <c r="S344" s="212"/>
      <c r="T344" s="213"/>
      <c r="AT344" s="214" t="s">
        <v>247</v>
      </c>
      <c r="AU344" s="214" t="s">
        <v>89</v>
      </c>
      <c r="AV344" s="13" t="s">
        <v>89</v>
      </c>
      <c r="AW344" s="13" t="s">
        <v>39</v>
      </c>
      <c r="AX344" s="13" t="s">
        <v>87</v>
      </c>
      <c r="AY344" s="214" t="s">
        <v>154</v>
      </c>
    </row>
    <row r="345" spans="1:65" s="2" customFormat="1" ht="16.5" customHeight="1">
      <c r="A345" s="37"/>
      <c r="B345" s="38"/>
      <c r="C345" s="154" t="s">
        <v>579</v>
      </c>
      <c r="D345" s="154" t="s">
        <v>149</v>
      </c>
      <c r="E345" s="155" t="s">
        <v>1139</v>
      </c>
      <c r="F345" s="156" t="s">
        <v>1140</v>
      </c>
      <c r="G345" s="157" t="s">
        <v>1128</v>
      </c>
      <c r="H345" s="158">
        <v>2</v>
      </c>
      <c r="I345" s="159">
        <v>2510</v>
      </c>
      <c r="J345" s="160">
        <f>ROUND(I345*H345,2)</f>
        <v>5020</v>
      </c>
      <c r="K345" s="156" t="s">
        <v>251</v>
      </c>
      <c r="L345" s="42"/>
      <c r="M345" s="161" t="s">
        <v>35</v>
      </c>
      <c r="N345" s="162" t="s">
        <v>50</v>
      </c>
      <c r="O345" s="67"/>
      <c r="P345" s="163">
        <f>O345*H345</f>
        <v>0</v>
      </c>
      <c r="Q345" s="163">
        <v>1.2199999999999999E-3</v>
      </c>
      <c r="R345" s="163">
        <f>Q345*H345</f>
        <v>2.4399999999999999E-3</v>
      </c>
      <c r="S345" s="163">
        <v>0</v>
      </c>
      <c r="T345" s="164">
        <f>S345*H345</f>
        <v>0</v>
      </c>
      <c r="U345" s="37"/>
      <c r="V345" s="37"/>
      <c r="W345" s="37"/>
      <c r="X345" s="37"/>
      <c r="Y345" s="37"/>
      <c r="Z345" s="37"/>
      <c r="AA345" s="37"/>
      <c r="AB345" s="37"/>
      <c r="AC345" s="37"/>
      <c r="AD345" s="37"/>
      <c r="AE345" s="37"/>
      <c r="AR345" s="165" t="s">
        <v>163</v>
      </c>
      <c r="AT345" s="165" t="s">
        <v>149</v>
      </c>
      <c r="AU345" s="165" t="s">
        <v>89</v>
      </c>
      <c r="AY345" s="19" t="s">
        <v>154</v>
      </c>
      <c r="BE345" s="166">
        <f>IF(N345="základní",J345,0)</f>
        <v>5020</v>
      </c>
      <c r="BF345" s="166">
        <f>IF(N345="snížená",J345,0)</f>
        <v>0</v>
      </c>
      <c r="BG345" s="166">
        <f>IF(N345="zákl. přenesená",J345,0)</f>
        <v>0</v>
      </c>
      <c r="BH345" s="166">
        <f>IF(N345="sníž. přenesená",J345,0)</f>
        <v>0</v>
      </c>
      <c r="BI345" s="166">
        <f>IF(N345="nulová",J345,0)</f>
        <v>0</v>
      </c>
      <c r="BJ345" s="19" t="s">
        <v>87</v>
      </c>
      <c r="BK345" s="166">
        <f>ROUND(I345*H345,2)</f>
        <v>5020</v>
      </c>
      <c r="BL345" s="19" t="s">
        <v>163</v>
      </c>
      <c r="BM345" s="165" t="s">
        <v>1141</v>
      </c>
    </row>
    <row r="346" spans="1:65" s="2" customFormat="1" ht="10">
      <c r="A346" s="37"/>
      <c r="B346" s="38"/>
      <c r="C346" s="39"/>
      <c r="D346" s="215" t="s">
        <v>253</v>
      </c>
      <c r="E346" s="39"/>
      <c r="F346" s="216" t="s">
        <v>1142</v>
      </c>
      <c r="G346" s="39"/>
      <c r="H346" s="39"/>
      <c r="I346" s="169"/>
      <c r="J346" s="39"/>
      <c r="K346" s="39"/>
      <c r="L346" s="42"/>
      <c r="M346" s="170"/>
      <c r="N346" s="171"/>
      <c r="O346" s="67"/>
      <c r="P346" s="67"/>
      <c r="Q346" s="67"/>
      <c r="R346" s="67"/>
      <c r="S346" s="67"/>
      <c r="T346" s="68"/>
      <c r="U346" s="37"/>
      <c r="V346" s="37"/>
      <c r="W346" s="37"/>
      <c r="X346" s="37"/>
      <c r="Y346" s="37"/>
      <c r="Z346" s="37"/>
      <c r="AA346" s="37"/>
      <c r="AB346" s="37"/>
      <c r="AC346" s="37"/>
      <c r="AD346" s="37"/>
      <c r="AE346" s="37"/>
      <c r="AT346" s="19" t="s">
        <v>253</v>
      </c>
      <c r="AU346" s="19" t="s">
        <v>89</v>
      </c>
    </row>
    <row r="347" spans="1:65" s="13" customFormat="1" ht="10">
      <c r="B347" s="204"/>
      <c r="C347" s="205"/>
      <c r="D347" s="167" t="s">
        <v>247</v>
      </c>
      <c r="E347" s="206" t="s">
        <v>35</v>
      </c>
      <c r="F347" s="207" t="s">
        <v>89</v>
      </c>
      <c r="G347" s="205"/>
      <c r="H347" s="208">
        <v>2</v>
      </c>
      <c r="I347" s="209"/>
      <c r="J347" s="205"/>
      <c r="K347" s="205"/>
      <c r="L347" s="210"/>
      <c r="M347" s="211"/>
      <c r="N347" s="212"/>
      <c r="O347" s="212"/>
      <c r="P347" s="212"/>
      <c r="Q347" s="212"/>
      <c r="R347" s="212"/>
      <c r="S347" s="212"/>
      <c r="T347" s="213"/>
      <c r="AT347" s="214" t="s">
        <v>247</v>
      </c>
      <c r="AU347" s="214" t="s">
        <v>89</v>
      </c>
      <c r="AV347" s="13" t="s">
        <v>89</v>
      </c>
      <c r="AW347" s="13" t="s">
        <v>39</v>
      </c>
      <c r="AX347" s="13" t="s">
        <v>87</v>
      </c>
      <c r="AY347" s="214" t="s">
        <v>154</v>
      </c>
    </row>
    <row r="348" spans="1:65" s="12" customFormat="1" ht="22.75" customHeight="1">
      <c r="B348" s="188"/>
      <c r="C348" s="189"/>
      <c r="D348" s="190" t="s">
        <v>78</v>
      </c>
      <c r="E348" s="202" t="s">
        <v>630</v>
      </c>
      <c r="F348" s="202" t="s">
        <v>631</v>
      </c>
      <c r="G348" s="189"/>
      <c r="H348" s="189"/>
      <c r="I348" s="192"/>
      <c r="J348" s="203">
        <f>BK348</f>
        <v>186571.25</v>
      </c>
      <c r="K348" s="189"/>
      <c r="L348" s="194"/>
      <c r="M348" s="195"/>
      <c r="N348" s="196"/>
      <c r="O348" s="196"/>
      <c r="P348" s="197">
        <f>SUM(P349:P352)</f>
        <v>0</v>
      </c>
      <c r="Q348" s="196"/>
      <c r="R348" s="197">
        <f>SUM(R349:R352)</f>
        <v>0</v>
      </c>
      <c r="S348" s="196"/>
      <c r="T348" s="198">
        <f>SUM(T349:T352)</f>
        <v>0</v>
      </c>
      <c r="AR348" s="199" t="s">
        <v>87</v>
      </c>
      <c r="AT348" s="200" t="s">
        <v>78</v>
      </c>
      <c r="AU348" s="200" t="s">
        <v>87</v>
      </c>
      <c r="AY348" s="199" t="s">
        <v>154</v>
      </c>
      <c r="BK348" s="201">
        <f>SUM(BK349:BK352)</f>
        <v>186571.25</v>
      </c>
    </row>
    <row r="349" spans="1:65" s="2" customFormat="1" ht="24.15" customHeight="1">
      <c r="A349" s="37"/>
      <c r="B349" s="38"/>
      <c r="C349" s="154" t="s">
        <v>590</v>
      </c>
      <c r="D349" s="154" t="s">
        <v>149</v>
      </c>
      <c r="E349" s="155" t="s">
        <v>847</v>
      </c>
      <c r="F349" s="156" t="s">
        <v>848</v>
      </c>
      <c r="G349" s="157" t="s">
        <v>562</v>
      </c>
      <c r="H349" s="158">
        <v>387.88200000000001</v>
      </c>
      <c r="I349" s="159">
        <v>148</v>
      </c>
      <c r="J349" s="160">
        <f>ROUND(I349*H349,2)</f>
        <v>57406.54</v>
      </c>
      <c r="K349" s="156" t="s">
        <v>251</v>
      </c>
      <c r="L349" s="42"/>
      <c r="M349" s="161" t="s">
        <v>35</v>
      </c>
      <c r="N349" s="162" t="s">
        <v>50</v>
      </c>
      <c r="O349" s="67"/>
      <c r="P349" s="163">
        <f>O349*H349</f>
        <v>0</v>
      </c>
      <c r="Q349" s="163">
        <v>0</v>
      </c>
      <c r="R349" s="163">
        <f>Q349*H349</f>
        <v>0</v>
      </c>
      <c r="S349" s="163">
        <v>0</v>
      </c>
      <c r="T349" s="164">
        <f>S349*H349</f>
        <v>0</v>
      </c>
      <c r="U349" s="37"/>
      <c r="V349" s="37"/>
      <c r="W349" s="37"/>
      <c r="X349" s="37"/>
      <c r="Y349" s="37"/>
      <c r="Z349" s="37"/>
      <c r="AA349" s="37"/>
      <c r="AB349" s="37"/>
      <c r="AC349" s="37"/>
      <c r="AD349" s="37"/>
      <c r="AE349" s="37"/>
      <c r="AR349" s="165" t="s">
        <v>163</v>
      </c>
      <c r="AT349" s="165" t="s">
        <v>149</v>
      </c>
      <c r="AU349" s="165" t="s">
        <v>89</v>
      </c>
      <c r="AY349" s="19" t="s">
        <v>154</v>
      </c>
      <c r="BE349" s="166">
        <f>IF(N349="základní",J349,0)</f>
        <v>57406.54</v>
      </c>
      <c r="BF349" s="166">
        <f>IF(N349="snížená",J349,0)</f>
        <v>0</v>
      </c>
      <c r="BG349" s="166">
        <f>IF(N349="zákl. přenesená",J349,0)</f>
        <v>0</v>
      </c>
      <c r="BH349" s="166">
        <f>IF(N349="sníž. přenesená",J349,0)</f>
        <v>0</v>
      </c>
      <c r="BI349" s="166">
        <f>IF(N349="nulová",J349,0)</f>
        <v>0</v>
      </c>
      <c r="BJ349" s="19" t="s">
        <v>87</v>
      </c>
      <c r="BK349" s="166">
        <f>ROUND(I349*H349,2)</f>
        <v>57406.54</v>
      </c>
      <c r="BL349" s="19" t="s">
        <v>163</v>
      </c>
      <c r="BM349" s="165" t="s">
        <v>1143</v>
      </c>
    </row>
    <row r="350" spans="1:65" s="2" customFormat="1" ht="10">
      <c r="A350" s="37"/>
      <c r="B350" s="38"/>
      <c r="C350" s="39"/>
      <c r="D350" s="215" t="s">
        <v>253</v>
      </c>
      <c r="E350" s="39"/>
      <c r="F350" s="216" t="s">
        <v>850</v>
      </c>
      <c r="G350" s="39"/>
      <c r="H350" s="39"/>
      <c r="I350" s="169"/>
      <c r="J350" s="39"/>
      <c r="K350" s="39"/>
      <c r="L350" s="42"/>
      <c r="M350" s="170"/>
      <c r="N350" s="171"/>
      <c r="O350" s="67"/>
      <c r="P350" s="67"/>
      <c r="Q350" s="67"/>
      <c r="R350" s="67"/>
      <c r="S350" s="67"/>
      <c r="T350" s="68"/>
      <c r="U350" s="37"/>
      <c r="V350" s="37"/>
      <c r="W350" s="37"/>
      <c r="X350" s="37"/>
      <c r="Y350" s="37"/>
      <c r="Z350" s="37"/>
      <c r="AA350" s="37"/>
      <c r="AB350" s="37"/>
      <c r="AC350" s="37"/>
      <c r="AD350" s="37"/>
      <c r="AE350" s="37"/>
      <c r="AT350" s="19" t="s">
        <v>253</v>
      </c>
      <c r="AU350" s="19" t="s">
        <v>89</v>
      </c>
    </row>
    <row r="351" spans="1:65" s="2" customFormat="1" ht="24.15" customHeight="1">
      <c r="A351" s="37"/>
      <c r="B351" s="38"/>
      <c r="C351" s="154" t="s">
        <v>603</v>
      </c>
      <c r="D351" s="154" t="s">
        <v>149</v>
      </c>
      <c r="E351" s="155" t="s">
        <v>1144</v>
      </c>
      <c r="F351" s="156" t="s">
        <v>1145</v>
      </c>
      <c r="G351" s="157" t="s">
        <v>562</v>
      </c>
      <c r="H351" s="158">
        <v>387.88200000000001</v>
      </c>
      <c r="I351" s="159">
        <v>333</v>
      </c>
      <c r="J351" s="160">
        <f>ROUND(I351*H351,2)</f>
        <v>129164.71</v>
      </c>
      <c r="K351" s="156" t="s">
        <v>251</v>
      </c>
      <c r="L351" s="42"/>
      <c r="M351" s="161" t="s">
        <v>35</v>
      </c>
      <c r="N351" s="162" t="s">
        <v>50</v>
      </c>
      <c r="O351" s="67"/>
      <c r="P351" s="163">
        <f>O351*H351</f>
        <v>0</v>
      </c>
      <c r="Q351" s="163">
        <v>0</v>
      </c>
      <c r="R351" s="163">
        <f>Q351*H351</f>
        <v>0</v>
      </c>
      <c r="S351" s="163">
        <v>0</v>
      </c>
      <c r="T351" s="164">
        <f>S351*H351</f>
        <v>0</v>
      </c>
      <c r="U351" s="37"/>
      <c r="V351" s="37"/>
      <c r="W351" s="37"/>
      <c r="X351" s="37"/>
      <c r="Y351" s="37"/>
      <c r="Z351" s="37"/>
      <c r="AA351" s="37"/>
      <c r="AB351" s="37"/>
      <c r="AC351" s="37"/>
      <c r="AD351" s="37"/>
      <c r="AE351" s="37"/>
      <c r="AR351" s="165" t="s">
        <v>163</v>
      </c>
      <c r="AT351" s="165" t="s">
        <v>149</v>
      </c>
      <c r="AU351" s="165" t="s">
        <v>89</v>
      </c>
      <c r="AY351" s="19" t="s">
        <v>154</v>
      </c>
      <c r="BE351" s="166">
        <f>IF(N351="základní",J351,0)</f>
        <v>129164.71</v>
      </c>
      <c r="BF351" s="166">
        <f>IF(N351="snížená",J351,0)</f>
        <v>0</v>
      </c>
      <c r="BG351" s="166">
        <f>IF(N351="zákl. přenesená",J351,0)</f>
        <v>0</v>
      </c>
      <c r="BH351" s="166">
        <f>IF(N351="sníž. přenesená",J351,0)</f>
        <v>0</v>
      </c>
      <c r="BI351" s="166">
        <f>IF(N351="nulová",J351,0)</f>
        <v>0</v>
      </c>
      <c r="BJ351" s="19" t="s">
        <v>87</v>
      </c>
      <c r="BK351" s="166">
        <f>ROUND(I351*H351,2)</f>
        <v>129164.71</v>
      </c>
      <c r="BL351" s="19" t="s">
        <v>163</v>
      </c>
      <c r="BM351" s="165" t="s">
        <v>1146</v>
      </c>
    </row>
    <row r="352" spans="1:65" s="2" customFormat="1" ht="10">
      <c r="A352" s="37"/>
      <c r="B352" s="38"/>
      <c r="C352" s="39"/>
      <c r="D352" s="215" t="s">
        <v>253</v>
      </c>
      <c r="E352" s="39"/>
      <c r="F352" s="216" t="s">
        <v>1147</v>
      </c>
      <c r="G352" s="39"/>
      <c r="H352" s="39"/>
      <c r="I352" s="169"/>
      <c r="J352" s="39"/>
      <c r="K352" s="39"/>
      <c r="L352" s="42"/>
      <c r="M352" s="249"/>
      <c r="N352" s="250"/>
      <c r="O352" s="174"/>
      <c r="P352" s="174"/>
      <c r="Q352" s="174"/>
      <c r="R352" s="174"/>
      <c r="S352" s="174"/>
      <c r="T352" s="251"/>
      <c r="U352" s="37"/>
      <c r="V352" s="37"/>
      <c r="W352" s="37"/>
      <c r="X352" s="37"/>
      <c r="Y352" s="37"/>
      <c r="Z352" s="37"/>
      <c r="AA352" s="37"/>
      <c r="AB352" s="37"/>
      <c r="AC352" s="37"/>
      <c r="AD352" s="37"/>
      <c r="AE352" s="37"/>
      <c r="AT352" s="19" t="s">
        <v>253</v>
      </c>
      <c r="AU352" s="19" t="s">
        <v>89</v>
      </c>
    </row>
    <row r="353" spans="1:31" s="2" customFormat="1" ht="7" customHeight="1">
      <c r="A353" s="37"/>
      <c r="B353" s="50"/>
      <c r="C353" s="51"/>
      <c r="D353" s="51"/>
      <c r="E353" s="51"/>
      <c r="F353" s="51"/>
      <c r="G353" s="51"/>
      <c r="H353" s="51"/>
      <c r="I353" s="51"/>
      <c r="J353" s="51"/>
      <c r="K353" s="51"/>
      <c r="L353" s="42"/>
      <c r="M353" s="37"/>
      <c r="O353" s="37"/>
      <c r="P353" s="37"/>
      <c r="Q353" s="37"/>
      <c r="R353" s="37"/>
      <c r="S353" s="37"/>
      <c r="T353" s="37"/>
      <c r="U353" s="37"/>
      <c r="V353" s="37"/>
      <c r="W353" s="37"/>
      <c r="X353" s="37"/>
      <c r="Y353" s="37"/>
      <c r="Z353" s="37"/>
      <c r="AA353" s="37"/>
      <c r="AB353" s="37"/>
      <c r="AC353" s="37"/>
      <c r="AD353" s="37"/>
      <c r="AE353" s="37"/>
    </row>
  </sheetData>
  <sheetProtection algorithmName="SHA-512" hashValue="MfNnXg8I/WHFkeQdqekOZDZ+Pe03A8zgFVaC9h1tRVPJDmQBGZcUbaqtfwR5Enst0UcLHFXpuTqf6Tqz7GV0rg==" saltValue="guqGpJ0edrwB4Mgl8Bs8vRVd2kOzVlVl8dvpYo7I4qm0G+1LFBhHPiR+2AnpiVyKnUWTKFGD324s5S+Aak+dcQ==" spinCount="100000" sheet="1" objects="1" scenarios="1" formatColumns="0" formatRows="0" autoFilter="0"/>
  <autoFilter ref="C92:K352"/>
  <mergeCells count="12">
    <mergeCell ref="E85:H85"/>
    <mergeCell ref="L2:V2"/>
    <mergeCell ref="E50:H50"/>
    <mergeCell ref="E52:H52"/>
    <mergeCell ref="E54:H54"/>
    <mergeCell ref="E81:H81"/>
    <mergeCell ref="E83:H83"/>
    <mergeCell ref="E7:H7"/>
    <mergeCell ref="E9:H9"/>
    <mergeCell ref="E11:H11"/>
    <mergeCell ref="E20:H20"/>
    <mergeCell ref="E29:H29"/>
  </mergeCells>
  <hyperlinks>
    <hyperlink ref="F97" r:id="rId1"/>
    <hyperlink ref="F100" r:id="rId2"/>
    <hyperlink ref="F103" r:id="rId3"/>
    <hyperlink ref="F106" r:id="rId4"/>
    <hyperlink ref="F109" r:id="rId5"/>
    <hyperlink ref="F112" r:id="rId6"/>
    <hyperlink ref="F115" r:id="rId7"/>
    <hyperlink ref="F125" r:id="rId8"/>
    <hyperlink ref="F135" r:id="rId9"/>
    <hyperlink ref="F145" r:id="rId10"/>
    <hyperlink ref="F155" r:id="rId11"/>
    <hyperlink ref="F163" r:id="rId12"/>
    <hyperlink ref="F172" r:id="rId13"/>
    <hyperlink ref="F178" r:id="rId14"/>
    <hyperlink ref="F181" r:id="rId15"/>
    <hyperlink ref="F184" r:id="rId16"/>
    <hyperlink ref="F189" r:id="rId17"/>
    <hyperlink ref="F194" r:id="rId18"/>
    <hyperlink ref="F198" r:id="rId19"/>
    <hyperlink ref="F213" r:id="rId20"/>
    <hyperlink ref="F229" r:id="rId21"/>
    <hyperlink ref="F237" r:id="rId22"/>
    <hyperlink ref="F242" r:id="rId23"/>
    <hyperlink ref="F248" r:id="rId24"/>
    <hyperlink ref="F255" r:id="rId25"/>
    <hyperlink ref="F259" r:id="rId26"/>
    <hyperlink ref="F265" r:id="rId27"/>
    <hyperlink ref="F269" r:id="rId28"/>
    <hyperlink ref="F275" r:id="rId29"/>
    <hyperlink ref="F280" r:id="rId30"/>
    <hyperlink ref="F284" r:id="rId31"/>
    <hyperlink ref="F290" r:id="rId32"/>
    <hyperlink ref="F296" r:id="rId33"/>
    <hyperlink ref="F304" r:id="rId34"/>
    <hyperlink ref="F310" r:id="rId35"/>
    <hyperlink ref="F321" r:id="rId36"/>
    <hyperlink ref="F329" r:id="rId37"/>
    <hyperlink ref="F337" r:id="rId38"/>
    <hyperlink ref="F340" r:id="rId39"/>
    <hyperlink ref="F343" r:id="rId40"/>
    <hyperlink ref="F346" r:id="rId41"/>
    <hyperlink ref="F350" r:id="rId42"/>
    <hyperlink ref="F352" r:id="rId43"/>
  </hyperlinks>
  <pageMargins left="0.39374999999999999" right="0.39374999999999999" top="0.39374999999999999" bottom="0.39374999999999999" header="0" footer="0"/>
  <pageSetup paperSize="9" scale="84" fitToHeight="100" orientation="landscape" blackAndWhite="1" r:id="rId44"/>
  <headerFooter>
    <oddFooter>&amp;CStrana &amp;P z &amp;N</oddFooter>
  </headerFooter>
  <drawing r:id="rId4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BM289"/>
  <sheetViews>
    <sheetView showGridLines="0" zoomScaleNormal="100" workbookViewId="0"/>
  </sheetViews>
  <sheetFormatPr defaultRowHeight="14.5"/>
  <cols>
    <col min="1" max="1" width="8.33203125" style="1" customWidth="1"/>
    <col min="2" max="2" width="1.21875" style="1" customWidth="1"/>
    <col min="3" max="3" width="4.109375" style="1" customWidth="1"/>
    <col min="4" max="4" width="4.33203125" style="1" customWidth="1"/>
    <col min="5" max="5" width="17.109375" style="1" customWidth="1"/>
    <col min="6" max="6" width="100.77734375" style="1" customWidth="1"/>
    <col min="7" max="7" width="7.44140625" style="1" customWidth="1"/>
    <col min="8" max="8" width="14" style="1" customWidth="1"/>
    <col min="9" max="9" width="15.77734375" style="1" customWidth="1"/>
    <col min="10" max="11" width="22.33203125" style="1" customWidth="1"/>
    <col min="12" max="12" width="9.33203125" style="1" customWidth="1"/>
    <col min="13" max="13" width="10.77734375" style="1" hidden="1" customWidth="1"/>
    <col min="14" max="14" width="9.33203125" style="1" hidden="1"/>
    <col min="15" max="20" width="14.10937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7" customHeight="1">
      <c r="L2" s="366"/>
      <c r="M2" s="366"/>
      <c r="N2" s="366"/>
      <c r="O2" s="366"/>
      <c r="P2" s="366"/>
      <c r="Q2" s="366"/>
      <c r="R2" s="366"/>
      <c r="S2" s="366"/>
      <c r="T2" s="366"/>
      <c r="U2" s="366"/>
      <c r="V2" s="366"/>
      <c r="AT2" s="19" t="s">
        <v>103</v>
      </c>
    </row>
    <row r="3" spans="1:46" s="1" customFormat="1" ht="7" customHeight="1">
      <c r="B3" s="111"/>
      <c r="C3" s="112"/>
      <c r="D3" s="112"/>
      <c r="E3" s="112"/>
      <c r="F3" s="112"/>
      <c r="G3" s="112"/>
      <c r="H3" s="112"/>
      <c r="I3" s="112"/>
      <c r="J3" s="112"/>
      <c r="K3" s="112"/>
      <c r="L3" s="22"/>
      <c r="AT3" s="19" t="s">
        <v>89</v>
      </c>
    </row>
    <row r="4" spans="1:46" s="1" customFormat="1" ht="25" customHeight="1">
      <c r="B4" s="22"/>
      <c r="D4" s="113" t="s">
        <v>129</v>
      </c>
      <c r="L4" s="22"/>
      <c r="M4" s="114" t="s">
        <v>10</v>
      </c>
      <c r="AT4" s="19" t="s">
        <v>4</v>
      </c>
    </row>
    <row r="5" spans="1:46" s="1" customFormat="1" ht="7" customHeight="1">
      <c r="B5" s="22"/>
      <c r="L5" s="22"/>
    </row>
    <row r="6" spans="1:46" s="1" customFormat="1" ht="12" customHeight="1">
      <c r="B6" s="22"/>
      <c r="D6" s="115" t="s">
        <v>16</v>
      </c>
      <c r="L6" s="22"/>
    </row>
    <row r="7" spans="1:46" s="1" customFormat="1" ht="16.5" customHeight="1">
      <c r="B7" s="22"/>
      <c r="E7" s="383" t="str">
        <f>'Rekapitulace stavby'!K6</f>
        <v>Stavební úpravy přečerpávací stanice a odlehčovací komory 10 v ulici Sportovní</v>
      </c>
      <c r="F7" s="384"/>
      <c r="G7" s="384"/>
      <c r="H7" s="384"/>
      <c r="L7" s="22"/>
    </row>
    <row r="8" spans="1:46" s="1" customFormat="1" ht="12" customHeight="1">
      <c r="B8" s="22"/>
      <c r="D8" s="115" t="s">
        <v>130</v>
      </c>
      <c r="L8" s="22"/>
    </row>
    <row r="9" spans="1:46" s="2" customFormat="1" ht="16.5" customHeight="1">
      <c r="A9" s="37"/>
      <c r="B9" s="42"/>
      <c r="C9" s="37"/>
      <c r="D9" s="37"/>
      <c r="E9" s="383" t="s">
        <v>851</v>
      </c>
      <c r="F9" s="386"/>
      <c r="G9" s="386"/>
      <c r="H9" s="386"/>
      <c r="I9" s="37"/>
      <c r="J9" s="37"/>
      <c r="K9" s="37"/>
      <c r="L9" s="116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</row>
    <row r="10" spans="1:46" s="2" customFormat="1" ht="12" customHeight="1">
      <c r="A10" s="37"/>
      <c r="B10" s="42"/>
      <c r="C10" s="37"/>
      <c r="D10" s="115" t="s">
        <v>852</v>
      </c>
      <c r="E10" s="37"/>
      <c r="F10" s="37"/>
      <c r="G10" s="37"/>
      <c r="H10" s="37"/>
      <c r="I10" s="37"/>
      <c r="J10" s="37"/>
      <c r="K10" s="37"/>
      <c r="L10" s="116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</row>
    <row r="11" spans="1:46" s="2" customFormat="1" ht="16.5" customHeight="1">
      <c r="A11" s="37"/>
      <c r="B11" s="42"/>
      <c r="C11" s="37"/>
      <c r="D11" s="37"/>
      <c r="E11" s="385" t="s">
        <v>1148</v>
      </c>
      <c r="F11" s="386"/>
      <c r="G11" s="386"/>
      <c r="H11" s="386"/>
      <c r="I11" s="37"/>
      <c r="J11" s="37"/>
      <c r="K11" s="37"/>
      <c r="L11" s="116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</row>
    <row r="12" spans="1:46" s="2" customFormat="1" ht="10">
      <c r="A12" s="37"/>
      <c r="B12" s="42"/>
      <c r="C12" s="37"/>
      <c r="D12" s="37"/>
      <c r="E12" s="37"/>
      <c r="F12" s="37"/>
      <c r="G12" s="37"/>
      <c r="H12" s="37"/>
      <c r="I12" s="37"/>
      <c r="J12" s="37"/>
      <c r="K12" s="37"/>
      <c r="L12" s="116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</row>
    <row r="13" spans="1:46" s="2" customFormat="1" ht="12" customHeight="1">
      <c r="A13" s="37"/>
      <c r="B13" s="42"/>
      <c r="C13" s="37"/>
      <c r="D13" s="115" t="s">
        <v>18</v>
      </c>
      <c r="E13" s="37"/>
      <c r="F13" s="106" t="s">
        <v>19</v>
      </c>
      <c r="G13" s="37"/>
      <c r="H13" s="37"/>
      <c r="I13" s="115" t="s">
        <v>20</v>
      </c>
      <c r="J13" s="106" t="s">
        <v>35</v>
      </c>
      <c r="K13" s="37"/>
      <c r="L13" s="116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</row>
    <row r="14" spans="1:46" s="2" customFormat="1" ht="12" customHeight="1">
      <c r="A14" s="37"/>
      <c r="B14" s="42"/>
      <c r="C14" s="37"/>
      <c r="D14" s="115" t="s">
        <v>22</v>
      </c>
      <c r="E14" s="37"/>
      <c r="F14" s="106" t="s">
        <v>23</v>
      </c>
      <c r="G14" s="37"/>
      <c r="H14" s="37"/>
      <c r="I14" s="115" t="s">
        <v>24</v>
      </c>
      <c r="J14" s="117" t="str">
        <f>'Rekapitulace stavby'!AN8</f>
        <v>31. 1. 2024</v>
      </c>
      <c r="K14" s="37"/>
      <c r="L14" s="116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</row>
    <row r="15" spans="1:46" s="2" customFormat="1" ht="10.75" customHeight="1">
      <c r="A15" s="37"/>
      <c r="B15" s="42"/>
      <c r="C15" s="37"/>
      <c r="D15" s="37"/>
      <c r="E15" s="37"/>
      <c r="F15" s="37"/>
      <c r="G15" s="37"/>
      <c r="H15" s="37"/>
      <c r="I15" s="37"/>
      <c r="J15" s="37"/>
      <c r="K15" s="37"/>
      <c r="L15" s="116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</row>
    <row r="16" spans="1:46" s="2" customFormat="1" ht="12" customHeight="1">
      <c r="A16" s="37"/>
      <c r="B16" s="42"/>
      <c r="C16" s="37"/>
      <c r="D16" s="115" t="s">
        <v>30</v>
      </c>
      <c r="E16" s="37"/>
      <c r="F16" s="37"/>
      <c r="G16" s="37"/>
      <c r="H16" s="37"/>
      <c r="I16" s="115" t="s">
        <v>31</v>
      </c>
      <c r="J16" s="106" t="s">
        <v>32</v>
      </c>
      <c r="K16" s="37"/>
      <c r="L16" s="116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</row>
    <row r="17" spans="1:31" s="2" customFormat="1" ht="18" customHeight="1">
      <c r="A17" s="37"/>
      <c r="B17" s="42"/>
      <c r="C17" s="37"/>
      <c r="D17" s="37"/>
      <c r="E17" s="106" t="s">
        <v>33</v>
      </c>
      <c r="F17" s="37"/>
      <c r="G17" s="37"/>
      <c r="H17" s="37"/>
      <c r="I17" s="115" t="s">
        <v>34</v>
      </c>
      <c r="J17" s="106" t="s">
        <v>35</v>
      </c>
      <c r="K17" s="37"/>
      <c r="L17" s="116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</row>
    <row r="18" spans="1:31" s="2" customFormat="1" ht="7" customHeight="1">
      <c r="A18" s="37"/>
      <c r="B18" s="42"/>
      <c r="C18" s="37"/>
      <c r="D18" s="37"/>
      <c r="E18" s="37"/>
      <c r="F18" s="37"/>
      <c r="G18" s="37"/>
      <c r="H18" s="37"/>
      <c r="I18" s="37"/>
      <c r="J18" s="37"/>
      <c r="K18" s="37"/>
      <c r="L18" s="116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</row>
    <row r="19" spans="1:31" s="2" customFormat="1" ht="12" customHeight="1">
      <c r="A19" s="37"/>
      <c r="B19" s="42"/>
      <c r="C19" s="37"/>
      <c r="D19" s="115" t="s">
        <v>36</v>
      </c>
      <c r="E19" s="37"/>
      <c r="F19" s="37"/>
      <c r="G19" s="37"/>
      <c r="H19" s="37"/>
      <c r="I19" s="115" t="s">
        <v>31</v>
      </c>
      <c r="J19" s="32" t="str">
        <f>'Rekapitulace stavby'!AN13</f>
        <v>47549793</v>
      </c>
      <c r="K19" s="37"/>
      <c r="L19" s="116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</row>
    <row r="20" spans="1:31" s="2" customFormat="1" ht="18" customHeight="1">
      <c r="A20" s="37"/>
      <c r="B20" s="42"/>
      <c r="C20" s="37"/>
      <c r="D20" s="37"/>
      <c r="E20" s="387" t="str">
        <f>'Rekapitulace stavby'!E14</f>
        <v>1.SčV, a.s.</v>
      </c>
      <c r="F20" s="388"/>
      <c r="G20" s="388"/>
      <c r="H20" s="388"/>
      <c r="I20" s="115" t="s">
        <v>34</v>
      </c>
      <c r="J20" s="32" t="str">
        <f>'Rekapitulace stavby'!AN14</f>
        <v>CZ47549793</v>
      </c>
      <c r="K20" s="37"/>
      <c r="L20" s="116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</row>
    <row r="21" spans="1:31" s="2" customFormat="1" ht="7" customHeight="1">
      <c r="A21" s="37"/>
      <c r="B21" s="42"/>
      <c r="C21" s="37"/>
      <c r="D21" s="37"/>
      <c r="E21" s="37"/>
      <c r="F21" s="37"/>
      <c r="G21" s="37"/>
      <c r="H21" s="37"/>
      <c r="I21" s="37"/>
      <c r="J21" s="37"/>
      <c r="K21" s="37"/>
      <c r="L21" s="116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</row>
    <row r="22" spans="1:31" s="2" customFormat="1" ht="12" customHeight="1">
      <c r="A22" s="37"/>
      <c r="B22" s="42"/>
      <c r="C22" s="37"/>
      <c r="D22" s="115" t="s">
        <v>37</v>
      </c>
      <c r="E22" s="37"/>
      <c r="F22" s="37"/>
      <c r="G22" s="37"/>
      <c r="H22" s="37"/>
      <c r="I22" s="115" t="s">
        <v>31</v>
      </c>
      <c r="J22" s="106" t="s">
        <v>35</v>
      </c>
      <c r="K22" s="37"/>
      <c r="L22" s="116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</row>
    <row r="23" spans="1:31" s="2" customFormat="1" ht="18" customHeight="1">
      <c r="A23" s="37"/>
      <c r="B23" s="42"/>
      <c r="C23" s="37"/>
      <c r="D23" s="37"/>
      <c r="E23" s="106" t="s">
        <v>38</v>
      </c>
      <c r="F23" s="37"/>
      <c r="G23" s="37"/>
      <c r="H23" s="37"/>
      <c r="I23" s="115" t="s">
        <v>34</v>
      </c>
      <c r="J23" s="106" t="s">
        <v>35</v>
      </c>
      <c r="K23" s="37"/>
      <c r="L23" s="116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</row>
    <row r="24" spans="1:31" s="2" customFormat="1" ht="7" customHeight="1">
      <c r="A24" s="37"/>
      <c r="B24" s="42"/>
      <c r="C24" s="37"/>
      <c r="D24" s="37"/>
      <c r="E24" s="37"/>
      <c r="F24" s="37"/>
      <c r="G24" s="37"/>
      <c r="H24" s="37"/>
      <c r="I24" s="37"/>
      <c r="J24" s="37"/>
      <c r="K24" s="37"/>
      <c r="L24" s="116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</row>
    <row r="25" spans="1:31" s="2" customFormat="1" ht="12" customHeight="1">
      <c r="A25" s="37"/>
      <c r="B25" s="42"/>
      <c r="C25" s="37"/>
      <c r="D25" s="115" t="s">
        <v>40</v>
      </c>
      <c r="E25" s="37"/>
      <c r="F25" s="37"/>
      <c r="G25" s="37"/>
      <c r="H25" s="37"/>
      <c r="I25" s="115" t="s">
        <v>31</v>
      </c>
      <c r="J25" s="106" t="s">
        <v>41</v>
      </c>
      <c r="K25" s="37"/>
      <c r="L25" s="116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</row>
    <row r="26" spans="1:31" s="2" customFormat="1" ht="18" customHeight="1">
      <c r="A26" s="37"/>
      <c r="B26" s="42"/>
      <c r="C26" s="37"/>
      <c r="D26" s="37"/>
      <c r="E26" s="106" t="s">
        <v>42</v>
      </c>
      <c r="F26" s="37"/>
      <c r="G26" s="37"/>
      <c r="H26" s="37"/>
      <c r="I26" s="115" t="s">
        <v>34</v>
      </c>
      <c r="J26" s="106" t="s">
        <v>35</v>
      </c>
      <c r="K26" s="37"/>
      <c r="L26" s="116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</row>
    <row r="27" spans="1:31" s="2" customFormat="1" ht="7" customHeight="1">
      <c r="A27" s="37"/>
      <c r="B27" s="42"/>
      <c r="C27" s="37"/>
      <c r="D27" s="37"/>
      <c r="E27" s="37"/>
      <c r="F27" s="37"/>
      <c r="G27" s="37"/>
      <c r="H27" s="37"/>
      <c r="I27" s="37"/>
      <c r="J27" s="37"/>
      <c r="K27" s="37"/>
      <c r="L27" s="116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</row>
    <row r="28" spans="1:31" s="2" customFormat="1" ht="12" customHeight="1">
      <c r="A28" s="37"/>
      <c r="B28" s="42"/>
      <c r="C28" s="37"/>
      <c r="D28" s="115" t="s">
        <v>43</v>
      </c>
      <c r="E28" s="37"/>
      <c r="F28" s="37"/>
      <c r="G28" s="37"/>
      <c r="H28" s="37"/>
      <c r="I28" s="37"/>
      <c r="J28" s="37"/>
      <c r="K28" s="37"/>
      <c r="L28" s="116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</row>
    <row r="29" spans="1:31" s="8" customFormat="1" ht="16.5" customHeight="1">
      <c r="A29" s="118"/>
      <c r="B29" s="119"/>
      <c r="C29" s="118"/>
      <c r="D29" s="118"/>
      <c r="E29" s="389" t="s">
        <v>35</v>
      </c>
      <c r="F29" s="389"/>
      <c r="G29" s="389"/>
      <c r="H29" s="389"/>
      <c r="I29" s="118"/>
      <c r="J29" s="118"/>
      <c r="K29" s="118"/>
      <c r="L29" s="120"/>
      <c r="S29" s="118"/>
      <c r="T29" s="118"/>
      <c r="U29" s="118"/>
      <c r="V29" s="118"/>
      <c r="W29" s="118"/>
      <c r="X29" s="118"/>
      <c r="Y29" s="118"/>
      <c r="Z29" s="118"/>
      <c r="AA29" s="118"/>
      <c r="AB29" s="118"/>
      <c r="AC29" s="118"/>
      <c r="AD29" s="118"/>
      <c r="AE29" s="118"/>
    </row>
    <row r="30" spans="1:31" s="2" customFormat="1" ht="7" customHeight="1">
      <c r="A30" s="37"/>
      <c r="B30" s="42"/>
      <c r="C30" s="37"/>
      <c r="D30" s="37"/>
      <c r="E30" s="37"/>
      <c r="F30" s="37"/>
      <c r="G30" s="37"/>
      <c r="H30" s="37"/>
      <c r="I30" s="37"/>
      <c r="J30" s="37"/>
      <c r="K30" s="37"/>
      <c r="L30" s="116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</row>
    <row r="31" spans="1:31" s="2" customFormat="1" ht="7" customHeight="1">
      <c r="A31" s="37"/>
      <c r="B31" s="42"/>
      <c r="C31" s="37"/>
      <c r="D31" s="121"/>
      <c r="E31" s="121"/>
      <c r="F31" s="121"/>
      <c r="G31" s="121"/>
      <c r="H31" s="121"/>
      <c r="I31" s="121"/>
      <c r="J31" s="121"/>
      <c r="K31" s="121"/>
      <c r="L31" s="116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</row>
    <row r="32" spans="1:31" s="2" customFormat="1" ht="25.4" customHeight="1">
      <c r="A32" s="37"/>
      <c r="B32" s="42"/>
      <c r="C32" s="37"/>
      <c r="D32" s="122" t="s">
        <v>45</v>
      </c>
      <c r="E32" s="37"/>
      <c r="F32" s="37"/>
      <c r="G32" s="37"/>
      <c r="H32" s="37"/>
      <c r="I32" s="37"/>
      <c r="J32" s="123">
        <f>ROUND(J93, 2)</f>
        <v>864964.71</v>
      </c>
      <c r="K32" s="37"/>
      <c r="L32" s="116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</row>
    <row r="33" spans="1:31" s="2" customFormat="1" ht="7" customHeight="1">
      <c r="A33" s="37"/>
      <c r="B33" s="42"/>
      <c r="C33" s="37"/>
      <c r="D33" s="121"/>
      <c r="E33" s="121"/>
      <c r="F33" s="121"/>
      <c r="G33" s="121"/>
      <c r="H33" s="121"/>
      <c r="I33" s="121"/>
      <c r="J33" s="121"/>
      <c r="K33" s="121"/>
      <c r="L33" s="116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</row>
    <row r="34" spans="1:31" s="2" customFormat="1" ht="14.4" customHeight="1">
      <c r="A34" s="37"/>
      <c r="B34" s="42"/>
      <c r="C34" s="37"/>
      <c r="D34" s="37"/>
      <c r="E34" s="37"/>
      <c r="F34" s="124" t="s">
        <v>47</v>
      </c>
      <c r="G34" s="37"/>
      <c r="H34" s="37"/>
      <c r="I34" s="124" t="s">
        <v>46</v>
      </c>
      <c r="J34" s="124" t="s">
        <v>48</v>
      </c>
      <c r="K34" s="37"/>
      <c r="L34" s="116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</row>
    <row r="35" spans="1:31" s="2" customFormat="1" ht="14.4" customHeight="1">
      <c r="A35" s="37"/>
      <c r="B35" s="42"/>
      <c r="C35" s="37"/>
      <c r="D35" s="125" t="s">
        <v>49</v>
      </c>
      <c r="E35" s="115" t="s">
        <v>50</v>
      </c>
      <c r="F35" s="126">
        <f>ROUND((SUM(BE93:BE288)),  2)</f>
        <v>864964.71</v>
      </c>
      <c r="G35" s="37"/>
      <c r="H35" s="37"/>
      <c r="I35" s="127">
        <v>0.21</v>
      </c>
      <c r="J35" s="126">
        <f>ROUND(((SUM(BE93:BE288))*I35),  2)</f>
        <v>181642.59</v>
      </c>
      <c r="K35" s="37"/>
      <c r="L35" s="116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</row>
    <row r="36" spans="1:31" s="2" customFormat="1" ht="14.4" customHeight="1">
      <c r="A36" s="37"/>
      <c r="B36" s="42"/>
      <c r="C36" s="37"/>
      <c r="D36" s="37"/>
      <c r="E36" s="115" t="s">
        <v>51</v>
      </c>
      <c r="F36" s="126">
        <f>ROUND((SUM(BF93:BF288)),  2)</f>
        <v>0</v>
      </c>
      <c r="G36" s="37"/>
      <c r="H36" s="37"/>
      <c r="I36" s="127">
        <v>0.15</v>
      </c>
      <c r="J36" s="126">
        <f>ROUND(((SUM(BF93:BF288))*I36),  2)</f>
        <v>0</v>
      </c>
      <c r="K36" s="37"/>
      <c r="L36" s="116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</row>
    <row r="37" spans="1:31" s="2" customFormat="1" ht="14.4" hidden="1" customHeight="1">
      <c r="A37" s="37"/>
      <c r="B37" s="42"/>
      <c r="C37" s="37"/>
      <c r="D37" s="37"/>
      <c r="E37" s="115" t="s">
        <v>52</v>
      </c>
      <c r="F37" s="126">
        <f>ROUND((SUM(BG93:BG288)),  2)</f>
        <v>0</v>
      </c>
      <c r="G37" s="37"/>
      <c r="H37" s="37"/>
      <c r="I37" s="127">
        <v>0.21</v>
      </c>
      <c r="J37" s="126">
        <f>0</f>
        <v>0</v>
      </c>
      <c r="K37" s="37"/>
      <c r="L37" s="116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</row>
    <row r="38" spans="1:31" s="2" customFormat="1" ht="14.4" hidden="1" customHeight="1">
      <c r="A38" s="37"/>
      <c r="B38" s="42"/>
      <c r="C38" s="37"/>
      <c r="D38" s="37"/>
      <c r="E38" s="115" t="s">
        <v>53</v>
      </c>
      <c r="F38" s="126">
        <f>ROUND((SUM(BH93:BH288)),  2)</f>
        <v>0</v>
      </c>
      <c r="G38" s="37"/>
      <c r="H38" s="37"/>
      <c r="I38" s="127">
        <v>0.15</v>
      </c>
      <c r="J38" s="126">
        <f>0</f>
        <v>0</v>
      </c>
      <c r="K38" s="37"/>
      <c r="L38" s="116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</row>
    <row r="39" spans="1:31" s="2" customFormat="1" ht="14.4" hidden="1" customHeight="1">
      <c r="A39" s="37"/>
      <c r="B39" s="42"/>
      <c r="C39" s="37"/>
      <c r="D39" s="37"/>
      <c r="E39" s="115" t="s">
        <v>54</v>
      </c>
      <c r="F39" s="126">
        <f>ROUND((SUM(BI93:BI288)),  2)</f>
        <v>0</v>
      </c>
      <c r="G39" s="37"/>
      <c r="H39" s="37"/>
      <c r="I39" s="127">
        <v>0</v>
      </c>
      <c r="J39" s="126">
        <f>0</f>
        <v>0</v>
      </c>
      <c r="K39" s="37"/>
      <c r="L39" s="116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</row>
    <row r="40" spans="1:31" s="2" customFormat="1" ht="7" customHeight="1">
      <c r="A40" s="37"/>
      <c r="B40" s="42"/>
      <c r="C40" s="37"/>
      <c r="D40" s="37"/>
      <c r="E40" s="37"/>
      <c r="F40" s="37"/>
      <c r="G40" s="37"/>
      <c r="H40" s="37"/>
      <c r="I40" s="37"/>
      <c r="J40" s="37"/>
      <c r="K40" s="37"/>
      <c r="L40" s="116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</row>
    <row r="41" spans="1:31" s="2" customFormat="1" ht="25.4" customHeight="1">
      <c r="A41" s="37"/>
      <c r="B41" s="42"/>
      <c r="C41" s="128"/>
      <c r="D41" s="129" t="s">
        <v>55</v>
      </c>
      <c r="E41" s="130"/>
      <c r="F41" s="130"/>
      <c r="G41" s="131" t="s">
        <v>56</v>
      </c>
      <c r="H41" s="132" t="s">
        <v>57</v>
      </c>
      <c r="I41" s="130"/>
      <c r="J41" s="133">
        <f>SUM(J32:J39)</f>
        <v>1046607.2999999999</v>
      </c>
      <c r="K41" s="134"/>
      <c r="L41" s="116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</row>
    <row r="42" spans="1:31" s="2" customFormat="1" ht="14.4" customHeight="1">
      <c r="A42" s="37"/>
      <c r="B42" s="135"/>
      <c r="C42" s="136"/>
      <c r="D42" s="136"/>
      <c r="E42" s="136"/>
      <c r="F42" s="136"/>
      <c r="G42" s="136"/>
      <c r="H42" s="136"/>
      <c r="I42" s="136"/>
      <c r="J42" s="136"/>
      <c r="K42" s="136"/>
      <c r="L42" s="116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</row>
    <row r="46" spans="1:31" s="2" customFormat="1" ht="7" customHeight="1">
      <c r="A46" s="37"/>
      <c r="B46" s="137"/>
      <c r="C46" s="138"/>
      <c r="D46" s="138"/>
      <c r="E46" s="138"/>
      <c r="F46" s="138"/>
      <c r="G46" s="138"/>
      <c r="H46" s="138"/>
      <c r="I46" s="138"/>
      <c r="J46" s="138"/>
      <c r="K46" s="138"/>
      <c r="L46" s="116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</row>
    <row r="47" spans="1:31" s="2" customFormat="1" ht="25" customHeight="1">
      <c r="A47" s="37"/>
      <c r="B47" s="38"/>
      <c r="C47" s="25" t="s">
        <v>132</v>
      </c>
      <c r="D47" s="39"/>
      <c r="E47" s="39"/>
      <c r="F47" s="39"/>
      <c r="G47" s="39"/>
      <c r="H47" s="39"/>
      <c r="I47" s="39"/>
      <c r="J47" s="39"/>
      <c r="K47" s="39"/>
      <c r="L47" s="116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</row>
    <row r="48" spans="1:31" s="2" customFormat="1" ht="7" customHeight="1">
      <c r="A48" s="37"/>
      <c r="B48" s="38"/>
      <c r="C48" s="39"/>
      <c r="D48" s="39"/>
      <c r="E48" s="39"/>
      <c r="F48" s="39"/>
      <c r="G48" s="39"/>
      <c r="H48" s="39"/>
      <c r="I48" s="39"/>
      <c r="J48" s="39"/>
      <c r="K48" s="39"/>
      <c r="L48" s="116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</row>
    <row r="49" spans="1:47" s="2" customFormat="1" ht="12" customHeight="1">
      <c r="A49" s="37"/>
      <c r="B49" s="38"/>
      <c r="C49" s="31" t="s">
        <v>16</v>
      </c>
      <c r="D49" s="39"/>
      <c r="E49" s="39"/>
      <c r="F49" s="39"/>
      <c r="G49" s="39"/>
      <c r="H49" s="39"/>
      <c r="I49" s="39"/>
      <c r="J49" s="39"/>
      <c r="K49" s="39"/>
      <c r="L49" s="116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</row>
    <row r="50" spans="1:47" s="2" customFormat="1" ht="16.5" customHeight="1">
      <c r="A50" s="37"/>
      <c r="B50" s="38"/>
      <c r="C50" s="39"/>
      <c r="D50" s="39"/>
      <c r="E50" s="390" t="str">
        <f>E7</f>
        <v>Stavební úpravy přečerpávací stanice a odlehčovací komory 10 v ulici Sportovní</v>
      </c>
      <c r="F50" s="391"/>
      <c r="G50" s="391"/>
      <c r="H50" s="391"/>
      <c r="I50" s="39"/>
      <c r="J50" s="39"/>
      <c r="K50" s="39"/>
      <c r="L50" s="116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</row>
    <row r="51" spans="1:47" s="1" customFormat="1" ht="12" customHeight="1">
      <c r="B51" s="23"/>
      <c r="C51" s="31" t="s">
        <v>130</v>
      </c>
      <c r="D51" s="24"/>
      <c r="E51" s="24"/>
      <c r="F51" s="24"/>
      <c r="G51" s="24"/>
      <c r="H51" s="24"/>
      <c r="I51" s="24"/>
      <c r="J51" s="24"/>
      <c r="K51" s="24"/>
      <c r="L51" s="22"/>
    </row>
    <row r="52" spans="1:47" s="2" customFormat="1" ht="16.5" customHeight="1">
      <c r="A52" s="37"/>
      <c r="B52" s="38"/>
      <c r="C52" s="39"/>
      <c r="D52" s="39"/>
      <c r="E52" s="390" t="s">
        <v>851</v>
      </c>
      <c r="F52" s="392"/>
      <c r="G52" s="392"/>
      <c r="H52" s="392"/>
      <c r="I52" s="39"/>
      <c r="J52" s="39"/>
      <c r="K52" s="39"/>
      <c r="L52" s="116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</row>
    <row r="53" spans="1:47" s="2" customFormat="1" ht="12" customHeight="1">
      <c r="A53" s="37"/>
      <c r="B53" s="38"/>
      <c r="C53" s="31" t="s">
        <v>852</v>
      </c>
      <c r="D53" s="39"/>
      <c r="E53" s="39"/>
      <c r="F53" s="39"/>
      <c r="G53" s="39"/>
      <c r="H53" s="39"/>
      <c r="I53" s="39"/>
      <c r="J53" s="39"/>
      <c r="K53" s="39"/>
      <c r="L53" s="116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</row>
    <row r="54" spans="1:47" s="2" customFormat="1" ht="16.5" customHeight="1">
      <c r="A54" s="37"/>
      <c r="B54" s="38"/>
      <c r="C54" s="39"/>
      <c r="D54" s="39"/>
      <c r="E54" s="344" t="str">
        <f>E11</f>
        <v>02 - Vypouštění nádrže na ČSOV</v>
      </c>
      <c r="F54" s="392"/>
      <c r="G54" s="392"/>
      <c r="H54" s="392"/>
      <c r="I54" s="39"/>
      <c r="J54" s="39"/>
      <c r="K54" s="39"/>
      <c r="L54" s="116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</row>
    <row r="55" spans="1:47" s="2" customFormat="1" ht="7" customHeight="1">
      <c r="A55" s="37"/>
      <c r="B55" s="38"/>
      <c r="C55" s="39"/>
      <c r="D55" s="39"/>
      <c r="E55" s="39"/>
      <c r="F55" s="39"/>
      <c r="G55" s="39"/>
      <c r="H55" s="39"/>
      <c r="I55" s="39"/>
      <c r="J55" s="39"/>
      <c r="K55" s="39"/>
      <c r="L55" s="116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</row>
    <row r="56" spans="1:47" s="2" customFormat="1" ht="12" customHeight="1">
      <c r="A56" s="37"/>
      <c r="B56" s="38"/>
      <c r="C56" s="31" t="s">
        <v>22</v>
      </c>
      <c r="D56" s="39"/>
      <c r="E56" s="39"/>
      <c r="F56" s="29" t="str">
        <f>F14</f>
        <v>Český Brod</v>
      </c>
      <c r="G56" s="39"/>
      <c r="H56" s="39"/>
      <c r="I56" s="31" t="s">
        <v>24</v>
      </c>
      <c r="J56" s="62" t="str">
        <f>IF(J14="","",J14)</f>
        <v>31. 1. 2024</v>
      </c>
      <c r="K56" s="39"/>
      <c r="L56" s="116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</row>
    <row r="57" spans="1:47" s="2" customFormat="1" ht="7" customHeight="1">
      <c r="A57" s="37"/>
      <c r="B57" s="38"/>
      <c r="C57" s="39"/>
      <c r="D57" s="39"/>
      <c r="E57" s="39"/>
      <c r="F57" s="39"/>
      <c r="G57" s="39"/>
      <c r="H57" s="39"/>
      <c r="I57" s="39"/>
      <c r="J57" s="39"/>
      <c r="K57" s="39"/>
      <c r="L57" s="116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</row>
    <row r="58" spans="1:47" s="2" customFormat="1" ht="15.15" customHeight="1">
      <c r="A58" s="37"/>
      <c r="B58" s="38"/>
      <c r="C58" s="31" t="s">
        <v>30</v>
      </c>
      <c r="D58" s="39"/>
      <c r="E58" s="39"/>
      <c r="F58" s="29" t="str">
        <f>E17</f>
        <v>Město Český Brod</v>
      </c>
      <c r="G58" s="39"/>
      <c r="H58" s="39"/>
      <c r="I58" s="31" t="s">
        <v>37</v>
      </c>
      <c r="J58" s="35" t="str">
        <f>E23</f>
        <v>Ing. Petr Koblenc</v>
      </c>
      <c r="K58" s="39"/>
      <c r="L58" s="116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</row>
    <row r="59" spans="1:47" s="2" customFormat="1" ht="25.65" customHeight="1">
      <c r="A59" s="37"/>
      <c r="B59" s="38"/>
      <c r="C59" s="31" t="s">
        <v>36</v>
      </c>
      <c r="D59" s="39"/>
      <c r="E59" s="39"/>
      <c r="F59" s="29" t="str">
        <f>IF(E20="","",E20)</f>
        <v>1.SčV, a.s.</v>
      </c>
      <c r="G59" s="39"/>
      <c r="H59" s="39"/>
      <c r="I59" s="31" t="s">
        <v>40</v>
      </c>
      <c r="J59" s="35" t="str">
        <f>E26</f>
        <v>Vodohospodářský rozvoj a výstavba a.s.</v>
      </c>
      <c r="K59" s="39"/>
      <c r="L59" s="116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</row>
    <row r="60" spans="1:47" s="2" customFormat="1" ht="10.25" customHeight="1">
      <c r="A60" s="37"/>
      <c r="B60" s="38"/>
      <c r="C60" s="39"/>
      <c r="D60" s="39"/>
      <c r="E60" s="39"/>
      <c r="F60" s="39"/>
      <c r="G60" s="39"/>
      <c r="H60" s="39"/>
      <c r="I60" s="39"/>
      <c r="J60" s="39"/>
      <c r="K60" s="39"/>
      <c r="L60" s="116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</row>
    <row r="61" spans="1:47" s="2" customFormat="1" ht="29.25" customHeight="1">
      <c r="A61" s="37"/>
      <c r="B61" s="38"/>
      <c r="C61" s="139" t="s">
        <v>133</v>
      </c>
      <c r="D61" s="140"/>
      <c r="E61" s="140"/>
      <c r="F61" s="140"/>
      <c r="G61" s="140"/>
      <c r="H61" s="140"/>
      <c r="I61" s="140"/>
      <c r="J61" s="141" t="s">
        <v>134</v>
      </c>
      <c r="K61" s="140"/>
      <c r="L61" s="116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</row>
    <row r="62" spans="1:47" s="2" customFormat="1" ht="10.25" customHeight="1">
      <c r="A62" s="37"/>
      <c r="B62" s="38"/>
      <c r="C62" s="39"/>
      <c r="D62" s="39"/>
      <c r="E62" s="39"/>
      <c r="F62" s="39"/>
      <c r="G62" s="39"/>
      <c r="H62" s="39"/>
      <c r="I62" s="39"/>
      <c r="J62" s="39"/>
      <c r="K62" s="39"/>
      <c r="L62" s="116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</row>
    <row r="63" spans="1:47" s="2" customFormat="1" ht="22.75" customHeight="1">
      <c r="A63" s="37"/>
      <c r="B63" s="38"/>
      <c r="C63" s="142" t="s">
        <v>77</v>
      </c>
      <c r="D63" s="39"/>
      <c r="E63" s="39"/>
      <c r="F63" s="39"/>
      <c r="G63" s="39"/>
      <c r="H63" s="39"/>
      <c r="I63" s="39"/>
      <c r="J63" s="80">
        <f>J93</f>
        <v>864964.70999999985</v>
      </c>
      <c r="K63" s="39"/>
      <c r="L63" s="116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U63" s="19" t="s">
        <v>135</v>
      </c>
    </row>
    <row r="64" spans="1:47" s="10" customFormat="1" ht="25" customHeight="1">
      <c r="B64" s="177"/>
      <c r="C64" s="178"/>
      <c r="D64" s="179" t="s">
        <v>225</v>
      </c>
      <c r="E64" s="180"/>
      <c r="F64" s="180"/>
      <c r="G64" s="180"/>
      <c r="H64" s="180"/>
      <c r="I64" s="180"/>
      <c r="J64" s="181">
        <f>J94</f>
        <v>864964.70999999985</v>
      </c>
      <c r="K64" s="178"/>
      <c r="L64" s="182"/>
    </row>
    <row r="65" spans="1:31" s="11" customFormat="1" ht="19.899999999999999" customHeight="1">
      <c r="B65" s="183"/>
      <c r="C65" s="100"/>
      <c r="D65" s="184" t="s">
        <v>638</v>
      </c>
      <c r="E65" s="185"/>
      <c r="F65" s="185"/>
      <c r="G65" s="185"/>
      <c r="H65" s="185"/>
      <c r="I65" s="185"/>
      <c r="J65" s="186">
        <f>J95</f>
        <v>353260.95</v>
      </c>
      <c r="K65" s="100"/>
      <c r="L65" s="187"/>
    </row>
    <row r="66" spans="1:31" s="11" customFormat="1" ht="19.899999999999999" customHeight="1">
      <c r="B66" s="183"/>
      <c r="C66" s="100"/>
      <c r="D66" s="184" t="s">
        <v>639</v>
      </c>
      <c r="E66" s="185"/>
      <c r="F66" s="185"/>
      <c r="G66" s="185"/>
      <c r="H66" s="185"/>
      <c r="I66" s="185"/>
      <c r="J66" s="186">
        <f>J152</f>
        <v>119816.8</v>
      </c>
      <c r="K66" s="100"/>
      <c r="L66" s="187"/>
    </row>
    <row r="67" spans="1:31" s="11" customFormat="1" ht="19.899999999999999" customHeight="1">
      <c r="B67" s="183"/>
      <c r="C67" s="100"/>
      <c r="D67" s="184" t="s">
        <v>640</v>
      </c>
      <c r="E67" s="185"/>
      <c r="F67" s="185"/>
      <c r="G67" s="185"/>
      <c r="H67" s="185"/>
      <c r="I67" s="185"/>
      <c r="J67" s="186">
        <f>J178</f>
        <v>227762.46</v>
      </c>
      <c r="K67" s="100"/>
      <c r="L67" s="187"/>
    </row>
    <row r="68" spans="1:31" s="11" customFormat="1" ht="19.899999999999999" customHeight="1">
      <c r="B68" s="183"/>
      <c r="C68" s="100"/>
      <c r="D68" s="184" t="s">
        <v>854</v>
      </c>
      <c r="E68" s="185"/>
      <c r="F68" s="185"/>
      <c r="G68" s="185"/>
      <c r="H68" s="185"/>
      <c r="I68" s="185"/>
      <c r="J68" s="186">
        <f>J215</f>
        <v>78800.710000000021</v>
      </c>
      <c r="K68" s="100"/>
      <c r="L68" s="187"/>
    </row>
    <row r="69" spans="1:31" s="11" customFormat="1" ht="19.899999999999999" customHeight="1">
      <c r="B69" s="183"/>
      <c r="C69" s="100"/>
      <c r="D69" s="184" t="s">
        <v>855</v>
      </c>
      <c r="E69" s="185"/>
      <c r="F69" s="185"/>
      <c r="G69" s="185"/>
      <c r="H69" s="185"/>
      <c r="I69" s="185"/>
      <c r="J69" s="186">
        <f>J237</f>
        <v>49795.75</v>
      </c>
      <c r="K69" s="100"/>
      <c r="L69" s="187"/>
    </row>
    <row r="70" spans="1:31" s="11" customFormat="1" ht="19.899999999999999" customHeight="1">
      <c r="B70" s="183"/>
      <c r="C70" s="100"/>
      <c r="D70" s="184" t="s">
        <v>856</v>
      </c>
      <c r="E70" s="185"/>
      <c r="F70" s="185"/>
      <c r="G70" s="185"/>
      <c r="H70" s="185"/>
      <c r="I70" s="185"/>
      <c r="J70" s="186">
        <f>J272</f>
        <v>7283.2000000000007</v>
      </c>
      <c r="K70" s="100"/>
      <c r="L70" s="187"/>
    </row>
    <row r="71" spans="1:31" s="11" customFormat="1" ht="19.899999999999999" customHeight="1">
      <c r="B71" s="183"/>
      <c r="C71" s="100"/>
      <c r="D71" s="184" t="s">
        <v>239</v>
      </c>
      <c r="E71" s="185"/>
      <c r="F71" s="185"/>
      <c r="G71" s="185"/>
      <c r="H71" s="185"/>
      <c r="I71" s="185"/>
      <c r="J71" s="186">
        <f>J286</f>
        <v>28244.84</v>
      </c>
      <c r="K71" s="100"/>
      <c r="L71" s="187"/>
    </row>
    <row r="72" spans="1:31" s="2" customFormat="1" ht="21.75" customHeight="1">
      <c r="A72" s="37"/>
      <c r="B72" s="38"/>
      <c r="C72" s="39"/>
      <c r="D72" s="39"/>
      <c r="E72" s="39"/>
      <c r="F72" s="39"/>
      <c r="G72" s="39"/>
      <c r="H72" s="39"/>
      <c r="I72" s="39"/>
      <c r="J72" s="39"/>
      <c r="K72" s="39"/>
      <c r="L72" s="116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</row>
    <row r="73" spans="1:31" s="2" customFormat="1" ht="7" customHeight="1">
      <c r="A73" s="37"/>
      <c r="B73" s="50"/>
      <c r="C73" s="51"/>
      <c r="D73" s="51"/>
      <c r="E73" s="51"/>
      <c r="F73" s="51"/>
      <c r="G73" s="51"/>
      <c r="H73" s="51"/>
      <c r="I73" s="51"/>
      <c r="J73" s="51"/>
      <c r="K73" s="51"/>
      <c r="L73" s="116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</row>
    <row r="77" spans="1:31" s="2" customFormat="1" ht="7" customHeight="1">
      <c r="A77" s="37"/>
      <c r="B77" s="52"/>
      <c r="C77" s="53"/>
      <c r="D77" s="53"/>
      <c r="E77" s="53"/>
      <c r="F77" s="53"/>
      <c r="G77" s="53"/>
      <c r="H77" s="53"/>
      <c r="I77" s="53"/>
      <c r="J77" s="53"/>
      <c r="K77" s="53"/>
      <c r="L77" s="116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</row>
    <row r="78" spans="1:31" s="2" customFormat="1" ht="25" customHeight="1">
      <c r="A78" s="37"/>
      <c r="B78" s="38"/>
      <c r="C78" s="25" t="s">
        <v>136</v>
      </c>
      <c r="D78" s="39"/>
      <c r="E78" s="39"/>
      <c r="F78" s="39"/>
      <c r="G78" s="39"/>
      <c r="H78" s="39"/>
      <c r="I78" s="39"/>
      <c r="J78" s="39"/>
      <c r="K78" s="39"/>
      <c r="L78" s="116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</row>
    <row r="79" spans="1:31" s="2" customFormat="1" ht="7" customHeight="1">
      <c r="A79" s="37"/>
      <c r="B79" s="38"/>
      <c r="C79" s="39"/>
      <c r="D79" s="39"/>
      <c r="E79" s="39"/>
      <c r="F79" s="39"/>
      <c r="G79" s="39"/>
      <c r="H79" s="39"/>
      <c r="I79" s="39"/>
      <c r="J79" s="39"/>
      <c r="K79" s="39"/>
      <c r="L79" s="116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</row>
    <row r="80" spans="1:31" s="2" customFormat="1" ht="12" customHeight="1">
      <c r="A80" s="37"/>
      <c r="B80" s="38"/>
      <c r="C80" s="31" t="s">
        <v>16</v>
      </c>
      <c r="D80" s="39"/>
      <c r="E80" s="39"/>
      <c r="F80" s="39"/>
      <c r="G80" s="39"/>
      <c r="H80" s="39"/>
      <c r="I80" s="39"/>
      <c r="J80" s="39"/>
      <c r="K80" s="39"/>
      <c r="L80" s="116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</row>
    <row r="81" spans="1:65" s="2" customFormat="1" ht="16.5" customHeight="1">
      <c r="A81" s="37"/>
      <c r="B81" s="38"/>
      <c r="C81" s="39"/>
      <c r="D81" s="39"/>
      <c r="E81" s="390" t="str">
        <f>E7</f>
        <v>Stavební úpravy přečerpávací stanice a odlehčovací komory 10 v ulici Sportovní</v>
      </c>
      <c r="F81" s="391"/>
      <c r="G81" s="391"/>
      <c r="H81" s="391"/>
      <c r="I81" s="39"/>
      <c r="J81" s="39"/>
      <c r="K81" s="39"/>
      <c r="L81" s="116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</row>
    <row r="82" spans="1:65" s="1" customFormat="1" ht="12" customHeight="1">
      <c r="B82" s="23"/>
      <c r="C82" s="31" t="s">
        <v>130</v>
      </c>
      <c r="D82" s="24"/>
      <c r="E82" s="24"/>
      <c r="F82" s="24"/>
      <c r="G82" s="24"/>
      <c r="H82" s="24"/>
      <c r="I82" s="24"/>
      <c r="J82" s="24"/>
      <c r="K82" s="24"/>
      <c r="L82" s="22"/>
    </row>
    <row r="83" spans="1:65" s="2" customFormat="1" ht="16.5" customHeight="1">
      <c r="A83" s="37"/>
      <c r="B83" s="38"/>
      <c r="C83" s="39"/>
      <c r="D83" s="39"/>
      <c r="E83" s="390" t="s">
        <v>851</v>
      </c>
      <c r="F83" s="392"/>
      <c r="G83" s="392"/>
      <c r="H83" s="392"/>
      <c r="I83" s="39"/>
      <c r="J83" s="39"/>
      <c r="K83" s="39"/>
      <c r="L83" s="116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</row>
    <row r="84" spans="1:65" s="2" customFormat="1" ht="12" customHeight="1">
      <c r="A84" s="37"/>
      <c r="B84" s="38"/>
      <c r="C84" s="31" t="s">
        <v>852</v>
      </c>
      <c r="D84" s="39"/>
      <c r="E84" s="39"/>
      <c r="F84" s="39"/>
      <c r="G84" s="39"/>
      <c r="H84" s="39"/>
      <c r="I84" s="39"/>
      <c r="J84" s="39"/>
      <c r="K84" s="39"/>
      <c r="L84" s="116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</row>
    <row r="85" spans="1:65" s="2" customFormat="1" ht="16.5" customHeight="1">
      <c r="A85" s="37"/>
      <c r="B85" s="38"/>
      <c r="C85" s="39"/>
      <c r="D85" s="39"/>
      <c r="E85" s="344" t="str">
        <f>E11</f>
        <v>02 - Vypouštění nádrže na ČSOV</v>
      </c>
      <c r="F85" s="392"/>
      <c r="G85" s="392"/>
      <c r="H85" s="392"/>
      <c r="I85" s="39"/>
      <c r="J85" s="39"/>
      <c r="K85" s="39"/>
      <c r="L85" s="116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</row>
    <row r="86" spans="1:65" s="2" customFormat="1" ht="7" customHeight="1">
      <c r="A86" s="37"/>
      <c r="B86" s="38"/>
      <c r="C86" s="39"/>
      <c r="D86" s="39"/>
      <c r="E86" s="39"/>
      <c r="F86" s="39"/>
      <c r="G86" s="39"/>
      <c r="H86" s="39"/>
      <c r="I86" s="39"/>
      <c r="J86" s="39"/>
      <c r="K86" s="39"/>
      <c r="L86" s="116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</row>
    <row r="87" spans="1:65" s="2" customFormat="1" ht="12" customHeight="1">
      <c r="A87" s="37"/>
      <c r="B87" s="38"/>
      <c r="C87" s="31" t="s">
        <v>22</v>
      </c>
      <c r="D87" s="39"/>
      <c r="E87" s="39"/>
      <c r="F87" s="29" t="str">
        <f>F14</f>
        <v>Český Brod</v>
      </c>
      <c r="G87" s="39"/>
      <c r="H87" s="39"/>
      <c r="I87" s="31" t="s">
        <v>24</v>
      </c>
      <c r="J87" s="62" t="str">
        <f>IF(J14="","",J14)</f>
        <v>31. 1. 2024</v>
      </c>
      <c r="K87" s="39"/>
      <c r="L87" s="116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</row>
    <row r="88" spans="1:65" s="2" customFormat="1" ht="7" customHeight="1">
      <c r="A88" s="37"/>
      <c r="B88" s="38"/>
      <c r="C88" s="39"/>
      <c r="D88" s="39"/>
      <c r="E88" s="39"/>
      <c r="F88" s="39"/>
      <c r="G88" s="39"/>
      <c r="H88" s="39"/>
      <c r="I88" s="39"/>
      <c r="J88" s="39"/>
      <c r="K88" s="39"/>
      <c r="L88" s="116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</row>
    <row r="89" spans="1:65" s="2" customFormat="1" ht="15.15" customHeight="1">
      <c r="A89" s="37"/>
      <c r="B89" s="38"/>
      <c r="C89" s="31" t="s">
        <v>30</v>
      </c>
      <c r="D89" s="39"/>
      <c r="E89" s="39"/>
      <c r="F89" s="29" t="str">
        <f>E17</f>
        <v>Město Český Brod</v>
      </c>
      <c r="G89" s="39"/>
      <c r="H89" s="39"/>
      <c r="I89" s="31" t="s">
        <v>37</v>
      </c>
      <c r="J89" s="35" t="str">
        <f>E23</f>
        <v>Ing. Petr Koblenc</v>
      </c>
      <c r="K89" s="39"/>
      <c r="L89" s="116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</row>
    <row r="90" spans="1:65" s="2" customFormat="1" ht="25.65" customHeight="1">
      <c r="A90" s="37"/>
      <c r="B90" s="38"/>
      <c r="C90" s="31" t="s">
        <v>36</v>
      </c>
      <c r="D90" s="39"/>
      <c r="E90" s="39"/>
      <c r="F90" s="29" t="str">
        <f>IF(E20="","",E20)</f>
        <v>1.SčV, a.s.</v>
      </c>
      <c r="G90" s="39"/>
      <c r="H90" s="39"/>
      <c r="I90" s="31" t="s">
        <v>40</v>
      </c>
      <c r="J90" s="35" t="str">
        <f>E26</f>
        <v>Vodohospodářský rozvoj a výstavba a.s.</v>
      </c>
      <c r="K90" s="39"/>
      <c r="L90" s="116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</row>
    <row r="91" spans="1:65" s="2" customFormat="1" ht="10.25" customHeight="1">
      <c r="A91" s="37"/>
      <c r="B91" s="38"/>
      <c r="C91" s="39"/>
      <c r="D91" s="39"/>
      <c r="E91" s="39"/>
      <c r="F91" s="39"/>
      <c r="G91" s="39"/>
      <c r="H91" s="39"/>
      <c r="I91" s="39"/>
      <c r="J91" s="39"/>
      <c r="K91" s="39"/>
      <c r="L91" s="116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</row>
    <row r="92" spans="1:65" s="9" customFormat="1" ht="29.25" customHeight="1">
      <c r="A92" s="143"/>
      <c r="B92" s="144"/>
      <c r="C92" s="145" t="s">
        <v>137</v>
      </c>
      <c r="D92" s="146" t="s">
        <v>64</v>
      </c>
      <c r="E92" s="146" t="s">
        <v>60</v>
      </c>
      <c r="F92" s="146" t="s">
        <v>61</v>
      </c>
      <c r="G92" s="146" t="s">
        <v>138</v>
      </c>
      <c r="H92" s="146" t="s">
        <v>139</v>
      </c>
      <c r="I92" s="146" t="s">
        <v>140</v>
      </c>
      <c r="J92" s="146" t="s">
        <v>134</v>
      </c>
      <c r="K92" s="147" t="s">
        <v>141</v>
      </c>
      <c r="L92" s="148"/>
      <c r="M92" s="71" t="s">
        <v>35</v>
      </c>
      <c r="N92" s="72" t="s">
        <v>49</v>
      </c>
      <c r="O92" s="72" t="s">
        <v>142</v>
      </c>
      <c r="P92" s="72" t="s">
        <v>143</v>
      </c>
      <c r="Q92" s="72" t="s">
        <v>144</v>
      </c>
      <c r="R92" s="72" t="s">
        <v>145</v>
      </c>
      <c r="S92" s="72" t="s">
        <v>146</v>
      </c>
      <c r="T92" s="73" t="s">
        <v>147</v>
      </c>
      <c r="U92" s="143"/>
      <c r="V92" s="143"/>
      <c r="W92" s="143"/>
      <c r="X92" s="143"/>
      <c r="Y92" s="143"/>
      <c r="Z92" s="143"/>
      <c r="AA92" s="143"/>
      <c r="AB92" s="143"/>
      <c r="AC92" s="143"/>
      <c r="AD92" s="143"/>
      <c r="AE92" s="143"/>
    </row>
    <row r="93" spans="1:65" s="2" customFormat="1" ht="22.75" customHeight="1">
      <c r="A93" s="37"/>
      <c r="B93" s="38"/>
      <c r="C93" s="78" t="s">
        <v>148</v>
      </c>
      <c r="D93" s="39"/>
      <c r="E93" s="39"/>
      <c r="F93" s="39"/>
      <c r="G93" s="39"/>
      <c r="H93" s="39"/>
      <c r="I93" s="39"/>
      <c r="J93" s="149">
        <f>BK93</f>
        <v>864964.70999999985</v>
      </c>
      <c r="K93" s="39"/>
      <c r="L93" s="42"/>
      <c r="M93" s="74"/>
      <c r="N93" s="150"/>
      <c r="O93" s="75"/>
      <c r="P93" s="151">
        <f>P94</f>
        <v>0</v>
      </c>
      <c r="Q93" s="75"/>
      <c r="R93" s="151">
        <f>R94</f>
        <v>24.351854199999998</v>
      </c>
      <c r="S93" s="75"/>
      <c r="T93" s="152">
        <f>T94</f>
        <v>0</v>
      </c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T93" s="19" t="s">
        <v>78</v>
      </c>
      <c r="AU93" s="19" t="s">
        <v>135</v>
      </c>
      <c r="BK93" s="153">
        <f>BK94</f>
        <v>864964.70999999985</v>
      </c>
    </row>
    <row r="94" spans="1:65" s="12" customFormat="1" ht="25.9" customHeight="1">
      <c r="B94" s="188"/>
      <c r="C94" s="189"/>
      <c r="D94" s="190" t="s">
        <v>78</v>
      </c>
      <c r="E94" s="191" t="s">
        <v>240</v>
      </c>
      <c r="F94" s="191" t="s">
        <v>241</v>
      </c>
      <c r="G94" s="189"/>
      <c r="H94" s="189"/>
      <c r="I94" s="192"/>
      <c r="J94" s="193">
        <f>BK94</f>
        <v>864964.70999999985</v>
      </c>
      <c r="K94" s="189"/>
      <c r="L94" s="194"/>
      <c r="M94" s="195"/>
      <c r="N94" s="196"/>
      <c r="O94" s="196"/>
      <c r="P94" s="197">
        <f>P95+P152+P178+P215+P237+P272+P286</f>
        <v>0</v>
      </c>
      <c r="Q94" s="196"/>
      <c r="R94" s="197">
        <f>R95+R152+R178+R215+R237+R272+R286</f>
        <v>24.351854199999998</v>
      </c>
      <c r="S94" s="196"/>
      <c r="T94" s="198">
        <f>T95+T152+T178+T215+T237+T272+T286</f>
        <v>0</v>
      </c>
      <c r="AR94" s="199" t="s">
        <v>87</v>
      </c>
      <c r="AT94" s="200" t="s">
        <v>78</v>
      </c>
      <c r="AU94" s="200" t="s">
        <v>79</v>
      </c>
      <c r="AY94" s="199" t="s">
        <v>154</v>
      </c>
      <c r="BK94" s="201">
        <f>BK95+BK152+BK178+BK215+BK237+BK272+BK286</f>
        <v>864964.70999999985</v>
      </c>
    </row>
    <row r="95" spans="1:65" s="12" customFormat="1" ht="22.75" customHeight="1">
      <c r="B95" s="188"/>
      <c r="C95" s="189"/>
      <c r="D95" s="190" t="s">
        <v>78</v>
      </c>
      <c r="E95" s="202" t="s">
        <v>642</v>
      </c>
      <c r="F95" s="202" t="s">
        <v>643</v>
      </c>
      <c r="G95" s="189"/>
      <c r="H95" s="189"/>
      <c r="I95" s="192"/>
      <c r="J95" s="203">
        <f>BK95</f>
        <v>353260.95</v>
      </c>
      <c r="K95" s="189"/>
      <c r="L95" s="194"/>
      <c r="M95" s="195"/>
      <c r="N95" s="196"/>
      <c r="O95" s="196"/>
      <c r="P95" s="197">
        <f>SUM(P96:P151)</f>
        <v>0</v>
      </c>
      <c r="Q95" s="196"/>
      <c r="R95" s="197">
        <f>SUM(R96:R151)</f>
        <v>0.30533320000000003</v>
      </c>
      <c r="S95" s="196"/>
      <c r="T95" s="198">
        <f>SUM(T96:T151)</f>
        <v>0</v>
      </c>
      <c r="AR95" s="199" t="s">
        <v>87</v>
      </c>
      <c r="AT95" s="200" t="s">
        <v>78</v>
      </c>
      <c r="AU95" s="200" t="s">
        <v>87</v>
      </c>
      <c r="AY95" s="199" t="s">
        <v>154</v>
      </c>
      <c r="BK95" s="201">
        <f>SUM(BK96:BK151)</f>
        <v>353260.95</v>
      </c>
    </row>
    <row r="96" spans="1:65" s="2" customFormat="1" ht="21.75" customHeight="1">
      <c r="A96" s="37"/>
      <c r="B96" s="38"/>
      <c r="C96" s="154" t="s">
        <v>87</v>
      </c>
      <c r="D96" s="154" t="s">
        <v>149</v>
      </c>
      <c r="E96" s="155" t="s">
        <v>857</v>
      </c>
      <c r="F96" s="156" t="s">
        <v>858</v>
      </c>
      <c r="G96" s="157" t="s">
        <v>859</v>
      </c>
      <c r="H96" s="158">
        <v>50</v>
      </c>
      <c r="I96" s="159">
        <v>73</v>
      </c>
      <c r="J96" s="160">
        <f>ROUND(I96*H96,2)</f>
        <v>3650</v>
      </c>
      <c r="K96" s="156" t="s">
        <v>251</v>
      </c>
      <c r="L96" s="42"/>
      <c r="M96" s="161" t="s">
        <v>35</v>
      </c>
      <c r="N96" s="162" t="s">
        <v>50</v>
      </c>
      <c r="O96" s="67"/>
      <c r="P96" s="163">
        <f>O96*H96</f>
        <v>0</v>
      </c>
      <c r="Q96" s="163">
        <v>4.0000000000000003E-5</v>
      </c>
      <c r="R96" s="163">
        <f>Q96*H96</f>
        <v>2E-3</v>
      </c>
      <c r="S96" s="163">
        <v>0</v>
      </c>
      <c r="T96" s="164">
        <f>S96*H96</f>
        <v>0</v>
      </c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R96" s="165" t="s">
        <v>163</v>
      </c>
      <c r="AT96" s="165" t="s">
        <v>149</v>
      </c>
      <c r="AU96" s="165" t="s">
        <v>89</v>
      </c>
      <c r="AY96" s="19" t="s">
        <v>154</v>
      </c>
      <c r="BE96" s="166">
        <f>IF(N96="základní",J96,0)</f>
        <v>3650</v>
      </c>
      <c r="BF96" s="166">
        <f>IF(N96="snížená",J96,0)</f>
        <v>0</v>
      </c>
      <c r="BG96" s="166">
        <f>IF(N96="zákl. přenesená",J96,0)</f>
        <v>0</v>
      </c>
      <c r="BH96" s="166">
        <f>IF(N96="sníž. přenesená",J96,0)</f>
        <v>0</v>
      </c>
      <c r="BI96" s="166">
        <f>IF(N96="nulová",J96,0)</f>
        <v>0</v>
      </c>
      <c r="BJ96" s="19" t="s">
        <v>87</v>
      </c>
      <c r="BK96" s="166">
        <f>ROUND(I96*H96,2)</f>
        <v>3650</v>
      </c>
      <c r="BL96" s="19" t="s">
        <v>163</v>
      </c>
      <c r="BM96" s="165" t="s">
        <v>1149</v>
      </c>
    </row>
    <row r="97" spans="1:65" s="2" customFormat="1" ht="10">
      <c r="A97" s="37"/>
      <c r="B97" s="38"/>
      <c r="C97" s="39"/>
      <c r="D97" s="215" t="s">
        <v>253</v>
      </c>
      <c r="E97" s="39"/>
      <c r="F97" s="216" t="s">
        <v>861</v>
      </c>
      <c r="G97" s="39"/>
      <c r="H97" s="39"/>
      <c r="I97" s="169"/>
      <c r="J97" s="39"/>
      <c r="K97" s="39"/>
      <c r="L97" s="42"/>
      <c r="M97" s="170"/>
      <c r="N97" s="171"/>
      <c r="O97" s="67"/>
      <c r="P97" s="67"/>
      <c r="Q97" s="67"/>
      <c r="R97" s="67"/>
      <c r="S97" s="67"/>
      <c r="T97" s="68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T97" s="19" t="s">
        <v>253</v>
      </c>
      <c r="AU97" s="19" t="s">
        <v>89</v>
      </c>
    </row>
    <row r="98" spans="1:65" s="13" customFormat="1" ht="10">
      <c r="B98" s="204"/>
      <c r="C98" s="205"/>
      <c r="D98" s="167" t="s">
        <v>247</v>
      </c>
      <c r="E98" s="206" t="s">
        <v>35</v>
      </c>
      <c r="F98" s="207" t="s">
        <v>862</v>
      </c>
      <c r="G98" s="205"/>
      <c r="H98" s="208">
        <v>50</v>
      </c>
      <c r="I98" s="209"/>
      <c r="J98" s="205"/>
      <c r="K98" s="205"/>
      <c r="L98" s="210"/>
      <c r="M98" s="211"/>
      <c r="N98" s="212"/>
      <c r="O98" s="212"/>
      <c r="P98" s="212"/>
      <c r="Q98" s="212"/>
      <c r="R98" s="212"/>
      <c r="S98" s="212"/>
      <c r="T98" s="213"/>
      <c r="AT98" s="214" t="s">
        <v>247</v>
      </c>
      <c r="AU98" s="214" t="s">
        <v>89</v>
      </c>
      <c r="AV98" s="13" t="s">
        <v>89</v>
      </c>
      <c r="AW98" s="13" t="s">
        <v>39</v>
      </c>
      <c r="AX98" s="13" t="s">
        <v>87</v>
      </c>
      <c r="AY98" s="214" t="s">
        <v>154</v>
      </c>
    </row>
    <row r="99" spans="1:65" s="2" customFormat="1" ht="21.75" customHeight="1">
      <c r="A99" s="37"/>
      <c r="B99" s="38"/>
      <c r="C99" s="154" t="s">
        <v>89</v>
      </c>
      <c r="D99" s="154" t="s">
        <v>149</v>
      </c>
      <c r="E99" s="155" t="s">
        <v>863</v>
      </c>
      <c r="F99" s="156" t="s">
        <v>864</v>
      </c>
      <c r="G99" s="157" t="s">
        <v>859</v>
      </c>
      <c r="H99" s="158">
        <v>1440</v>
      </c>
      <c r="I99" s="159">
        <v>86</v>
      </c>
      <c r="J99" s="160">
        <f>ROUND(I99*H99,2)</f>
        <v>123840</v>
      </c>
      <c r="K99" s="156" t="s">
        <v>251</v>
      </c>
      <c r="L99" s="42"/>
      <c r="M99" s="161" t="s">
        <v>35</v>
      </c>
      <c r="N99" s="162" t="s">
        <v>50</v>
      </c>
      <c r="O99" s="67"/>
      <c r="P99" s="163">
        <f>O99*H99</f>
        <v>0</v>
      </c>
      <c r="Q99" s="163">
        <v>5.0000000000000002E-5</v>
      </c>
      <c r="R99" s="163">
        <f>Q99*H99</f>
        <v>7.2000000000000008E-2</v>
      </c>
      <c r="S99" s="163">
        <v>0</v>
      </c>
      <c r="T99" s="164">
        <f>S99*H99</f>
        <v>0</v>
      </c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R99" s="165" t="s">
        <v>163</v>
      </c>
      <c r="AT99" s="165" t="s">
        <v>149</v>
      </c>
      <c r="AU99" s="165" t="s">
        <v>89</v>
      </c>
      <c r="AY99" s="19" t="s">
        <v>154</v>
      </c>
      <c r="BE99" s="166">
        <f>IF(N99="základní",J99,0)</f>
        <v>123840</v>
      </c>
      <c r="BF99" s="166">
        <f>IF(N99="snížená",J99,0)</f>
        <v>0</v>
      </c>
      <c r="BG99" s="166">
        <f>IF(N99="zákl. přenesená",J99,0)</f>
        <v>0</v>
      </c>
      <c r="BH99" s="166">
        <f>IF(N99="sníž. přenesená",J99,0)</f>
        <v>0</v>
      </c>
      <c r="BI99" s="166">
        <f>IF(N99="nulová",J99,0)</f>
        <v>0</v>
      </c>
      <c r="BJ99" s="19" t="s">
        <v>87</v>
      </c>
      <c r="BK99" s="166">
        <f>ROUND(I99*H99,2)</f>
        <v>123840</v>
      </c>
      <c r="BL99" s="19" t="s">
        <v>163</v>
      </c>
      <c r="BM99" s="165" t="s">
        <v>1150</v>
      </c>
    </row>
    <row r="100" spans="1:65" s="2" customFormat="1" ht="10">
      <c r="A100" s="37"/>
      <c r="B100" s="38"/>
      <c r="C100" s="39"/>
      <c r="D100" s="215" t="s">
        <v>253</v>
      </c>
      <c r="E100" s="39"/>
      <c r="F100" s="216" t="s">
        <v>866</v>
      </c>
      <c r="G100" s="39"/>
      <c r="H100" s="39"/>
      <c r="I100" s="169"/>
      <c r="J100" s="39"/>
      <c r="K100" s="39"/>
      <c r="L100" s="42"/>
      <c r="M100" s="170"/>
      <c r="N100" s="171"/>
      <c r="O100" s="67"/>
      <c r="P100" s="67"/>
      <c r="Q100" s="67"/>
      <c r="R100" s="67"/>
      <c r="S100" s="67"/>
      <c r="T100" s="68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T100" s="19" t="s">
        <v>253</v>
      </c>
      <c r="AU100" s="19" t="s">
        <v>89</v>
      </c>
    </row>
    <row r="101" spans="1:65" s="13" customFormat="1" ht="10">
      <c r="B101" s="204"/>
      <c r="C101" s="205"/>
      <c r="D101" s="167" t="s">
        <v>247</v>
      </c>
      <c r="E101" s="206" t="s">
        <v>35</v>
      </c>
      <c r="F101" s="207" t="s">
        <v>1151</v>
      </c>
      <c r="G101" s="205"/>
      <c r="H101" s="208">
        <v>1440</v>
      </c>
      <c r="I101" s="209"/>
      <c r="J101" s="205"/>
      <c r="K101" s="205"/>
      <c r="L101" s="210"/>
      <c r="M101" s="211"/>
      <c r="N101" s="212"/>
      <c r="O101" s="212"/>
      <c r="P101" s="212"/>
      <c r="Q101" s="212"/>
      <c r="R101" s="212"/>
      <c r="S101" s="212"/>
      <c r="T101" s="213"/>
      <c r="AT101" s="214" t="s">
        <v>247</v>
      </c>
      <c r="AU101" s="214" t="s">
        <v>89</v>
      </c>
      <c r="AV101" s="13" t="s">
        <v>89</v>
      </c>
      <c r="AW101" s="13" t="s">
        <v>39</v>
      </c>
      <c r="AX101" s="13" t="s">
        <v>87</v>
      </c>
      <c r="AY101" s="214" t="s">
        <v>154</v>
      </c>
    </row>
    <row r="102" spans="1:65" s="2" customFormat="1" ht="24.15" customHeight="1">
      <c r="A102" s="37"/>
      <c r="B102" s="38"/>
      <c r="C102" s="154" t="s">
        <v>159</v>
      </c>
      <c r="D102" s="154" t="s">
        <v>149</v>
      </c>
      <c r="E102" s="155" t="s">
        <v>868</v>
      </c>
      <c r="F102" s="156" t="s">
        <v>869</v>
      </c>
      <c r="G102" s="157" t="s">
        <v>870</v>
      </c>
      <c r="H102" s="158">
        <v>100</v>
      </c>
      <c r="I102" s="159">
        <v>35</v>
      </c>
      <c r="J102" s="160">
        <f>ROUND(I102*H102,2)</f>
        <v>3500</v>
      </c>
      <c r="K102" s="156" t="s">
        <v>251</v>
      </c>
      <c r="L102" s="42"/>
      <c r="M102" s="161" t="s">
        <v>35</v>
      </c>
      <c r="N102" s="162" t="s">
        <v>50</v>
      </c>
      <c r="O102" s="67"/>
      <c r="P102" s="163">
        <f>O102*H102</f>
        <v>0</v>
      </c>
      <c r="Q102" s="163">
        <v>0</v>
      </c>
      <c r="R102" s="163">
        <f>Q102*H102</f>
        <v>0</v>
      </c>
      <c r="S102" s="163">
        <v>0</v>
      </c>
      <c r="T102" s="164">
        <f>S102*H102</f>
        <v>0</v>
      </c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R102" s="165" t="s">
        <v>163</v>
      </c>
      <c r="AT102" s="165" t="s">
        <v>149</v>
      </c>
      <c r="AU102" s="165" t="s">
        <v>89</v>
      </c>
      <c r="AY102" s="19" t="s">
        <v>154</v>
      </c>
      <c r="BE102" s="166">
        <f>IF(N102="základní",J102,0)</f>
        <v>3500</v>
      </c>
      <c r="BF102" s="166">
        <f>IF(N102="snížená",J102,0)</f>
        <v>0</v>
      </c>
      <c r="BG102" s="166">
        <f>IF(N102="zákl. přenesená",J102,0)</f>
        <v>0</v>
      </c>
      <c r="BH102" s="166">
        <f>IF(N102="sníž. přenesená",J102,0)</f>
        <v>0</v>
      </c>
      <c r="BI102" s="166">
        <f>IF(N102="nulová",J102,0)</f>
        <v>0</v>
      </c>
      <c r="BJ102" s="19" t="s">
        <v>87</v>
      </c>
      <c r="BK102" s="166">
        <f>ROUND(I102*H102,2)</f>
        <v>3500</v>
      </c>
      <c r="BL102" s="19" t="s">
        <v>163</v>
      </c>
      <c r="BM102" s="165" t="s">
        <v>1152</v>
      </c>
    </row>
    <row r="103" spans="1:65" s="2" customFormat="1" ht="10">
      <c r="A103" s="37"/>
      <c r="B103" s="38"/>
      <c r="C103" s="39"/>
      <c r="D103" s="215" t="s">
        <v>253</v>
      </c>
      <c r="E103" s="39"/>
      <c r="F103" s="216" t="s">
        <v>872</v>
      </c>
      <c r="G103" s="39"/>
      <c r="H103" s="39"/>
      <c r="I103" s="169"/>
      <c r="J103" s="39"/>
      <c r="K103" s="39"/>
      <c r="L103" s="42"/>
      <c r="M103" s="170"/>
      <c r="N103" s="171"/>
      <c r="O103" s="67"/>
      <c r="P103" s="67"/>
      <c r="Q103" s="67"/>
      <c r="R103" s="67"/>
      <c r="S103" s="67"/>
      <c r="T103" s="68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T103" s="19" t="s">
        <v>253</v>
      </c>
      <c r="AU103" s="19" t="s">
        <v>89</v>
      </c>
    </row>
    <row r="104" spans="1:65" s="13" customFormat="1" ht="10">
      <c r="B104" s="204"/>
      <c r="C104" s="205"/>
      <c r="D104" s="167" t="s">
        <v>247</v>
      </c>
      <c r="E104" s="206" t="s">
        <v>35</v>
      </c>
      <c r="F104" s="207" t="s">
        <v>873</v>
      </c>
      <c r="G104" s="205"/>
      <c r="H104" s="208">
        <v>100</v>
      </c>
      <c r="I104" s="209"/>
      <c r="J104" s="205"/>
      <c r="K104" s="205"/>
      <c r="L104" s="210"/>
      <c r="M104" s="211"/>
      <c r="N104" s="212"/>
      <c r="O104" s="212"/>
      <c r="P104" s="212"/>
      <c r="Q104" s="212"/>
      <c r="R104" s="212"/>
      <c r="S104" s="212"/>
      <c r="T104" s="213"/>
      <c r="AT104" s="214" t="s">
        <v>247</v>
      </c>
      <c r="AU104" s="214" t="s">
        <v>89</v>
      </c>
      <c r="AV104" s="13" t="s">
        <v>89</v>
      </c>
      <c r="AW104" s="13" t="s">
        <v>39</v>
      </c>
      <c r="AX104" s="13" t="s">
        <v>87</v>
      </c>
      <c r="AY104" s="214" t="s">
        <v>154</v>
      </c>
    </row>
    <row r="105" spans="1:65" s="2" customFormat="1" ht="24.15" customHeight="1">
      <c r="A105" s="37"/>
      <c r="B105" s="38"/>
      <c r="C105" s="154" t="s">
        <v>163</v>
      </c>
      <c r="D105" s="154" t="s">
        <v>149</v>
      </c>
      <c r="E105" s="155" t="s">
        <v>874</v>
      </c>
      <c r="F105" s="156" t="s">
        <v>875</v>
      </c>
      <c r="G105" s="157" t="s">
        <v>870</v>
      </c>
      <c r="H105" s="158">
        <v>60</v>
      </c>
      <c r="I105" s="159">
        <v>38</v>
      </c>
      <c r="J105" s="160">
        <f>ROUND(I105*H105,2)</f>
        <v>2280</v>
      </c>
      <c r="K105" s="156" t="s">
        <v>251</v>
      </c>
      <c r="L105" s="42"/>
      <c r="M105" s="161" t="s">
        <v>35</v>
      </c>
      <c r="N105" s="162" t="s">
        <v>50</v>
      </c>
      <c r="O105" s="67"/>
      <c r="P105" s="163">
        <f>O105*H105</f>
        <v>0</v>
      </c>
      <c r="Q105" s="163">
        <v>0</v>
      </c>
      <c r="R105" s="163">
        <f>Q105*H105</f>
        <v>0</v>
      </c>
      <c r="S105" s="163">
        <v>0</v>
      </c>
      <c r="T105" s="164">
        <f>S105*H105</f>
        <v>0</v>
      </c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R105" s="165" t="s">
        <v>163</v>
      </c>
      <c r="AT105" s="165" t="s">
        <v>149</v>
      </c>
      <c r="AU105" s="165" t="s">
        <v>89</v>
      </c>
      <c r="AY105" s="19" t="s">
        <v>154</v>
      </c>
      <c r="BE105" s="166">
        <f>IF(N105="základní",J105,0)</f>
        <v>2280</v>
      </c>
      <c r="BF105" s="166">
        <f>IF(N105="snížená",J105,0)</f>
        <v>0</v>
      </c>
      <c r="BG105" s="166">
        <f>IF(N105="zákl. přenesená",J105,0)</f>
        <v>0</v>
      </c>
      <c r="BH105" s="166">
        <f>IF(N105="sníž. přenesená",J105,0)</f>
        <v>0</v>
      </c>
      <c r="BI105" s="166">
        <f>IF(N105="nulová",J105,0)</f>
        <v>0</v>
      </c>
      <c r="BJ105" s="19" t="s">
        <v>87</v>
      </c>
      <c r="BK105" s="166">
        <f>ROUND(I105*H105,2)</f>
        <v>2280</v>
      </c>
      <c r="BL105" s="19" t="s">
        <v>163</v>
      </c>
      <c r="BM105" s="165" t="s">
        <v>1153</v>
      </c>
    </row>
    <row r="106" spans="1:65" s="2" customFormat="1" ht="10">
      <c r="A106" s="37"/>
      <c r="B106" s="38"/>
      <c r="C106" s="39"/>
      <c r="D106" s="215" t="s">
        <v>253</v>
      </c>
      <c r="E106" s="39"/>
      <c r="F106" s="216" t="s">
        <v>877</v>
      </c>
      <c r="G106" s="39"/>
      <c r="H106" s="39"/>
      <c r="I106" s="169"/>
      <c r="J106" s="39"/>
      <c r="K106" s="39"/>
      <c r="L106" s="42"/>
      <c r="M106" s="170"/>
      <c r="N106" s="171"/>
      <c r="O106" s="67"/>
      <c r="P106" s="67"/>
      <c r="Q106" s="67"/>
      <c r="R106" s="67"/>
      <c r="S106" s="67"/>
      <c r="T106" s="68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T106" s="19" t="s">
        <v>253</v>
      </c>
      <c r="AU106" s="19" t="s">
        <v>89</v>
      </c>
    </row>
    <row r="107" spans="1:65" s="13" customFormat="1" ht="10">
      <c r="B107" s="204"/>
      <c r="C107" s="205"/>
      <c r="D107" s="167" t="s">
        <v>247</v>
      </c>
      <c r="E107" s="206" t="s">
        <v>35</v>
      </c>
      <c r="F107" s="207" t="s">
        <v>1154</v>
      </c>
      <c r="G107" s="205"/>
      <c r="H107" s="208">
        <v>60</v>
      </c>
      <c r="I107" s="209"/>
      <c r="J107" s="205"/>
      <c r="K107" s="205"/>
      <c r="L107" s="210"/>
      <c r="M107" s="211"/>
      <c r="N107" s="212"/>
      <c r="O107" s="212"/>
      <c r="P107" s="212"/>
      <c r="Q107" s="212"/>
      <c r="R107" s="212"/>
      <c r="S107" s="212"/>
      <c r="T107" s="213"/>
      <c r="AT107" s="214" t="s">
        <v>247</v>
      </c>
      <c r="AU107" s="214" t="s">
        <v>89</v>
      </c>
      <c r="AV107" s="13" t="s">
        <v>89</v>
      </c>
      <c r="AW107" s="13" t="s">
        <v>39</v>
      </c>
      <c r="AX107" s="13" t="s">
        <v>87</v>
      </c>
      <c r="AY107" s="214" t="s">
        <v>154</v>
      </c>
    </row>
    <row r="108" spans="1:65" s="2" customFormat="1" ht="49" customHeight="1">
      <c r="A108" s="37"/>
      <c r="B108" s="38"/>
      <c r="C108" s="154" t="s">
        <v>167</v>
      </c>
      <c r="D108" s="154" t="s">
        <v>149</v>
      </c>
      <c r="E108" s="155" t="s">
        <v>644</v>
      </c>
      <c r="F108" s="156" t="s">
        <v>645</v>
      </c>
      <c r="G108" s="157" t="s">
        <v>274</v>
      </c>
      <c r="H108" s="158">
        <v>2.6</v>
      </c>
      <c r="I108" s="159">
        <v>428.73</v>
      </c>
      <c r="J108" s="160">
        <f>ROUND(I108*H108,2)</f>
        <v>1114.7</v>
      </c>
      <c r="K108" s="156" t="s">
        <v>251</v>
      </c>
      <c r="L108" s="42"/>
      <c r="M108" s="161" t="s">
        <v>35</v>
      </c>
      <c r="N108" s="162" t="s">
        <v>50</v>
      </c>
      <c r="O108" s="67"/>
      <c r="P108" s="163">
        <f>O108*H108</f>
        <v>0</v>
      </c>
      <c r="Q108" s="163">
        <v>3.6900000000000002E-2</v>
      </c>
      <c r="R108" s="163">
        <f>Q108*H108</f>
        <v>9.5940000000000011E-2</v>
      </c>
      <c r="S108" s="163">
        <v>0</v>
      </c>
      <c r="T108" s="164">
        <f>S108*H108</f>
        <v>0</v>
      </c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R108" s="165" t="s">
        <v>163</v>
      </c>
      <c r="AT108" s="165" t="s">
        <v>149</v>
      </c>
      <c r="AU108" s="165" t="s">
        <v>89</v>
      </c>
      <c r="AY108" s="19" t="s">
        <v>154</v>
      </c>
      <c r="BE108" s="166">
        <f>IF(N108="základní",J108,0)</f>
        <v>1114.7</v>
      </c>
      <c r="BF108" s="166">
        <f>IF(N108="snížená",J108,0)</f>
        <v>0</v>
      </c>
      <c r="BG108" s="166">
        <f>IF(N108="zákl. přenesená",J108,0)</f>
        <v>0</v>
      </c>
      <c r="BH108" s="166">
        <f>IF(N108="sníž. přenesená",J108,0)</f>
        <v>0</v>
      </c>
      <c r="BI108" s="166">
        <f>IF(N108="nulová",J108,0)</f>
        <v>0</v>
      </c>
      <c r="BJ108" s="19" t="s">
        <v>87</v>
      </c>
      <c r="BK108" s="166">
        <f>ROUND(I108*H108,2)</f>
        <v>1114.7</v>
      </c>
      <c r="BL108" s="19" t="s">
        <v>163</v>
      </c>
      <c r="BM108" s="165" t="s">
        <v>1155</v>
      </c>
    </row>
    <row r="109" spans="1:65" s="2" customFormat="1" ht="10">
      <c r="A109" s="37"/>
      <c r="B109" s="38"/>
      <c r="C109" s="39"/>
      <c r="D109" s="215" t="s">
        <v>253</v>
      </c>
      <c r="E109" s="39"/>
      <c r="F109" s="216" t="s">
        <v>647</v>
      </c>
      <c r="G109" s="39"/>
      <c r="H109" s="39"/>
      <c r="I109" s="169"/>
      <c r="J109" s="39"/>
      <c r="K109" s="39"/>
      <c r="L109" s="42"/>
      <c r="M109" s="170"/>
      <c r="N109" s="171"/>
      <c r="O109" s="67"/>
      <c r="P109" s="67"/>
      <c r="Q109" s="67"/>
      <c r="R109" s="67"/>
      <c r="S109" s="67"/>
      <c r="T109" s="68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T109" s="19" t="s">
        <v>253</v>
      </c>
      <c r="AU109" s="19" t="s">
        <v>89</v>
      </c>
    </row>
    <row r="110" spans="1:65" s="13" customFormat="1" ht="10">
      <c r="B110" s="204"/>
      <c r="C110" s="205"/>
      <c r="D110" s="167" t="s">
        <v>247</v>
      </c>
      <c r="E110" s="206" t="s">
        <v>35</v>
      </c>
      <c r="F110" s="207" t="s">
        <v>1156</v>
      </c>
      <c r="G110" s="205"/>
      <c r="H110" s="208">
        <v>2.6</v>
      </c>
      <c r="I110" s="209"/>
      <c r="J110" s="205"/>
      <c r="K110" s="205"/>
      <c r="L110" s="210"/>
      <c r="M110" s="211"/>
      <c r="N110" s="212"/>
      <c r="O110" s="212"/>
      <c r="P110" s="212"/>
      <c r="Q110" s="212"/>
      <c r="R110" s="212"/>
      <c r="S110" s="212"/>
      <c r="T110" s="213"/>
      <c r="AT110" s="214" t="s">
        <v>247</v>
      </c>
      <c r="AU110" s="214" t="s">
        <v>89</v>
      </c>
      <c r="AV110" s="13" t="s">
        <v>89</v>
      </c>
      <c r="AW110" s="13" t="s">
        <v>39</v>
      </c>
      <c r="AX110" s="13" t="s">
        <v>87</v>
      </c>
      <c r="AY110" s="214" t="s">
        <v>154</v>
      </c>
    </row>
    <row r="111" spans="1:65" s="2" customFormat="1" ht="24.15" customHeight="1">
      <c r="A111" s="37"/>
      <c r="B111" s="38"/>
      <c r="C111" s="154" t="s">
        <v>171</v>
      </c>
      <c r="D111" s="154" t="s">
        <v>149</v>
      </c>
      <c r="E111" s="155" t="s">
        <v>660</v>
      </c>
      <c r="F111" s="156" t="s">
        <v>661</v>
      </c>
      <c r="G111" s="157" t="s">
        <v>662</v>
      </c>
      <c r="H111" s="158">
        <v>3.9</v>
      </c>
      <c r="I111" s="159">
        <v>594</v>
      </c>
      <c r="J111" s="160">
        <f>ROUND(I111*H111,2)</f>
        <v>2316.6</v>
      </c>
      <c r="K111" s="156" t="s">
        <v>251</v>
      </c>
      <c r="L111" s="42"/>
      <c r="M111" s="161" t="s">
        <v>35</v>
      </c>
      <c r="N111" s="162" t="s">
        <v>50</v>
      </c>
      <c r="O111" s="67"/>
      <c r="P111" s="163">
        <f>O111*H111</f>
        <v>0</v>
      </c>
      <c r="Q111" s="163">
        <v>0</v>
      </c>
      <c r="R111" s="163">
        <f>Q111*H111</f>
        <v>0</v>
      </c>
      <c r="S111" s="163">
        <v>0</v>
      </c>
      <c r="T111" s="164">
        <f>S111*H111</f>
        <v>0</v>
      </c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R111" s="165" t="s">
        <v>163</v>
      </c>
      <c r="AT111" s="165" t="s">
        <v>149</v>
      </c>
      <c r="AU111" s="165" t="s">
        <v>89</v>
      </c>
      <c r="AY111" s="19" t="s">
        <v>154</v>
      </c>
      <c r="BE111" s="166">
        <f>IF(N111="základní",J111,0)</f>
        <v>2316.6</v>
      </c>
      <c r="BF111" s="166">
        <f>IF(N111="snížená",J111,0)</f>
        <v>0</v>
      </c>
      <c r="BG111" s="166">
        <f>IF(N111="zákl. přenesená",J111,0)</f>
        <v>0</v>
      </c>
      <c r="BH111" s="166">
        <f>IF(N111="sníž. přenesená",J111,0)</f>
        <v>0</v>
      </c>
      <c r="BI111" s="166">
        <f>IF(N111="nulová",J111,0)</f>
        <v>0</v>
      </c>
      <c r="BJ111" s="19" t="s">
        <v>87</v>
      </c>
      <c r="BK111" s="166">
        <f>ROUND(I111*H111,2)</f>
        <v>2316.6</v>
      </c>
      <c r="BL111" s="19" t="s">
        <v>163</v>
      </c>
      <c r="BM111" s="165" t="s">
        <v>1157</v>
      </c>
    </row>
    <row r="112" spans="1:65" s="2" customFormat="1" ht="10">
      <c r="A112" s="37"/>
      <c r="B112" s="38"/>
      <c r="C112" s="39"/>
      <c r="D112" s="215" t="s">
        <v>253</v>
      </c>
      <c r="E112" s="39"/>
      <c r="F112" s="216" t="s">
        <v>664</v>
      </c>
      <c r="G112" s="39"/>
      <c r="H112" s="39"/>
      <c r="I112" s="169"/>
      <c r="J112" s="39"/>
      <c r="K112" s="39"/>
      <c r="L112" s="42"/>
      <c r="M112" s="170"/>
      <c r="N112" s="171"/>
      <c r="O112" s="67"/>
      <c r="P112" s="67"/>
      <c r="Q112" s="67"/>
      <c r="R112" s="67"/>
      <c r="S112" s="67"/>
      <c r="T112" s="68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T112" s="19" t="s">
        <v>253</v>
      </c>
      <c r="AU112" s="19" t="s">
        <v>89</v>
      </c>
    </row>
    <row r="113" spans="1:65" s="13" customFormat="1" ht="10">
      <c r="B113" s="204"/>
      <c r="C113" s="205"/>
      <c r="D113" s="167" t="s">
        <v>247</v>
      </c>
      <c r="E113" s="206" t="s">
        <v>35</v>
      </c>
      <c r="F113" s="207" t="s">
        <v>1158</v>
      </c>
      <c r="G113" s="205"/>
      <c r="H113" s="208">
        <v>3.9</v>
      </c>
      <c r="I113" s="209"/>
      <c r="J113" s="205"/>
      <c r="K113" s="205"/>
      <c r="L113" s="210"/>
      <c r="M113" s="211"/>
      <c r="N113" s="212"/>
      <c r="O113" s="212"/>
      <c r="P113" s="212"/>
      <c r="Q113" s="212"/>
      <c r="R113" s="212"/>
      <c r="S113" s="212"/>
      <c r="T113" s="213"/>
      <c r="AT113" s="214" t="s">
        <v>247</v>
      </c>
      <c r="AU113" s="214" t="s">
        <v>89</v>
      </c>
      <c r="AV113" s="13" t="s">
        <v>89</v>
      </c>
      <c r="AW113" s="13" t="s">
        <v>39</v>
      </c>
      <c r="AX113" s="13" t="s">
        <v>87</v>
      </c>
      <c r="AY113" s="214" t="s">
        <v>154</v>
      </c>
    </row>
    <row r="114" spans="1:65" s="2" customFormat="1" ht="24.15" customHeight="1">
      <c r="A114" s="37"/>
      <c r="B114" s="38"/>
      <c r="C114" s="154" t="s">
        <v>175</v>
      </c>
      <c r="D114" s="154" t="s">
        <v>149</v>
      </c>
      <c r="E114" s="155" t="s">
        <v>666</v>
      </c>
      <c r="F114" s="156" t="s">
        <v>667</v>
      </c>
      <c r="G114" s="157" t="s">
        <v>662</v>
      </c>
      <c r="H114" s="158">
        <v>73.099000000000004</v>
      </c>
      <c r="I114" s="159">
        <v>453</v>
      </c>
      <c r="J114" s="160">
        <f>ROUND(I114*H114,2)</f>
        <v>33113.85</v>
      </c>
      <c r="K114" s="156" t="s">
        <v>251</v>
      </c>
      <c r="L114" s="42"/>
      <c r="M114" s="161" t="s">
        <v>35</v>
      </c>
      <c r="N114" s="162" t="s">
        <v>50</v>
      </c>
      <c r="O114" s="67"/>
      <c r="P114" s="163">
        <f>O114*H114</f>
        <v>0</v>
      </c>
      <c r="Q114" s="163">
        <v>0</v>
      </c>
      <c r="R114" s="163">
        <f>Q114*H114</f>
        <v>0</v>
      </c>
      <c r="S114" s="163">
        <v>0</v>
      </c>
      <c r="T114" s="164">
        <f>S114*H114</f>
        <v>0</v>
      </c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R114" s="165" t="s">
        <v>163</v>
      </c>
      <c r="AT114" s="165" t="s">
        <v>149</v>
      </c>
      <c r="AU114" s="165" t="s">
        <v>89</v>
      </c>
      <c r="AY114" s="19" t="s">
        <v>154</v>
      </c>
      <c r="BE114" s="166">
        <f>IF(N114="základní",J114,0)</f>
        <v>33113.85</v>
      </c>
      <c r="BF114" s="166">
        <f>IF(N114="snížená",J114,0)</f>
        <v>0</v>
      </c>
      <c r="BG114" s="166">
        <f>IF(N114="zákl. přenesená",J114,0)</f>
        <v>0</v>
      </c>
      <c r="BH114" s="166">
        <f>IF(N114="sníž. přenesená",J114,0)</f>
        <v>0</v>
      </c>
      <c r="BI114" s="166">
        <f>IF(N114="nulová",J114,0)</f>
        <v>0</v>
      </c>
      <c r="BJ114" s="19" t="s">
        <v>87</v>
      </c>
      <c r="BK114" s="166">
        <f>ROUND(I114*H114,2)</f>
        <v>33113.85</v>
      </c>
      <c r="BL114" s="19" t="s">
        <v>163</v>
      </c>
      <c r="BM114" s="165" t="s">
        <v>1159</v>
      </c>
    </row>
    <row r="115" spans="1:65" s="2" customFormat="1" ht="10">
      <c r="A115" s="37"/>
      <c r="B115" s="38"/>
      <c r="C115" s="39"/>
      <c r="D115" s="215" t="s">
        <v>253</v>
      </c>
      <c r="E115" s="39"/>
      <c r="F115" s="216" t="s">
        <v>669</v>
      </c>
      <c r="G115" s="39"/>
      <c r="H115" s="39"/>
      <c r="I115" s="169"/>
      <c r="J115" s="39"/>
      <c r="K115" s="39"/>
      <c r="L115" s="42"/>
      <c r="M115" s="170"/>
      <c r="N115" s="171"/>
      <c r="O115" s="67"/>
      <c r="P115" s="67"/>
      <c r="Q115" s="67"/>
      <c r="R115" s="67"/>
      <c r="S115" s="67"/>
      <c r="T115" s="68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T115" s="19" t="s">
        <v>253</v>
      </c>
      <c r="AU115" s="19" t="s">
        <v>89</v>
      </c>
    </row>
    <row r="116" spans="1:65" s="13" customFormat="1" ht="10">
      <c r="B116" s="204"/>
      <c r="C116" s="205"/>
      <c r="D116" s="167" t="s">
        <v>247</v>
      </c>
      <c r="E116" s="206" t="s">
        <v>35</v>
      </c>
      <c r="F116" s="207" t="s">
        <v>1160</v>
      </c>
      <c r="G116" s="205"/>
      <c r="H116" s="208">
        <v>134.32</v>
      </c>
      <c r="I116" s="209"/>
      <c r="J116" s="205"/>
      <c r="K116" s="205"/>
      <c r="L116" s="210"/>
      <c r="M116" s="211"/>
      <c r="N116" s="212"/>
      <c r="O116" s="212"/>
      <c r="P116" s="212"/>
      <c r="Q116" s="212"/>
      <c r="R116" s="212"/>
      <c r="S116" s="212"/>
      <c r="T116" s="213"/>
      <c r="AT116" s="214" t="s">
        <v>247</v>
      </c>
      <c r="AU116" s="214" t="s">
        <v>89</v>
      </c>
      <c r="AV116" s="13" t="s">
        <v>89</v>
      </c>
      <c r="AW116" s="13" t="s">
        <v>39</v>
      </c>
      <c r="AX116" s="13" t="s">
        <v>79</v>
      </c>
      <c r="AY116" s="214" t="s">
        <v>154</v>
      </c>
    </row>
    <row r="117" spans="1:65" s="13" customFormat="1" ht="10">
      <c r="B117" s="204"/>
      <c r="C117" s="205"/>
      <c r="D117" s="167" t="s">
        <v>247</v>
      </c>
      <c r="E117" s="206" t="s">
        <v>35</v>
      </c>
      <c r="F117" s="207" t="s">
        <v>1161</v>
      </c>
      <c r="G117" s="205"/>
      <c r="H117" s="208">
        <v>14.842000000000001</v>
      </c>
      <c r="I117" s="209"/>
      <c r="J117" s="205"/>
      <c r="K117" s="205"/>
      <c r="L117" s="210"/>
      <c r="M117" s="211"/>
      <c r="N117" s="212"/>
      <c r="O117" s="212"/>
      <c r="P117" s="212"/>
      <c r="Q117" s="212"/>
      <c r="R117" s="212"/>
      <c r="S117" s="212"/>
      <c r="T117" s="213"/>
      <c r="AT117" s="214" t="s">
        <v>247</v>
      </c>
      <c r="AU117" s="214" t="s">
        <v>89</v>
      </c>
      <c r="AV117" s="13" t="s">
        <v>89</v>
      </c>
      <c r="AW117" s="13" t="s">
        <v>39</v>
      </c>
      <c r="AX117" s="13" t="s">
        <v>79</v>
      </c>
      <c r="AY117" s="214" t="s">
        <v>154</v>
      </c>
    </row>
    <row r="118" spans="1:65" s="13" customFormat="1" ht="10">
      <c r="B118" s="204"/>
      <c r="C118" s="205"/>
      <c r="D118" s="167" t="s">
        <v>247</v>
      </c>
      <c r="E118" s="206" t="s">
        <v>35</v>
      </c>
      <c r="F118" s="207" t="s">
        <v>1162</v>
      </c>
      <c r="G118" s="205"/>
      <c r="H118" s="208">
        <v>94.5</v>
      </c>
      <c r="I118" s="209"/>
      <c r="J118" s="205"/>
      <c r="K118" s="205"/>
      <c r="L118" s="210"/>
      <c r="M118" s="211"/>
      <c r="N118" s="212"/>
      <c r="O118" s="212"/>
      <c r="P118" s="212"/>
      <c r="Q118" s="212"/>
      <c r="R118" s="212"/>
      <c r="S118" s="212"/>
      <c r="T118" s="213"/>
      <c r="AT118" s="214" t="s">
        <v>247</v>
      </c>
      <c r="AU118" s="214" t="s">
        <v>89</v>
      </c>
      <c r="AV118" s="13" t="s">
        <v>89</v>
      </c>
      <c r="AW118" s="13" t="s">
        <v>39</v>
      </c>
      <c r="AX118" s="13" t="s">
        <v>79</v>
      </c>
      <c r="AY118" s="214" t="s">
        <v>154</v>
      </c>
    </row>
    <row r="119" spans="1:65" s="15" customFormat="1" ht="10">
      <c r="B119" s="238"/>
      <c r="C119" s="239"/>
      <c r="D119" s="167" t="s">
        <v>247</v>
      </c>
      <c r="E119" s="240" t="s">
        <v>35</v>
      </c>
      <c r="F119" s="241" t="s">
        <v>482</v>
      </c>
      <c r="G119" s="239"/>
      <c r="H119" s="242">
        <v>243.66200000000001</v>
      </c>
      <c r="I119" s="243"/>
      <c r="J119" s="239"/>
      <c r="K119" s="239"/>
      <c r="L119" s="244"/>
      <c r="M119" s="245"/>
      <c r="N119" s="246"/>
      <c r="O119" s="246"/>
      <c r="P119" s="246"/>
      <c r="Q119" s="246"/>
      <c r="R119" s="246"/>
      <c r="S119" s="246"/>
      <c r="T119" s="247"/>
      <c r="AT119" s="248" t="s">
        <v>247</v>
      </c>
      <c r="AU119" s="248" t="s">
        <v>89</v>
      </c>
      <c r="AV119" s="15" t="s">
        <v>159</v>
      </c>
      <c r="AW119" s="15" t="s">
        <v>39</v>
      </c>
      <c r="AX119" s="15" t="s">
        <v>79</v>
      </c>
      <c r="AY119" s="248" t="s">
        <v>154</v>
      </c>
    </row>
    <row r="120" spans="1:65" s="13" customFormat="1" ht="10">
      <c r="B120" s="204"/>
      <c r="C120" s="205"/>
      <c r="D120" s="167" t="s">
        <v>247</v>
      </c>
      <c r="E120" s="206" t="s">
        <v>35</v>
      </c>
      <c r="F120" s="207" t="s">
        <v>1163</v>
      </c>
      <c r="G120" s="205"/>
      <c r="H120" s="208">
        <v>73.099000000000004</v>
      </c>
      <c r="I120" s="209"/>
      <c r="J120" s="205"/>
      <c r="K120" s="205"/>
      <c r="L120" s="210"/>
      <c r="M120" s="211"/>
      <c r="N120" s="212"/>
      <c r="O120" s="212"/>
      <c r="P120" s="212"/>
      <c r="Q120" s="212"/>
      <c r="R120" s="212"/>
      <c r="S120" s="212"/>
      <c r="T120" s="213"/>
      <c r="AT120" s="214" t="s">
        <v>247</v>
      </c>
      <c r="AU120" s="214" t="s">
        <v>89</v>
      </c>
      <c r="AV120" s="13" t="s">
        <v>89</v>
      </c>
      <c r="AW120" s="13" t="s">
        <v>39</v>
      </c>
      <c r="AX120" s="13" t="s">
        <v>87</v>
      </c>
      <c r="AY120" s="214" t="s">
        <v>154</v>
      </c>
    </row>
    <row r="121" spans="1:65" s="2" customFormat="1" ht="24.15" customHeight="1">
      <c r="A121" s="37"/>
      <c r="B121" s="38"/>
      <c r="C121" s="154" t="s">
        <v>179</v>
      </c>
      <c r="D121" s="154" t="s">
        <v>149</v>
      </c>
      <c r="E121" s="155" t="s">
        <v>1164</v>
      </c>
      <c r="F121" s="156" t="s">
        <v>1165</v>
      </c>
      <c r="G121" s="157" t="s">
        <v>662</v>
      </c>
      <c r="H121" s="158">
        <v>48.731999999999999</v>
      </c>
      <c r="I121" s="159">
        <v>904</v>
      </c>
      <c r="J121" s="160">
        <f>ROUND(I121*H121,2)</f>
        <v>44053.73</v>
      </c>
      <c r="K121" s="156" t="s">
        <v>251</v>
      </c>
      <c r="L121" s="42"/>
      <c r="M121" s="161" t="s">
        <v>35</v>
      </c>
      <c r="N121" s="162" t="s">
        <v>50</v>
      </c>
      <c r="O121" s="67"/>
      <c r="P121" s="163">
        <f>O121*H121</f>
        <v>0</v>
      </c>
      <c r="Q121" s="163">
        <v>0</v>
      </c>
      <c r="R121" s="163">
        <f>Q121*H121</f>
        <v>0</v>
      </c>
      <c r="S121" s="163">
        <v>0</v>
      </c>
      <c r="T121" s="164">
        <f>S121*H121</f>
        <v>0</v>
      </c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R121" s="165" t="s">
        <v>163</v>
      </c>
      <c r="AT121" s="165" t="s">
        <v>149</v>
      </c>
      <c r="AU121" s="165" t="s">
        <v>89</v>
      </c>
      <c r="AY121" s="19" t="s">
        <v>154</v>
      </c>
      <c r="BE121" s="166">
        <f>IF(N121="základní",J121,0)</f>
        <v>44053.73</v>
      </c>
      <c r="BF121" s="166">
        <f>IF(N121="snížená",J121,0)</f>
        <v>0</v>
      </c>
      <c r="BG121" s="166">
        <f>IF(N121="zákl. přenesená",J121,0)</f>
        <v>0</v>
      </c>
      <c r="BH121" s="166">
        <f>IF(N121="sníž. přenesená",J121,0)</f>
        <v>0</v>
      </c>
      <c r="BI121" s="166">
        <f>IF(N121="nulová",J121,0)</f>
        <v>0</v>
      </c>
      <c r="BJ121" s="19" t="s">
        <v>87</v>
      </c>
      <c r="BK121" s="166">
        <f>ROUND(I121*H121,2)</f>
        <v>44053.73</v>
      </c>
      <c r="BL121" s="19" t="s">
        <v>163</v>
      </c>
      <c r="BM121" s="165" t="s">
        <v>1166</v>
      </c>
    </row>
    <row r="122" spans="1:65" s="2" customFormat="1" ht="10">
      <c r="A122" s="37"/>
      <c r="B122" s="38"/>
      <c r="C122" s="39"/>
      <c r="D122" s="215" t="s">
        <v>253</v>
      </c>
      <c r="E122" s="39"/>
      <c r="F122" s="216" t="s">
        <v>1167</v>
      </c>
      <c r="G122" s="39"/>
      <c r="H122" s="39"/>
      <c r="I122" s="169"/>
      <c r="J122" s="39"/>
      <c r="K122" s="39"/>
      <c r="L122" s="42"/>
      <c r="M122" s="170"/>
      <c r="N122" s="171"/>
      <c r="O122" s="67"/>
      <c r="P122" s="67"/>
      <c r="Q122" s="67"/>
      <c r="R122" s="67"/>
      <c r="S122" s="67"/>
      <c r="T122" s="68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T122" s="19" t="s">
        <v>253</v>
      </c>
      <c r="AU122" s="19" t="s">
        <v>89</v>
      </c>
    </row>
    <row r="123" spans="1:65" s="13" customFormat="1" ht="10">
      <c r="B123" s="204"/>
      <c r="C123" s="205"/>
      <c r="D123" s="167" t="s">
        <v>247</v>
      </c>
      <c r="E123" s="206" t="s">
        <v>35</v>
      </c>
      <c r="F123" s="207" t="s">
        <v>1160</v>
      </c>
      <c r="G123" s="205"/>
      <c r="H123" s="208">
        <v>134.32</v>
      </c>
      <c r="I123" s="209"/>
      <c r="J123" s="205"/>
      <c r="K123" s="205"/>
      <c r="L123" s="210"/>
      <c r="M123" s="211"/>
      <c r="N123" s="212"/>
      <c r="O123" s="212"/>
      <c r="P123" s="212"/>
      <c r="Q123" s="212"/>
      <c r="R123" s="212"/>
      <c r="S123" s="212"/>
      <c r="T123" s="213"/>
      <c r="AT123" s="214" t="s">
        <v>247</v>
      </c>
      <c r="AU123" s="214" t="s">
        <v>89</v>
      </c>
      <c r="AV123" s="13" t="s">
        <v>89</v>
      </c>
      <c r="AW123" s="13" t="s">
        <v>39</v>
      </c>
      <c r="AX123" s="13" t="s">
        <v>79</v>
      </c>
      <c r="AY123" s="214" t="s">
        <v>154</v>
      </c>
    </row>
    <row r="124" spans="1:65" s="13" customFormat="1" ht="10">
      <c r="B124" s="204"/>
      <c r="C124" s="205"/>
      <c r="D124" s="167" t="s">
        <v>247</v>
      </c>
      <c r="E124" s="206" t="s">
        <v>35</v>
      </c>
      <c r="F124" s="207" t="s">
        <v>1161</v>
      </c>
      <c r="G124" s="205"/>
      <c r="H124" s="208">
        <v>14.842000000000001</v>
      </c>
      <c r="I124" s="209"/>
      <c r="J124" s="205"/>
      <c r="K124" s="205"/>
      <c r="L124" s="210"/>
      <c r="M124" s="211"/>
      <c r="N124" s="212"/>
      <c r="O124" s="212"/>
      <c r="P124" s="212"/>
      <c r="Q124" s="212"/>
      <c r="R124" s="212"/>
      <c r="S124" s="212"/>
      <c r="T124" s="213"/>
      <c r="AT124" s="214" t="s">
        <v>247</v>
      </c>
      <c r="AU124" s="214" t="s">
        <v>89</v>
      </c>
      <c r="AV124" s="13" t="s">
        <v>89</v>
      </c>
      <c r="AW124" s="13" t="s">
        <v>39</v>
      </c>
      <c r="AX124" s="13" t="s">
        <v>79</v>
      </c>
      <c r="AY124" s="214" t="s">
        <v>154</v>
      </c>
    </row>
    <row r="125" spans="1:65" s="13" customFormat="1" ht="10">
      <c r="B125" s="204"/>
      <c r="C125" s="205"/>
      <c r="D125" s="167" t="s">
        <v>247</v>
      </c>
      <c r="E125" s="206" t="s">
        <v>35</v>
      </c>
      <c r="F125" s="207" t="s">
        <v>1162</v>
      </c>
      <c r="G125" s="205"/>
      <c r="H125" s="208">
        <v>94.5</v>
      </c>
      <c r="I125" s="209"/>
      <c r="J125" s="205"/>
      <c r="K125" s="205"/>
      <c r="L125" s="210"/>
      <c r="M125" s="211"/>
      <c r="N125" s="212"/>
      <c r="O125" s="212"/>
      <c r="P125" s="212"/>
      <c r="Q125" s="212"/>
      <c r="R125" s="212"/>
      <c r="S125" s="212"/>
      <c r="T125" s="213"/>
      <c r="AT125" s="214" t="s">
        <v>247</v>
      </c>
      <c r="AU125" s="214" t="s">
        <v>89</v>
      </c>
      <c r="AV125" s="13" t="s">
        <v>89</v>
      </c>
      <c r="AW125" s="13" t="s">
        <v>39</v>
      </c>
      <c r="AX125" s="13" t="s">
        <v>79</v>
      </c>
      <c r="AY125" s="214" t="s">
        <v>154</v>
      </c>
    </row>
    <row r="126" spans="1:65" s="15" customFormat="1" ht="10">
      <c r="B126" s="238"/>
      <c r="C126" s="239"/>
      <c r="D126" s="167" t="s">
        <v>247</v>
      </c>
      <c r="E126" s="240" t="s">
        <v>35</v>
      </c>
      <c r="F126" s="241" t="s">
        <v>482</v>
      </c>
      <c r="G126" s="239"/>
      <c r="H126" s="242">
        <v>243.66200000000001</v>
      </c>
      <c r="I126" s="243"/>
      <c r="J126" s="239"/>
      <c r="K126" s="239"/>
      <c r="L126" s="244"/>
      <c r="M126" s="245"/>
      <c r="N126" s="246"/>
      <c r="O126" s="246"/>
      <c r="P126" s="246"/>
      <c r="Q126" s="246"/>
      <c r="R126" s="246"/>
      <c r="S126" s="246"/>
      <c r="T126" s="247"/>
      <c r="AT126" s="248" t="s">
        <v>247</v>
      </c>
      <c r="AU126" s="248" t="s">
        <v>89</v>
      </c>
      <c r="AV126" s="15" t="s">
        <v>159</v>
      </c>
      <c r="AW126" s="15" t="s">
        <v>39</v>
      </c>
      <c r="AX126" s="15" t="s">
        <v>79</v>
      </c>
      <c r="AY126" s="248" t="s">
        <v>154</v>
      </c>
    </row>
    <row r="127" spans="1:65" s="13" customFormat="1" ht="10">
      <c r="B127" s="204"/>
      <c r="C127" s="205"/>
      <c r="D127" s="167" t="s">
        <v>247</v>
      </c>
      <c r="E127" s="206" t="s">
        <v>35</v>
      </c>
      <c r="F127" s="207" t="s">
        <v>1168</v>
      </c>
      <c r="G127" s="205"/>
      <c r="H127" s="208">
        <v>48.731999999999999</v>
      </c>
      <c r="I127" s="209"/>
      <c r="J127" s="205"/>
      <c r="K127" s="205"/>
      <c r="L127" s="210"/>
      <c r="M127" s="211"/>
      <c r="N127" s="212"/>
      <c r="O127" s="212"/>
      <c r="P127" s="212"/>
      <c r="Q127" s="212"/>
      <c r="R127" s="212"/>
      <c r="S127" s="212"/>
      <c r="T127" s="213"/>
      <c r="AT127" s="214" t="s">
        <v>247</v>
      </c>
      <c r="AU127" s="214" t="s">
        <v>89</v>
      </c>
      <c r="AV127" s="13" t="s">
        <v>89</v>
      </c>
      <c r="AW127" s="13" t="s">
        <v>39</v>
      </c>
      <c r="AX127" s="13" t="s">
        <v>87</v>
      </c>
      <c r="AY127" s="214" t="s">
        <v>154</v>
      </c>
    </row>
    <row r="128" spans="1:65" s="2" customFormat="1" ht="24.15" customHeight="1">
      <c r="A128" s="37"/>
      <c r="B128" s="38"/>
      <c r="C128" s="154" t="s">
        <v>183</v>
      </c>
      <c r="D128" s="154" t="s">
        <v>149</v>
      </c>
      <c r="E128" s="155" t="s">
        <v>1169</v>
      </c>
      <c r="F128" s="156" t="s">
        <v>1170</v>
      </c>
      <c r="G128" s="157" t="s">
        <v>662</v>
      </c>
      <c r="H128" s="158">
        <v>73.099000000000004</v>
      </c>
      <c r="I128" s="159">
        <v>968</v>
      </c>
      <c r="J128" s="160">
        <f>ROUND(I128*H128,2)</f>
        <v>70759.83</v>
      </c>
      <c r="K128" s="156" t="s">
        <v>251</v>
      </c>
      <c r="L128" s="42"/>
      <c r="M128" s="161" t="s">
        <v>35</v>
      </c>
      <c r="N128" s="162" t="s">
        <v>50</v>
      </c>
      <c r="O128" s="67"/>
      <c r="P128" s="163">
        <f>O128*H128</f>
        <v>0</v>
      </c>
      <c r="Q128" s="163">
        <v>0</v>
      </c>
      <c r="R128" s="163">
        <f>Q128*H128</f>
        <v>0</v>
      </c>
      <c r="S128" s="163">
        <v>0</v>
      </c>
      <c r="T128" s="164">
        <f>S128*H128</f>
        <v>0</v>
      </c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R128" s="165" t="s">
        <v>163</v>
      </c>
      <c r="AT128" s="165" t="s">
        <v>149</v>
      </c>
      <c r="AU128" s="165" t="s">
        <v>89</v>
      </c>
      <c r="AY128" s="19" t="s">
        <v>154</v>
      </c>
      <c r="BE128" s="166">
        <f>IF(N128="základní",J128,0)</f>
        <v>70759.83</v>
      </c>
      <c r="BF128" s="166">
        <f>IF(N128="snížená",J128,0)</f>
        <v>0</v>
      </c>
      <c r="BG128" s="166">
        <f>IF(N128="zákl. přenesená",J128,0)</f>
        <v>0</v>
      </c>
      <c r="BH128" s="166">
        <f>IF(N128="sníž. přenesená",J128,0)</f>
        <v>0</v>
      </c>
      <c r="BI128" s="166">
        <f>IF(N128="nulová",J128,0)</f>
        <v>0</v>
      </c>
      <c r="BJ128" s="19" t="s">
        <v>87</v>
      </c>
      <c r="BK128" s="166">
        <f>ROUND(I128*H128,2)</f>
        <v>70759.83</v>
      </c>
      <c r="BL128" s="19" t="s">
        <v>163</v>
      </c>
      <c r="BM128" s="165" t="s">
        <v>1171</v>
      </c>
    </row>
    <row r="129" spans="1:65" s="2" customFormat="1" ht="10">
      <c r="A129" s="37"/>
      <c r="B129" s="38"/>
      <c r="C129" s="39"/>
      <c r="D129" s="215" t="s">
        <v>253</v>
      </c>
      <c r="E129" s="39"/>
      <c r="F129" s="216" t="s">
        <v>1172</v>
      </c>
      <c r="G129" s="39"/>
      <c r="H129" s="39"/>
      <c r="I129" s="169"/>
      <c r="J129" s="39"/>
      <c r="K129" s="39"/>
      <c r="L129" s="42"/>
      <c r="M129" s="170"/>
      <c r="N129" s="171"/>
      <c r="O129" s="67"/>
      <c r="P129" s="67"/>
      <c r="Q129" s="67"/>
      <c r="R129" s="67"/>
      <c r="S129" s="67"/>
      <c r="T129" s="68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T129" s="19" t="s">
        <v>253</v>
      </c>
      <c r="AU129" s="19" t="s">
        <v>89</v>
      </c>
    </row>
    <row r="130" spans="1:65" s="13" customFormat="1" ht="10">
      <c r="B130" s="204"/>
      <c r="C130" s="205"/>
      <c r="D130" s="167" t="s">
        <v>247</v>
      </c>
      <c r="E130" s="206" t="s">
        <v>35</v>
      </c>
      <c r="F130" s="207" t="s">
        <v>1160</v>
      </c>
      <c r="G130" s="205"/>
      <c r="H130" s="208">
        <v>134.32</v>
      </c>
      <c r="I130" s="209"/>
      <c r="J130" s="205"/>
      <c r="K130" s="205"/>
      <c r="L130" s="210"/>
      <c r="M130" s="211"/>
      <c r="N130" s="212"/>
      <c r="O130" s="212"/>
      <c r="P130" s="212"/>
      <c r="Q130" s="212"/>
      <c r="R130" s="212"/>
      <c r="S130" s="212"/>
      <c r="T130" s="213"/>
      <c r="AT130" s="214" t="s">
        <v>247</v>
      </c>
      <c r="AU130" s="214" t="s">
        <v>89</v>
      </c>
      <c r="AV130" s="13" t="s">
        <v>89</v>
      </c>
      <c r="AW130" s="13" t="s">
        <v>39</v>
      </c>
      <c r="AX130" s="13" t="s">
        <v>79</v>
      </c>
      <c r="AY130" s="214" t="s">
        <v>154</v>
      </c>
    </row>
    <row r="131" spans="1:65" s="13" customFormat="1" ht="10">
      <c r="B131" s="204"/>
      <c r="C131" s="205"/>
      <c r="D131" s="167" t="s">
        <v>247</v>
      </c>
      <c r="E131" s="206" t="s">
        <v>35</v>
      </c>
      <c r="F131" s="207" t="s">
        <v>1161</v>
      </c>
      <c r="G131" s="205"/>
      <c r="H131" s="208">
        <v>14.842000000000001</v>
      </c>
      <c r="I131" s="209"/>
      <c r="J131" s="205"/>
      <c r="K131" s="205"/>
      <c r="L131" s="210"/>
      <c r="M131" s="211"/>
      <c r="N131" s="212"/>
      <c r="O131" s="212"/>
      <c r="P131" s="212"/>
      <c r="Q131" s="212"/>
      <c r="R131" s="212"/>
      <c r="S131" s="212"/>
      <c r="T131" s="213"/>
      <c r="AT131" s="214" t="s">
        <v>247</v>
      </c>
      <c r="AU131" s="214" t="s">
        <v>89</v>
      </c>
      <c r="AV131" s="13" t="s">
        <v>89</v>
      </c>
      <c r="AW131" s="13" t="s">
        <v>39</v>
      </c>
      <c r="AX131" s="13" t="s">
        <v>79</v>
      </c>
      <c r="AY131" s="214" t="s">
        <v>154</v>
      </c>
    </row>
    <row r="132" spans="1:65" s="13" customFormat="1" ht="10">
      <c r="B132" s="204"/>
      <c r="C132" s="205"/>
      <c r="D132" s="167" t="s">
        <v>247</v>
      </c>
      <c r="E132" s="206" t="s">
        <v>35</v>
      </c>
      <c r="F132" s="207" t="s">
        <v>1162</v>
      </c>
      <c r="G132" s="205"/>
      <c r="H132" s="208">
        <v>94.5</v>
      </c>
      <c r="I132" s="209"/>
      <c r="J132" s="205"/>
      <c r="K132" s="205"/>
      <c r="L132" s="210"/>
      <c r="M132" s="211"/>
      <c r="N132" s="212"/>
      <c r="O132" s="212"/>
      <c r="P132" s="212"/>
      <c r="Q132" s="212"/>
      <c r="R132" s="212"/>
      <c r="S132" s="212"/>
      <c r="T132" s="213"/>
      <c r="AT132" s="214" t="s">
        <v>247</v>
      </c>
      <c r="AU132" s="214" t="s">
        <v>89</v>
      </c>
      <c r="AV132" s="13" t="s">
        <v>89</v>
      </c>
      <c r="AW132" s="13" t="s">
        <v>39</v>
      </c>
      <c r="AX132" s="13" t="s">
        <v>79</v>
      </c>
      <c r="AY132" s="214" t="s">
        <v>154</v>
      </c>
    </row>
    <row r="133" spans="1:65" s="15" customFormat="1" ht="10">
      <c r="B133" s="238"/>
      <c r="C133" s="239"/>
      <c r="D133" s="167" t="s">
        <v>247</v>
      </c>
      <c r="E133" s="240" t="s">
        <v>35</v>
      </c>
      <c r="F133" s="241" t="s">
        <v>482</v>
      </c>
      <c r="G133" s="239"/>
      <c r="H133" s="242">
        <v>243.66200000000001</v>
      </c>
      <c r="I133" s="243"/>
      <c r="J133" s="239"/>
      <c r="K133" s="239"/>
      <c r="L133" s="244"/>
      <c r="M133" s="245"/>
      <c r="N133" s="246"/>
      <c r="O133" s="246"/>
      <c r="P133" s="246"/>
      <c r="Q133" s="246"/>
      <c r="R133" s="246"/>
      <c r="S133" s="246"/>
      <c r="T133" s="247"/>
      <c r="AT133" s="248" t="s">
        <v>247</v>
      </c>
      <c r="AU133" s="248" t="s">
        <v>89</v>
      </c>
      <c r="AV133" s="15" t="s">
        <v>159</v>
      </c>
      <c r="AW133" s="15" t="s">
        <v>39</v>
      </c>
      <c r="AX133" s="15" t="s">
        <v>79</v>
      </c>
      <c r="AY133" s="248" t="s">
        <v>154</v>
      </c>
    </row>
    <row r="134" spans="1:65" s="13" customFormat="1" ht="10">
      <c r="B134" s="204"/>
      <c r="C134" s="205"/>
      <c r="D134" s="167" t="s">
        <v>247</v>
      </c>
      <c r="E134" s="206" t="s">
        <v>35</v>
      </c>
      <c r="F134" s="207" t="s">
        <v>1163</v>
      </c>
      <c r="G134" s="205"/>
      <c r="H134" s="208">
        <v>73.099000000000004</v>
      </c>
      <c r="I134" s="209"/>
      <c r="J134" s="205"/>
      <c r="K134" s="205"/>
      <c r="L134" s="210"/>
      <c r="M134" s="211"/>
      <c r="N134" s="212"/>
      <c r="O134" s="212"/>
      <c r="P134" s="212"/>
      <c r="Q134" s="212"/>
      <c r="R134" s="212"/>
      <c r="S134" s="212"/>
      <c r="T134" s="213"/>
      <c r="AT134" s="214" t="s">
        <v>247</v>
      </c>
      <c r="AU134" s="214" t="s">
        <v>89</v>
      </c>
      <c r="AV134" s="13" t="s">
        <v>89</v>
      </c>
      <c r="AW134" s="13" t="s">
        <v>39</v>
      </c>
      <c r="AX134" s="13" t="s">
        <v>87</v>
      </c>
      <c r="AY134" s="214" t="s">
        <v>154</v>
      </c>
    </row>
    <row r="135" spans="1:65" s="2" customFormat="1" ht="24.15" customHeight="1">
      <c r="A135" s="37"/>
      <c r="B135" s="38"/>
      <c r="C135" s="154" t="s">
        <v>187</v>
      </c>
      <c r="D135" s="154" t="s">
        <v>149</v>
      </c>
      <c r="E135" s="155" t="s">
        <v>1173</v>
      </c>
      <c r="F135" s="156" t="s">
        <v>1174</v>
      </c>
      <c r="G135" s="157" t="s">
        <v>662</v>
      </c>
      <c r="H135" s="158">
        <v>48.731999999999999</v>
      </c>
      <c r="I135" s="159">
        <v>1220</v>
      </c>
      <c r="J135" s="160">
        <f>ROUND(I135*H135,2)</f>
        <v>59453.04</v>
      </c>
      <c r="K135" s="156" t="s">
        <v>251</v>
      </c>
      <c r="L135" s="42"/>
      <c r="M135" s="161" t="s">
        <v>35</v>
      </c>
      <c r="N135" s="162" t="s">
        <v>50</v>
      </c>
      <c r="O135" s="67"/>
      <c r="P135" s="163">
        <f>O135*H135</f>
        <v>0</v>
      </c>
      <c r="Q135" s="163">
        <v>0</v>
      </c>
      <c r="R135" s="163">
        <f>Q135*H135</f>
        <v>0</v>
      </c>
      <c r="S135" s="163">
        <v>0</v>
      </c>
      <c r="T135" s="164">
        <f>S135*H135</f>
        <v>0</v>
      </c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R135" s="165" t="s">
        <v>163</v>
      </c>
      <c r="AT135" s="165" t="s">
        <v>149</v>
      </c>
      <c r="AU135" s="165" t="s">
        <v>89</v>
      </c>
      <c r="AY135" s="19" t="s">
        <v>154</v>
      </c>
      <c r="BE135" s="166">
        <f>IF(N135="základní",J135,0)</f>
        <v>59453.04</v>
      </c>
      <c r="BF135" s="166">
        <f>IF(N135="snížená",J135,0)</f>
        <v>0</v>
      </c>
      <c r="BG135" s="166">
        <f>IF(N135="zákl. přenesená",J135,0)</f>
        <v>0</v>
      </c>
      <c r="BH135" s="166">
        <f>IF(N135="sníž. přenesená",J135,0)</f>
        <v>0</v>
      </c>
      <c r="BI135" s="166">
        <f>IF(N135="nulová",J135,0)</f>
        <v>0</v>
      </c>
      <c r="BJ135" s="19" t="s">
        <v>87</v>
      </c>
      <c r="BK135" s="166">
        <f>ROUND(I135*H135,2)</f>
        <v>59453.04</v>
      </c>
      <c r="BL135" s="19" t="s">
        <v>163</v>
      </c>
      <c r="BM135" s="165" t="s">
        <v>1175</v>
      </c>
    </row>
    <row r="136" spans="1:65" s="2" customFormat="1" ht="10">
      <c r="A136" s="37"/>
      <c r="B136" s="38"/>
      <c r="C136" s="39"/>
      <c r="D136" s="215" t="s">
        <v>253</v>
      </c>
      <c r="E136" s="39"/>
      <c r="F136" s="216" t="s">
        <v>1176</v>
      </c>
      <c r="G136" s="39"/>
      <c r="H136" s="39"/>
      <c r="I136" s="169"/>
      <c r="J136" s="39"/>
      <c r="K136" s="39"/>
      <c r="L136" s="42"/>
      <c r="M136" s="170"/>
      <c r="N136" s="171"/>
      <c r="O136" s="67"/>
      <c r="P136" s="67"/>
      <c r="Q136" s="67"/>
      <c r="R136" s="67"/>
      <c r="S136" s="67"/>
      <c r="T136" s="68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T136" s="19" t="s">
        <v>253</v>
      </c>
      <c r="AU136" s="19" t="s">
        <v>89</v>
      </c>
    </row>
    <row r="137" spans="1:65" s="13" customFormat="1" ht="10">
      <c r="B137" s="204"/>
      <c r="C137" s="205"/>
      <c r="D137" s="167" t="s">
        <v>247</v>
      </c>
      <c r="E137" s="206" t="s">
        <v>35</v>
      </c>
      <c r="F137" s="207" t="s">
        <v>1160</v>
      </c>
      <c r="G137" s="205"/>
      <c r="H137" s="208">
        <v>134.32</v>
      </c>
      <c r="I137" s="209"/>
      <c r="J137" s="205"/>
      <c r="K137" s="205"/>
      <c r="L137" s="210"/>
      <c r="M137" s="211"/>
      <c r="N137" s="212"/>
      <c r="O137" s="212"/>
      <c r="P137" s="212"/>
      <c r="Q137" s="212"/>
      <c r="R137" s="212"/>
      <c r="S137" s="212"/>
      <c r="T137" s="213"/>
      <c r="AT137" s="214" t="s">
        <v>247</v>
      </c>
      <c r="AU137" s="214" t="s">
        <v>89</v>
      </c>
      <c r="AV137" s="13" t="s">
        <v>89</v>
      </c>
      <c r="AW137" s="13" t="s">
        <v>39</v>
      </c>
      <c r="AX137" s="13" t="s">
        <v>79</v>
      </c>
      <c r="AY137" s="214" t="s">
        <v>154</v>
      </c>
    </row>
    <row r="138" spans="1:65" s="13" customFormat="1" ht="10">
      <c r="B138" s="204"/>
      <c r="C138" s="205"/>
      <c r="D138" s="167" t="s">
        <v>247</v>
      </c>
      <c r="E138" s="206" t="s">
        <v>35</v>
      </c>
      <c r="F138" s="207" t="s">
        <v>1161</v>
      </c>
      <c r="G138" s="205"/>
      <c r="H138" s="208">
        <v>14.842000000000001</v>
      </c>
      <c r="I138" s="209"/>
      <c r="J138" s="205"/>
      <c r="K138" s="205"/>
      <c r="L138" s="210"/>
      <c r="M138" s="211"/>
      <c r="N138" s="212"/>
      <c r="O138" s="212"/>
      <c r="P138" s="212"/>
      <c r="Q138" s="212"/>
      <c r="R138" s="212"/>
      <c r="S138" s="212"/>
      <c r="T138" s="213"/>
      <c r="AT138" s="214" t="s">
        <v>247</v>
      </c>
      <c r="AU138" s="214" t="s">
        <v>89</v>
      </c>
      <c r="AV138" s="13" t="s">
        <v>89</v>
      </c>
      <c r="AW138" s="13" t="s">
        <v>39</v>
      </c>
      <c r="AX138" s="13" t="s">
        <v>79</v>
      </c>
      <c r="AY138" s="214" t="s">
        <v>154</v>
      </c>
    </row>
    <row r="139" spans="1:65" s="13" customFormat="1" ht="10">
      <c r="B139" s="204"/>
      <c r="C139" s="205"/>
      <c r="D139" s="167" t="s">
        <v>247</v>
      </c>
      <c r="E139" s="206" t="s">
        <v>35</v>
      </c>
      <c r="F139" s="207" t="s">
        <v>1162</v>
      </c>
      <c r="G139" s="205"/>
      <c r="H139" s="208">
        <v>94.5</v>
      </c>
      <c r="I139" s="209"/>
      <c r="J139" s="205"/>
      <c r="K139" s="205"/>
      <c r="L139" s="210"/>
      <c r="M139" s="211"/>
      <c r="N139" s="212"/>
      <c r="O139" s="212"/>
      <c r="P139" s="212"/>
      <c r="Q139" s="212"/>
      <c r="R139" s="212"/>
      <c r="S139" s="212"/>
      <c r="T139" s="213"/>
      <c r="AT139" s="214" t="s">
        <v>247</v>
      </c>
      <c r="AU139" s="214" t="s">
        <v>89</v>
      </c>
      <c r="AV139" s="13" t="s">
        <v>89</v>
      </c>
      <c r="AW139" s="13" t="s">
        <v>39</v>
      </c>
      <c r="AX139" s="13" t="s">
        <v>79</v>
      </c>
      <c r="AY139" s="214" t="s">
        <v>154</v>
      </c>
    </row>
    <row r="140" spans="1:65" s="15" customFormat="1" ht="10">
      <c r="B140" s="238"/>
      <c r="C140" s="239"/>
      <c r="D140" s="167" t="s">
        <v>247</v>
      </c>
      <c r="E140" s="240" t="s">
        <v>35</v>
      </c>
      <c r="F140" s="241" t="s">
        <v>482</v>
      </c>
      <c r="G140" s="239"/>
      <c r="H140" s="242">
        <v>243.66200000000001</v>
      </c>
      <c r="I140" s="243"/>
      <c r="J140" s="239"/>
      <c r="K140" s="239"/>
      <c r="L140" s="244"/>
      <c r="M140" s="245"/>
      <c r="N140" s="246"/>
      <c r="O140" s="246"/>
      <c r="P140" s="246"/>
      <c r="Q140" s="246"/>
      <c r="R140" s="246"/>
      <c r="S140" s="246"/>
      <c r="T140" s="247"/>
      <c r="AT140" s="248" t="s">
        <v>247</v>
      </c>
      <c r="AU140" s="248" t="s">
        <v>89</v>
      </c>
      <c r="AV140" s="15" t="s">
        <v>159</v>
      </c>
      <c r="AW140" s="15" t="s">
        <v>39</v>
      </c>
      <c r="AX140" s="15" t="s">
        <v>79</v>
      </c>
      <c r="AY140" s="248" t="s">
        <v>154</v>
      </c>
    </row>
    <row r="141" spans="1:65" s="13" customFormat="1" ht="10">
      <c r="B141" s="204"/>
      <c r="C141" s="205"/>
      <c r="D141" s="167" t="s">
        <v>247</v>
      </c>
      <c r="E141" s="206" t="s">
        <v>35</v>
      </c>
      <c r="F141" s="207" t="s">
        <v>1168</v>
      </c>
      <c r="G141" s="205"/>
      <c r="H141" s="208">
        <v>48.731999999999999</v>
      </c>
      <c r="I141" s="209"/>
      <c r="J141" s="205"/>
      <c r="K141" s="205"/>
      <c r="L141" s="210"/>
      <c r="M141" s="211"/>
      <c r="N141" s="212"/>
      <c r="O141" s="212"/>
      <c r="P141" s="212"/>
      <c r="Q141" s="212"/>
      <c r="R141" s="212"/>
      <c r="S141" s="212"/>
      <c r="T141" s="213"/>
      <c r="AT141" s="214" t="s">
        <v>247</v>
      </c>
      <c r="AU141" s="214" t="s">
        <v>89</v>
      </c>
      <c r="AV141" s="13" t="s">
        <v>89</v>
      </c>
      <c r="AW141" s="13" t="s">
        <v>39</v>
      </c>
      <c r="AX141" s="13" t="s">
        <v>87</v>
      </c>
      <c r="AY141" s="214" t="s">
        <v>154</v>
      </c>
    </row>
    <row r="142" spans="1:65" s="2" customFormat="1" ht="24.15" customHeight="1">
      <c r="A142" s="37"/>
      <c r="B142" s="38"/>
      <c r="C142" s="154" t="s">
        <v>193</v>
      </c>
      <c r="D142" s="154" t="s">
        <v>149</v>
      </c>
      <c r="E142" s="155" t="s">
        <v>683</v>
      </c>
      <c r="F142" s="156" t="s">
        <v>684</v>
      </c>
      <c r="G142" s="157" t="s">
        <v>308</v>
      </c>
      <c r="H142" s="158">
        <v>229.48</v>
      </c>
      <c r="I142" s="159">
        <v>31</v>
      </c>
      <c r="J142" s="160">
        <f>ROUND(I142*H142,2)</f>
        <v>7113.88</v>
      </c>
      <c r="K142" s="156" t="s">
        <v>251</v>
      </c>
      <c r="L142" s="42"/>
      <c r="M142" s="161" t="s">
        <v>35</v>
      </c>
      <c r="N142" s="162" t="s">
        <v>50</v>
      </c>
      <c r="O142" s="67"/>
      <c r="P142" s="163">
        <f>O142*H142</f>
        <v>0</v>
      </c>
      <c r="Q142" s="163">
        <v>5.9000000000000003E-4</v>
      </c>
      <c r="R142" s="163">
        <f>Q142*H142</f>
        <v>0.13539319999999999</v>
      </c>
      <c r="S142" s="163">
        <v>0</v>
      </c>
      <c r="T142" s="164">
        <f>S142*H142</f>
        <v>0</v>
      </c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R142" s="165" t="s">
        <v>163</v>
      </c>
      <c r="AT142" s="165" t="s">
        <v>149</v>
      </c>
      <c r="AU142" s="165" t="s">
        <v>89</v>
      </c>
      <c r="AY142" s="19" t="s">
        <v>154</v>
      </c>
      <c r="BE142" s="166">
        <f>IF(N142="základní",J142,0)</f>
        <v>7113.88</v>
      </c>
      <c r="BF142" s="166">
        <f>IF(N142="snížená",J142,0)</f>
        <v>0</v>
      </c>
      <c r="BG142" s="166">
        <f>IF(N142="zákl. přenesená",J142,0)</f>
        <v>0</v>
      </c>
      <c r="BH142" s="166">
        <f>IF(N142="sníž. přenesená",J142,0)</f>
        <v>0</v>
      </c>
      <c r="BI142" s="166">
        <f>IF(N142="nulová",J142,0)</f>
        <v>0</v>
      </c>
      <c r="BJ142" s="19" t="s">
        <v>87</v>
      </c>
      <c r="BK142" s="166">
        <f>ROUND(I142*H142,2)</f>
        <v>7113.88</v>
      </c>
      <c r="BL142" s="19" t="s">
        <v>163</v>
      </c>
      <c r="BM142" s="165" t="s">
        <v>1177</v>
      </c>
    </row>
    <row r="143" spans="1:65" s="2" customFormat="1" ht="10">
      <c r="A143" s="37"/>
      <c r="B143" s="38"/>
      <c r="C143" s="39"/>
      <c r="D143" s="215" t="s">
        <v>253</v>
      </c>
      <c r="E143" s="39"/>
      <c r="F143" s="216" t="s">
        <v>686</v>
      </c>
      <c r="G143" s="39"/>
      <c r="H143" s="39"/>
      <c r="I143" s="169"/>
      <c r="J143" s="39"/>
      <c r="K143" s="39"/>
      <c r="L143" s="42"/>
      <c r="M143" s="170"/>
      <c r="N143" s="171"/>
      <c r="O143" s="67"/>
      <c r="P143" s="67"/>
      <c r="Q143" s="67"/>
      <c r="R143" s="67"/>
      <c r="S143" s="67"/>
      <c r="T143" s="68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T143" s="19" t="s">
        <v>253</v>
      </c>
      <c r="AU143" s="19" t="s">
        <v>89</v>
      </c>
    </row>
    <row r="144" spans="1:65" s="13" customFormat="1" ht="10">
      <c r="B144" s="204"/>
      <c r="C144" s="205"/>
      <c r="D144" s="167" t="s">
        <v>247</v>
      </c>
      <c r="E144" s="206" t="s">
        <v>35</v>
      </c>
      <c r="F144" s="207" t="s">
        <v>1178</v>
      </c>
      <c r="G144" s="205"/>
      <c r="H144" s="208">
        <v>206.64599999999999</v>
      </c>
      <c r="I144" s="209"/>
      <c r="J144" s="205"/>
      <c r="K144" s="205"/>
      <c r="L144" s="210"/>
      <c r="M144" s="211"/>
      <c r="N144" s="212"/>
      <c r="O144" s="212"/>
      <c r="P144" s="212"/>
      <c r="Q144" s="212"/>
      <c r="R144" s="212"/>
      <c r="S144" s="212"/>
      <c r="T144" s="213"/>
      <c r="AT144" s="214" t="s">
        <v>247</v>
      </c>
      <c r="AU144" s="214" t="s">
        <v>89</v>
      </c>
      <c r="AV144" s="13" t="s">
        <v>89</v>
      </c>
      <c r="AW144" s="13" t="s">
        <v>39</v>
      </c>
      <c r="AX144" s="13" t="s">
        <v>79</v>
      </c>
      <c r="AY144" s="214" t="s">
        <v>154</v>
      </c>
    </row>
    <row r="145" spans="1:65" s="13" customFormat="1" ht="10">
      <c r="B145" s="204"/>
      <c r="C145" s="205"/>
      <c r="D145" s="167" t="s">
        <v>247</v>
      </c>
      <c r="E145" s="206" t="s">
        <v>35</v>
      </c>
      <c r="F145" s="207" t="s">
        <v>1179</v>
      </c>
      <c r="G145" s="205"/>
      <c r="H145" s="208">
        <v>22.834</v>
      </c>
      <c r="I145" s="209"/>
      <c r="J145" s="205"/>
      <c r="K145" s="205"/>
      <c r="L145" s="210"/>
      <c r="M145" s="211"/>
      <c r="N145" s="212"/>
      <c r="O145" s="212"/>
      <c r="P145" s="212"/>
      <c r="Q145" s="212"/>
      <c r="R145" s="212"/>
      <c r="S145" s="212"/>
      <c r="T145" s="213"/>
      <c r="AT145" s="214" t="s">
        <v>247</v>
      </c>
      <c r="AU145" s="214" t="s">
        <v>89</v>
      </c>
      <c r="AV145" s="13" t="s">
        <v>89</v>
      </c>
      <c r="AW145" s="13" t="s">
        <v>39</v>
      </c>
      <c r="AX145" s="13" t="s">
        <v>79</v>
      </c>
      <c r="AY145" s="214" t="s">
        <v>154</v>
      </c>
    </row>
    <row r="146" spans="1:65" s="14" customFormat="1" ht="10">
      <c r="B146" s="217"/>
      <c r="C146" s="218"/>
      <c r="D146" s="167" t="s">
        <v>247</v>
      </c>
      <c r="E146" s="219" t="s">
        <v>35</v>
      </c>
      <c r="F146" s="220" t="s">
        <v>267</v>
      </c>
      <c r="G146" s="218"/>
      <c r="H146" s="221">
        <v>229.48</v>
      </c>
      <c r="I146" s="222"/>
      <c r="J146" s="218"/>
      <c r="K146" s="218"/>
      <c r="L146" s="223"/>
      <c r="M146" s="224"/>
      <c r="N146" s="225"/>
      <c r="O146" s="225"/>
      <c r="P146" s="225"/>
      <c r="Q146" s="225"/>
      <c r="R146" s="225"/>
      <c r="S146" s="225"/>
      <c r="T146" s="226"/>
      <c r="AT146" s="227" t="s">
        <v>247</v>
      </c>
      <c r="AU146" s="227" t="s">
        <v>89</v>
      </c>
      <c r="AV146" s="14" t="s">
        <v>163</v>
      </c>
      <c r="AW146" s="14" t="s">
        <v>39</v>
      </c>
      <c r="AX146" s="14" t="s">
        <v>87</v>
      </c>
      <c r="AY146" s="227" t="s">
        <v>154</v>
      </c>
    </row>
    <row r="147" spans="1:65" s="2" customFormat="1" ht="24.15" customHeight="1">
      <c r="A147" s="37"/>
      <c r="B147" s="38"/>
      <c r="C147" s="154" t="s">
        <v>197</v>
      </c>
      <c r="D147" s="154" t="s">
        <v>149</v>
      </c>
      <c r="E147" s="155" t="s">
        <v>693</v>
      </c>
      <c r="F147" s="156" t="s">
        <v>694</v>
      </c>
      <c r="G147" s="157" t="s">
        <v>308</v>
      </c>
      <c r="H147" s="158">
        <v>229.48</v>
      </c>
      <c r="I147" s="159">
        <v>9</v>
      </c>
      <c r="J147" s="160">
        <f>ROUND(I147*H147,2)</f>
        <v>2065.3200000000002</v>
      </c>
      <c r="K147" s="156" t="s">
        <v>251</v>
      </c>
      <c r="L147" s="42"/>
      <c r="M147" s="161" t="s">
        <v>35</v>
      </c>
      <c r="N147" s="162" t="s">
        <v>50</v>
      </c>
      <c r="O147" s="67"/>
      <c r="P147" s="163">
        <f>O147*H147</f>
        <v>0</v>
      </c>
      <c r="Q147" s="163">
        <v>0</v>
      </c>
      <c r="R147" s="163">
        <f>Q147*H147</f>
        <v>0</v>
      </c>
      <c r="S147" s="163">
        <v>0</v>
      </c>
      <c r="T147" s="164">
        <f>S147*H147</f>
        <v>0</v>
      </c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R147" s="165" t="s">
        <v>163</v>
      </c>
      <c r="AT147" s="165" t="s">
        <v>149</v>
      </c>
      <c r="AU147" s="165" t="s">
        <v>89</v>
      </c>
      <c r="AY147" s="19" t="s">
        <v>154</v>
      </c>
      <c r="BE147" s="166">
        <f>IF(N147="základní",J147,0)</f>
        <v>2065.3200000000002</v>
      </c>
      <c r="BF147" s="166">
        <f>IF(N147="snížená",J147,0)</f>
        <v>0</v>
      </c>
      <c r="BG147" s="166">
        <f>IF(N147="zákl. přenesená",J147,0)</f>
        <v>0</v>
      </c>
      <c r="BH147" s="166">
        <f>IF(N147="sníž. přenesená",J147,0)</f>
        <v>0</v>
      </c>
      <c r="BI147" s="166">
        <f>IF(N147="nulová",J147,0)</f>
        <v>0</v>
      </c>
      <c r="BJ147" s="19" t="s">
        <v>87</v>
      </c>
      <c r="BK147" s="166">
        <f>ROUND(I147*H147,2)</f>
        <v>2065.3200000000002</v>
      </c>
      <c r="BL147" s="19" t="s">
        <v>163</v>
      </c>
      <c r="BM147" s="165" t="s">
        <v>1180</v>
      </c>
    </row>
    <row r="148" spans="1:65" s="2" customFormat="1" ht="10">
      <c r="A148" s="37"/>
      <c r="B148" s="38"/>
      <c r="C148" s="39"/>
      <c r="D148" s="215" t="s">
        <v>253</v>
      </c>
      <c r="E148" s="39"/>
      <c r="F148" s="216" t="s">
        <v>696</v>
      </c>
      <c r="G148" s="39"/>
      <c r="H148" s="39"/>
      <c r="I148" s="169"/>
      <c r="J148" s="39"/>
      <c r="K148" s="39"/>
      <c r="L148" s="42"/>
      <c r="M148" s="170"/>
      <c r="N148" s="171"/>
      <c r="O148" s="67"/>
      <c r="P148" s="67"/>
      <c r="Q148" s="67"/>
      <c r="R148" s="67"/>
      <c r="S148" s="67"/>
      <c r="T148" s="68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T148" s="19" t="s">
        <v>253</v>
      </c>
      <c r="AU148" s="19" t="s">
        <v>89</v>
      </c>
    </row>
    <row r="149" spans="1:65" s="13" customFormat="1" ht="10">
      <c r="B149" s="204"/>
      <c r="C149" s="205"/>
      <c r="D149" s="167" t="s">
        <v>247</v>
      </c>
      <c r="E149" s="206" t="s">
        <v>35</v>
      </c>
      <c r="F149" s="207" t="s">
        <v>1178</v>
      </c>
      <c r="G149" s="205"/>
      <c r="H149" s="208">
        <v>206.64599999999999</v>
      </c>
      <c r="I149" s="209"/>
      <c r="J149" s="205"/>
      <c r="K149" s="205"/>
      <c r="L149" s="210"/>
      <c r="M149" s="211"/>
      <c r="N149" s="212"/>
      <c r="O149" s="212"/>
      <c r="P149" s="212"/>
      <c r="Q149" s="212"/>
      <c r="R149" s="212"/>
      <c r="S149" s="212"/>
      <c r="T149" s="213"/>
      <c r="AT149" s="214" t="s">
        <v>247</v>
      </c>
      <c r="AU149" s="214" t="s">
        <v>89</v>
      </c>
      <c r="AV149" s="13" t="s">
        <v>89</v>
      </c>
      <c r="AW149" s="13" t="s">
        <v>39</v>
      </c>
      <c r="AX149" s="13" t="s">
        <v>79</v>
      </c>
      <c r="AY149" s="214" t="s">
        <v>154</v>
      </c>
    </row>
    <row r="150" spans="1:65" s="13" customFormat="1" ht="10">
      <c r="B150" s="204"/>
      <c r="C150" s="205"/>
      <c r="D150" s="167" t="s">
        <v>247</v>
      </c>
      <c r="E150" s="206" t="s">
        <v>35</v>
      </c>
      <c r="F150" s="207" t="s">
        <v>1179</v>
      </c>
      <c r="G150" s="205"/>
      <c r="H150" s="208">
        <v>22.834</v>
      </c>
      <c r="I150" s="209"/>
      <c r="J150" s="205"/>
      <c r="K150" s="205"/>
      <c r="L150" s="210"/>
      <c r="M150" s="211"/>
      <c r="N150" s="212"/>
      <c r="O150" s="212"/>
      <c r="P150" s="212"/>
      <c r="Q150" s="212"/>
      <c r="R150" s="212"/>
      <c r="S150" s="212"/>
      <c r="T150" s="213"/>
      <c r="AT150" s="214" t="s">
        <v>247</v>
      </c>
      <c r="AU150" s="214" t="s">
        <v>89</v>
      </c>
      <c r="AV150" s="13" t="s">
        <v>89</v>
      </c>
      <c r="AW150" s="13" t="s">
        <v>39</v>
      </c>
      <c r="AX150" s="13" t="s">
        <v>79</v>
      </c>
      <c r="AY150" s="214" t="s">
        <v>154</v>
      </c>
    </row>
    <row r="151" spans="1:65" s="14" customFormat="1" ht="10">
      <c r="B151" s="217"/>
      <c r="C151" s="218"/>
      <c r="D151" s="167" t="s">
        <v>247</v>
      </c>
      <c r="E151" s="219" t="s">
        <v>35</v>
      </c>
      <c r="F151" s="220" t="s">
        <v>267</v>
      </c>
      <c r="G151" s="218"/>
      <c r="H151" s="221">
        <v>229.48</v>
      </c>
      <c r="I151" s="222"/>
      <c r="J151" s="218"/>
      <c r="K151" s="218"/>
      <c r="L151" s="223"/>
      <c r="M151" s="224"/>
      <c r="N151" s="225"/>
      <c r="O151" s="225"/>
      <c r="P151" s="225"/>
      <c r="Q151" s="225"/>
      <c r="R151" s="225"/>
      <c r="S151" s="225"/>
      <c r="T151" s="226"/>
      <c r="AT151" s="227" t="s">
        <v>247</v>
      </c>
      <c r="AU151" s="227" t="s">
        <v>89</v>
      </c>
      <c r="AV151" s="14" t="s">
        <v>163</v>
      </c>
      <c r="AW151" s="14" t="s">
        <v>39</v>
      </c>
      <c r="AX151" s="14" t="s">
        <v>87</v>
      </c>
      <c r="AY151" s="227" t="s">
        <v>154</v>
      </c>
    </row>
    <row r="152" spans="1:65" s="12" customFormat="1" ht="22.75" customHeight="1">
      <c r="B152" s="188"/>
      <c r="C152" s="189"/>
      <c r="D152" s="190" t="s">
        <v>78</v>
      </c>
      <c r="E152" s="202" t="s">
        <v>697</v>
      </c>
      <c r="F152" s="202" t="s">
        <v>698</v>
      </c>
      <c r="G152" s="189"/>
      <c r="H152" s="189"/>
      <c r="I152" s="192"/>
      <c r="J152" s="203">
        <f>BK152</f>
        <v>119816.8</v>
      </c>
      <c r="K152" s="189"/>
      <c r="L152" s="194"/>
      <c r="M152" s="195"/>
      <c r="N152" s="196"/>
      <c r="O152" s="196"/>
      <c r="P152" s="197">
        <f>SUM(P153:P177)</f>
        <v>0</v>
      </c>
      <c r="Q152" s="196"/>
      <c r="R152" s="197">
        <f>SUM(R153:R177)</f>
        <v>0</v>
      </c>
      <c r="S152" s="196"/>
      <c r="T152" s="198">
        <f>SUM(T153:T177)</f>
        <v>0</v>
      </c>
      <c r="AR152" s="199" t="s">
        <v>87</v>
      </c>
      <c r="AT152" s="200" t="s">
        <v>78</v>
      </c>
      <c r="AU152" s="200" t="s">
        <v>87</v>
      </c>
      <c r="AY152" s="199" t="s">
        <v>154</v>
      </c>
      <c r="BK152" s="201">
        <f>SUM(BK153:BK177)</f>
        <v>119816.8</v>
      </c>
    </row>
    <row r="153" spans="1:65" s="2" customFormat="1" ht="37.75" customHeight="1">
      <c r="A153" s="37"/>
      <c r="B153" s="38"/>
      <c r="C153" s="154" t="s">
        <v>201</v>
      </c>
      <c r="D153" s="154" t="s">
        <v>149</v>
      </c>
      <c r="E153" s="155" t="s">
        <v>699</v>
      </c>
      <c r="F153" s="156" t="s">
        <v>700</v>
      </c>
      <c r="G153" s="157" t="s">
        <v>662</v>
      </c>
      <c r="H153" s="158">
        <v>71.295000000000002</v>
      </c>
      <c r="I153" s="159">
        <v>80</v>
      </c>
      <c r="J153" s="160">
        <f>ROUND(I153*H153,2)</f>
        <v>5703.6</v>
      </c>
      <c r="K153" s="156" t="s">
        <v>251</v>
      </c>
      <c r="L153" s="42"/>
      <c r="M153" s="161" t="s">
        <v>35</v>
      </c>
      <c r="N153" s="162" t="s">
        <v>50</v>
      </c>
      <c r="O153" s="67"/>
      <c r="P153" s="163">
        <f>O153*H153</f>
        <v>0</v>
      </c>
      <c r="Q153" s="163">
        <v>0</v>
      </c>
      <c r="R153" s="163">
        <f>Q153*H153</f>
        <v>0</v>
      </c>
      <c r="S153" s="163">
        <v>0</v>
      </c>
      <c r="T153" s="164">
        <f>S153*H153</f>
        <v>0</v>
      </c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R153" s="165" t="s">
        <v>163</v>
      </c>
      <c r="AT153" s="165" t="s">
        <v>149</v>
      </c>
      <c r="AU153" s="165" t="s">
        <v>89</v>
      </c>
      <c r="AY153" s="19" t="s">
        <v>154</v>
      </c>
      <c r="BE153" s="166">
        <f>IF(N153="základní",J153,0)</f>
        <v>5703.6</v>
      </c>
      <c r="BF153" s="166">
        <f>IF(N153="snížená",J153,0)</f>
        <v>0</v>
      </c>
      <c r="BG153" s="166">
        <f>IF(N153="zákl. přenesená",J153,0)</f>
        <v>0</v>
      </c>
      <c r="BH153" s="166">
        <f>IF(N153="sníž. přenesená",J153,0)</f>
        <v>0</v>
      </c>
      <c r="BI153" s="166">
        <f>IF(N153="nulová",J153,0)</f>
        <v>0</v>
      </c>
      <c r="BJ153" s="19" t="s">
        <v>87</v>
      </c>
      <c r="BK153" s="166">
        <f>ROUND(I153*H153,2)</f>
        <v>5703.6</v>
      </c>
      <c r="BL153" s="19" t="s">
        <v>163</v>
      </c>
      <c r="BM153" s="165" t="s">
        <v>1181</v>
      </c>
    </row>
    <row r="154" spans="1:65" s="2" customFormat="1" ht="10">
      <c r="A154" s="37"/>
      <c r="B154" s="38"/>
      <c r="C154" s="39"/>
      <c r="D154" s="215" t="s">
        <v>253</v>
      </c>
      <c r="E154" s="39"/>
      <c r="F154" s="216" t="s">
        <v>702</v>
      </c>
      <c r="G154" s="39"/>
      <c r="H154" s="39"/>
      <c r="I154" s="169"/>
      <c r="J154" s="39"/>
      <c r="K154" s="39"/>
      <c r="L154" s="42"/>
      <c r="M154" s="170"/>
      <c r="N154" s="171"/>
      <c r="O154" s="67"/>
      <c r="P154" s="67"/>
      <c r="Q154" s="67"/>
      <c r="R154" s="67"/>
      <c r="S154" s="67"/>
      <c r="T154" s="68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T154" s="19" t="s">
        <v>253</v>
      </c>
      <c r="AU154" s="19" t="s">
        <v>89</v>
      </c>
    </row>
    <row r="155" spans="1:65" s="13" customFormat="1" ht="10">
      <c r="B155" s="204"/>
      <c r="C155" s="205"/>
      <c r="D155" s="167" t="s">
        <v>247</v>
      </c>
      <c r="E155" s="206" t="s">
        <v>35</v>
      </c>
      <c r="F155" s="207" t="s">
        <v>1182</v>
      </c>
      <c r="G155" s="205"/>
      <c r="H155" s="208">
        <v>121.831</v>
      </c>
      <c r="I155" s="209"/>
      <c r="J155" s="205"/>
      <c r="K155" s="205"/>
      <c r="L155" s="210"/>
      <c r="M155" s="211"/>
      <c r="N155" s="212"/>
      <c r="O155" s="212"/>
      <c r="P155" s="212"/>
      <c r="Q155" s="212"/>
      <c r="R155" s="212"/>
      <c r="S155" s="212"/>
      <c r="T155" s="213"/>
      <c r="AT155" s="214" t="s">
        <v>247</v>
      </c>
      <c r="AU155" s="214" t="s">
        <v>89</v>
      </c>
      <c r="AV155" s="13" t="s">
        <v>89</v>
      </c>
      <c r="AW155" s="13" t="s">
        <v>39</v>
      </c>
      <c r="AX155" s="13" t="s">
        <v>79</v>
      </c>
      <c r="AY155" s="214" t="s">
        <v>154</v>
      </c>
    </row>
    <row r="156" spans="1:65" s="13" customFormat="1" ht="10">
      <c r="B156" s="204"/>
      <c r="C156" s="205"/>
      <c r="D156" s="167" t="s">
        <v>247</v>
      </c>
      <c r="E156" s="206" t="s">
        <v>35</v>
      </c>
      <c r="F156" s="207" t="s">
        <v>1183</v>
      </c>
      <c r="G156" s="205"/>
      <c r="H156" s="208">
        <v>-50.536000000000001</v>
      </c>
      <c r="I156" s="209"/>
      <c r="J156" s="205"/>
      <c r="K156" s="205"/>
      <c r="L156" s="210"/>
      <c r="M156" s="211"/>
      <c r="N156" s="212"/>
      <c r="O156" s="212"/>
      <c r="P156" s="212"/>
      <c r="Q156" s="212"/>
      <c r="R156" s="212"/>
      <c r="S156" s="212"/>
      <c r="T156" s="213"/>
      <c r="AT156" s="214" t="s">
        <v>247</v>
      </c>
      <c r="AU156" s="214" t="s">
        <v>89</v>
      </c>
      <c r="AV156" s="13" t="s">
        <v>89</v>
      </c>
      <c r="AW156" s="13" t="s">
        <v>39</v>
      </c>
      <c r="AX156" s="13" t="s">
        <v>79</v>
      </c>
      <c r="AY156" s="214" t="s">
        <v>154</v>
      </c>
    </row>
    <row r="157" spans="1:65" s="15" customFormat="1" ht="10">
      <c r="B157" s="238"/>
      <c r="C157" s="239"/>
      <c r="D157" s="167" t="s">
        <v>247</v>
      </c>
      <c r="E157" s="240" t="s">
        <v>35</v>
      </c>
      <c r="F157" s="241" t="s">
        <v>482</v>
      </c>
      <c r="G157" s="239"/>
      <c r="H157" s="242">
        <v>71.295000000000002</v>
      </c>
      <c r="I157" s="243"/>
      <c r="J157" s="239"/>
      <c r="K157" s="239"/>
      <c r="L157" s="244"/>
      <c r="M157" s="245"/>
      <c r="N157" s="246"/>
      <c r="O157" s="246"/>
      <c r="P157" s="246"/>
      <c r="Q157" s="246"/>
      <c r="R157" s="246"/>
      <c r="S157" s="246"/>
      <c r="T157" s="247"/>
      <c r="AT157" s="248" t="s">
        <v>247</v>
      </c>
      <c r="AU157" s="248" t="s">
        <v>89</v>
      </c>
      <c r="AV157" s="15" t="s">
        <v>159</v>
      </c>
      <c r="AW157" s="15" t="s">
        <v>39</v>
      </c>
      <c r="AX157" s="15" t="s">
        <v>79</v>
      </c>
      <c r="AY157" s="248" t="s">
        <v>154</v>
      </c>
    </row>
    <row r="158" spans="1:65" s="13" customFormat="1" ht="10">
      <c r="B158" s="204"/>
      <c r="C158" s="205"/>
      <c r="D158" s="167" t="s">
        <v>247</v>
      </c>
      <c r="E158" s="206" t="s">
        <v>35</v>
      </c>
      <c r="F158" s="207" t="s">
        <v>1184</v>
      </c>
      <c r="G158" s="205"/>
      <c r="H158" s="208">
        <v>71.295000000000002</v>
      </c>
      <c r="I158" s="209"/>
      <c r="J158" s="205"/>
      <c r="K158" s="205"/>
      <c r="L158" s="210"/>
      <c r="M158" s="211"/>
      <c r="N158" s="212"/>
      <c r="O158" s="212"/>
      <c r="P158" s="212"/>
      <c r="Q158" s="212"/>
      <c r="R158" s="212"/>
      <c r="S158" s="212"/>
      <c r="T158" s="213"/>
      <c r="AT158" s="214" t="s">
        <v>247</v>
      </c>
      <c r="AU158" s="214" t="s">
        <v>89</v>
      </c>
      <c r="AV158" s="13" t="s">
        <v>89</v>
      </c>
      <c r="AW158" s="13" t="s">
        <v>39</v>
      </c>
      <c r="AX158" s="13" t="s">
        <v>87</v>
      </c>
      <c r="AY158" s="214" t="s">
        <v>154</v>
      </c>
    </row>
    <row r="159" spans="1:65" s="2" customFormat="1" ht="37.75" customHeight="1">
      <c r="A159" s="37"/>
      <c r="B159" s="38"/>
      <c r="C159" s="154" t="s">
        <v>205</v>
      </c>
      <c r="D159" s="154" t="s">
        <v>149</v>
      </c>
      <c r="E159" s="155" t="s">
        <v>918</v>
      </c>
      <c r="F159" s="156" t="s">
        <v>919</v>
      </c>
      <c r="G159" s="157" t="s">
        <v>662</v>
      </c>
      <c r="H159" s="158">
        <v>121.831</v>
      </c>
      <c r="I159" s="159">
        <v>224</v>
      </c>
      <c r="J159" s="160">
        <f>ROUND(I159*H159,2)</f>
        <v>27290.14</v>
      </c>
      <c r="K159" s="156" t="s">
        <v>251</v>
      </c>
      <c r="L159" s="42"/>
      <c r="M159" s="161" t="s">
        <v>35</v>
      </c>
      <c r="N159" s="162" t="s">
        <v>50</v>
      </c>
      <c r="O159" s="67"/>
      <c r="P159" s="163">
        <f>O159*H159</f>
        <v>0</v>
      </c>
      <c r="Q159" s="163">
        <v>0</v>
      </c>
      <c r="R159" s="163">
        <f>Q159*H159</f>
        <v>0</v>
      </c>
      <c r="S159" s="163">
        <v>0</v>
      </c>
      <c r="T159" s="164">
        <f>S159*H159</f>
        <v>0</v>
      </c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R159" s="165" t="s">
        <v>163</v>
      </c>
      <c r="AT159" s="165" t="s">
        <v>149</v>
      </c>
      <c r="AU159" s="165" t="s">
        <v>89</v>
      </c>
      <c r="AY159" s="19" t="s">
        <v>154</v>
      </c>
      <c r="BE159" s="166">
        <f>IF(N159="základní",J159,0)</f>
        <v>27290.14</v>
      </c>
      <c r="BF159" s="166">
        <f>IF(N159="snížená",J159,0)</f>
        <v>0</v>
      </c>
      <c r="BG159" s="166">
        <f>IF(N159="zákl. přenesená",J159,0)</f>
        <v>0</v>
      </c>
      <c r="BH159" s="166">
        <f>IF(N159="sníž. přenesená",J159,0)</f>
        <v>0</v>
      </c>
      <c r="BI159" s="166">
        <f>IF(N159="nulová",J159,0)</f>
        <v>0</v>
      </c>
      <c r="BJ159" s="19" t="s">
        <v>87</v>
      </c>
      <c r="BK159" s="166">
        <f>ROUND(I159*H159,2)</f>
        <v>27290.14</v>
      </c>
      <c r="BL159" s="19" t="s">
        <v>163</v>
      </c>
      <c r="BM159" s="165" t="s">
        <v>1185</v>
      </c>
    </row>
    <row r="160" spans="1:65" s="2" customFormat="1" ht="10">
      <c r="A160" s="37"/>
      <c r="B160" s="38"/>
      <c r="C160" s="39"/>
      <c r="D160" s="215" t="s">
        <v>253</v>
      </c>
      <c r="E160" s="39"/>
      <c r="F160" s="216" t="s">
        <v>921</v>
      </c>
      <c r="G160" s="39"/>
      <c r="H160" s="39"/>
      <c r="I160" s="169"/>
      <c r="J160" s="39"/>
      <c r="K160" s="39"/>
      <c r="L160" s="42"/>
      <c r="M160" s="170"/>
      <c r="N160" s="171"/>
      <c r="O160" s="67"/>
      <c r="P160" s="67"/>
      <c r="Q160" s="67"/>
      <c r="R160" s="67"/>
      <c r="S160" s="67"/>
      <c r="T160" s="68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T160" s="19" t="s">
        <v>253</v>
      </c>
      <c r="AU160" s="19" t="s">
        <v>89</v>
      </c>
    </row>
    <row r="161" spans="1:65" s="13" customFormat="1" ht="10">
      <c r="B161" s="204"/>
      <c r="C161" s="205"/>
      <c r="D161" s="167" t="s">
        <v>247</v>
      </c>
      <c r="E161" s="206" t="s">
        <v>35</v>
      </c>
      <c r="F161" s="207" t="s">
        <v>1182</v>
      </c>
      <c r="G161" s="205"/>
      <c r="H161" s="208">
        <v>121.831</v>
      </c>
      <c r="I161" s="209"/>
      <c r="J161" s="205"/>
      <c r="K161" s="205"/>
      <c r="L161" s="210"/>
      <c r="M161" s="211"/>
      <c r="N161" s="212"/>
      <c r="O161" s="212"/>
      <c r="P161" s="212"/>
      <c r="Q161" s="212"/>
      <c r="R161" s="212"/>
      <c r="S161" s="212"/>
      <c r="T161" s="213"/>
      <c r="AT161" s="214" t="s">
        <v>247</v>
      </c>
      <c r="AU161" s="214" t="s">
        <v>89</v>
      </c>
      <c r="AV161" s="13" t="s">
        <v>89</v>
      </c>
      <c r="AW161" s="13" t="s">
        <v>39</v>
      </c>
      <c r="AX161" s="13" t="s">
        <v>87</v>
      </c>
      <c r="AY161" s="214" t="s">
        <v>154</v>
      </c>
    </row>
    <row r="162" spans="1:65" s="2" customFormat="1" ht="24.15" customHeight="1">
      <c r="A162" s="37"/>
      <c r="B162" s="38"/>
      <c r="C162" s="154" t="s">
        <v>8</v>
      </c>
      <c r="D162" s="154" t="s">
        <v>149</v>
      </c>
      <c r="E162" s="155" t="s">
        <v>922</v>
      </c>
      <c r="F162" s="156" t="s">
        <v>923</v>
      </c>
      <c r="G162" s="157" t="s">
        <v>662</v>
      </c>
      <c r="H162" s="158">
        <v>50.536000000000001</v>
      </c>
      <c r="I162" s="159">
        <v>167</v>
      </c>
      <c r="J162" s="160">
        <f>ROUND(I162*H162,2)</f>
        <v>8439.51</v>
      </c>
      <c r="K162" s="156" t="s">
        <v>251</v>
      </c>
      <c r="L162" s="42"/>
      <c r="M162" s="161" t="s">
        <v>35</v>
      </c>
      <c r="N162" s="162" t="s">
        <v>50</v>
      </c>
      <c r="O162" s="67"/>
      <c r="P162" s="163">
        <f>O162*H162</f>
        <v>0</v>
      </c>
      <c r="Q162" s="163">
        <v>0</v>
      </c>
      <c r="R162" s="163">
        <f>Q162*H162</f>
        <v>0</v>
      </c>
      <c r="S162" s="163">
        <v>0</v>
      </c>
      <c r="T162" s="164">
        <f>S162*H162</f>
        <v>0</v>
      </c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R162" s="165" t="s">
        <v>163</v>
      </c>
      <c r="AT162" s="165" t="s">
        <v>149</v>
      </c>
      <c r="AU162" s="165" t="s">
        <v>89</v>
      </c>
      <c r="AY162" s="19" t="s">
        <v>154</v>
      </c>
      <c r="BE162" s="166">
        <f>IF(N162="základní",J162,0)</f>
        <v>8439.51</v>
      </c>
      <c r="BF162" s="166">
        <f>IF(N162="snížená",J162,0)</f>
        <v>0</v>
      </c>
      <c r="BG162" s="166">
        <f>IF(N162="zákl. přenesená",J162,0)</f>
        <v>0</v>
      </c>
      <c r="BH162" s="166">
        <f>IF(N162="sníž. přenesená",J162,0)</f>
        <v>0</v>
      </c>
      <c r="BI162" s="166">
        <f>IF(N162="nulová",J162,0)</f>
        <v>0</v>
      </c>
      <c r="BJ162" s="19" t="s">
        <v>87</v>
      </c>
      <c r="BK162" s="166">
        <f>ROUND(I162*H162,2)</f>
        <v>8439.51</v>
      </c>
      <c r="BL162" s="19" t="s">
        <v>163</v>
      </c>
      <c r="BM162" s="165" t="s">
        <v>1186</v>
      </c>
    </row>
    <row r="163" spans="1:65" s="2" customFormat="1" ht="10">
      <c r="A163" s="37"/>
      <c r="B163" s="38"/>
      <c r="C163" s="39"/>
      <c r="D163" s="215" t="s">
        <v>253</v>
      </c>
      <c r="E163" s="39"/>
      <c r="F163" s="216" t="s">
        <v>925</v>
      </c>
      <c r="G163" s="39"/>
      <c r="H163" s="39"/>
      <c r="I163" s="169"/>
      <c r="J163" s="39"/>
      <c r="K163" s="39"/>
      <c r="L163" s="42"/>
      <c r="M163" s="170"/>
      <c r="N163" s="171"/>
      <c r="O163" s="67"/>
      <c r="P163" s="67"/>
      <c r="Q163" s="67"/>
      <c r="R163" s="67"/>
      <c r="S163" s="67"/>
      <c r="T163" s="68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T163" s="19" t="s">
        <v>253</v>
      </c>
      <c r="AU163" s="19" t="s">
        <v>89</v>
      </c>
    </row>
    <row r="164" spans="1:65" s="13" customFormat="1" ht="10">
      <c r="B164" s="204"/>
      <c r="C164" s="205"/>
      <c r="D164" s="167" t="s">
        <v>247</v>
      </c>
      <c r="E164" s="206" t="s">
        <v>35</v>
      </c>
      <c r="F164" s="207" t="s">
        <v>1187</v>
      </c>
      <c r="G164" s="205"/>
      <c r="H164" s="208">
        <v>50.536000000000001</v>
      </c>
      <c r="I164" s="209"/>
      <c r="J164" s="205"/>
      <c r="K164" s="205"/>
      <c r="L164" s="210"/>
      <c r="M164" s="211"/>
      <c r="N164" s="212"/>
      <c r="O164" s="212"/>
      <c r="P164" s="212"/>
      <c r="Q164" s="212"/>
      <c r="R164" s="212"/>
      <c r="S164" s="212"/>
      <c r="T164" s="213"/>
      <c r="AT164" s="214" t="s">
        <v>247</v>
      </c>
      <c r="AU164" s="214" t="s">
        <v>89</v>
      </c>
      <c r="AV164" s="13" t="s">
        <v>89</v>
      </c>
      <c r="AW164" s="13" t="s">
        <v>39</v>
      </c>
      <c r="AX164" s="13" t="s">
        <v>87</v>
      </c>
      <c r="AY164" s="214" t="s">
        <v>154</v>
      </c>
    </row>
    <row r="165" spans="1:65" s="2" customFormat="1" ht="37.75" customHeight="1">
      <c r="A165" s="37"/>
      <c r="B165" s="38"/>
      <c r="C165" s="154" t="s">
        <v>212</v>
      </c>
      <c r="D165" s="154" t="s">
        <v>149</v>
      </c>
      <c r="E165" s="155" t="s">
        <v>927</v>
      </c>
      <c r="F165" s="156" t="s">
        <v>928</v>
      </c>
      <c r="G165" s="157" t="s">
        <v>662</v>
      </c>
      <c r="H165" s="158">
        <v>101.072</v>
      </c>
      <c r="I165" s="159">
        <v>80</v>
      </c>
      <c r="J165" s="160">
        <f>ROUND(I165*H165,2)</f>
        <v>8085.76</v>
      </c>
      <c r="K165" s="156" t="s">
        <v>251</v>
      </c>
      <c r="L165" s="42"/>
      <c r="M165" s="161" t="s">
        <v>35</v>
      </c>
      <c r="N165" s="162" t="s">
        <v>50</v>
      </c>
      <c r="O165" s="67"/>
      <c r="P165" s="163">
        <f>O165*H165</f>
        <v>0</v>
      </c>
      <c r="Q165" s="163">
        <v>0</v>
      </c>
      <c r="R165" s="163">
        <f>Q165*H165</f>
        <v>0</v>
      </c>
      <c r="S165" s="163">
        <v>0</v>
      </c>
      <c r="T165" s="164">
        <f>S165*H165</f>
        <v>0</v>
      </c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R165" s="165" t="s">
        <v>163</v>
      </c>
      <c r="AT165" s="165" t="s">
        <v>149</v>
      </c>
      <c r="AU165" s="165" t="s">
        <v>89</v>
      </c>
      <c r="AY165" s="19" t="s">
        <v>154</v>
      </c>
      <c r="BE165" s="166">
        <f>IF(N165="základní",J165,0)</f>
        <v>8085.76</v>
      </c>
      <c r="BF165" s="166">
        <f>IF(N165="snížená",J165,0)</f>
        <v>0</v>
      </c>
      <c r="BG165" s="166">
        <f>IF(N165="zákl. přenesená",J165,0)</f>
        <v>0</v>
      </c>
      <c r="BH165" s="166">
        <f>IF(N165="sníž. přenesená",J165,0)</f>
        <v>0</v>
      </c>
      <c r="BI165" s="166">
        <f>IF(N165="nulová",J165,0)</f>
        <v>0</v>
      </c>
      <c r="BJ165" s="19" t="s">
        <v>87</v>
      </c>
      <c r="BK165" s="166">
        <f>ROUND(I165*H165,2)</f>
        <v>8085.76</v>
      </c>
      <c r="BL165" s="19" t="s">
        <v>163</v>
      </c>
      <c r="BM165" s="165" t="s">
        <v>1188</v>
      </c>
    </row>
    <row r="166" spans="1:65" s="2" customFormat="1" ht="10">
      <c r="A166" s="37"/>
      <c r="B166" s="38"/>
      <c r="C166" s="39"/>
      <c r="D166" s="215" t="s">
        <v>253</v>
      </c>
      <c r="E166" s="39"/>
      <c r="F166" s="216" t="s">
        <v>930</v>
      </c>
      <c r="G166" s="39"/>
      <c r="H166" s="39"/>
      <c r="I166" s="169"/>
      <c r="J166" s="39"/>
      <c r="K166" s="39"/>
      <c r="L166" s="42"/>
      <c r="M166" s="170"/>
      <c r="N166" s="171"/>
      <c r="O166" s="67"/>
      <c r="P166" s="67"/>
      <c r="Q166" s="67"/>
      <c r="R166" s="67"/>
      <c r="S166" s="67"/>
      <c r="T166" s="68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T166" s="19" t="s">
        <v>253</v>
      </c>
      <c r="AU166" s="19" t="s">
        <v>89</v>
      </c>
    </row>
    <row r="167" spans="1:65" s="13" customFormat="1" ht="10">
      <c r="B167" s="204"/>
      <c r="C167" s="205"/>
      <c r="D167" s="167" t="s">
        <v>247</v>
      </c>
      <c r="E167" s="206" t="s">
        <v>35</v>
      </c>
      <c r="F167" s="207" t="s">
        <v>1189</v>
      </c>
      <c r="G167" s="205"/>
      <c r="H167" s="208">
        <v>50.536000000000001</v>
      </c>
      <c r="I167" s="209"/>
      <c r="J167" s="205"/>
      <c r="K167" s="205"/>
      <c r="L167" s="210"/>
      <c r="M167" s="211"/>
      <c r="N167" s="212"/>
      <c r="O167" s="212"/>
      <c r="P167" s="212"/>
      <c r="Q167" s="212"/>
      <c r="R167" s="212"/>
      <c r="S167" s="212"/>
      <c r="T167" s="213"/>
      <c r="AT167" s="214" t="s">
        <v>247</v>
      </c>
      <c r="AU167" s="214" t="s">
        <v>89</v>
      </c>
      <c r="AV167" s="13" t="s">
        <v>89</v>
      </c>
      <c r="AW167" s="13" t="s">
        <v>39</v>
      </c>
      <c r="AX167" s="13" t="s">
        <v>79</v>
      </c>
      <c r="AY167" s="214" t="s">
        <v>154</v>
      </c>
    </row>
    <row r="168" spans="1:65" s="13" customFormat="1" ht="10">
      <c r="B168" s="204"/>
      <c r="C168" s="205"/>
      <c r="D168" s="167" t="s">
        <v>247</v>
      </c>
      <c r="E168" s="206" t="s">
        <v>35</v>
      </c>
      <c r="F168" s="207" t="s">
        <v>1190</v>
      </c>
      <c r="G168" s="205"/>
      <c r="H168" s="208">
        <v>50.536000000000001</v>
      </c>
      <c r="I168" s="209"/>
      <c r="J168" s="205"/>
      <c r="K168" s="205"/>
      <c r="L168" s="210"/>
      <c r="M168" s="211"/>
      <c r="N168" s="212"/>
      <c r="O168" s="212"/>
      <c r="P168" s="212"/>
      <c r="Q168" s="212"/>
      <c r="R168" s="212"/>
      <c r="S168" s="212"/>
      <c r="T168" s="213"/>
      <c r="AT168" s="214" t="s">
        <v>247</v>
      </c>
      <c r="AU168" s="214" t="s">
        <v>89</v>
      </c>
      <c r="AV168" s="13" t="s">
        <v>89</v>
      </c>
      <c r="AW168" s="13" t="s">
        <v>39</v>
      </c>
      <c r="AX168" s="13" t="s">
        <v>79</v>
      </c>
      <c r="AY168" s="214" t="s">
        <v>154</v>
      </c>
    </row>
    <row r="169" spans="1:65" s="14" customFormat="1" ht="10">
      <c r="B169" s="217"/>
      <c r="C169" s="218"/>
      <c r="D169" s="167" t="s">
        <v>247</v>
      </c>
      <c r="E169" s="219" t="s">
        <v>35</v>
      </c>
      <c r="F169" s="220" t="s">
        <v>267</v>
      </c>
      <c r="G169" s="218"/>
      <c r="H169" s="221">
        <v>101.072</v>
      </c>
      <c r="I169" s="222"/>
      <c r="J169" s="218"/>
      <c r="K169" s="218"/>
      <c r="L169" s="223"/>
      <c r="M169" s="224"/>
      <c r="N169" s="225"/>
      <c r="O169" s="225"/>
      <c r="P169" s="225"/>
      <c r="Q169" s="225"/>
      <c r="R169" s="225"/>
      <c r="S169" s="225"/>
      <c r="T169" s="226"/>
      <c r="AT169" s="227" t="s">
        <v>247</v>
      </c>
      <c r="AU169" s="227" t="s">
        <v>89</v>
      </c>
      <c r="AV169" s="14" t="s">
        <v>163</v>
      </c>
      <c r="AW169" s="14" t="s">
        <v>39</v>
      </c>
      <c r="AX169" s="14" t="s">
        <v>87</v>
      </c>
      <c r="AY169" s="227" t="s">
        <v>154</v>
      </c>
    </row>
    <row r="170" spans="1:65" s="2" customFormat="1" ht="24.15" customHeight="1">
      <c r="A170" s="37"/>
      <c r="B170" s="38"/>
      <c r="C170" s="154" t="s">
        <v>216</v>
      </c>
      <c r="D170" s="154" t="s">
        <v>149</v>
      </c>
      <c r="E170" s="155" t="s">
        <v>704</v>
      </c>
      <c r="F170" s="156" t="s">
        <v>610</v>
      </c>
      <c r="G170" s="157" t="s">
        <v>562</v>
      </c>
      <c r="H170" s="158">
        <v>366.93900000000002</v>
      </c>
      <c r="I170" s="159">
        <v>180</v>
      </c>
      <c r="J170" s="160">
        <f>ROUND(I170*H170,2)</f>
        <v>66049.02</v>
      </c>
      <c r="K170" s="156" t="s">
        <v>251</v>
      </c>
      <c r="L170" s="42"/>
      <c r="M170" s="161" t="s">
        <v>35</v>
      </c>
      <c r="N170" s="162" t="s">
        <v>50</v>
      </c>
      <c r="O170" s="67"/>
      <c r="P170" s="163">
        <f>O170*H170</f>
        <v>0</v>
      </c>
      <c r="Q170" s="163">
        <v>0</v>
      </c>
      <c r="R170" s="163">
        <f>Q170*H170</f>
        <v>0</v>
      </c>
      <c r="S170" s="163">
        <v>0</v>
      </c>
      <c r="T170" s="164">
        <f>S170*H170</f>
        <v>0</v>
      </c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R170" s="165" t="s">
        <v>163</v>
      </c>
      <c r="AT170" s="165" t="s">
        <v>149</v>
      </c>
      <c r="AU170" s="165" t="s">
        <v>89</v>
      </c>
      <c r="AY170" s="19" t="s">
        <v>154</v>
      </c>
      <c r="BE170" s="166">
        <f>IF(N170="základní",J170,0)</f>
        <v>66049.02</v>
      </c>
      <c r="BF170" s="166">
        <f>IF(N170="snížená",J170,0)</f>
        <v>0</v>
      </c>
      <c r="BG170" s="166">
        <f>IF(N170="zákl. přenesená",J170,0)</f>
        <v>0</v>
      </c>
      <c r="BH170" s="166">
        <f>IF(N170="sníž. přenesená",J170,0)</f>
        <v>0</v>
      </c>
      <c r="BI170" s="166">
        <f>IF(N170="nulová",J170,0)</f>
        <v>0</v>
      </c>
      <c r="BJ170" s="19" t="s">
        <v>87</v>
      </c>
      <c r="BK170" s="166">
        <f>ROUND(I170*H170,2)</f>
        <v>66049.02</v>
      </c>
      <c r="BL170" s="19" t="s">
        <v>163</v>
      </c>
      <c r="BM170" s="165" t="s">
        <v>1191</v>
      </c>
    </row>
    <row r="171" spans="1:65" s="2" customFormat="1" ht="10">
      <c r="A171" s="37"/>
      <c r="B171" s="38"/>
      <c r="C171" s="39"/>
      <c r="D171" s="215" t="s">
        <v>253</v>
      </c>
      <c r="E171" s="39"/>
      <c r="F171" s="216" t="s">
        <v>706</v>
      </c>
      <c r="G171" s="39"/>
      <c r="H171" s="39"/>
      <c r="I171" s="169"/>
      <c r="J171" s="39"/>
      <c r="K171" s="39"/>
      <c r="L171" s="42"/>
      <c r="M171" s="170"/>
      <c r="N171" s="171"/>
      <c r="O171" s="67"/>
      <c r="P171" s="67"/>
      <c r="Q171" s="67"/>
      <c r="R171" s="67"/>
      <c r="S171" s="67"/>
      <c r="T171" s="68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T171" s="19" t="s">
        <v>253</v>
      </c>
      <c r="AU171" s="19" t="s">
        <v>89</v>
      </c>
    </row>
    <row r="172" spans="1:65" s="13" customFormat="1" ht="10">
      <c r="B172" s="204"/>
      <c r="C172" s="205"/>
      <c r="D172" s="167" t="s">
        <v>247</v>
      </c>
      <c r="E172" s="206" t="s">
        <v>35</v>
      </c>
      <c r="F172" s="207" t="s">
        <v>1192</v>
      </c>
      <c r="G172" s="205"/>
      <c r="H172" s="208">
        <v>193.126</v>
      </c>
      <c r="I172" s="209"/>
      <c r="J172" s="205"/>
      <c r="K172" s="205"/>
      <c r="L172" s="210"/>
      <c r="M172" s="211"/>
      <c r="N172" s="212"/>
      <c r="O172" s="212"/>
      <c r="P172" s="212"/>
      <c r="Q172" s="212"/>
      <c r="R172" s="212"/>
      <c r="S172" s="212"/>
      <c r="T172" s="213"/>
      <c r="AT172" s="214" t="s">
        <v>247</v>
      </c>
      <c r="AU172" s="214" t="s">
        <v>89</v>
      </c>
      <c r="AV172" s="13" t="s">
        <v>89</v>
      </c>
      <c r="AW172" s="13" t="s">
        <v>39</v>
      </c>
      <c r="AX172" s="13" t="s">
        <v>79</v>
      </c>
      <c r="AY172" s="214" t="s">
        <v>154</v>
      </c>
    </row>
    <row r="173" spans="1:65" s="15" customFormat="1" ht="10">
      <c r="B173" s="238"/>
      <c r="C173" s="239"/>
      <c r="D173" s="167" t="s">
        <v>247</v>
      </c>
      <c r="E173" s="240" t="s">
        <v>35</v>
      </c>
      <c r="F173" s="241" t="s">
        <v>482</v>
      </c>
      <c r="G173" s="239"/>
      <c r="H173" s="242">
        <v>193.126</v>
      </c>
      <c r="I173" s="243"/>
      <c r="J173" s="239"/>
      <c r="K173" s="239"/>
      <c r="L173" s="244"/>
      <c r="M173" s="245"/>
      <c r="N173" s="246"/>
      <c r="O173" s="246"/>
      <c r="P173" s="246"/>
      <c r="Q173" s="246"/>
      <c r="R173" s="246"/>
      <c r="S173" s="246"/>
      <c r="T173" s="247"/>
      <c r="AT173" s="248" t="s">
        <v>247</v>
      </c>
      <c r="AU173" s="248" t="s">
        <v>89</v>
      </c>
      <c r="AV173" s="15" t="s">
        <v>159</v>
      </c>
      <c r="AW173" s="15" t="s">
        <v>39</v>
      </c>
      <c r="AX173" s="15" t="s">
        <v>79</v>
      </c>
      <c r="AY173" s="248" t="s">
        <v>154</v>
      </c>
    </row>
    <row r="174" spans="1:65" s="13" customFormat="1" ht="10">
      <c r="B174" s="204"/>
      <c r="C174" s="205"/>
      <c r="D174" s="167" t="s">
        <v>247</v>
      </c>
      <c r="E174" s="206" t="s">
        <v>35</v>
      </c>
      <c r="F174" s="207" t="s">
        <v>1193</v>
      </c>
      <c r="G174" s="205"/>
      <c r="H174" s="208">
        <v>366.93900000000002</v>
      </c>
      <c r="I174" s="209"/>
      <c r="J174" s="205"/>
      <c r="K174" s="205"/>
      <c r="L174" s="210"/>
      <c r="M174" s="211"/>
      <c r="N174" s="212"/>
      <c r="O174" s="212"/>
      <c r="P174" s="212"/>
      <c r="Q174" s="212"/>
      <c r="R174" s="212"/>
      <c r="S174" s="212"/>
      <c r="T174" s="213"/>
      <c r="AT174" s="214" t="s">
        <v>247</v>
      </c>
      <c r="AU174" s="214" t="s">
        <v>89</v>
      </c>
      <c r="AV174" s="13" t="s">
        <v>89</v>
      </c>
      <c r="AW174" s="13" t="s">
        <v>39</v>
      </c>
      <c r="AX174" s="13" t="s">
        <v>87</v>
      </c>
      <c r="AY174" s="214" t="s">
        <v>154</v>
      </c>
    </row>
    <row r="175" spans="1:65" s="2" customFormat="1" ht="24.15" customHeight="1">
      <c r="A175" s="37"/>
      <c r="B175" s="38"/>
      <c r="C175" s="154" t="s">
        <v>220</v>
      </c>
      <c r="D175" s="154" t="s">
        <v>149</v>
      </c>
      <c r="E175" s="155" t="s">
        <v>709</v>
      </c>
      <c r="F175" s="156" t="s">
        <v>710</v>
      </c>
      <c r="G175" s="157" t="s">
        <v>662</v>
      </c>
      <c r="H175" s="158">
        <v>193.126</v>
      </c>
      <c r="I175" s="159">
        <v>22</v>
      </c>
      <c r="J175" s="160">
        <f>ROUND(I175*H175,2)</f>
        <v>4248.7700000000004</v>
      </c>
      <c r="K175" s="156" t="s">
        <v>251</v>
      </c>
      <c r="L175" s="42"/>
      <c r="M175" s="161" t="s">
        <v>35</v>
      </c>
      <c r="N175" s="162" t="s">
        <v>50</v>
      </c>
      <c r="O175" s="67"/>
      <c r="P175" s="163">
        <f>O175*H175</f>
        <v>0</v>
      </c>
      <c r="Q175" s="163">
        <v>0</v>
      </c>
      <c r="R175" s="163">
        <f>Q175*H175</f>
        <v>0</v>
      </c>
      <c r="S175" s="163">
        <v>0</v>
      </c>
      <c r="T175" s="164">
        <f>S175*H175</f>
        <v>0</v>
      </c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R175" s="165" t="s">
        <v>163</v>
      </c>
      <c r="AT175" s="165" t="s">
        <v>149</v>
      </c>
      <c r="AU175" s="165" t="s">
        <v>89</v>
      </c>
      <c r="AY175" s="19" t="s">
        <v>154</v>
      </c>
      <c r="BE175" s="166">
        <f>IF(N175="základní",J175,0)</f>
        <v>4248.7700000000004</v>
      </c>
      <c r="BF175" s="166">
        <f>IF(N175="snížená",J175,0)</f>
        <v>0</v>
      </c>
      <c r="BG175" s="166">
        <f>IF(N175="zákl. přenesená",J175,0)</f>
        <v>0</v>
      </c>
      <c r="BH175" s="166">
        <f>IF(N175="sníž. přenesená",J175,0)</f>
        <v>0</v>
      </c>
      <c r="BI175" s="166">
        <f>IF(N175="nulová",J175,0)</f>
        <v>0</v>
      </c>
      <c r="BJ175" s="19" t="s">
        <v>87</v>
      </c>
      <c r="BK175" s="166">
        <f>ROUND(I175*H175,2)</f>
        <v>4248.7700000000004</v>
      </c>
      <c r="BL175" s="19" t="s">
        <v>163</v>
      </c>
      <c r="BM175" s="165" t="s">
        <v>1194</v>
      </c>
    </row>
    <row r="176" spans="1:65" s="2" customFormat="1" ht="10">
      <c r="A176" s="37"/>
      <c r="B176" s="38"/>
      <c r="C176" s="39"/>
      <c r="D176" s="215" t="s">
        <v>253</v>
      </c>
      <c r="E176" s="39"/>
      <c r="F176" s="216" t="s">
        <v>712</v>
      </c>
      <c r="G176" s="39"/>
      <c r="H176" s="39"/>
      <c r="I176" s="169"/>
      <c r="J176" s="39"/>
      <c r="K176" s="39"/>
      <c r="L176" s="42"/>
      <c r="M176" s="170"/>
      <c r="N176" s="171"/>
      <c r="O176" s="67"/>
      <c r="P176" s="67"/>
      <c r="Q176" s="67"/>
      <c r="R176" s="67"/>
      <c r="S176" s="67"/>
      <c r="T176" s="68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T176" s="19" t="s">
        <v>253</v>
      </c>
      <c r="AU176" s="19" t="s">
        <v>89</v>
      </c>
    </row>
    <row r="177" spans="1:65" s="13" customFormat="1" ht="10">
      <c r="B177" s="204"/>
      <c r="C177" s="205"/>
      <c r="D177" s="167" t="s">
        <v>247</v>
      </c>
      <c r="E177" s="206" t="s">
        <v>35</v>
      </c>
      <c r="F177" s="207" t="s">
        <v>1192</v>
      </c>
      <c r="G177" s="205"/>
      <c r="H177" s="208">
        <v>193.126</v>
      </c>
      <c r="I177" s="209"/>
      <c r="J177" s="205"/>
      <c r="K177" s="205"/>
      <c r="L177" s="210"/>
      <c r="M177" s="211"/>
      <c r="N177" s="212"/>
      <c r="O177" s="212"/>
      <c r="P177" s="212"/>
      <c r="Q177" s="212"/>
      <c r="R177" s="212"/>
      <c r="S177" s="212"/>
      <c r="T177" s="213"/>
      <c r="AT177" s="214" t="s">
        <v>247</v>
      </c>
      <c r="AU177" s="214" t="s">
        <v>89</v>
      </c>
      <c r="AV177" s="13" t="s">
        <v>89</v>
      </c>
      <c r="AW177" s="13" t="s">
        <v>39</v>
      </c>
      <c r="AX177" s="13" t="s">
        <v>87</v>
      </c>
      <c r="AY177" s="214" t="s">
        <v>154</v>
      </c>
    </row>
    <row r="178" spans="1:65" s="12" customFormat="1" ht="22.75" customHeight="1">
      <c r="B178" s="188"/>
      <c r="C178" s="189"/>
      <c r="D178" s="190" t="s">
        <v>78</v>
      </c>
      <c r="E178" s="202" t="s">
        <v>163</v>
      </c>
      <c r="F178" s="202" t="s">
        <v>713</v>
      </c>
      <c r="G178" s="189"/>
      <c r="H178" s="189"/>
      <c r="I178" s="192"/>
      <c r="J178" s="203">
        <f>BK178</f>
        <v>227762.46</v>
      </c>
      <c r="K178" s="189"/>
      <c r="L178" s="194"/>
      <c r="M178" s="195"/>
      <c r="N178" s="196"/>
      <c r="O178" s="196"/>
      <c r="P178" s="197">
        <f>SUM(P179:P214)</f>
        <v>0</v>
      </c>
      <c r="Q178" s="196"/>
      <c r="R178" s="197">
        <f>SUM(R179:R214)</f>
        <v>9.3191309999999987</v>
      </c>
      <c r="S178" s="196"/>
      <c r="T178" s="198">
        <f>SUM(T179:T214)</f>
        <v>0</v>
      </c>
      <c r="AR178" s="199" t="s">
        <v>87</v>
      </c>
      <c r="AT178" s="200" t="s">
        <v>78</v>
      </c>
      <c r="AU178" s="200" t="s">
        <v>87</v>
      </c>
      <c r="AY178" s="199" t="s">
        <v>154</v>
      </c>
      <c r="BK178" s="201">
        <f>SUM(BK179:BK214)</f>
        <v>227762.46</v>
      </c>
    </row>
    <row r="179" spans="1:65" s="2" customFormat="1" ht="24.15" customHeight="1">
      <c r="A179" s="37"/>
      <c r="B179" s="38"/>
      <c r="C179" s="154" t="s">
        <v>341</v>
      </c>
      <c r="D179" s="154" t="s">
        <v>149</v>
      </c>
      <c r="E179" s="155" t="s">
        <v>714</v>
      </c>
      <c r="F179" s="156" t="s">
        <v>715</v>
      </c>
      <c r="G179" s="157" t="s">
        <v>662</v>
      </c>
      <c r="H179" s="158">
        <v>189.45599999999999</v>
      </c>
      <c r="I179" s="159">
        <v>157</v>
      </c>
      <c r="J179" s="160">
        <f>ROUND(I179*H179,2)</f>
        <v>29744.59</v>
      </c>
      <c r="K179" s="156" t="s">
        <v>251</v>
      </c>
      <c r="L179" s="42"/>
      <c r="M179" s="161" t="s">
        <v>35</v>
      </c>
      <c r="N179" s="162" t="s">
        <v>50</v>
      </c>
      <c r="O179" s="67"/>
      <c r="P179" s="163">
        <f>O179*H179</f>
        <v>0</v>
      </c>
      <c r="Q179" s="163">
        <v>0</v>
      </c>
      <c r="R179" s="163">
        <f>Q179*H179</f>
        <v>0</v>
      </c>
      <c r="S179" s="163">
        <v>0</v>
      </c>
      <c r="T179" s="164">
        <f>S179*H179</f>
        <v>0</v>
      </c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R179" s="165" t="s">
        <v>163</v>
      </c>
      <c r="AT179" s="165" t="s">
        <v>149</v>
      </c>
      <c r="AU179" s="165" t="s">
        <v>89</v>
      </c>
      <c r="AY179" s="19" t="s">
        <v>154</v>
      </c>
      <c r="BE179" s="166">
        <f>IF(N179="základní",J179,0)</f>
        <v>29744.59</v>
      </c>
      <c r="BF179" s="166">
        <f>IF(N179="snížená",J179,0)</f>
        <v>0</v>
      </c>
      <c r="BG179" s="166">
        <f>IF(N179="zákl. přenesená",J179,0)</f>
        <v>0</v>
      </c>
      <c r="BH179" s="166">
        <f>IF(N179="sníž. přenesená",J179,0)</f>
        <v>0</v>
      </c>
      <c r="BI179" s="166">
        <f>IF(N179="nulová",J179,0)</f>
        <v>0</v>
      </c>
      <c r="BJ179" s="19" t="s">
        <v>87</v>
      </c>
      <c r="BK179" s="166">
        <f>ROUND(I179*H179,2)</f>
        <v>29744.59</v>
      </c>
      <c r="BL179" s="19" t="s">
        <v>163</v>
      </c>
      <c r="BM179" s="165" t="s">
        <v>1195</v>
      </c>
    </row>
    <row r="180" spans="1:65" s="2" customFormat="1" ht="10">
      <c r="A180" s="37"/>
      <c r="B180" s="38"/>
      <c r="C180" s="39"/>
      <c r="D180" s="215" t="s">
        <v>253</v>
      </c>
      <c r="E180" s="39"/>
      <c r="F180" s="216" t="s">
        <v>717</v>
      </c>
      <c r="G180" s="39"/>
      <c r="H180" s="39"/>
      <c r="I180" s="169"/>
      <c r="J180" s="39"/>
      <c r="K180" s="39"/>
      <c r="L180" s="42"/>
      <c r="M180" s="170"/>
      <c r="N180" s="171"/>
      <c r="O180" s="67"/>
      <c r="P180" s="67"/>
      <c r="Q180" s="67"/>
      <c r="R180" s="67"/>
      <c r="S180" s="67"/>
      <c r="T180" s="68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T180" s="19" t="s">
        <v>253</v>
      </c>
      <c r="AU180" s="19" t="s">
        <v>89</v>
      </c>
    </row>
    <row r="181" spans="1:65" s="13" customFormat="1" ht="10">
      <c r="B181" s="204"/>
      <c r="C181" s="205"/>
      <c r="D181" s="167" t="s">
        <v>247</v>
      </c>
      <c r="E181" s="206" t="s">
        <v>35</v>
      </c>
      <c r="F181" s="207" t="s">
        <v>1196</v>
      </c>
      <c r="G181" s="205"/>
      <c r="H181" s="208">
        <v>101.072</v>
      </c>
      <c r="I181" s="209"/>
      <c r="J181" s="205"/>
      <c r="K181" s="205"/>
      <c r="L181" s="210"/>
      <c r="M181" s="211"/>
      <c r="N181" s="212"/>
      <c r="O181" s="212"/>
      <c r="P181" s="212"/>
      <c r="Q181" s="212"/>
      <c r="R181" s="212"/>
      <c r="S181" s="212"/>
      <c r="T181" s="213"/>
      <c r="AT181" s="214" t="s">
        <v>247</v>
      </c>
      <c r="AU181" s="214" t="s">
        <v>89</v>
      </c>
      <c r="AV181" s="13" t="s">
        <v>89</v>
      </c>
      <c r="AW181" s="13" t="s">
        <v>39</v>
      </c>
      <c r="AX181" s="13" t="s">
        <v>79</v>
      </c>
      <c r="AY181" s="214" t="s">
        <v>154</v>
      </c>
    </row>
    <row r="182" spans="1:65" s="13" customFormat="1" ht="10">
      <c r="B182" s="204"/>
      <c r="C182" s="205"/>
      <c r="D182" s="167" t="s">
        <v>247</v>
      </c>
      <c r="E182" s="206" t="s">
        <v>35</v>
      </c>
      <c r="F182" s="207" t="s">
        <v>1197</v>
      </c>
      <c r="G182" s="205"/>
      <c r="H182" s="208">
        <v>10.065</v>
      </c>
      <c r="I182" s="209"/>
      <c r="J182" s="205"/>
      <c r="K182" s="205"/>
      <c r="L182" s="210"/>
      <c r="M182" s="211"/>
      <c r="N182" s="212"/>
      <c r="O182" s="212"/>
      <c r="P182" s="212"/>
      <c r="Q182" s="212"/>
      <c r="R182" s="212"/>
      <c r="S182" s="212"/>
      <c r="T182" s="213"/>
      <c r="AT182" s="214" t="s">
        <v>247</v>
      </c>
      <c r="AU182" s="214" t="s">
        <v>89</v>
      </c>
      <c r="AV182" s="13" t="s">
        <v>89</v>
      </c>
      <c r="AW182" s="13" t="s">
        <v>39</v>
      </c>
      <c r="AX182" s="13" t="s">
        <v>79</v>
      </c>
      <c r="AY182" s="214" t="s">
        <v>154</v>
      </c>
    </row>
    <row r="183" spans="1:65" s="13" customFormat="1" ht="10">
      <c r="B183" s="204"/>
      <c r="C183" s="205"/>
      <c r="D183" s="167" t="s">
        <v>247</v>
      </c>
      <c r="E183" s="206" t="s">
        <v>35</v>
      </c>
      <c r="F183" s="207" t="s">
        <v>1198</v>
      </c>
      <c r="G183" s="205"/>
      <c r="H183" s="208">
        <v>90.45</v>
      </c>
      <c r="I183" s="209"/>
      <c r="J183" s="205"/>
      <c r="K183" s="205"/>
      <c r="L183" s="210"/>
      <c r="M183" s="211"/>
      <c r="N183" s="212"/>
      <c r="O183" s="212"/>
      <c r="P183" s="212"/>
      <c r="Q183" s="212"/>
      <c r="R183" s="212"/>
      <c r="S183" s="212"/>
      <c r="T183" s="213"/>
      <c r="AT183" s="214" t="s">
        <v>247</v>
      </c>
      <c r="AU183" s="214" t="s">
        <v>89</v>
      </c>
      <c r="AV183" s="13" t="s">
        <v>89</v>
      </c>
      <c r="AW183" s="13" t="s">
        <v>39</v>
      </c>
      <c r="AX183" s="13" t="s">
        <v>79</v>
      </c>
      <c r="AY183" s="214" t="s">
        <v>154</v>
      </c>
    </row>
    <row r="184" spans="1:65" s="13" customFormat="1" ht="10">
      <c r="B184" s="204"/>
      <c r="C184" s="205"/>
      <c r="D184" s="167" t="s">
        <v>247</v>
      </c>
      <c r="E184" s="206" t="s">
        <v>35</v>
      </c>
      <c r="F184" s="207" t="s">
        <v>1199</v>
      </c>
      <c r="G184" s="205"/>
      <c r="H184" s="208">
        <v>-12.131</v>
      </c>
      <c r="I184" s="209"/>
      <c r="J184" s="205"/>
      <c r="K184" s="205"/>
      <c r="L184" s="210"/>
      <c r="M184" s="211"/>
      <c r="N184" s="212"/>
      <c r="O184" s="212"/>
      <c r="P184" s="212"/>
      <c r="Q184" s="212"/>
      <c r="R184" s="212"/>
      <c r="S184" s="212"/>
      <c r="T184" s="213"/>
      <c r="AT184" s="214" t="s">
        <v>247</v>
      </c>
      <c r="AU184" s="214" t="s">
        <v>89</v>
      </c>
      <c r="AV184" s="13" t="s">
        <v>89</v>
      </c>
      <c r="AW184" s="13" t="s">
        <v>39</v>
      </c>
      <c r="AX184" s="13" t="s">
        <v>79</v>
      </c>
      <c r="AY184" s="214" t="s">
        <v>154</v>
      </c>
    </row>
    <row r="185" spans="1:65" s="14" customFormat="1" ht="10">
      <c r="B185" s="217"/>
      <c r="C185" s="218"/>
      <c r="D185" s="167" t="s">
        <v>247</v>
      </c>
      <c r="E185" s="219" t="s">
        <v>35</v>
      </c>
      <c r="F185" s="220" t="s">
        <v>267</v>
      </c>
      <c r="G185" s="218"/>
      <c r="H185" s="221">
        <v>189.45599999999999</v>
      </c>
      <c r="I185" s="222"/>
      <c r="J185" s="218"/>
      <c r="K185" s="218"/>
      <c r="L185" s="223"/>
      <c r="M185" s="224"/>
      <c r="N185" s="225"/>
      <c r="O185" s="225"/>
      <c r="P185" s="225"/>
      <c r="Q185" s="225"/>
      <c r="R185" s="225"/>
      <c r="S185" s="225"/>
      <c r="T185" s="226"/>
      <c r="AT185" s="227" t="s">
        <v>247</v>
      </c>
      <c r="AU185" s="227" t="s">
        <v>89</v>
      </c>
      <c r="AV185" s="14" t="s">
        <v>163</v>
      </c>
      <c r="AW185" s="14" t="s">
        <v>39</v>
      </c>
      <c r="AX185" s="14" t="s">
        <v>87</v>
      </c>
      <c r="AY185" s="227" t="s">
        <v>154</v>
      </c>
    </row>
    <row r="186" spans="1:65" s="2" customFormat="1" ht="16.5" customHeight="1">
      <c r="A186" s="37"/>
      <c r="B186" s="38"/>
      <c r="C186" s="228" t="s">
        <v>349</v>
      </c>
      <c r="D186" s="228" t="s">
        <v>463</v>
      </c>
      <c r="E186" s="229" t="s">
        <v>719</v>
      </c>
      <c r="F186" s="230" t="s">
        <v>720</v>
      </c>
      <c r="G186" s="231" t="s">
        <v>562</v>
      </c>
      <c r="H186" s="232">
        <v>284.786</v>
      </c>
      <c r="I186" s="233">
        <v>430</v>
      </c>
      <c r="J186" s="234">
        <f>ROUND(I186*H186,2)</f>
        <v>122457.98</v>
      </c>
      <c r="K186" s="230" t="s">
        <v>251</v>
      </c>
      <c r="L186" s="235"/>
      <c r="M186" s="236" t="s">
        <v>35</v>
      </c>
      <c r="N186" s="237" t="s">
        <v>50</v>
      </c>
      <c r="O186" s="67"/>
      <c r="P186" s="163">
        <f>O186*H186</f>
        <v>0</v>
      </c>
      <c r="Q186" s="163">
        <v>0</v>
      </c>
      <c r="R186" s="163">
        <f>Q186*H186</f>
        <v>0</v>
      </c>
      <c r="S186" s="163">
        <v>0</v>
      </c>
      <c r="T186" s="164">
        <f>S186*H186</f>
        <v>0</v>
      </c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R186" s="165" t="s">
        <v>179</v>
      </c>
      <c r="AT186" s="165" t="s">
        <v>463</v>
      </c>
      <c r="AU186" s="165" t="s">
        <v>89</v>
      </c>
      <c r="AY186" s="19" t="s">
        <v>154</v>
      </c>
      <c r="BE186" s="166">
        <f>IF(N186="základní",J186,0)</f>
        <v>122457.98</v>
      </c>
      <c r="BF186" s="166">
        <f>IF(N186="snížená",J186,0)</f>
        <v>0</v>
      </c>
      <c r="BG186" s="166">
        <f>IF(N186="zákl. přenesená",J186,0)</f>
        <v>0</v>
      </c>
      <c r="BH186" s="166">
        <f>IF(N186="sníž. přenesená",J186,0)</f>
        <v>0</v>
      </c>
      <c r="BI186" s="166">
        <f>IF(N186="nulová",J186,0)</f>
        <v>0</v>
      </c>
      <c r="BJ186" s="19" t="s">
        <v>87</v>
      </c>
      <c r="BK186" s="166">
        <f>ROUND(I186*H186,2)</f>
        <v>122457.98</v>
      </c>
      <c r="BL186" s="19" t="s">
        <v>163</v>
      </c>
      <c r="BM186" s="165" t="s">
        <v>1200</v>
      </c>
    </row>
    <row r="187" spans="1:65" s="13" customFormat="1" ht="10">
      <c r="B187" s="204"/>
      <c r="C187" s="205"/>
      <c r="D187" s="167" t="s">
        <v>247</v>
      </c>
      <c r="E187" s="206" t="s">
        <v>35</v>
      </c>
      <c r="F187" s="207" t="s">
        <v>1201</v>
      </c>
      <c r="G187" s="205"/>
      <c r="H187" s="208">
        <v>88.384</v>
      </c>
      <c r="I187" s="209"/>
      <c r="J187" s="205"/>
      <c r="K187" s="205"/>
      <c r="L187" s="210"/>
      <c r="M187" s="211"/>
      <c r="N187" s="212"/>
      <c r="O187" s="212"/>
      <c r="P187" s="212"/>
      <c r="Q187" s="212"/>
      <c r="R187" s="212"/>
      <c r="S187" s="212"/>
      <c r="T187" s="213"/>
      <c r="AT187" s="214" t="s">
        <v>247</v>
      </c>
      <c r="AU187" s="214" t="s">
        <v>89</v>
      </c>
      <c r="AV187" s="13" t="s">
        <v>89</v>
      </c>
      <c r="AW187" s="13" t="s">
        <v>39</v>
      </c>
      <c r="AX187" s="13" t="s">
        <v>79</v>
      </c>
      <c r="AY187" s="214" t="s">
        <v>154</v>
      </c>
    </row>
    <row r="188" spans="1:65" s="13" customFormat="1" ht="20">
      <c r="B188" s="204"/>
      <c r="C188" s="205"/>
      <c r="D188" s="167" t="s">
        <v>247</v>
      </c>
      <c r="E188" s="206" t="s">
        <v>35</v>
      </c>
      <c r="F188" s="207" t="s">
        <v>1202</v>
      </c>
      <c r="G188" s="205"/>
      <c r="H188" s="208">
        <v>50.536000000000001</v>
      </c>
      <c r="I188" s="209"/>
      <c r="J188" s="205"/>
      <c r="K188" s="205"/>
      <c r="L188" s="210"/>
      <c r="M188" s="211"/>
      <c r="N188" s="212"/>
      <c r="O188" s="212"/>
      <c r="P188" s="212"/>
      <c r="Q188" s="212"/>
      <c r="R188" s="212"/>
      <c r="S188" s="212"/>
      <c r="T188" s="213"/>
      <c r="AT188" s="214" t="s">
        <v>247</v>
      </c>
      <c r="AU188" s="214" t="s">
        <v>89</v>
      </c>
      <c r="AV188" s="13" t="s">
        <v>89</v>
      </c>
      <c r="AW188" s="13" t="s">
        <v>39</v>
      </c>
      <c r="AX188" s="13" t="s">
        <v>79</v>
      </c>
      <c r="AY188" s="214" t="s">
        <v>154</v>
      </c>
    </row>
    <row r="189" spans="1:65" s="15" customFormat="1" ht="10">
      <c r="B189" s="238"/>
      <c r="C189" s="239"/>
      <c r="D189" s="167" t="s">
        <v>247</v>
      </c>
      <c r="E189" s="240" t="s">
        <v>35</v>
      </c>
      <c r="F189" s="241" t="s">
        <v>482</v>
      </c>
      <c r="G189" s="239"/>
      <c r="H189" s="242">
        <v>138.91999999999999</v>
      </c>
      <c r="I189" s="243"/>
      <c r="J189" s="239"/>
      <c r="K189" s="239"/>
      <c r="L189" s="244"/>
      <c r="M189" s="245"/>
      <c r="N189" s="246"/>
      <c r="O189" s="246"/>
      <c r="P189" s="246"/>
      <c r="Q189" s="246"/>
      <c r="R189" s="246"/>
      <c r="S189" s="246"/>
      <c r="T189" s="247"/>
      <c r="AT189" s="248" t="s">
        <v>247</v>
      </c>
      <c r="AU189" s="248" t="s">
        <v>89</v>
      </c>
      <c r="AV189" s="15" t="s">
        <v>159</v>
      </c>
      <c r="AW189" s="15" t="s">
        <v>39</v>
      </c>
      <c r="AX189" s="15" t="s">
        <v>79</v>
      </c>
      <c r="AY189" s="248" t="s">
        <v>154</v>
      </c>
    </row>
    <row r="190" spans="1:65" s="13" customFormat="1" ht="10">
      <c r="B190" s="204"/>
      <c r="C190" s="205"/>
      <c r="D190" s="167" t="s">
        <v>247</v>
      </c>
      <c r="E190" s="206" t="s">
        <v>35</v>
      </c>
      <c r="F190" s="207" t="s">
        <v>1203</v>
      </c>
      <c r="G190" s="205"/>
      <c r="H190" s="208">
        <v>284.786</v>
      </c>
      <c r="I190" s="209"/>
      <c r="J190" s="205"/>
      <c r="K190" s="205"/>
      <c r="L190" s="210"/>
      <c r="M190" s="211"/>
      <c r="N190" s="212"/>
      <c r="O190" s="212"/>
      <c r="P190" s="212"/>
      <c r="Q190" s="212"/>
      <c r="R190" s="212"/>
      <c r="S190" s="212"/>
      <c r="T190" s="213"/>
      <c r="AT190" s="214" t="s">
        <v>247</v>
      </c>
      <c r="AU190" s="214" t="s">
        <v>89</v>
      </c>
      <c r="AV190" s="13" t="s">
        <v>89</v>
      </c>
      <c r="AW190" s="13" t="s">
        <v>39</v>
      </c>
      <c r="AX190" s="13" t="s">
        <v>87</v>
      </c>
      <c r="AY190" s="214" t="s">
        <v>154</v>
      </c>
    </row>
    <row r="191" spans="1:65" s="2" customFormat="1" ht="37.75" customHeight="1">
      <c r="A191" s="37"/>
      <c r="B191" s="38"/>
      <c r="C191" s="154" t="s">
        <v>7</v>
      </c>
      <c r="D191" s="154" t="s">
        <v>149</v>
      </c>
      <c r="E191" s="155" t="s">
        <v>949</v>
      </c>
      <c r="F191" s="156" t="s">
        <v>950</v>
      </c>
      <c r="G191" s="157" t="s">
        <v>662</v>
      </c>
      <c r="H191" s="158">
        <v>28.835000000000001</v>
      </c>
      <c r="I191" s="159">
        <v>630</v>
      </c>
      <c r="J191" s="160">
        <f>ROUND(I191*H191,2)</f>
        <v>18166.05</v>
      </c>
      <c r="K191" s="156" t="s">
        <v>251</v>
      </c>
      <c r="L191" s="42"/>
      <c r="M191" s="161" t="s">
        <v>35</v>
      </c>
      <c r="N191" s="162" t="s">
        <v>50</v>
      </c>
      <c r="O191" s="67"/>
      <c r="P191" s="163">
        <f>O191*H191</f>
        <v>0</v>
      </c>
      <c r="Q191" s="163">
        <v>0</v>
      </c>
      <c r="R191" s="163">
        <f>Q191*H191</f>
        <v>0</v>
      </c>
      <c r="S191" s="163">
        <v>0</v>
      </c>
      <c r="T191" s="164">
        <f>S191*H191</f>
        <v>0</v>
      </c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R191" s="165" t="s">
        <v>163</v>
      </c>
      <c r="AT191" s="165" t="s">
        <v>149</v>
      </c>
      <c r="AU191" s="165" t="s">
        <v>89</v>
      </c>
      <c r="AY191" s="19" t="s">
        <v>154</v>
      </c>
      <c r="BE191" s="166">
        <f>IF(N191="základní",J191,0)</f>
        <v>18166.05</v>
      </c>
      <c r="BF191" s="166">
        <f>IF(N191="snížená",J191,0)</f>
        <v>0</v>
      </c>
      <c r="BG191" s="166">
        <f>IF(N191="zákl. přenesená",J191,0)</f>
        <v>0</v>
      </c>
      <c r="BH191" s="166">
        <f>IF(N191="sníž. přenesená",J191,0)</f>
        <v>0</v>
      </c>
      <c r="BI191" s="166">
        <f>IF(N191="nulová",J191,0)</f>
        <v>0</v>
      </c>
      <c r="BJ191" s="19" t="s">
        <v>87</v>
      </c>
      <c r="BK191" s="166">
        <f>ROUND(I191*H191,2)</f>
        <v>18166.05</v>
      </c>
      <c r="BL191" s="19" t="s">
        <v>163</v>
      </c>
      <c r="BM191" s="165" t="s">
        <v>1204</v>
      </c>
    </row>
    <row r="192" spans="1:65" s="2" customFormat="1" ht="10">
      <c r="A192" s="37"/>
      <c r="B192" s="38"/>
      <c r="C192" s="39"/>
      <c r="D192" s="215" t="s">
        <v>253</v>
      </c>
      <c r="E192" s="39"/>
      <c r="F192" s="216" t="s">
        <v>952</v>
      </c>
      <c r="G192" s="39"/>
      <c r="H192" s="39"/>
      <c r="I192" s="169"/>
      <c r="J192" s="39"/>
      <c r="K192" s="39"/>
      <c r="L192" s="42"/>
      <c r="M192" s="170"/>
      <c r="N192" s="171"/>
      <c r="O192" s="67"/>
      <c r="P192" s="67"/>
      <c r="Q192" s="67"/>
      <c r="R192" s="67"/>
      <c r="S192" s="67"/>
      <c r="T192" s="68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T192" s="19" t="s">
        <v>253</v>
      </c>
      <c r="AU192" s="19" t="s">
        <v>89</v>
      </c>
    </row>
    <row r="193" spans="1:65" s="13" customFormat="1" ht="10">
      <c r="B193" s="204"/>
      <c r="C193" s="205"/>
      <c r="D193" s="167" t="s">
        <v>247</v>
      </c>
      <c r="E193" s="206" t="s">
        <v>35</v>
      </c>
      <c r="F193" s="207" t="s">
        <v>1205</v>
      </c>
      <c r="G193" s="205"/>
      <c r="H193" s="208">
        <v>26.597999999999999</v>
      </c>
      <c r="I193" s="209"/>
      <c r="J193" s="205"/>
      <c r="K193" s="205"/>
      <c r="L193" s="210"/>
      <c r="M193" s="211"/>
      <c r="N193" s="212"/>
      <c r="O193" s="212"/>
      <c r="P193" s="212"/>
      <c r="Q193" s="212"/>
      <c r="R193" s="212"/>
      <c r="S193" s="212"/>
      <c r="T193" s="213"/>
      <c r="AT193" s="214" t="s">
        <v>247</v>
      </c>
      <c r="AU193" s="214" t="s">
        <v>89</v>
      </c>
      <c r="AV193" s="13" t="s">
        <v>89</v>
      </c>
      <c r="AW193" s="13" t="s">
        <v>39</v>
      </c>
      <c r="AX193" s="13" t="s">
        <v>79</v>
      </c>
      <c r="AY193" s="214" t="s">
        <v>154</v>
      </c>
    </row>
    <row r="194" spans="1:65" s="13" customFormat="1" ht="10">
      <c r="B194" s="204"/>
      <c r="C194" s="205"/>
      <c r="D194" s="167" t="s">
        <v>247</v>
      </c>
      <c r="E194" s="206" t="s">
        <v>35</v>
      </c>
      <c r="F194" s="207" t="s">
        <v>1206</v>
      </c>
      <c r="G194" s="205"/>
      <c r="H194" s="208">
        <v>3.8220000000000001</v>
      </c>
      <c r="I194" s="209"/>
      <c r="J194" s="205"/>
      <c r="K194" s="205"/>
      <c r="L194" s="210"/>
      <c r="M194" s="211"/>
      <c r="N194" s="212"/>
      <c r="O194" s="212"/>
      <c r="P194" s="212"/>
      <c r="Q194" s="212"/>
      <c r="R194" s="212"/>
      <c r="S194" s="212"/>
      <c r="T194" s="213"/>
      <c r="AT194" s="214" t="s">
        <v>247</v>
      </c>
      <c r="AU194" s="214" t="s">
        <v>89</v>
      </c>
      <c r="AV194" s="13" t="s">
        <v>89</v>
      </c>
      <c r="AW194" s="13" t="s">
        <v>39</v>
      </c>
      <c r="AX194" s="13" t="s">
        <v>79</v>
      </c>
      <c r="AY194" s="214" t="s">
        <v>154</v>
      </c>
    </row>
    <row r="195" spans="1:65" s="13" customFormat="1" ht="10">
      <c r="B195" s="204"/>
      <c r="C195" s="205"/>
      <c r="D195" s="167" t="s">
        <v>247</v>
      </c>
      <c r="E195" s="206" t="s">
        <v>35</v>
      </c>
      <c r="F195" s="207" t="s">
        <v>1207</v>
      </c>
      <c r="G195" s="205"/>
      <c r="H195" s="208">
        <v>-2.7549999999999999</v>
      </c>
      <c r="I195" s="209"/>
      <c r="J195" s="205"/>
      <c r="K195" s="205"/>
      <c r="L195" s="210"/>
      <c r="M195" s="211"/>
      <c r="N195" s="212"/>
      <c r="O195" s="212"/>
      <c r="P195" s="212"/>
      <c r="Q195" s="212"/>
      <c r="R195" s="212"/>
      <c r="S195" s="212"/>
      <c r="T195" s="213"/>
      <c r="AT195" s="214" t="s">
        <v>247</v>
      </c>
      <c r="AU195" s="214" t="s">
        <v>89</v>
      </c>
      <c r="AV195" s="13" t="s">
        <v>89</v>
      </c>
      <c r="AW195" s="13" t="s">
        <v>39</v>
      </c>
      <c r="AX195" s="13" t="s">
        <v>79</v>
      </c>
      <c r="AY195" s="214" t="s">
        <v>154</v>
      </c>
    </row>
    <row r="196" spans="1:65" s="13" customFormat="1" ht="10">
      <c r="B196" s="204"/>
      <c r="C196" s="205"/>
      <c r="D196" s="167" t="s">
        <v>247</v>
      </c>
      <c r="E196" s="206" t="s">
        <v>35</v>
      </c>
      <c r="F196" s="207" t="s">
        <v>1208</v>
      </c>
      <c r="G196" s="205"/>
      <c r="H196" s="208">
        <v>1.17</v>
      </c>
      <c r="I196" s="209"/>
      <c r="J196" s="205"/>
      <c r="K196" s="205"/>
      <c r="L196" s="210"/>
      <c r="M196" s="211"/>
      <c r="N196" s="212"/>
      <c r="O196" s="212"/>
      <c r="P196" s="212"/>
      <c r="Q196" s="212"/>
      <c r="R196" s="212"/>
      <c r="S196" s="212"/>
      <c r="T196" s="213"/>
      <c r="AT196" s="214" t="s">
        <v>247</v>
      </c>
      <c r="AU196" s="214" t="s">
        <v>89</v>
      </c>
      <c r="AV196" s="13" t="s">
        <v>89</v>
      </c>
      <c r="AW196" s="13" t="s">
        <v>39</v>
      </c>
      <c r="AX196" s="13" t="s">
        <v>79</v>
      </c>
      <c r="AY196" s="214" t="s">
        <v>154</v>
      </c>
    </row>
    <row r="197" spans="1:65" s="14" customFormat="1" ht="10">
      <c r="B197" s="217"/>
      <c r="C197" s="218"/>
      <c r="D197" s="167" t="s">
        <v>247</v>
      </c>
      <c r="E197" s="219" t="s">
        <v>35</v>
      </c>
      <c r="F197" s="220" t="s">
        <v>267</v>
      </c>
      <c r="G197" s="218"/>
      <c r="H197" s="221">
        <v>28.835000000000001</v>
      </c>
      <c r="I197" s="222"/>
      <c r="J197" s="218"/>
      <c r="K197" s="218"/>
      <c r="L197" s="223"/>
      <c r="M197" s="224"/>
      <c r="N197" s="225"/>
      <c r="O197" s="225"/>
      <c r="P197" s="225"/>
      <c r="Q197" s="225"/>
      <c r="R197" s="225"/>
      <c r="S197" s="225"/>
      <c r="T197" s="226"/>
      <c r="AT197" s="227" t="s">
        <v>247</v>
      </c>
      <c r="AU197" s="227" t="s">
        <v>89</v>
      </c>
      <c r="AV197" s="14" t="s">
        <v>163</v>
      </c>
      <c r="AW197" s="14" t="s">
        <v>39</v>
      </c>
      <c r="AX197" s="14" t="s">
        <v>87</v>
      </c>
      <c r="AY197" s="227" t="s">
        <v>154</v>
      </c>
    </row>
    <row r="198" spans="1:65" s="2" customFormat="1" ht="16.5" customHeight="1">
      <c r="A198" s="37"/>
      <c r="B198" s="38"/>
      <c r="C198" s="228" t="s">
        <v>357</v>
      </c>
      <c r="D198" s="228" t="s">
        <v>463</v>
      </c>
      <c r="E198" s="229" t="s">
        <v>962</v>
      </c>
      <c r="F198" s="230" t="s">
        <v>963</v>
      </c>
      <c r="G198" s="231" t="s">
        <v>562</v>
      </c>
      <c r="H198" s="232">
        <v>59.112000000000002</v>
      </c>
      <c r="I198" s="233">
        <v>302</v>
      </c>
      <c r="J198" s="234">
        <f>ROUND(I198*H198,2)</f>
        <v>17851.82</v>
      </c>
      <c r="K198" s="230" t="s">
        <v>251</v>
      </c>
      <c r="L198" s="235"/>
      <c r="M198" s="236" t="s">
        <v>35</v>
      </c>
      <c r="N198" s="237" t="s">
        <v>50</v>
      </c>
      <c r="O198" s="67"/>
      <c r="P198" s="163">
        <f>O198*H198</f>
        <v>0</v>
      </c>
      <c r="Q198" s="163">
        <v>0</v>
      </c>
      <c r="R198" s="163">
        <f>Q198*H198</f>
        <v>0</v>
      </c>
      <c r="S198" s="163">
        <v>0</v>
      </c>
      <c r="T198" s="164">
        <f>S198*H198</f>
        <v>0</v>
      </c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R198" s="165" t="s">
        <v>179</v>
      </c>
      <c r="AT198" s="165" t="s">
        <v>463</v>
      </c>
      <c r="AU198" s="165" t="s">
        <v>89</v>
      </c>
      <c r="AY198" s="19" t="s">
        <v>154</v>
      </c>
      <c r="BE198" s="166">
        <f>IF(N198="základní",J198,0)</f>
        <v>17851.82</v>
      </c>
      <c r="BF198" s="166">
        <f>IF(N198="snížená",J198,0)</f>
        <v>0</v>
      </c>
      <c r="BG198" s="166">
        <f>IF(N198="zákl. přenesená",J198,0)</f>
        <v>0</v>
      </c>
      <c r="BH198" s="166">
        <f>IF(N198="sníž. přenesená",J198,0)</f>
        <v>0</v>
      </c>
      <c r="BI198" s="166">
        <f>IF(N198="nulová",J198,0)</f>
        <v>0</v>
      </c>
      <c r="BJ198" s="19" t="s">
        <v>87</v>
      </c>
      <c r="BK198" s="166">
        <f>ROUND(I198*H198,2)</f>
        <v>17851.82</v>
      </c>
      <c r="BL198" s="19" t="s">
        <v>163</v>
      </c>
      <c r="BM198" s="165" t="s">
        <v>1209</v>
      </c>
    </row>
    <row r="199" spans="1:65" s="13" customFormat="1" ht="10">
      <c r="B199" s="204"/>
      <c r="C199" s="205"/>
      <c r="D199" s="167" t="s">
        <v>247</v>
      </c>
      <c r="E199" s="206" t="s">
        <v>35</v>
      </c>
      <c r="F199" s="207" t="s">
        <v>1210</v>
      </c>
      <c r="G199" s="205"/>
      <c r="H199" s="208">
        <v>28.835000000000001</v>
      </c>
      <c r="I199" s="209"/>
      <c r="J199" s="205"/>
      <c r="K199" s="205"/>
      <c r="L199" s="210"/>
      <c r="M199" s="211"/>
      <c r="N199" s="212"/>
      <c r="O199" s="212"/>
      <c r="P199" s="212"/>
      <c r="Q199" s="212"/>
      <c r="R199" s="212"/>
      <c r="S199" s="212"/>
      <c r="T199" s="213"/>
      <c r="AT199" s="214" t="s">
        <v>247</v>
      </c>
      <c r="AU199" s="214" t="s">
        <v>89</v>
      </c>
      <c r="AV199" s="13" t="s">
        <v>89</v>
      </c>
      <c r="AW199" s="13" t="s">
        <v>39</v>
      </c>
      <c r="AX199" s="13" t="s">
        <v>79</v>
      </c>
      <c r="AY199" s="214" t="s">
        <v>154</v>
      </c>
    </row>
    <row r="200" spans="1:65" s="15" customFormat="1" ht="10">
      <c r="B200" s="238"/>
      <c r="C200" s="239"/>
      <c r="D200" s="167" t="s">
        <v>247</v>
      </c>
      <c r="E200" s="240" t="s">
        <v>35</v>
      </c>
      <c r="F200" s="241" t="s">
        <v>482</v>
      </c>
      <c r="G200" s="239"/>
      <c r="H200" s="242">
        <v>28.835000000000001</v>
      </c>
      <c r="I200" s="243"/>
      <c r="J200" s="239"/>
      <c r="K200" s="239"/>
      <c r="L200" s="244"/>
      <c r="M200" s="245"/>
      <c r="N200" s="246"/>
      <c r="O200" s="246"/>
      <c r="P200" s="246"/>
      <c r="Q200" s="246"/>
      <c r="R200" s="246"/>
      <c r="S200" s="246"/>
      <c r="T200" s="247"/>
      <c r="AT200" s="248" t="s">
        <v>247</v>
      </c>
      <c r="AU200" s="248" t="s">
        <v>89</v>
      </c>
      <c r="AV200" s="15" t="s">
        <v>159</v>
      </c>
      <c r="AW200" s="15" t="s">
        <v>39</v>
      </c>
      <c r="AX200" s="15" t="s">
        <v>79</v>
      </c>
      <c r="AY200" s="248" t="s">
        <v>154</v>
      </c>
    </row>
    <row r="201" spans="1:65" s="13" customFormat="1" ht="10">
      <c r="B201" s="204"/>
      <c r="C201" s="205"/>
      <c r="D201" s="167" t="s">
        <v>247</v>
      </c>
      <c r="E201" s="206" t="s">
        <v>35</v>
      </c>
      <c r="F201" s="207" t="s">
        <v>1211</v>
      </c>
      <c r="G201" s="205"/>
      <c r="H201" s="208">
        <v>59.112000000000002</v>
      </c>
      <c r="I201" s="209"/>
      <c r="J201" s="205"/>
      <c r="K201" s="205"/>
      <c r="L201" s="210"/>
      <c r="M201" s="211"/>
      <c r="N201" s="212"/>
      <c r="O201" s="212"/>
      <c r="P201" s="212"/>
      <c r="Q201" s="212"/>
      <c r="R201" s="212"/>
      <c r="S201" s="212"/>
      <c r="T201" s="213"/>
      <c r="AT201" s="214" t="s">
        <v>247</v>
      </c>
      <c r="AU201" s="214" t="s">
        <v>89</v>
      </c>
      <c r="AV201" s="13" t="s">
        <v>89</v>
      </c>
      <c r="AW201" s="13" t="s">
        <v>39</v>
      </c>
      <c r="AX201" s="13" t="s">
        <v>87</v>
      </c>
      <c r="AY201" s="214" t="s">
        <v>154</v>
      </c>
    </row>
    <row r="202" spans="1:65" s="2" customFormat="1" ht="37.75" customHeight="1">
      <c r="A202" s="37"/>
      <c r="B202" s="38"/>
      <c r="C202" s="154" t="s">
        <v>365</v>
      </c>
      <c r="D202" s="154" t="s">
        <v>149</v>
      </c>
      <c r="E202" s="155" t="s">
        <v>967</v>
      </c>
      <c r="F202" s="156" t="s">
        <v>968</v>
      </c>
      <c r="G202" s="157" t="s">
        <v>274</v>
      </c>
      <c r="H202" s="158">
        <v>39</v>
      </c>
      <c r="I202" s="159">
        <v>306</v>
      </c>
      <c r="J202" s="160">
        <f>ROUND(I202*H202,2)</f>
        <v>11934</v>
      </c>
      <c r="K202" s="156" t="s">
        <v>251</v>
      </c>
      <c r="L202" s="42"/>
      <c r="M202" s="161" t="s">
        <v>35</v>
      </c>
      <c r="N202" s="162" t="s">
        <v>50</v>
      </c>
      <c r="O202" s="67"/>
      <c r="P202" s="163">
        <f>O202*H202</f>
        <v>0</v>
      </c>
      <c r="Q202" s="163">
        <v>0</v>
      </c>
      <c r="R202" s="163">
        <f>Q202*H202</f>
        <v>0</v>
      </c>
      <c r="S202" s="163">
        <v>0</v>
      </c>
      <c r="T202" s="164">
        <f>S202*H202</f>
        <v>0</v>
      </c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R202" s="165" t="s">
        <v>163</v>
      </c>
      <c r="AT202" s="165" t="s">
        <v>149</v>
      </c>
      <c r="AU202" s="165" t="s">
        <v>89</v>
      </c>
      <c r="AY202" s="19" t="s">
        <v>154</v>
      </c>
      <c r="BE202" s="166">
        <f>IF(N202="základní",J202,0)</f>
        <v>11934</v>
      </c>
      <c r="BF202" s="166">
        <f>IF(N202="snížená",J202,0)</f>
        <v>0</v>
      </c>
      <c r="BG202" s="166">
        <f>IF(N202="zákl. přenesená",J202,0)</f>
        <v>0</v>
      </c>
      <c r="BH202" s="166">
        <f>IF(N202="sníž. přenesená",J202,0)</f>
        <v>0</v>
      </c>
      <c r="BI202" s="166">
        <f>IF(N202="nulová",J202,0)</f>
        <v>0</v>
      </c>
      <c r="BJ202" s="19" t="s">
        <v>87</v>
      </c>
      <c r="BK202" s="166">
        <f>ROUND(I202*H202,2)</f>
        <v>11934</v>
      </c>
      <c r="BL202" s="19" t="s">
        <v>163</v>
      </c>
      <c r="BM202" s="165" t="s">
        <v>1212</v>
      </c>
    </row>
    <row r="203" spans="1:65" s="2" customFormat="1" ht="10">
      <c r="A203" s="37"/>
      <c r="B203" s="38"/>
      <c r="C203" s="39"/>
      <c r="D203" s="215" t="s">
        <v>253</v>
      </c>
      <c r="E203" s="39"/>
      <c r="F203" s="216" t="s">
        <v>970</v>
      </c>
      <c r="G203" s="39"/>
      <c r="H203" s="39"/>
      <c r="I203" s="169"/>
      <c r="J203" s="39"/>
      <c r="K203" s="39"/>
      <c r="L203" s="42"/>
      <c r="M203" s="170"/>
      <c r="N203" s="171"/>
      <c r="O203" s="67"/>
      <c r="P203" s="67"/>
      <c r="Q203" s="67"/>
      <c r="R203" s="67"/>
      <c r="S203" s="67"/>
      <c r="T203" s="68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T203" s="19" t="s">
        <v>253</v>
      </c>
      <c r="AU203" s="19" t="s">
        <v>89</v>
      </c>
    </row>
    <row r="204" spans="1:65" s="13" customFormat="1" ht="10">
      <c r="B204" s="204"/>
      <c r="C204" s="205"/>
      <c r="D204" s="167" t="s">
        <v>247</v>
      </c>
      <c r="E204" s="206" t="s">
        <v>35</v>
      </c>
      <c r="F204" s="207" t="s">
        <v>1213</v>
      </c>
      <c r="G204" s="205"/>
      <c r="H204" s="208">
        <v>34.1</v>
      </c>
      <c r="I204" s="209"/>
      <c r="J204" s="205"/>
      <c r="K204" s="205"/>
      <c r="L204" s="210"/>
      <c r="M204" s="211"/>
      <c r="N204" s="212"/>
      <c r="O204" s="212"/>
      <c r="P204" s="212"/>
      <c r="Q204" s="212"/>
      <c r="R204" s="212"/>
      <c r="S204" s="212"/>
      <c r="T204" s="213"/>
      <c r="AT204" s="214" t="s">
        <v>247</v>
      </c>
      <c r="AU204" s="214" t="s">
        <v>89</v>
      </c>
      <c r="AV204" s="13" t="s">
        <v>89</v>
      </c>
      <c r="AW204" s="13" t="s">
        <v>39</v>
      </c>
      <c r="AX204" s="13" t="s">
        <v>79</v>
      </c>
      <c r="AY204" s="214" t="s">
        <v>154</v>
      </c>
    </row>
    <row r="205" spans="1:65" s="13" customFormat="1" ht="10">
      <c r="B205" s="204"/>
      <c r="C205" s="205"/>
      <c r="D205" s="167" t="s">
        <v>247</v>
      </c>
      <c r="E205" s="206" t="s">
        <v>35</v>
      </c>
      <c r="F205" s="207" t="s">
        <v>1214</v>
      </c>
      <c r="G205" s="205"/>
      <c r="H205" s="208">
        <v>4.9000000000000004</v>
      </c>
      <c r="I205" s="209"/>
      <c r="J205" s="205"/>
      <c r="K205" s="205"/>
      <c r="L205" s="210"/>
      <c r="M205" s="211"/>
      <c r="N205" s="212"/>
      <c r="O205" s="212"/>
      <c r="P205" s="212"/>
      <c r="Q205" s="212"/>
      <c r="R205" s="212"/>
      <c r="S205" s="212"/>
      <c r="T205" s="213"/>
      <c r="AT205" s="214" t="s">
        <v>247</v>
      </c>
      <c r="AU205" s="214" t="s">
        <v>89</v>
      </c>
      <c r="AV205" s="13" t="s">
        <v>89</v>
      </c>
      <c r="AW205" s="13" t="s">
        <v>39</v>
      </c>
      <c r="AX205" s="13" t="s">
        <v>79</v>
      </c>
      <c r="AY205" s="214" t="s">
        <v>154</v>
      </c>
    </row>
    <row r="206" spans="1:65" s="14" customFormat="1" ht="10">
      <c r="B206" s="217"/>
      <c r="C206" s="218"/>
      <c r="D206" s="167" t="s">
        <v>247</v>
      </c>
      <c r="E206" s="219" t="s">
        <v>35</v>
      </c>
      <c r="F206" s="220" t="s">
        <v>267</v>
      </c>
      <c r="G206" s="218"/>
      <c r="H206" s="221">
        <v>39</v>
      </c>
      <c r="I206" s="222"/>
      <c r="J206" s="218"/>
      <c r="K206" s="218"/>
      <c r="L206" s="223"/>
      <c r="M206" s="224"/>
      <c r="N206" s="225"/>
      <c r="O206" s="225"/>
      <c r="P206" s="225"/>
      <c r="Q206" s="225"/>
      <c r="R206" s="225"/>
      <c r="S206" s="225"/>
      <c r="T206" s="226"/>
      <c r="AT206" s="227" t="s">
        <v>247</v>
      </c>
      <c r="AU206" s="227" t="s">
        <v>89</v>
      </c>
      <c r="AV206" s="14" t="s">
        <v>163</v>
      </c>
      <c r="AW206" s="14" t="s">
        <v>39</v>
      </c>
      <c r="AX206" s="14" t="s">
        <v>87</v>
      </c>
      <c r="AY206" s="227" t="s">
        <v>154</v>
      </c>
    </row>
    <row r="207" spans="1:65" s="2" customFormat="1" ht="21.75" customHeight="1">
      <c r="A207" s="37"/>
      <c r="B207" s="38"/>
      <c r="C207" s="154" t="s">
        <v>370</v>
      </c>
      <c r="D207" s="154" t="s">
        <v>149</v>
      </c>
      <c r="E207" s="155" t="s">
        <v>989</v>
      </c>
      <c r="F207" s="156" t="s">
        <v>990</v>
      </c>
      <c r="G207" s="157" t="s">
        <v>662</v>
      </c>
      <c r="H207" s="158">
        <v>7.6059999999999999</v>
      </c>
      <c r="I207" s="159">
        <v>1420</v>
      </c>
      <c r="J207" s="160">
        <f>ROUND(I207*H207,2)</f>
        <v>10800.52</v>
      </c>
      <c r="K207" s="156" t="s">
        <v>251</v>
      </c>
      <c r="L207" s="42"/>
      <c r="M207" s="161" t="s">
        <v>35</v>
      </c>
      <c r="N207" s="162" t="s">
        <v>50</v>
      </c>
      <c r="O207" s="67"/>
      <c r="P207" s="163">
        <f>O207*H207</f>
        <v>0</v>
      </c>
      <c r="Q207" s="163">
        <v>0</v>
      </c>
      <c r="R207" s="163">
        <f>Q207*H207</f>
        <v>0</v>
      </c>
      <c r="S207" s="163">
        <v>0</v>
      </c>
      <c r="T207" s="164">
        <f>S207*H207</f>
        <v>0</v>
      </c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R207" s="165" t="s">
        <v>163</v>
      </c>
      <c r="AT207" s="165" t="s">
        <v>149</v>
      </c>
      <c r="AU207" s="165" t="s">
        <v>89</v>
      </c>
      <c r="AY207" s="19" t="s">
        <v>154</v>
      </c>
      <c r="BE207" s="166">
        <f>IF(N207="základní",J207,0)</f>
        <v>10800.52</v>
      </c>
      <c r="BF207" s="166">
        <f>IF(N207="snížená",J207,0)</f>
        <v>0</v>
      </c>
      <c r="BG207" s="166">
        <f>IF(N207="zákl. přenesená",J207,0)</f>
        <v>0</v>
      </c>
      <c r="BH207" s="166">
        <f>IF(N207="sníž. přenesená",J207,0)</f>
        <v>0</v>
      </c>
      <c r="BI207" s="166">
        <f>IF(N207="nulová",J207,0)</f>
        <v>0</v>
      </c>
      <c r="BJ207" s="19" t="s">
        <v>87</v>
      </c>
      <c r="BK207" s="166">
        <f>ROUND(I207*H207,2)</f>
        <v>10800.52</v>
      </c>
      <c r="BL207" s="19" t="s">
        <v>163</v>
      </c>
      <c r="BM207" s="165" t="s">
        <v>1215</v>
      </c>
    </row>
    <row r="208" spans="1:65" s="2" customFormat="1" ht="10">
      <c r="A208" s="37"/>
      <c r="B208" s="38"/>
      <c r="C208" s="39"/>
      <c r="D208" s="215" t="s">
        <v>253</v>
      </c>
      <c r="E208" s="39"/>
      <c r="F208" s="216" t="s">
        <v>992</v>
      </c>
      <c r="G208" s="39"/>
      <c r="H208" s="39"/>
      <c r="I208" s="169"/>
      <c r="J208" s="39"/>
      <c r="K208" s="39"/>
      <c r="L208" s="42"/>
      <c r="M208" s="170"/>
      <c r="N208" s="171"/>
      <c r="O208" s="67"/>
      <c r="P208" s="67"/>
      <c r="Q208" s="67"/>
      <c r="R208" s="67"/>
      <c r="S208" s="67"/>
      <c r="T208" s="68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T208" s="19" t="s">
        <v>253</v>
      </c>
      <c r="AU208" s="19" t="s">
        <v>89</v>
      </c>
    </row>
    <row r="209" spans="1:65" s="13" customFormat="1" ht="10">
      <c r="B209" s="204"/>
      <c r="C209" s="205"/>
      <c r="D209" s="167" t="s">
        <v>247</v>
      </c>
      <c r="E209" s="206" t="s">
        <v>35</v>
      </c>
      <c r="F209" s="207" t="s">
        <v>1216</v>
      </c>
      <c r="G209" s="205"/>
      <c r="H209" s="208">
        <v>6.65</v>
      </c>
      <c r="I209" s="209"/>
      <c r="J209" s="205"/>
      <c r="K209" s="205"/>
      <c r="L209" s="210"/>
      <c r="M209" s="211"/>
      <c r="N209" s="212"/>
      <c r="O209" s="212"/>
      <c r="P209" s="212"/>
      <c r="Q209" s="212"/>
      <c r="R209" s="212"/>
      <c r="S209" s="212"/>
      <c r="T209" s="213"/>
      <c r="AT209" s="214" t="s">
        <v>247</v>
      </c>
      <c r="AU209" s="214" t="s">
        <v>89</v>
      </c>
      <c r="AV209" s="13" t="s">
        <v>89</v>
      </c>
      <c r="AW209" s="13" t="s">
        <v>39</v>
      </c>
      <c r="AX209" s="13" t="s">
        <v>79</v>
      </c>
      <c r="AY209" s="214" t="s">
        <v>154</v>
      </c>
    </row>
    <row r="210" spans="1:65" s="13" customFormat="1" ht="10">
      <c r="B210" s="204"/>
      <c r="C210" s="205"/>
      <c r="D210" s="167" t="s">
        <v>247</v>
      </c>
      <c r="E210" s="206" t="s">
        <v>35</v>
      </c>
      <c r="F210" s="207" t="s">
        <v>1217</v>
      </c>
      <c r="G210" s="205"/>
      <c r="H210" s="208">
        <v>0.95599999999999996</v>
      </c>
      <c r="I210" s="209"/>
      <c r="J210" s="205"/>
      <c r="K210" s="205"/>
      <c r="L210" s="210"/>
      <c r="M210" s="211"/>
      <c r="N210" s="212"/>
      <c r="O210" s="212"/>
      <c r="P210" s="212"/>
      <c r="Q210" s="212"/>
      <c r="R210" s="212"/>
      <c r="S210" s="212"/>
      <c r="T210" s="213"/>
      <c r="AT210" s="214" t="s">
        <v>247</v>
      </c>
      <c r="AU210" s="214" t="s">
        <v>89</v>
      </c>
      <c r="AV210" s="13" t="s">
        <v>89</v>
      </c>
      <c r="AW210" s="13" t="s">
        <v>39</v>
      </c>
      <c r="AX210" s="13" t="s">
        <v>79</v>
      </c>
      <c r="AY210" s="214" t="s">
        <v>154</v>
      </c>
    </row>
    <row r="211" spans="1:65" s="14" customFormat="1" ht="10">
      <c r="B211" s="217"/>
      <c r="C211" s="218"/>
      <c r="D211" s="167" t="s">
        <v>247</v>
      </c>
      <c r="E211" s="219" t="s">
        <v>35</v>
      </c>
      <c r="F211" s="220" t="s">
        <v>267</v>
      </c>
      <c r="G211" s="218"/>
      <c r="H211" s="221">
        <v>7.6059999999999999</v>
      </c>
      <c r="I211" s="222"/>
      <c r="J211" s="218"/>
      <c r="K211" s="218"/>
      <c r="L211" s="223"/>
      <c r="M211" s="224"/>
      <c r="N211" s="225"/>
      <c r="O211" s="225"/>
      <c r="P211" s="225"/>
      <c r="Q211" s="225"/>
      <c r="R211" s="225"/>
      <c r="S211" s="225"/>
      <c r="T211" s="226"/>
      <c r="AT211" s="227" t="s">
        <v>247</v>
      </c>
      <c r="AU211" s="227" t="s">
        <v>89</v>
      </c>
      <c r="AV211" s="14" t="s">
        <v>163</v>
      </c>
      <c r="AW211" s="14" t="s">
        <v>39</v>
      </c>
      <c r="AX211" s="14" t="s">
        <v>87</v>
      </c>
      <c r="AY211" s="227" t="s">
        <v>154</v>
      </c>
    </row>
    <row r="212" spans="1:65" s="2" customFormat="1" ht="24.15" customHeight="1">
      <c r="A212" s="37"/>
      <c r="B212" s="38"/>
      <c r="C212" s="154" t="s">
        <v>376</v>
      </c>
      <c r="D212" s="154" t="s">
        <v>149</v>
      </c>
      <c r="E212" s="155" t="s">
        <v>982</v>
      </c>
      <c r="F212" s="156" t="s">
        <v>983</v>
      </c>
      <c r="G212" s="157" t="s">
        <v>662</v>
      </c>
      <c r="H212" s="158">
        <v>4.05</v>
      </c>
      <c r="I212" s="159">
        <v>4150</v>
      </c>
      <c r="J212" s="160">
        <f>ROUND(I212*H212,2)</f>
        <v>16807.5</v>
      </c>
      <c r="K212" s="156" t="s">
        <v>251</v>
      </c>
      <c r="L212" s="42"/>
      <c r="M212" s="161" t="s">
        <v>35</v>
      </c>
      <c r="N212" s="162" t="s">
        <v>50</v>
      </c>
      <c r="O212" s="67"/>
      <c r="P212" s="163">
        <f>O212*H212</f>
        <v>0</v>
      </c>
      <c r="Q212" s="163">
        <v>2.3010199999999998</v>
      </c>
      <c r="R212" s="163">
        <f>Q212*H212</f>
        <v>9.3191309999999987</v>
      </c>
      <c r="S212" s="163">
        <v>0</v>
      </c>
      <c r="T212" s="164">
        <f>S212*H212</f>
        <v>0</v>
      </c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  <c r="AE212" s="37"/>
      <c r="AR212" s="165" t="s">
        <v>163</v>
      </c>
      <c r="AT212" s="165" t="s">
        <v>149</v>
      </c>
      <c r="AU212" s="165" t="s">
        <v>89</v>
      </c>
      <c r="AY212" s="19" t="s">
        <v>154</v>
      </c>
      <c r="BE212" s="166">
        <f>IF(N212="základní",J212,0)</f>
        <v>16807.5</v>
      </c>
      <c r="BF212" s="166">
        <f>IF(N212="snížená",J212,0)</f>
        <v>0</v>
      </c>
      <c r="BG212" s="166">
        <f>IF(N212="zákl. přenesená",J212,0)</f>
        <v>0</v>
      </c>
      <c r="BH212" s="166">
        <f>IF(N212="sníž. přenesená",J212,0)</f>
        <v>0</v>
      </c>
      <c r="BI212" s="166">
        <f>IF(N212="nulová",J212,0)</f>
        <v>0</v>
      </c>
      <c r="BJ212" s="19" t="s">
        <v>87</v>
      </c>
      <c r="BK212" s="166">
        <f>ROUND(I212*H212,2)</f>
        <v>16807.5</v>
      </c>
      <c r="BL212" s="19" t="s">
        <v>163</v>
      </c>
      <c r="BM212" s="165" t="s">
        <v>1218</v>
      </c>
    </row>
    <row r="213" spans="1:65" s="2" customFormat="1" ht="10">
      <c r="A213" s="37"/>
      <c r="B213" s="38"/>
      <c r="C213" s="39"/>
      <c r="D213" s="215" t="s">
        <v>253</v>
      </c>
      <c r="E213" s="39"/>
      <c r="F213" s="216" t="s">
        <v>985</v>
      </c>
      <c r="G213" s="39"/>
      <c r="H213" s="39"/>
      <c r="I213" s="169"/>
      <c r="J213" s="39"/>
      <c r="K213" s="39"/>
      <c r="L213" s="42"/>
      <c r="M213" s="170"/>
      <c r="N213" s="171"/>
      <c r="O213" s="67"/>
      <c r="P213" s="67"/>
      <c r="Q213" s="67"/>
      <c r="R213" s="67"/>
      <c r="S213" s="67"/>
      <c r="T213" s="68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  <c r="AE213" s="37"/>
      <c r="AT213" s="19" t="s">
        <v>253</v>
      </c>
      <c r="AU213" s="19" t="s">
        <v>89</v>
      </c>
    </row>
    <row r="214" spans="1:65" s="13" customFormat="1" ht="10">
      <c r="B214" s="204"/>
      <c r="C214" s="205"/>
      <c r="D214" s="167" t="s">
        <v>247</v>
      </c>
      <c r="E214" s="206" t="s">
        <v>35</v>
      </c>
      <c r="F214" s="207" t="s">
        <v>1219</v>
      </c>
      <c r="G214" s="205"/>
      <c r="H214" s="208">
        <v>4.05</v>
      </c>
      <c r="I214" s="209"/>
      <c r="J214" s="205"/>
      <c r="K214" s="205"/>
      <c r="L214" s="210"/>
      <c r="M214" s="211"/>
      <c r="N214" s="212"/>
      <c r="O214" s="212"/>
      <c r="P214" s="212"/>
      <c r="Q214" s="212"/>
      <c r="R214" s="212"/>
      <c r="S214" s="212"/>
      <c r="T214" s="213"/>
      <c r="AT214" s="214" t="s">
        <v>247</v>
      </c>
      <c r="AU214" s="214" t="s">
        <v>89</v>
      </c>
      <c r="AV214" s="13" t="s">
        <v>89</v>
      </c>
      <c r="AW214" s="13" t="s">
        <v>39</v>
      </c>
      <c r="AX214" s="13" t="s">
        <v>87</v>
      </c>
      <c r="AY214" s="214" t="s">
        <v>154</v>
      </c>
    </row>
    <row r="215" spans="1:65" s="12" customFormat="1" ht="22.75" customHeight="1">
      <c r="B215" s="188"/>
      <c r="C215" s="189"/>
      <c r="D215" s="190" t="s">
        <v>78</v>
      </c>
      <c r="E215" s="202" t="s">
        <v>996</v>
      </c>
      <c r="F215" s="202" t="s">
        <v>997</v>
      </c>
      <c r="G215" s="189"/>
      <c r="H215" s="189"/>
      <c r="I215" s="192"/>
      <c r="J215" s="203">
        <f>BK215</f>
        <v>78800.710000000021</v>
      </c>
      <c r="K215" s="189"/>
      <c r="L215" s="194"/>
      <c r="M215" s="195"/>
      <c r="N215" s="196"/>
      <c r="O215" s="196"/>
      <c r="P215" s="197">
        <f>SUM(P216:P236)</f>
        <v>0</v>
      </c>
      <c r="Q215" s="196"/>
      <c r="R215" s="197">
        <f>SUM(R216:R236)</f>
        <v>0.62052799999999986</v>
      </c>
      <c r="S215" s="196"/>
      <c r="T215" s="198">
        <f>SUM(T216:T236)</f>
        <v>0</v>
      </c>
      <c r="AR215" s="199" t="s">
        <v>87</v>
      </c>
      <c r="AT215" s="200" t="s">
        <v>78</v>
      </c>
      <c r="AU215" s="200" t="s">
        <v>87</v>
      </c>
      <c r="AY215" s="199" t="s">
        <v>154</v>
      </c>
      <c r="BK215" s="201">
        <f>SUM(BK216:BK236)</f>
        <v>78800.710000000021</v>
      </c>
    </row>
    <row r="216" spans="1:65" s="2" customFormat="1" ht="16.5" customHeight="1">
      <c r="A216" s="37"/>
      <c r="B216" s="38"/>
      <c r="C216" s="154" t="s">
        <v>379</v>
      </c>
      <c r="D216" s="154" t="s">
        <v>149</v>
      </c>
      <c r="E216" s="155" t="s">
        <v>998</v>
      </c>
      <c r="F216" s="156" t="s">
        <v>999</v>
      </c>
      <c r="G216" s="157" t="s">
        <v>274</v>
      </c>
      <c r="H216" s="158">
        <v>39</v>
      </c>
      <c r="I216" s="159">
        <v>193</v>
      </c>
      <c r="J216" s="160">
        <f>ROUND(I216*H216,2)</f>
        <v>7527</v>
      </c>
      <c r="K216" s="156" t="s">
        <v>251</v>
      </c>
      <c r="L216" s="42"/>
      <c r="M216" s="161" t="s">
        <v>35</v>
      </c>
      <c r="N216" s="162" t="s">
        <v>50</v>
      </c>
      <c r="O216" s="67"/>
      <c r="P216" s="163">
        <f>O216*H216</f>
        <v>0</v>
      </c>
      <c r="Q216" s="163">
        <v>2.0000000000000002E-5</v>
      </c>
      <c r="R216" s="163">
        <f>Q216*H216</f>
        <v>7.8000000000000009E-4</v>
      </c>
      <c r="S216" s="163">
        <v>0</v>
      </c>
      <c r="T216" s="164">
        <f>S216*H216</f>
        <v>0</v>
      </c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  <c r="AE216" s="37"/>
      <c r="AR216" s="165" t="s">
        <v>163</v>
      </c>
      <c r="AT216" s="165" t="s">
        <v>149</v>
      </c>
      <c r="AU216" s="165" t="s">
        <v>89</v>
      </c>
      <c r="AY216" s="19" t="s">
        <v>154</v>
      </c>
      <c r="BE216" s="166">
        <f>IF(N216="základní",J216,0)</f>
        <v>7527</v>
      </c>
      <c r="BF216" s="166">
        <f>IF(N216="snížená",J216,0)</f>
        <v>0</v>
      </c>
      <c r="BG216" s="166">
        <f>IF(N216="zákl. přenesená",J216,0)</f>
        <v>0</v>
      </c>
      <c r="BH216" s="166">
        <f>IF(N216="sníž. přenesená",J216,0)</f>
        <v>0</v>
      </c>
      <c r="BI216" s="166">
        <f>IF(N216="nulová",J216,0)</f>
        <v>0</v>
      </c>
      <c r="BJ216" s="19" t="s">
        <v>87</v>
      </c>
      <c r="BK216" s="166">
        <f>ROUND(I216*H216,2)</f>
        <v>7527</v>
      </c>
      <c r="BL216" s="19" t="s">
        <v>163</v>
      </c>
      <c r="BM216" s="165" t="s">
        <v>1220</v>
      </c>
    </row>
    <row r="217" spans="1:65" s="2" customFormat="1" ht="10">
      <c r="A217" s="37"/>
      <c r="B217" s="38"/>
      <c r="C217" s="39"/>
      <c r="D217" s="215" t="s">
        <v>253</v>
      </c>
      <c r="E217" s="39"/>
      <c r="F217" s="216" t="s">
        <v>1001</v>
      </c>
      <c r="G217" s="39"/>
      <c r="H217" s="39"/>
      <c r="I217" s="169"/>
      <c r="J217" s="39"/>
      <c r="K217" s="39"/>
      <c r="L217" s="42"/>
      <c r="M217" s="170"/>
      <c r="N217" s="171"/>
      <c r="O217" s="67"/>
      <c r="P217" s="67"/>
      <c r="Q217" s="67"/>
      <c r="R217" s="67"/>
      <c r="S217" s="67"/>
      <c r="T217" s="68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  <c r="AE217" s="37"/>
      <c r="AT217" s="19" t="s">
        <v>253</v>
      </c>
      <c r="AU217" s="19" t="s">
        <v>89</v>
      </c>
    </row>
    <row r="218" spans="1:65" s="13" customFormat="1" ht="10">
      <c r="B218" s="204"/>
      <c r="C218" s="205"/>
      <c r="D218" s="167" t="s">
        <v>247</v>
      </c>
      <c r="E218" s="206" t="s">
        <v>35</v>
      </c>
      <c r="F218" s="207" t="s">
        <v>1221</v>
      </c>
      <c r="G218" s="205"/>
      <c r="H218" s="208">
        <v>39</v>
      </c>
      <c r="I218" s="209"/>
      <c r="J218" s="205"/>
      <c r="K218" s="205"/>
      <c r="L218" s="210"/>
      <c r="M218" s="211"/>
      <c r="N218" s="212"/>
      <c r="O218" s="212"/>
      <c r="P218" s="212"/>
      <c r="Q218" s="212"/>
      <c r="R218" s="212"/>
      <c r="S218" s="212"/>
      <c r="T218" s="213"/>
      <c r="AT218" s="214" t="s">
        <v>247</v>
      </c>
      <c r="AU218" s="214" t="s">
        <v>89</v>
      </c>
      <c r="AV218" s="13" t="s">
        <v>89</v>
      </c>
      <c r="AW218" s="13" t="s">
        <v>39</v>
      </c>
      <c r="AX218" s="13" t="s">
        <v>87</v>
      </c>
      <c r="AY218" s="214" t="s">
        <v>154</v>
      </c>
    </row>
    <row r="219" spans="1:65" s="2" customFormat="1" ht="16.5" customHeight="1">
      <c r="A219" s="37"/>
      <c r="B219" s="38"/>
      <c r="C219" s="228" t="s">
        <v>384</v>
      </c>
      <c r="D219" s="228" t="s">
        <v>463</v>
      </c>
      <c r="E219" s="229" t="s">
        <v>1002</v>
      </c>
      <c r="F219" s="230" t="s">
        <v>1003</v>
      </c>
      <c r="G219" s="231" t="s">
        <v>274</v>
      </c>
      <c r="H219" s="232">
        <v>39</v>
      </c>
      <c r="I219" s="233">
        <v>1494.15</v>
      </c>
      <c r="J219" s="234">
        <f>ROUND(I219*H219,2)</f>
        <v>58271.85</v>
      </c>
      <c r="K219" s="230" t="s">
        <v>251</v>
      </c>
      <c r="L219" s="235"/>
      <c r="M219" s="236" t="s">
        <v>35</v>
      </c>
      <c r="N219" s="237" t="s">
        <v>50</v>
      </c>
      <c r="O219" s="67"/>
      <c r="P219" s="163">
        <f>O219*H219</f>
        <v>0</v>
      </c>
      <c r="Q219" s="163">
        <v>1.49E-2</v>
      </c>
      <c r="R219" s="163">
        <f>Q219*H219</f>
        <v>0.58109999999999995</v>
      </c>
      <c r="S219" s="163">
        <v>0</v>
      </c>
      <c r="T219" s="164">
        <f>S219*H219</f>
        <v>0</v>
      </c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  <c r="AE219" s="37"/>
      <c r="AR219" s="165" t="s">
        <v>179</v>
      </c>
      <c r="AT219" s="165" t="s">
        <v>463</v>
      </c>
      <c r="AU219" s="165" t="s">
        <v>89</v>
      </c>
      <c r="AY219" s="19" t="s">
        <v>154</v>
      </c>
      <c r="BE219" s="166">
        <f>IF(N219="základní",J219,0)</f>
        <v>58271.85</v>
      </c>
      <c r="BF219" s="166">
        <f>IF(N219="snížená",J219,0)</f>
        <v>0</v>
      </c>
      <c r="BG219" s="166">
        <f>IF(N219="zákl. přenesená",J219,0)</f>
        <v>0</v>
      </c>
      <c r="BH219" s="166">
        <f>IF(N219="sníž. přenesená",J219,0)</f>
        <v>0</v>
      </c>
      <c r="BI219" s="166">
        <f>IF(N219="nulová",J219,0)</f>
        <v>0</v>
      </c>
      <c r="BJ219" s="19" t="s">
        <v>87</v>
      </c>
      <c r="BK219" s="166">
        <f>ROUND(I219*H219,2)</f>
        <v>58271.85</v>
      </c>
      <c r="BL219" s="19" t="s">
        <v>163</v>
      </c>
      <c r="BM219" s="165" t="s">
        <v>1222</v>
      </c>
    </row>
    <row r="220" spans="1:65" s="13" customFormat="1" ht="10">
      <c r="B220" s="204"/>
      <c r="C220" s="205"/>
      <c r="D220" s="167" t="s">
        <v>247</v>
      </c>
      <c r="E220" s="206" t="s">
        <v>35</v>
      </c>
      <c r="F220" s="207" t="s">
        <v>1221</v>
      </c>
      <c r="G220" s="205"/>
      <c r="H220" s="208">
        <v>39</v>
      </c>
      <c r="I220" s="209"/>
      <c r="J220" s="205"/>
      <c r="K220" s="205"/>
      <c r="L220" s="210"/>
      <c r="M220" s="211"/>
      <c r="N220" s="212"/>
      <c r="O220" s="212"/>
      <c r="P220" s="212"/>
      <c r="Q220" s="212"/>
      <c r="R220" s="212"/>
      <c r="S220" s="212"/>
      <c r="T220" s="213"/>
      <c r="AT220" s="214" t="s">
        <v>247</v>
      </c>
      <c r="AU220" s="214" t="s">
        <v>89</v>
      </c>
      <c r="AV220" s="13" t="s">
        <v>89</v>
      </c>
      <c r="AW220" s="13" t="s">
        <v>39</v>
      </c>
      <c r="AX220" s="13" t="s">
        <v>87</v>
      </c>
      <c r="AY220" s="214" t="s">
        <v>154</v>
      </c>
    </row>
    <row r="221" spans="1:65" s="2" customFormat="1" ht="24.15" customHeight="1">
      <c r="A221" s="37"/>
      <c r="B221" s="38"/>
      <c r="C221" s="154" t="s">
        <v>390</v>
      </c>
      <c r="D221" s="154" t="s">
        <v>149</v>
      </c>
      <c r="E221" s="155" t="s">
        <v>1223</v>
      </c>
      <c r="F221" s="156" t="s">
        <v>1224</v>
      </c>
      <c r="G221" s="157" t="s">
        <v>245</v>
      </c>
      <c r="H221" s="158">
        <v>1</v>
      </c>
      <c r="I221" s="159">
        <v>498</v>
      </c>
      <c r="J221" s="160">
        <f>ROUND(I221*H221,2)</f>
        <v>498</v>
      </c>
      <c r="K221" s="156" t="s">
        <v>251</v>
      </c>
      <c r="L221" s="42"/>
      <c r="M221" s="161" t="s">
        <v>35</v>
      </c>
      <c r="N221" s="162" t="s">
        <v>50</v>
      </c>
      <c r="O221" s="67"/>
      <c r="P221" s="163">
        <f>O221*H221</f>
        <v>0</v>
      </c>
      <c r="Q221" s="163">
        <v>0</v>
      </c>
      <c r="R221" s="163">
        <f>Q221*H221</f>
        <v>0</v>
      </c>
      <c r="S221" s="163">
        <v>0</v>
      </c>
      <c r="T221" s="164">
        <f>S221*H221</f>
        <v>0</v>
      </c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  <c r="AE221" s="37"/>
      <c r="AR221" s="165" t="s">
        <v>163</v>
      </c>
      <c r="AT221" s="165" t="s">
        <v>149</v>
      </c>
      <c r="AU221" s="165" t="s">
        <v>89</v>
      </c>
      <c r="AY221" s="19" t="s">
        <v>154</v>
      </c>
      <c r="BE221" s="166">
        <f>IF(N221="základní",J221,0)</f>
        <v>498</v>
      </c>
      <c r="BF221" s="166">
        <f>IF(N221="snížená",J221,0)</f>
        <v>0</v>
      </c>
      <c r="BG221" s="166">
        <f>IF(N221="zákl. přenesená",J221,0)</f>
        <v>0</v>
      </c>
      <c r="BH221" s="166">
        <f>IF(N221="sníž. přenesená",J221,0)</f>
        <v>0</v>
      </c>
      <c r="BI221" s="166">
        <f>IF(N221="nulová",J221,0)</f>
        <v>0</v>
      </c>
      <c r="BJ221" s="19" t="s">
        <v>87</v>
      </c>
      <c r="BK221" s="166">
        <f>ROUND(I221*H221,2)</f>
        <v>498</v>
      </c>
      <c r="BL221" s="19" t="s">
        <v>163</v>
      </c>
      <c r="BM221" s="165" t="s">
        <v>1225</v>
      </c>
    </row>
    <row r="222" spans="1:65" s="2" customFormat="1" ht="10">
      <c r="A222" s="37"/>
      <c r="B222" s="38"/>
      <c r="C222" s="39"/>
      <c r="D222" s="215" t="s">
        <v>253</v>
      </c>
      <c r="E222" s="39"/>
      <c r="F222" s="216" t="s">
        <v>1226</v>
      </c>
      <c r="G222" s="39"/>
      <c r="H222" s="39"/>
      <c r="I222" s="169"/>
      <c r="J222" s="39"/>
      <c r="K222" s="39"/>
      <c r="L222" s="42"/>
      <c r="M222" s="170"/>
      <c r="N222" s="171"/>
      <c r="O222" s="67"/>
      <c r="P222" s="67"/>
      <c r="Q222" s="67"/>
      <c r="R222" s="67"/>
      <c r="S222" s="67"/>
      <c r="T222" s="68"/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  <c r="AE222" s="37"/>
      <c r="AT222" s="19" t="s">
        <v>253</v>
      </c>
      <c r="AU222" s="19" t="s">
        <v>89</v>
      </c>
    </row>
    <row r="223" spans="1:65" s="2" customFormat="1" ht="16.5" customHeight="1">
      <c r="A223" s="37"/>
      <c r="B223" s="38"/>
      <c r="C223" s="228" t="s">
        <v>396</v>
      </c>
      <c r="D223" s="228" t="s">
        <v>463</v>
      </c>
      <c r="E223" s="229" t="s">
        <v>1227</v>
      </c>
      <c r="F223" s="230" t="s">
        <v>1228</v>
      </c>
      <c r="G223" s="231" t="s">
        <v>245</v>
      </c>
      <c r="H223" s="232">
        <v>1</v>
      </c>
      <c r="I223" s="233">
        <v>458.85</v>
      </c>
      <c r="J223" s="234">
        <f>ROUND(I223*H223,2)</f>
        <v>458.85</v>
      </c>
      <c r="K223" s="230" t="s">
        <v>251</v>
      </c>
      <c r="L223" s="235"/>
      <c r="M223" s="236" t="s">
        <v>35</v>
      </c>
      <c r="N223" s="237" t="s">
        <v>50</v>
      </c>
      <c r="O223" s="67"/>
      <c r="P223" s="163">
        <f>O223*H223</f>
        <v>0</v>
      </c>
      <c r="Q223" s="163">
        <v>1E-3</v>
      </c>
      <c r="R223" s="163">
        <f>Q223*H223</f>
        <v>1E-3</v>
      </c>
      <c r="S223" s="163">
        <v>0</v>
      </c>
      <c r="T223" s="164">
        <f>S223*H223</f>
        <v>0</v>
      </c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  <c r="AE223" s="37"/>
      <c r="AR223" s="165" t="s">
        <v>179</v>
      </c>
      <c r="AT223" s="165" t="s">
        <v>463</v>
      </c>
      <c r="AU223" s="165" t="s">
        <v>89</v>
      </c>
      <c r="AY223" s="19" t="s">
        <v>154</v>
      </c>
      <c r="BE223" s="166">
        <f>IF(N223="základní",J223,0)</f>
        <v>458.85</v>
      </c>
      <c r="BF223" s="166">
        <f>IF(N223="snížená",J223,0)</f>
        <v>0</v>
      </c>
      <c r="BG223" s="166">
        <f>IF(N223="zákl. přenesená",J223,0)</f>
        <v>0</v>
      </c>
      <c r="BH223" s="166">
        <f>IF(N223="sníž. přenesená",J223,0)</f>
        <v>0</v>
      </c>
      <c r="BI223" s="166">
        <f>IF(N223="nulová",J223,0)</f>
        <v>0</v>
      </c>
      <c r="BJ223" s="19" t="s">
        <v>87</v>
      </c>
      <c r="BK223" s="166">
        <f>ROUND(I223*H223,2)</f>
        <v>458.85</v>
      </c>
      <c r="BL223" s="19" t="s">
        <v>163</v>
      </c>
      <c r="BM223" s="165" t="s">
        <v>1229</v>
      </c>
    </row>
    <row r="224" spans="1:65" s="13" customFormat="1" ht="10">
      <c r="B224" s="204"/>
      <c r="C224" s="205"/>
      <c r="D224" s="167" t="s">
        <v>247</v>
      </c>
      <c r="E224" s="206" t="s">
        <v>35</v>
      </c>
      <c r="F224" s="207" t="s">
        <v>1230</v>
      </c>
      <c r="G224" s="205"/>
      <c r="H224" s="208">
        <v>1</v>
      </c>
      <c r="I224" s="209"/>
      <c r="J224" s="205"/>
      <c r="K224" s="205"/>
      <c r="L224" s="210"/>
      <c r="M224" s="211"/>
      <c r="N224" s="212"/>
      <c r="O224" s="212"/>
      <c r="P224" s="212"/>
      <c r="Q224" s="212"/>
      <c r="R224" s="212"/>
      <c r="S224" s="212"/>
      <c r="T224" s="213"/>
      <c r="AT224" s="214" t="s">
        <v>247</v>
      </c>
      <c r="AU224" s="214" t="s">
        <v>89</v>
      </c>
      <c r="AV224" s="13" t="s">
        <v>89</v>
      </c>
      <c r="AW224" s="13" t="s">
        <v>39</v>
      </c>
      <c r="AX224" s="13" t="s">
        <v>87</v>
      </c>
      <c r="AY224" s="214" t="s">
        <v>154</v>
      </c>
    </row>
    <row r="225" spans="1:65" s="2" customFormat="1" ht="16.5" customHeight="1">
      <c r="A225" s="37"/>
      <c r="B225" s="38"/>
      <c r="C225" s="154" t="s">
        <v>401</v>
      </c>
      <c r="D225" s="154" t="s">
        <v>149</v>
      </c>
      <c r="E225" s="155" t="s">
        <v>1231</v>
      </c>
      <c r="F225" s="156" t="s">
        <v>1232</v>
      </c>
      <c r="G225" s="157" t="s">
        <v>274</v>
      </c>
      <c r="H225" s="158">
        <v>2.6</v>
      </c>
      <c r="I225" s="159">
        <v>180</v>
      </c>
      <c r="J225" s="160">
        <f>ROUND(I225*H225,2)</f>
        <v>468</v>
      </c>
      <c r="K225" s="156" t="s">
        <v>251</v>
      </c>
      <c r="L225" s="42"/>
      <c r="M225" s="161" t="s">
        <v>35</v>
      </c>
      <c r="N225" s="162" t="s">
        <v>50</v>
      </c>
      <c r="O225" s="67"/>
      <c r="P225" s="163">
        <f>O225*H225</f>
        <v>0</v>
      </c>
      <c r="Q225" s="163">
        <v>1.0000000000000001E-5</v>
      </c>
      <c r="R225" s="163">
        <f>Q225*H225</f>
        <v>2.6000000000000002E-5</v>
      </c>
      <c r="S225" s="163">
        <v>0</v>
      </c>
      <c r="T225" s="164">
        <f>S225*H225</f>
        <v>0</v>
      </c>
      <c r="U225" s="37"/>
      <c r="V225" s="37"/>
      <c r="W225" s="37"/>
      <c r="X225" s="37"/>
      <c r="Y225" s="37"/>
      <c r="Z225" s="37"/>
      <c r="AA225" s="37"/>
      <c r="AB225" s="37"/>
      <c r="AC225" s="37"/>
      <c r="AD225" s="37"/>
      <c r="AE225" s="37"/>
      <c r="AR225" s="165" t="s">
        <v>163</v>
      </c>
      <c r="AT225" s="165" t="s">
        <v>149</v>
      </c>
      <c r="AU225" s="165" t="s">
        <v>89</v>
      </c>
      <c r="AY225" s="19" t="s">
        <v>154</v>
      </c>
      <c r="BE225" s="166">
        <f>IF(N225="základní",J225,0)</f>
        <v>468</v>
      </c>
      <c r="BF225" s="166">
        <f>IF(N225="snížená",J225,0)</f>
        <v>0</v>
      </c>
      <c r="BG225" s="166">
        <f>IF(N225="zákl. přenesená",J225,0)</f>
        <v>0</v>
      </c>
      <c r="BH225" s="166">
        <f>IF(N225="sníž. přenesená",J225,0)</f>
        <v>0</v>
      </c>
      <c r="BI225" s="166">
        <f>IF(N225="nulová",J225,0)</f>
        <v>0</v>
      </c>
      <c r="BJ225" s="19" t="s">
        <v>87</v>
      </c>
      <c r="BK225" s="166">
        <f>ROUND(I225*H225,2)</f>
        <v>468</v>
      </c>
      <c r="BL225" s="19" t="s">
        <v>163</v>
      </c>
      <c r="BM225" s="165" t="s">
        <v>1233</v>
      </c>
    </row>
    <row r="226" spans="1:65" s="2" customFormat="1" ht="10">
      <c r="A226" s="37"/>
      <c r="B226" s="38"/>
      <c r="C226" s="39"/>
      <c r="D226" s="215" t="s">
        <v>253</v>
      </c>
      <c r="E226" s="39"/>
      <c r="F226" s="216" t="s">
        <v>1234</v>
      </c>
      <c r="G226" s="39"/>
      <c r="H226" s="39"/>
      <c r="I226" s="169"/>
      <c r="J226" s="39"/>
      <c r="K226" s="39"/>
      <c r="L226" s="42"/>
      <c r="M226" s="170"/>
      <c r="N226" s="171"/>
      <c r="O226" s="67"/>
      <c r="P226" s="67"/>
      <c r="Q226" s="67"/>
      <c r="R226" s="67"/>
      <c r="S226" s="67"/>
      <c r="T226" s="68"/>
      <c r="U226" s="37"/>
      <c r="V226" s="37"/>
      <c r="W226" s="37"/>
      <c r="X226" s="37"/>
      <c r="Y226" s="37"/>
      <c r="Z226" s="37"/>
      <c r="AA226" s="37"/>
      <c r="AB226" s="37"/>
      <c r="AC226" s="37"/>
      <c r="AD226" s="37"/>
      <c r="AE226" s="37"/>
      <c r="AT226" s="19" t="s">
        <v>253</v>
      </c>
      <c r="AU226" s="19" t="s">
        <v>89</v>
      </c>
    </row>
    <row r="227" spans="1:65" s="2" customFormat="1" ht="16.5" customHeight="1">
      <c r="A227" s="37"/>
      <c r="B227" s="38"/>
      <c r="C227" s="228" t="s">
        <v>406</v>
      </c>
      <c r="D227" s="228" t="s">
        <v>463</v>
      </c>
      <c r="E227" s="229" t="s">
        <v>1235</v>
      </c>
      <c r="F227" s="230" t="s">
        <v>1236</v>
      </c>
      <c r="G227" s="231" t="s">
        <v>274</v>
      </c>
      <c r="H227" s="232">
        <v>2.6</v>
      </c>
      <c r="I227" s="233">
        <v>542.85</v>
      </c>
      <c r="J227" s="234">
        <f>ROUND(I227*H227,2)</f>
        <v>1411.41</v>
      </c>
      <c r="K227" s="230" t="s">
        <v>251</v>
      </c>
      <c r="L227" s="235"/>
      <c r="M227" s="236" t="s">
        <v>35</v>
      </c>
      <c r="N227" s="237" t="s">
        <v>50</v>
      </c>
      <c r="O227" s="67"/>
      <c r="P227" s="163">
        <f>O227*H227</f>
        <v>0</v>
      </c>
      <c r="Q227" s="163">
        <v>6.4700000000000001E-3</v>
      </c>
      <c r="R227" s="163">
        <f>Q227*H227</f>
        <v>1.6822E-2</v>
      </c>
      <c r="S227" s="163">
        <v>0</v>
      </c>
      <c r="T227" s="164">
        <f>S227*H227</f>
        <v>0</v>
      </c>
      <c r="U227" s="37"/>
      <c r="V227" s="37"/>
      <c r="W227" s="37"/>
      <c r="X227" s="37"/>
      <c r="Y227" s="37"/>
      <c r="Z227" s="37"/>
      <c r="AA227" s="37"/>
      <c r="AB227" s="37"/>
      <c r="AC227" s="37"/>
      <c r="AD227" s="37"/>
      <c r="AE227" s="37"/>
      <c r="AR227" s="165" t="s">
        <v>179</v>
      </c>
      <c r="AT227" s="165" t="s">
        <v>463</v>
      </c>
      <c r="AU227" s="165" t="s">
        <v>89</v>
      </c>
      <c r="AY227" s="19" t="s">
        <v>154</v>
      </c>
      <c r="BE227" s="166">
        <f>IF(N227="základní",J227,0)</f>
        <v>1411.41</v>
      </c>
      <c r="BF227" s="166">
        <f>IF(N227="snížená",J227,0)</f>
        <v>0</v>
      </c>
      <c r="BG227" s="166">
        <f>IF(N227="zákl. přenesená",J227,0)</f>
        <v>0</v>
      </c>
      <c r="BH227" s="166">
        <f>IF(N227="sníž. přenesená",J227,0)</f>
        <v>0</v>
      </c>
      <c r="BI227" s="166">
        <f>IF(N227="nulová",J227,0)</f>
        <v>0</v>
      </c>
      <c r="BJ227" s="19" t="s">
        <v>87</v>
      </c>
      <c r="BK227" s="166">
        <f>ROUND(I227*H227,2)</f>
        <v>1411.41</v>
      </c>
      <c r="BL227" s="19" t="s">
        <v>163</v>
      </c>
      <c r="BM227" s="165" t="s">
        <v>1237</v>
      </c>
    </row>
    <row r="228" spans="1:65" s="13" customFormat="1" ht="10">
      <c r="B228" s="204"/>
      <c r="C228" s="205"/>
      <c r="D228" s="167" t="s">
        <v>247</v>
      </c>
      <c r="E228" s="206" t="s">
        <v>35</v>
      </c>
      <c r="F228" s="207" t="s">
        <v>1238</v>
      </c>
      <c r="G228" s="205"/>
      <c r="H228" s="208">
        <v>2.6</v>
      </c>
      <c r="I228" s="209"/>
      <c r="J228" s="205"/>
      <c r="K228" s="205"/>
      <c r="L228" s="210"/>
      <c r="M228" s="211"/>
      <c r="N228" s="212"/>
      <c r="O228" s="212"/>
      <c r="P228" s="212"/>
      <c r="Q228" s="212"/>
      <c r="R228" s="212"/>
      <c r="S228" s="212"/>
      <c r="T228" s="213"/>
      <c r="AT228" s="214" t="s">
        <v>247</v>
      </c>
      <c r="AU228" s="214" t="s">
        <v>89</v>
      </c>
      <c r="AV228" s="13" t="s">
        <v>89</v>
      </c>
      <c r="AW228" s="13" t="s">
        <v>39</v>
      </c>
      <c r="AX228" s="13" t="s">
        <v>87</v>
      </c>
      <c r="AY228" s="214" t="s">
        <v>154</v>
      </c>
    </row>
    <row r="229" spans="1:65" s="2" customFormat="1" ht="24.15" customHeight="1">
      <c r="A229" s="37"/>
      <c r="B229" s="38"/>
      <c r="C229" s="154" t="s">
        <v>414</v>
      </c>
      <c r="D229" s="154" t="s">
        <v>149</v>
      </c>
      <c r="E229" s="155" t="s">
        <v>1239</v>
      </c>
      <c r="F229" s="156" t="s">
        <v>1240</v>
      </c>
      <c r="G229" s="157" t="s">
        <v>245</v>
      </c>
      <c r="H229" s="158">
        <v>2</v>
      </c>
      <c r="I229" s="159">
        <v>770</v>
      </c>
      <c r="J229" s="160">
        <f>ROUND(I229*H229,2)</f>
        <v>1540</v>
      </c>
      <c r="K229" s="156" t="s">
        <v>251</v>
      </c>
      <c r="L229" s="42"/>
      <c r="M229" s="161" t="s">
        <v>35</v>
      </c>
      <c r="N229" s="162" t="s">
        <v>50</v>
      </c>
      <c r="O229" s="67"/>
      <c r="P229" s="163">
        <f>O229*H229</f>
        <v>0</v>
      </c>
      <c r="Q229" s="163">
        <v>0</v>
      </c>
      <c r="R229" s="163">
        <f>Q229*H229</f>
        <v>0</v>
      </c>
      <c r="S229" s="163">
        <v>0</v>
      </c>
      <c r="T229" s="164">
        <f>S229*H229</f>
        <v>0</v>
      </c>
      <c r="U229" s="37"/>
      <c r="V229" s="37"/>
      <c r="W229" s="37"/>
      <c r="X229" s="37"/>
      <c r="Y229" s="37"/>
      <c r="Z229" s="37"/>
      <c r="AA229" s="37"/>
      <c r="AB229" s="37"/>
      <c r="AC229" s="37"/>
      <c r="AD229" s="37"/>
      <c r="AE229" s="37"/>
      <c r="AR229" s="165" t="s">
        <v>163</v>
      </c>
      <c r="AT229" s="165" t="s">
        <v>149</v>
      </c>
      <c r="AU229" s="165" t="s">
        <v>89</v>
      </c>
      <c r="AY229" s="19" t="s">
        <v>154</v>
      </c>
      <c r="BE229" s="166">
        <f>IF(N229="základní",J229,0)</f>
        <v>1540</v>
      </c>
      <c r="BF229" s="166">
        <f>IF(N229="snížená",J229,0)</f>
        <v>0</v>
      </c>
      <c r="BG229" s="166">
        <f>IF(N229="zákl. přenesená",J229,0)</f>
        <v>0</v>
      </c>
      <c r="BH229" s="166">
        <f>IF(N229="sníž. přenesená",J229,0)</f>
        <v>0</v>
      </c>
      <c r="BI229" s="166">
        <f>IF(N229="nulová",J229,0)</f>
        <v>0</v>
      </c>
      <c r="BJ229" s="19" t="s">
        <v>87</v>
      </c>
      <c r="BK229" s="166">
        <f>ROUND(I229*H229,2)</f>
        <v>1540</v>
      </c>
      <c r="BL229" s="19" t="s">
        <v>163</v>
      </c>
      <c r="BM229" s="165" t="s">
        <v>1241</v>
      </c>
    </row>
    <row r="230" spans="1:65" s="2" customFormat="1" ht="10">
      <c r="A230" s="37"/>
      <c r="B230" s="38"/>
      <c r="C230" s="39"/>
      <c r="D230" s="215" t="s">
        <v>253</v>
      </c>
      <c r="E230" s="39"/>
      <c r="F230" s="216" t="s">
        <v>1242</v>
      </c>
      <c r="G230" s="39"/>
      <c r="H230" s="39"/>
      <c r="I230" s="169"/>
      <c r="J230" s="39"/>
      <c r="K230" s="39"/>
      <c r="L230" s="42"/>
      <c r="M230" s="170"/>
      <c r="N230" s="171"/>
      <c r="O230" s="67"/>
      <c r="P230" s="67"/>
      <c r="Q230" s="67"/>
      <c r="R230" s="67"/>
      <c r="S230" s="67"/>
      <c r="T230" s="68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  <c r="AE230" s="37"/>
      <c r="AT230" s="19" t="s">
        <v>253</v>
      </c>
      <c r="AU230" s="19" t="s">
        <v>89</v>
      </c>
    </row>
    <row r="231" spans="1:65" s="2" customFormat="1" ht="16.5" customHeight="1">
      <c r="A231" s="37"/>
      <c r="B231" s="38"/>
      <c r="C231" s="228" t="s">
        <v>420</v>
      </c>
      <c r="D231" s="228" t="s">
        <v>463</v>
      </c>
      <c r="E231" s="229" t="s">
        <v>1243</v>
      </c>
      <c r="F231" s="230" t="s">
        <v>1244</v>
      </c>
      <c r="G231" s="231" t="s">
        <v>245</v>
      </c>
      <c r="H231" s="232">
        <v>2</v>
      </c>
      <c r="I231" s="233">
        <v>3228.75</v>
      </c>
      <c r="J231" s="234">
        <f>ROUND(I231*H231,2)</f>
        <v>6457.5</v>
      </c>
      <c r="K231" s="230" t="s">
        <v>251</v>
      </c>
      <c r="L231" s="235"/>
      <c r="M231" s="236" t="s">
        <v>35</v>
      </c>
      <c r="N231" s="237" t="s">
        <v>50</v>
      </c>
      <c r="O231" s="67"/>
      <c r="P231" s="163">
        <f>O231*H231</f>
        <v>0</v>
      </c>
      <c r="Q231" s="163">
        <v>9.1999999999999998E-3</v>
      </c>
      <c r="R231" s="163">
        <f>Q231*H231</f>
        <v>1.84E-2</v>
      </c>
      <c r="S231" s="163">
        <v>0</v>
      </c>
      <c r="T231" s="164">
        <f>S231*H231</f>
        <v>0</v>
      </c>
      <c r="U231" s="37"/>
      <c r="V231" s="37"/>
      <c r="W231" s="37"/>
      <c r="X231" s="37"/>
      <c r="Y231" s="37"/>
      <c r="Z231" s="37"/>
      <c r="AA231" s="37"/>
      <c r="AB231" s="37"/>
      <c r="AC231" s="37"/>
      <c r="AD231" s="37"/>
      <c r="AE231" s="37"/>
      <c r="AR231" s="165" t="s">
        <v>179</v>
      </c>
      <c r="AT231" s="165" t="s">
        <v>463</v>
      </c>
      <c r="AU231" s="165" t="s">
        <v>89</v>
      </c>
      <c r="AY231" s="19" t="s">
        <v>154</v>
      </c>
      <c r="BE231" s="166">
        <f>IF(N231="základní",J231,0)</f>
        <v>6457.5</v>
      </c>
      <c r="BF231" s="166">
        <f>IF(N231="snížená",J231,0)</f>
        <v>0</v>
      </c>
      <c r="BG231" s="166">
        <f>IF(N231="zákl. přenesená",J231,0)</f>
        <v>0</v>
      </c>
      <c r="BH231" s="166">
        <f>IF(N231="sníž. přenesená",J231,0)</f>
        <v>0</v>
      </c>
      <c r="BI231" s="166">
        <f>IF(N231="nulová",J231,0)</f>
        <v>0</v>
      </c>
      <c r="BJ231" s="19" t="s">
        <v>87</v>
      </c>
      <c r="BK231" s="166">
        <f>ROUND(I231*H231,2)</f>
        <v>6457.5</v>
      </c>
      <c r="BL231" s="19" t="s">
        <v>163</v>
      </c>
      <c r="BM231" s="165" t="s">
        <v>1245</v>
      </c>
    </row>
    <row r="232" spans="1:65" s="13" customFormat="1" ht="10">
      <c r="B232" s="204"/>
      <c r="C232" s="205"/>
      <c r="D232" s="167" t="s">
        <v>247</v>
      </c>
      <c r="E232" s="206" t="s">
        <v>35</v>
      </c>
      <c r="F232" s="207" t="s">
        <v>1246</v>
      </c>
      <c r="G232" s="205"/>
      <c r="H232" s="208">
        <v>2</v>
      </c>
      <c r="I232" s="209"/>
      <c r="J232" s="205"/>
      <c r="K232" s="205"/>
      <c r="L232" s="210"/>
      <c r="M232" s="211"/>
      <c r="N232" s="212"/>
      <c r="O232" s="212"/>
      <c r="P232" s="212"/>
      <c r="Q232" s="212"/>
      <c r="R232" s="212"/>
      <c r="S232" s="212"/>
      <c r="T232" s="213"/>
      <c r="AT232" s="214" t="s">
        <v>247</v>
      </c>
      <c r="AU232" s="214" t="s">
        <v>89</v>
      </c>
      <c r="AV232" s="13" t="s">
        <v>89</v>
      </c>
      <c r="AW232" s="13" t="s">
        <v>39</v>
      </c>
      <c r="AX232" s="13" t="s">
        <v>87</v>
      </c>
      <c r="AY232" s="214" t="s">
        <v>154</v>
      </c>
    </row>
    <row r="233" spans="1:65" s="2" customFormat="1" ht="24.15" customHeight="1">
      <c r="A233" s="37"/>
      <c r="B233" s="38"/>
      <c r="C233" s="154" t="s">
        <v>425</v>
      </c>
      <c r="D233" s="154" t="s">
        <v>149</v>
      </c>
      <c r="E233" s="155" t="s">
        <v>1247</v>
      </c>
      <c r="F233" s="156" t="s">
        <v>1248</v>
      </c>
      <c r="G233" s="157" t="s">
        <v>245</v>
      </c>
      <c r="H233" s="158">
        <v>2</v>
      </c>
      <c r="I233" s="159">
        <v>306</v>
      </c>
      <c r="J233" s="160">
        <f>ROUND(I233*H233,2)</f>
        <v>612</v>
      </c>
      <c r="K233" s="156" t="s">
        <v>251</v>
      </c>
      <c r="L233" s="42"/>
      <c r="M233" s="161" t="s">
        <v>35</v>
      </c>
      <c r="N233" s="162" t="s">
        <v>50</v>
      </c>
      <c r="O233" s="67"/>
      <c r="P233" s="163">
        <f>O233*H233</f>
        <v>0</v>
      </c>
      <c r="Q233" s="163">
        <v>0</v>
      </c>
      <c r="R233" s="163">
        <f>Q233*H233</f>
        <v>0</v>
      </c>
      <c r="S233" s="163">
        <v>0</v>
      </c>
      <c r="T233" s="164">
        <f>S233*H233</f>
        <v>0</v>
      </c>
      <c r="U233" s="37"/>
      <c r="V233" s="37"/>
      <c r="W233" s="37"/>
      <c r="X233" s="37"/>
      <c r="Y233" s="37"/>
      <c r="Z233" s="37"/>
      <c r="AA233" s="37"/>
      <c r="AB233" s="37"/>
      <c r="AC233" s="37"/>
      <c r="AD233" s="37"/>
      <c r="AE233" s="37"/>
      <c r="AR233" s="165" t="s">
        <v>163</v>
      </c>
      <c r="AT233" s="165" t="s">
        <v>149</v>
      </c>
      <c r="AU233" s="165" t="s">
        <v>89</v>
      </c>
      <c r="AY233" s="19" t="s">
        <v>154</v>
      </c>
      <c r="BE233" s="166">
        <f>IF(N233="základní",J233,0)</f>
        <v>612</v>
      </c>
      <c r="BF233" s="166">
        <f>IF(N233="snížená",J233,0)</f>
        <v>0</v>
      </c>
      <c r="BG233" s="166">
        <f>IF(N233="zákl. přenesená",J233,0)</f>
        <v>0</v>
      </c>
      <c r="BH233" s="166">
        <f>IF(N233="sníž. přenesená",J233,0)</f>
        <v>0</v>
      </c>
      <c r="BI233" s="166">
        <f>IF(N233="nulová",J233,0)</f>
        <v>0</v>
      </c>
      <c r="BJ233" s="19" t="s">
        <v>87</v>
      </c>
      <c r="BK233" s="166">
        <f>ROUND(I233*H233,2)</f>
        <v>612</v>
      </c>
      <c r="BL233" s="19" t="s">
        <v>163</v>
      </c>
      <c r="BM233" s="165" t="s">
        <v>1249</v>
      </c>
    </row>
    <row r="234" spans="1:65" s="2" customFormat="1" ht="10">
      <c r="A234" s="37"/>
      <c r="B234" s="38"/>
      <c r="C234" s="39"/>
      <c r="D234" s="215" t="s">
        <v>253</v>
      </c>
      <c r="E234" s="39"/>
      <c r="F234" s="216" t="s">
        <v>1250</v>
      </c>
      <c r="G234" s="39"/>
      <c r="H234" s="39"/>
      <c r="I234" s="169"/>
      <c r="J234" s="39"/>
      <c r="K234" s="39"/>
      <c r="L234" s="42"/>
      <c r="M234" s="170"/>
      <c r="N234" s="171"/>
      <c r="O234" s="67"/>
      <c r="P234" s="67"/>
      <c r="Q234" s="67"/>
      <c r="R234" s="67"/>
      <c r="S234" s="67"/>
      <c r="T234" s="68"/>
      <c r="U234" s="37"/>
      <c r="V234" s="37"/>
      <c r="W234" s="37"/>
      <c r="X234" s="37"/>
      <c r="Y234" s="37"/>
      <c r="Z234" s="37"/>
      <c r="AA234" s="37"/>
      <c r="AB234" s="37"/>
      <c r="AC234" s="37"/>
      <c r="AD234" s="37"/>
      <c r="AE234" s="37"/>
      <c r="AT234" s="19" t="s">
        <v>253</v>
      </c>
      <c r="AU234" s="19" t="s">
        <v>89</v>
      </c>
    </row>
    <row r="235" spans="1:65" s="2" customFormat="1" ht="16.5" customHeight="1">
      <c r="A235" s="37"/>
      <c r="B235" s="38"/>
      <c r="C235" s="228" t="s">
        <v>430</v>
      </c>
      <c r="D235" s="228" t="s">
        <v>463</v>
      </c>
      <c r="E235" s="229" t="s">
        <v>1251</v>
      </c>
      <c r="F235" s="230" t="s">
        <v>1252</v>
      </c>
      <c r="G235" s="231" t="s">
        <v>245</v>
      </c>
      <c r="H235" s="232">
        <v>2</v>
      </c>
      <c r="I235" s="233">
        <v>778.05</v>
      </c>
      <c r="J235" s="234">
        <f>ROUND(I235*H235,2)</f>
        <v>1556.1</v>
      </c>
      <c r="K235" s="230" t="s">
        <v>251</v>
      </c>
      <c r="L235" s="235"/>
      <c r="M235" s="236" t="s">
        <v>35</v>
      </c>
      <c r="N235" s="237" t="s">
        <v>50</v>
      </c>
      <c r="O235" s="67"/>
      <c r="P235" s="163">
        <f>O235*H235</f>
        <v>0</v>
      </c>
      <c r="Q235" s="163">
        <v>1.1999999999999999E-3</v>
      </c>
      <c r="R235" s="163">
        <f>Q235*H235</f>
        <v>2.3999999999999998E-3</v>
      </c>
      <c r="S235" s="163">
        <v>0</v>
      </c>
      <c r="T235" s="164">
        <f>S235*H235</f>
        <v>0</v>
      </c>
      <c r="U235" s="37"/>
      <c r="V235" s="37"/>
      <c r="W235" s="37"/>
      <c r="X235" s="37"/>
      <c r="Y235" s="37"/>
      <c r="Z235" s="37"/>
      <c r="AA235" s="37"/>
      <c r="AB235" s="37"/>
      <c r="AC235" s="37"/>
      <c r="AD235" s="37"/>
      <c r="AE235" s="37"/>
      <c r="AR235" s="165" t="s">
        <v>179</v>
      </c>
      <c r="AT235" s="165" t="s">
        <v>463</v>
      </c>
      <c r="AU235" s="165" t="s">
        <v>89</v>
      </c>
      <c r="AY235" s="19" t="s">
        <v>154</v>
      </c>
      <c r="BE235" s="166">
        <f>IF(N235="základní",J235,0)</f>
        <v>1556.1</v>
      </c>
      <c r="BF235" s="166">
        <f>IF(N235="snížená",J235,0)</f>
        <v>0</v>
      </c>
      <c r="BG235" s="166">
        <f>IF(N235="zákl. přenesená",J235,0)</f>
        <v>0</v>
      </c>
      <c r="BH235" s="166">
        <f>IF(N235="sníž. přenesená",J235,0)</f>
        <v>0</v>
      </c>
      <c r="BI235" s="166">
        <f>IF(N235="nulová",J235,0)</f>
        <v>0</v>
      </c>
      <c r="BJ235" s="19" t="s">
        <v>87</v>
      </c>
      <c r="BK235" s="166">
        <f>ROUND(I235*H235,2)</f>
        <v>1556.1</v>
      </c>
      <c r="BL235" s="19" t="s">
        <v>163</v>
      </c>
      <c r="BM235" s="165" t="s">
        <v>1253</v>
      </c>
    </row>
    <row r="236" spans="1:65" s="13" customFormat="1" ht="10">
      <c r="B236" s="204"/>
      <c r="C236" s="205"/>
      <c r="D236" s="167" t="s">
        <v>247</v>
      </c>
      <c r="E236" s="206" t="s">
        <v>35</v>
      </c>
      <c r="F236" s="207" t="s">
        <v>1246</v>
      </c>
      <c r="G236" s="205"/>
      <c r="H236" s="208">
        <v>2</v>
      </c>
      <c r="I236" s="209"/>
      <c r="J236" s="205"/>
      <c r="K236" s="205"/>
      <c r="L236" s="210"/>
      <c r="M236" s="211"/>
      <c r="N236" s="212"/>
      <c r="O236" s="212"/>
      <c r="P236" s="212"/>
      <c r="Q236" s="212"/>
      <c r="R236" s="212"/>
      <c r="S236" s="212"/>
      <c r="T236" s="213"/>
      <c r="AT236" s="214" t="s">
        <v>247</v>
      </c>
      <c r="AU236" s="214" t="s">
        <v>89</v>
      </c>
      <c r="AV236" s="13" t="s">
        <v>89</v>
      </c>
      <c r="AW236" s="13" t="s">
        <v>39</v>
      </c>
      <c r="AX236" s="13" t="s">
        <v>87</v>
      </c>
      <c r="AY236" s="214" t="s">
        <v>154</v>
      </c>
    </row>
    <row r="237" spans="1:65" s="12" customFormat="1" ht="22.75" customHeight="1">
      <c r="B237" s="188"/>
      <c r="C237" s="189"/>
      <c r="D237" s="190" t="s">
        <v>78</v>
      </c>
      <c r="E237" s="202" t="s">
        <v>1042</v>
      </c>
      <c r="F237" s="202" t="s">
        <v>1043</v>
      </c>
      <c r="G237" s="189"/>
      <c r="H237" s="189"/>
      <c r="I237" s="192"/>
      <c r="J237" s="203">
        <f>BK237</f>
        <v>49795.75</v>
      </c>
      <c r="K237" s="189"/>
      <c r="L237" s="194"/>
      <c r="M237" s="195"/>
      <c r="N237" s="196"/>
      <c r="O237" s="196"/>
      <c r="P237" s="197">
        <f>SUM(P238:P271)</f>
        <v>0</v>
      </c>
      <c r="Q237" s="196"/>
      <c r="R237" s="197">
        <f>SUM(R238:R271)</f>
        <v>14.102709999999998</v>
      </c>
      <c r="S237" s="196"/>
      <c r="T237" s="198">
        <f>SUM(T238:T271)</f>
        <v>0</v>
      </c>
      <c r="AR237" s="199" t="s">
        <v>87</v>
      </c>
      <c r="AT237" s="200" t="s">
        <v>78</v>
      </c>
      <c r="AU237" s="200" t="s">
        <v>87</v>
      </c>
      <c r="AY237" s="199" t="s">
        <v>154</v>
      </c>
      <c r="BK237" s="201">
        <f>SUM(BK238:BK271)</f>
        <v>49795.75</v>
      </c>
    </row>
    <row r="238" spans="1:65" s="2" customFormat="1" ht="21.75" customHeight="1">
      <c r="A238" s="37"/>
      <c r="B238" s="38"/>
      <c r="C238" s="154" t="s">
        <v>435</v>
      </c>
      <c r="D238" s="154" t="s">
        <v>149</v>
      </c>
      <c r="E238" s="155" t="s">
        <v>1044</v>
      </c>
      <c r="F238" s="156" t="s">
        <v>1045</v>
      </c>
      <c r="G238" s="157" t="s">
        <v>245</v>
      </c>
      <c r="H238" s="158">
        <v>3</v>
      </c>
      <c r="I238" s="159">
        <v>722</v>
      </c>
      <c r="J238" s="160">
        <f>ROUND(I238*H238,2)</f>
        <v>2166</v>
      </c>
      <c r="K238" s="156" t="s">
        <v>251</v>
      </c>
      <c r="L238" s="42"/>
      <c r="M238" s="161" t="s">
        <v>35</v>
      </c>
      <c r="N238" s="162" t="s">
        <v>50</v>
      </c>
      <c r="O238" s="67"/>
      <c r="P238" s="163">
        <f>O238*H238</f>
        <v>0</v>
      </c>
      <c r="Q238" s="163">
        <v>0.09</v>
      </c>
      <c r="R238" s="163">
        <f>Q238*H238</f>
        <v>0.27</v>
      </c>
      <c r="S238" s="163">
        <v>0</v>
      </c>
      <c r="T238" s="164">
        <f>S238*H238</f>
        <v>0</v>
      </c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  <c r="AE238" s="37"/>
      <c r="AR238" s="165" t="s">
        <v>163</v>
      </c>
      <c r="AT238" s="165" t="s">
        <v>149</v>
      </c>
      <c r="AU238" s="165" t="s">
        <v>89</v>
      </c>
      <c r="AY238" s="19" t="s">
        <v>154</v>
      </c>
      <c r="BE238" s="166">
        <f>IF(N238="základní",J238,0)</f>
        <v>2166</v>
      </c>
      <c r="BF238" s="166">
        <f>IF(N238="snížená",J238,0)</f>
        <v>0</v>
      </c>
      <c r="BG238" s="166">
        <f>IF(N238="zákl. přenesená",J238,0)</f>
        <v>0</v>
      </c>
      <c r="BH238" s="166">
        <f>IF(N238="sníž. přenesená",J238,0)</f>
        <v>0</v>
      </c>
      <c r="BI238" s="166">
        <f>IF(N238="nulová",J238,0)</f>
        <v>0</v>
      </c>
      <c r="BJ238" s="19" t="s">
        <v>87</v>
      </c>
      <c r="BK238" s="166">
        <f>ROUND(I238*H238,2)</f>
        <v>2166</v>
      </c>
      <c r="BL238" s="19" t="s">
        <v>163</v>
      </c>
      <c r="BM238" s="165" t="s">
        <v>1254</v>
      </c>
    </row>
    <row r="239" spans="1:65" s="2" customFormat="1" ht="10">
      <c r="A239" s="37"/>
      <c r="B239" s="38"/>
      <c r="C239" s="39"/>
      <c r="D239" s="215" t="s">
        <v>253</v>
      </c>
      <c r="E239" s="39"/>
      <c r="F239" s="216" t="s">
        <v>1047</v>
      </c>
      <c r="G239" s="39"/>
      <c r="H239" s="39"/>
      <c r="I239" s="169"/>
      <c r="J239" s="39"/>
      <c r="K239" s="39"/>
      <c r="L239" s="42"/>
      <c r="M239" s="170"/>
      <c r="N239" s="171"/>
      <c r="O239" s="67"/>
      <c r="P239" s="67"/>
      <c r="Q239" s="67"/>
      <c r="R239" s="67"/>
      <c r="S239" s="67"/>
      <c r="T239" s="68"/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  <c r="AE239" s="37"/>
      <c r="AT239" s="19" t="s">
        <v>253</v>
      </c>
      <c r="AU239" s="19" t="s">
        <v>89</v>
      </c>
    </row>
    <row r="240" spans="1:65" s="2" customFormat="1" ht="16.5" customHeight="1">
      <c r="A240" s="37"/>
      <c r="B240" s="38"/>
      <c r="C240" s="228" t="s">
        <v>440</v>
      </c>
      <c r="D240" s="228" t="s">
        <v>463</v>
      </c>
      <c r="E240" s="229" t="s">
        <v>1048</v>
      </c>
      <c r="F240" s="230" t="s">
        <v>1049</v>
      </c>
      <c r="G240" s="231" t="s">
        <v>245</v>
      </c>
      <c r="H240" s="232">
        <v>3</v>
      </c>
      <c r="I240" s="233">
        <v>2668.05</v>
      </c>
      <c r="J240" s="234">
        <f>ROUND(I240*H240,2)</f>
        <v>8004.15</v>
      </c>
      <c r="K240" s="230" t="s">
        <v>251</v>
      </c>
      <c r="L240" s="235"/>
      <c r="M240" s="236" t="s">
        <v>35</v>
      </c>
      <c r="N240" s="237" t="s">
        <v>50</v>
      </c>
      <c r="O240" s="67"/>
      <c r="P240" s="163">
        <f>O240*H240</f>
        <v>0</v>
      </c>
      <c r="Q240" s="163">
        <v>0.10199999999999999</v>
      </c>
      <c r="R240" s="163">
        <f>Q240*H240</f>
        <v>0.30599999999999999</v>
      </c>
      <c r="S240" s="163">
        <v>0</v>
      </c>
      <c r="T240" s="164">
        <f>S240*H240</f>
        <v>0</v>
      </c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  <c r="AE240" s="37"/>
      <c r="AR240" s="165" t="s">
        <v>179</v>
      </c>
      <c r="AT240" s="165" t="s">
        <v>463</v>
      </c>
      <c r="AU240" s="165" t="s">
        <v>89</v>
      </c>
      <c r="AY240" s="19" t="s">
        <v>154</v>
      </c>
      <c r="BE240" s="166">
        <f>IF(N240="základní",J240,0)</f>
        <v>8004.15</v>
      </c>
      <c r="BF240" s="166">
        <f>IF(N240="snížená",J240,0)</f>
        <v>0</v>
      </c>
      <c r="BG240" s="166">
        <f>IF(N240="zákl. přenesená",J240,0)</f>
        <v>0</v>
      </c>
      <c r="BH240" s="166">
        <f>IF(N240="sníž. přenesená",J240,0)</f>
        <v>0</v>
      </c>
      <c r="BI240" s="166">
        <f>IF(N240="nulová",J240,0)</f>
        <v>0</v>
      </c>
      <c r="BJ240" s="19" t="s">
        <v>87</v>
      </c>
      <c r="BK240" s="166">
        <f>ROUND(I240*H240,2)</f>
        <v>8004.15</v>
      </c>
      <c r="BL240" s="19" t="s">
        <v>163</v>
      </c>
      <c r="BM240" s="165" t="s">
        <v>1255</v>
      </c>
    </row>
    <row r="241" spans="1:65" s="13" customFormat="1" ht="10">
      <c r="B241" s="204"/>
      <c r="C241" s="205"/>
      <c r="D241" s="167" t="s">
        <v>247</v>
      </c>
      <c r="E241" s="206" t="s">
        <v>35</v>
      </c>
      <c r="F241" s="207" t="s">
        <v>1075</v>
      </c>
      <c r="G241" s="205"/>
      <c r="H241" s="208">
        <v>3</v>
      </c>
      <c r="I241" s="209"/>
      <c r="J241" s="205"/>
      <c r="K241" s="205"/>
      <c r="L241" s="210"/>
      <c r="M241" s="211"/>
      <c r="N241" s="212"/>
      <c r="O241" s="212"/>
      <c r="P241" s="212"/>
      <c r="Q241" s="212"/>
      <c r="R241" s="212"/>
      <c r="S241" s="212"/>
      <c r="T241" s="213"/>
      <c r="AT241" s="214" t="s">
        <v>247</v>
      </c>
      <c r="AU241" s="214" t="s">
        <v>89</v>
      </c>
      <c r="AV241" s="13" t="s">
        <v>89</v>
      </c>
      <c r="AW241" s="13" t="s">
        <v>39</v>
      </c>
      <c r="AX241" s="13" t="s">
        <v>87</v>
      </c>
      <c r="AY241" s="214" t="s">
        <v>154</v>
      </c>
    </row>
    <row r="242" spans="1:65" s="2" customFormat="1" ht="21.75" customHeight="1">
      <c r="A242" s="37"/>
      <c r="B242" s="38"/>
      <c r="C242" s="154" t="s">
        <v>445</v>
      </c>
      <c r="D242" s="154" t="s">
        <v>149</v>
      </c>
      <c r="E242" s="155" t="s">
        <v>1052</v>
      </c>
      <c r="F242" s="156" t="s">
        <v>1053</v>
      </c>
      <c r="G242" s="157" t="s">
        <v>245</v>
      </c>
      <c r="H242" s="158">
        <v>4</v>
      </c>
      <c r="I242" s="159">
        <v>977</v>
      </c>
      <c r="J242" s="160">
        <f>ROUND(I242*H242,2)</f>
        <v>3908</v>
      </c>
      <c r="K242" s="156" t="s">
        <v>251</v>
      </c>
      <c r="L242" s="42"/>
      <c r="M242" s="161" t="s">
        <v>35</v>
      </c>
      <c r="N242" s="162" t="s">
        <v>50</v>
      </c>
      <c r="O242" s="67"/>
      <c r="P242" s="163">
        <f>O242*H242</f>
        <v>0</v>
      </c>
      <c r="Q242" s="163">
        <v>8.7419999999999998E-2</v>
      </c>
      <c r="R242" s="163">
        <f>Q242*H242</f>
        <v>0.34967999999999999</v>
      </c>
      <c r="S242" s="163">
        <v>0</v>
      </c>
      <c r="T242" s="164">
        <f>S242*H242</f>
        <v>0</v>
      </c>
      <c r="U242" s="37"/>
      <c r="V242" s="37"/>
      <c r="W242" s="37"/>
      <c r="X242" s="37"/>
      <c r="Y242" s="37"/>
      <c r="Z242" s="37"/>
      <c r="AA242" s="37"/>
      <c r="AB242" s="37"/>
      <c r="AC242" s="37"/>
      <c r="AD242" s="37"/>
      <c r="AE242" s="37"/>
      <c r="AR242" s="165" t="s">
        <v>163</v>
      </c>
      <c r="AT242" s="165" t="s">
        <v>149</v>
      </c>
      <c r="AU242" s="165" t="s">
        <v>89</v>
      </c>
      <c r="AY242" s="19" t="s">
        <v>154</v>
      </c>
      <c r="BE242" s="166">
        <f>IF(N242="základní",J242,0)</f>
        <v>3908</v>
      </c>
      <c r="BF242" s="166">
        <f>IF(N242="snížená",J242,0)</f>
        <v>0</v>
      </c>
      <c r="BG242" s="166">
        <f>IF(N242="zákl. přenesená",J242,0)</f>
        <v>0</v>
      </c>
      <c r="BH242" s="166">
        <f>IF(N242="sníž. přenesená",J242,0)</f>
        <v>0</v>
      </c>
      <c r="BI242" s="166">
        <f>IF(N242="nulová",J242,0)</f>
        <v>0</v>
      </c>
      <c r="BJ242" s="19" t="s">
        <v>87</v>
      </c>
      <c r="BK242" s="166">
        <f>ROUND(I242*H242,2)</f>
        <v>3908</v>
      </c>
      <c r="BL242" s="19" t="s">
        <v>163</v>
      </c>
      <c r="BM242" s="165" t="s">
        <v>1256</v>
      </c>
    </row>
    <row r="243" spans="1:65" s="2" customFormat="1" ht="10">
      <c r="A243" s="37"/>
      <c r="B243" s="38"/>
      <c r="C243" s="39"/>
      <c r="D243" s="215" t="s">
        <v>253</v>
      </c>
      <c r="E243" s="39"/>
      <c r="F243" s="216" t="s">
        <v>1055</v>
      </c>
      <c r="G243" s="39"/>
      <c r="H243" s="39"/>
      <c r="I243" s="169"/>
      <c r="J243" s="39"/>
      <c r="K243" s="39"/>
      <c r="L243" s="42"/>
      <c r="M243" s="170"/>
      <c r="N243" s="171"/>
      <c r="O243" s="67"/>
      <c r="P243" s="67"/>
      <c r="Q243" s="67"/>
      <c r="R243" s="67"/>
      <c r="S243" s="67"/>
      <c r="T243" s="68"/>
      <c r="U243" s="37"/>
      <c r="V243" s="37"/>
      <c r="W243" s="37"/>
      <c r="X243" s="37"/>
      <c r="Y243" s="37"/>
      <c r="Z243" s="37"/>
      <c r="AA243" s="37"/>
      <c r="AB243" s="37"/>
      <c r="AC243" s="37"/>
      <c r="AD243" s="37"/>
      <c r="AE243" s="37"/>
      <c r="AT243" s="19" t="s">
        <v>253</v>
      </c>
      <c r="AU243" s="19" t="s">
        <v>89</v>
      </c>
    </row>
    <row r="244" spans="1:65" s="2" customFormat="1" ht="16.5" customHeight="1">
      <c r="A244" s="37"/>
      <c r="B244" s="38"/>
      <c r="C244" s="228" t="s">
        <v>450</v>
      </c>
      <c r="D244" s="228" t="s">
        <v>463</v>
      </c>
      <c r="E244" s="229" t="s">
        <v>1056</v>
      </c>
      <c r="F244" s="230" t="s">
        <v>1057</v>
      </c>
      <c r="G244" s="231" t="s">
        <v>245</v>
      </c>
      <c r="H244" s="232">
        <v>1</v>
      </c>
      <c r="I244" s="233">
        <v>330.75</v>
      </c>
      <c r="J244" s="234">
        <f>ROUND(I244*H244,2)</f>
        <v>330.75</v>
      </c>
      <c r="K244" s="230" t="s">
        <v>251</v>
      </c>
      <c r="L244" s="235"/>
      <c r="M244" s="236" t="s">
        <v>35</v>
      </c>
      <c r="N244" s="237" t="s">
        <v>50</v>
      </c>
      <c r="O244" s="67"/>
      <c r="P244" s="163">
        <f>O244*H244</f>
        <v>0</v>
      </c>
      <c r="Q244" s="163">
        <v>8.1000000000000003E-2</v>
      </c>
      <c r="R244" s="163">
        <f>Q244*H244</f>
        <v>8.1000000000000003E-2</v>
      </c>
      <c r="S244" s="163">
        <v>0</v>
      </c>
      <c r="T244" s="164">
        <f>S244*H244</f>
        <v>0</v>
      </c>
      <c r="U244" s="37"/>
      <c r="V244" s="37"/>
      <c r="W244" s="37"/>
      <c r="X244" s="37"/>
      <c r="Y244" s="37"/>
      <c r="Z244" s="37"/>
      <c r="AA244" s="37"/>
      <c r="AB244" s="37"/>
      <c r="AC244" s="37"/>
      <c r="AD244" s="37"/>
      <c r="AE244" s="37"/>
      <c r="AR244" s="165" t="s">
        <v>179</v>
      </c>
      <c r="AT244" s="165" t="s">
        <v>463</v>
      </c>
      <c r="AU244" s="165" t="s">
        <v>89</v>
      </c>
      <c r="AY244" s="19" t="s">
        <v>154</v>
      </c>
      <c r="BE244" s="166">
        <f>IF(N244="základní",J244,0)</f>
        <v>330.75</v>
      </c>
      <c r="BF244" s="166">
        <f>IF(N244="snížená",J244,0)</f>
        <v>0</v>
      </c>
      <c r="BG244" s="166">
        <f>IF(N244="zákl. přenesená",J244,0)</f>
        <v>0</v>
      </c>
      <c r="BH244" s="166">
        <f>IF(N244="sníž. přenesená",J244,0)</f>
        <v>0</v>
      </c>
      <c r="BI244" s="166">
        <f>IF(N244="nulová",J244,0)</f>
        <v>0</v>
      </c>
      <c r="BJ244" s="19" t="s">
        <v>87</v>
      </c>
      <c r="BK244" s="166">
        <f>ROUND(I244*H244,2)</f>
        <v>330.75</v>
      </c>
      <c r="BL244" s="19" t="s">
        <v>163</v>
      </c>
      <c r="BM244" s="165" t="s">
        <v>1257</v>
      </c>
    </row>
    <row r="245" spans="1:65" s="13" customFormat="1" ht="10">
      <c r="B245" s="204"/>
      <c r="C245" s="205"/>
      <c r="D245" s="167" t="s">
        <v>247</v>
      </c>
      <c r="E245" s="206" t="s">
        <v>35</v>
      </c>
      <c r="F245" s="207" t="s">
        <v>1071</v>
      </c>
      <c r="G245" s="205"/>
      <c r="H245" s="208">
        <v>1</v>
      </c>
      <c r="I245" s="209"/>
      <c r="J245" s="205"/>
      <c r="K245" s="205"/>
      <c r="L245" s="210"/>
      <c r="M245" s="211"/>
      <c r="N245" s="212"/>
      <c r="O245" s="212"/>
      <c r="P245" s="212"/>
      <c r="Q245" s="212"/>
      <c r="R245" s="212"/>
      <c r="S245" s="212"/>
      <c r="T245" s="213"/>
      <c r="AT245" s="214" t="s">
        <v>247</v>
      </c>
      <c r="AU245" s="214" t="s">
        <v>89</v>
      </c>
      <c r="AV245" s="13" t="s">
        <v>89</v>
      </c>
      <c r="AW245" s="13" t="s">
        <v>39</v>
      </c>
      <c r="AX245" s="13" t="s">
        <v>87</v>
      </c>
      <c r="AY245" s="214" t="s">
        <v>154</v>
      </c>
    </row>
    <row r="246" spans="1:65" s="2" customFormat="1" ht="16.5" customHeight="1">
      <c r="A246" s="37"/>
      <c r="B246" s="38"/>
      <c r="C246" s="228" t="s">
        <v>456</v>
      </c>
      <c r="D246" s="228" t="s">
        <v>463</v>
      </c>
      <c r="E246" s="229" t="s">
        <v>1060</v>
      </c>
      <c r="F246" s="230" t="s">
        <v>1061</v>
      </c>
      <c r="G246" s="231" t="s">
        <v>245</v>
      </c>
      <c r="H246" s="232">
        <v>3</v>
      </c>
      <c r="I246" s="233">
        <v>307.64999999999998</v>
      </c>
      <c r="J246" s="234">
        <f>ROUND(I246*H246,2)</f>
        <v>922.95</v>
      </c>
      <c r="K246" s="230" t="s">
        <v>251</v>
      </c>
      <c r="L246" s="235"/>
      <c r="M246" s="236" t="s">
        <v>35</v>
      </c>
      <c r="N246" s="237" t="s">
        <v>50</v>
      </c>
      <c r="O246" s="67"/>
      <c r="P246" s="163">
        <f>O246*H246</f>
        <v>0</v>
      </c>
      <c r="Q246" s="163">
        <v>6.8000000000000005E-2</v>
      </c>
      <c r="R246" s="163">
        <f>Q246*H246</f>
        <v>0.20400000000000001</v>
      </c>
      <c r="S246" s="163">
        <v>0</v>
      </c>
      <c r="T246" s="164">
        <f>S246*H246</f>
        <v>0</v>
      </c>
      <c r="U246" s="37"/>
      <c r="V246" s="37"/>
      <c r="W246" s="37"/>
      <c r="X246" s="37"/>
      <c r="Y246" s="37"/>
      <c r="Z246" s="37"/>
      <c r="AA246" s="37"/>
      <c r="AB246" s="37"/>
      <c r="AC246" s="37"/>
      <c r="AD246" s="37"/>
      <c r="AE246" s="37"/>
      <c r="AR246" s="165" t="s">
        <v>179</v>
      </c>
      <c r="AT246" s="165" t="s">
        <v>463</v>
      </c>
      <c r="AU246" s="165" t="s">
        <v>89</v>
      </c>
      <c r="AY246" s="19" t="s">
        <v>154</v>
      </c>
      <c r="BE246" s="166">
        <f>IF(N246="základní",J246,0)</f>
        <v>922.95</v>
      </c>
      <c r="BF246" s="166">
        <f>IF(N246="snížená",J246,0)</f>
        <v>0</v>
      </c>
      <c r="BG246" s="166">
        <f>IF(N246="zákl. přenesená",J246,0)</f>
        <v>0</v>
      </c>
      <c r="BH246" s="166">
        <f>IF(N246="sníž. přenesená",J246,0)</f>
        <v>0</v>
      </c>
      <c r="BI246" s="166">
        <f>IF(N246="nulová",J246,0)</f>
        <v>0</v>
      </c>
      <c r="BJ246" s="19" t="s">
        <v>87</v>
      </c>
      <c r="BK246" s="166">
        <f>ROUND(I246*H246,2)</f>
        <v>922.95</v>
      </c>
      <c r="BL246" s="19" t="s">
        <v>163</v>
      </c>
      <c r="BM246" s="165" t="s">
        <v>1258</v>
      </c>
    </row>
    <row r="247" spans="1:65" s="13" customFormat="1" ht="10">
      <c r="B247" s="204"/>
      <c r="C247" s="205"/>
      <c r="D247" s="167" t="s">
        <v>247</v>
      </c>
      <c r="E247" s="206" t="s">
        <v>35</v>
      </c>
      <c r="F247" s="207" t="s">
        <v>1075</v>
      </c>
      <c r="G247" s="205"/>
      <c r="H247" s="208">
        <v>3</v>
      </c>
      <c r="I247" s="209"/>
      <c r="J247" s="205"/>
      <c r="K247" s="205"/>
      <c r="L247" s="210"/>
      <c r="M247" s="211"/>
      <c r="N247" s="212"/>
      <c r="O247" s="212"/>
      <c r="P247" s="212"/>
      <c r="Q247" s="212"/>
      <c r="R247" s="212"/>
      <c r="S247" s="212"/>
      <c r="T247" s="213"/>
      <c r="AT247" s="214" t="s">
        <v>247</v>
      </c>
      <c r="AU247" s="214" t="s">
        <v>89</v>
      </c>
      <c r="AV247" s="13" t="s">
        <v>89</v>
      </c>
      <c r="AW247" s="13" t="s">
        <v>39</v>
      </c>
      <c r="AX247" s="13" t="s">
        <v>87</v>
      </c>
      <c r="AY247" s="214" t="s">
        <v>154</v>
      </c>
    </row>
    <row r="248" spans="1:65" s="2" customFormat="1" ht="16.5" customHeight="1">
      <c r="A248" s="37"/>
      <c r="B248" s="38"/>
      <c r="C248" s="154" t="s">
        <v>462</v>
      </c>
      <c r="D248" s="154" t="s">
        <v>149</v>
      </c>
      <c r="E248" s="155" t="s">
        <v>1064</v>
      </c>
      <c r="F248" s="156" t="s">
        <v>1065</v>
      </c>
      <c r="G248" s="157" t="s">
        <v>245</v>
      </c>
      <c r="H248" s="158">
        <v>1</v>
      </c>
      <c r="I248" s="159">
        <v>910</v>
      </c>
      <c r="J248" s="160">
        <f>ROUND(I248*H248,2)</f>
        <v>910</v>
      </c>
      <c r="K248" s="156" t="s">
        <v>251</v>
      </c>
      <c r="L248" s="42"/>
      <c r="M248" s="161" t="s">
        <v>35</v>
      </c>
      <c r="N248" s="162" t="s">
        <v>50</v>
      </c>
      <c r="O248" s="67"/>
      <c r="P248" s="163">
        <f>O248*H248</f>
        <v>0</v>
      </c>
      <c r="Q248" s="163">
        <v>8.7419999999999998E-2</v>
      </c>
      <c r="R248" s="163">
        <f>Q248*H248</f>
        <v>8.7419999999999998E-2</v>
      </c>
      <c r="S248" s="163">
        <v>0</v>
      </c>
      <c r="T248" s="164">
        <f>S248*H248</f>
        <v>0</v>
      </c>
      <c r="U248" s="37"/>
      <c r="V248" s="37"/>
      <c r="W248" s="37"/>
      <c r="X248" s="37"/>
      <c r="Y248" s="37"/>
      <c r="Z248" s="37"/>
      <c r="AA248" s="37"/>
      <c r="AB248" s="37"/>
      <c r="AC248" s="37"/>
      <c r="AD248" s="37"/>
      <c r="AE248" s="37"/>
      <c r="AR248" s="165" t="s">
        <v>163</v>
      </c>
      <c r="AT248" s="165" t="s">
        <v>149</v>
      </c>
      <c r="AU248" s="165" t="s">
        <v>89</v>
      </c>
      <c r="AY248" s="19" t="s">
        <v>154</v>
      </c>
      <c r="BE248" s="166">
        <f>IF(N248="základní",J248,0)</f>
        <v>910</v>
      </c>
      <c r="BF248" s="166">
        <f>IF(N248="snížená",J248,0)</f>
        <v>0</v>
      </c>
      <c r="BG248" s="166">
        <f>IF(N248="zákl. přenesená",J248,0)</f>
        <v>0</v>
      </c>
      <c r="BH248" s="166">
        <f>IF(N248="sníž. přenesená",J248,0)</f>
        <v>0</v>
      </c>
      <c r="BI248" s="166">
        <f>IF(N248="nulová",J248,0)</f>
        <v>0</v>
      </c>
      <c r="BJ248" s="19" t="s">
        <v>87</v>
      </c>
      <c r="BK248" s="166">
        <f>ROUND(I248*H248,2)</f>
        <v>910</v>
      </c>
      <c r="BL248" s="19" t="s">
        <v>163</v>
      </c>
      <c r="BM248" s="165" t="s">
        <v>1259</v>
      </c>
    </row>
    <row r="249" spans="1:65" s="2" customFormat="1" ht="10">
      <c r="A249" s="37"/>
      <c r="B249" s="38"/>
      <c r="C249" s="39"/>
      <c r="D249" s="215" t="s">
        <v>253</v>
      </c>
      <c r="E249" s="39"/>
      <c r="F249" s="216" t="s">
        <v>1067</v>
      </c>
      <c r="G249" s="39"/>
      <c r="H249" s="39"/>
      <c r="I249" s="169"/>
      <c r="J249" s="39"/>
      <c r="K249" s="39"/>
      <c r="L249" s="42"/>
      <c r="M249" s="170"/>
      <c r="N249" s="171"/>
      <c r="O249" s="67"/>
      <c r="P249" s="67"/>
      <c r="Q249" s="67"/>
      <c r="R249" s="67"/>
      <c r="S249" s="67"/>
      <c r="T249" s="68"/>
      <c r="U249" s="37"/>
      <c r="V249" s="37"/>
      <c r="W249" s="37"/>
      <c r="X249" s="37"/>
      <c r="Y249" s="37"/>
      <c r="Z249" s="37"/>
      <c r="AA249" s="37"/>
      <c r="AB249" s="37"/>
      <c r="AC249" s="37"/>
      <c r="AD249" s="37"/>
      <c r="AE249" s="37"/>
      <c r="AT249" s="19" t="s">
        <v>253</v>
      </c>
      <c r="AU249" s="19" t="s">
        <v>89</v>
      </c>
    </row>
    <row r="250" spans="1:65" s="2" customFormat="1" ht="16.5" customHeight="1">
      <c r="A250" s="37"/>
      <c r="B250" s="38"/>
      <c r="C250" s="228" t="s">
        <v>470</v>
      </c>
      <c r="D250" s="228" t="s">
        <v>463</v>
      </c>
      <c r="E250" s="229" t="s">
        <v>1072</v>
      </c>
      <c r="F250" s="230" t="s">
        <v>1073</v>
      </c>
      <c r="G250" s="231" t="s">
        <v>245</v>
      </c>
      <c r="H250" s="232">
        <v>1</v>
      </c>
      <c r="I250" s="233">
        <v>276.14999999999998</v>
      </c>
      <c r="J250" s="234">
        <f>ROUND(I250*H250,2)</f>
        <v>276.14999999999998</v>
      </c>
      <c r="K250" s="230" t="s">
        <v>251</v>
      </c>
      <c r="L250" s="235"/>
      <c r="M250" s="236" t="s">
        <v>35</v>
      </c>
      <c r="N250" s="237" t="s">
        <v>50</v>
      </c>
      <c r="O250" s="67"/>
      <c r="P250" s="163">
        <f>O250*H250</f>
        <v>0</v>
      </c>
      <c r="Q250" s="163">
        <v>5.0999999999999997E-2</v>
      </c>
      <c r="R250" s="163">
        <f>Q250*H250</f>
        <v>5.0999999999999997E-2</v>
      </c>
      <c r="S250" s="163">
        <v>0</v>
      </c>
      <c r="T250" s="164">
        <f>S250*H250</f>
        <v>0</v>
      </c>
      <c r="U250" s="37"/>
      <c r="V250" s="37"/>
      <c r="W250" s="37"/>
      <c r="X250" s="37"/>
      <c r="Y250" s="37"/>
      <c r="Z250" s="37"/>
      <c r="AA250" s="37"/>
      <c r="AB250" s="37"/>
      <c r="AC250" s="37"/>
      <c r="AD250" s="37"/>
      <c r="AE250" s="37"/>
      <c r="AR250" s="165" t="s">
        <v>179</v>
      </c>
      <c r="AT250" s="165" t="s">
        <v>463</v>
      </c>
      <c r="AU250" s="165" t="s">
        <v>89</v>
      </c>
      <c r="AY250" s="19" t="s">
        <v>154</v>
      </c>
      <c r="BE250" s="166">
        <f>IF(N250="základní",J250,0)</f>
        <v>276.14999999999998</v>
      </c>
      <c r="BF250" s="166">
        <f>IF(N250="snížená",J250,0)</f>
        <v>0</v>
      </c>
      <c r="BG250" s="166">
        <f>IF(N250="zákl. přenesená",J250,0)</f>
        <v>0</v>
      </c>
      <c r="BH250" s="166">
        <f>IF(N250="sníž. přenesená",J250,0)</f>
        <v>0</v>
      </c>
      <c r="BI250" s="166">
        <f>IF(N250="nulová",J250,0)</f>
        <v>0</v>
      </c>
      <c r="BJ250" s="19" t="s">
        <v>87</v>
      </c>
      <c r="BK250" s="166">
        <f>ROUND(I250*H250,2)</f>
        <v>276.14999999999998</v>
      </c>
      <c r="BL250" s="19" t="s">
        <v>163</v>
      </c>
      <c r="BM250" s="165" t="s">
        <v>1260</v>
      </c>
    </row>
    <row r="251" spans="1:65" s="13" customFormat="1" ht="10">
      <c r="B251" s="204"/>
      <c r="C251" s="205"/>
      <c r="D251" s="167" t="s">
        <v>247</v>
      </c>
      <c r="E251" s="206" t="s">
        <v>35</v>
      </c>
      <c r="F251" s="207" t="s">
        <v>1071</v>
      </c>
      <c r="G251" s="205"/>
      <c r="H251" s="208">
        <v>1</v>
      </c>
      <c r="I251" s="209"/>
      <c r="J251" s="205"/>
      <c r="K251" s="205"/>
      <c r="L251" s="210"/>
      <c r="M251" s="211"/>
      <c r="N251" s="212"/>
      <c r="O251" s="212"/>
      <c r="P251" s="212"/>
      <c r="Q251" s="212"/>
      <c r="R251" s="212"/>
      <c r="S251" s="212"/>
      <c r="T251" s="213"/>
      <c r="AT251" s="214" t="s">
        <v>247</v>
      </c>
      <c r="AU251" s="214" t="s">
        <v>89</v>
      </c>
      <c r="AV251" s="13" t="s">
        <v>89</v>
      </c>
      <c r="AW251" s="13" t="s">
        <v>39</v>
      </c>
      <c r="AX251" s="13" t="s">
        <v>87</v>
      </c>
      <c r="AY251" s="214" t="s">
        <v>154</v>
      </c>
    </row>
    <row r="252" spans="1:65" s="2" customFormat="1" ht="16.5" customHeight="1">
      <c r="A252" s="37"/>
      <c r="B252" s="38"/>
      <c r="C252" s="154" t="s">
        <v>477</v>
      </c>
      <c r="D252" s="154" t="s">
        <v>149</v>
      </c>
      <c r="E252" s="155" t="s">
        <v>1076</v>
      </c>
      <c r="F252" s="156" t="s">
        <v>1077</v>
      </c>
      <c r="G252" s="157" t="s">
        <v>245</v>
      </c>
      <c r="H252" s="158">
        <v>1</v>
      </c>
      <c r="I252" s="159">
        <v>944</v>
      </c>
      <c r="J252" s="160">
        <f>ROUND(I252*H252,2)</f>
        <v>944</v>
      </c>
      <c r="K252" s="156" t="s">
        <v>251</v>
      </c>
      <c r="L252" s="42"/>
      <c r="M252" s="161" t="s">
        <v>35</v>
      </c>
      <c r="N252" s="162" t="s">
        <v>50</v>
      </c>
      <c r="O252" s="67"/>
      <c r="P252" s="163">
        <f>O252*H252</f>
        <v>0</v>
      </c>
      <c r="Q252" s="163">
        <v>3.9269999999999999E-2</v>
      </c>
      <c r="R252" s="163">
        <f>Q252*H252</f>
        <v>3.9269999999999999E-2</v>
      </c>
      <c r="S252" s="163">
        <v>0</v>
      </c>
      <c r="T252" s="164">
        <f>S252*H252</f>
        <v>0</v>
      </c>
      <c r="U252" s="37"/>
      <c r="V252" s="37"/>
      <c r="W252" s="37"/>
      <c r="X252" s="37"/>
      <c r="Y252" s="37"/>
      <c r="Z252" s="37"/>
      <c r="AA252" s="37"/>
      <c r="AB252" s="37"/>
      <c r="AC252" s="37"/>
      <c r="AD252" s="37"/>
      <c r="AE252" s="37"/>
      <c r="AR252" s="165" t="s">
        <v>163</v>
      </c>
      <c r="AT252" s="165" t="s">
        <v>149</v>
      </c>
      <c r="AU252" s="165" t="s">
        <v>89</v>
      </c>
      <c r="AY252" s="19" t="s">
        <v>154</v>
      </c>
      <c r="BE252" s="166">
        <f>IF(N252="základní",J252,0)</f>
        <v>944</v>
      </c>
      <c r="BF252" s="166">
        <f>IF(N252="snížená",J252,0)</f>
        <v>0</v>
      </c>
      <c r="BG252" s="166">
        <f>IF(N252="zákl. přenesená",J252,0)</f>
        <v>0</v>
      </c>
      <c r="BH252" s="166">
        <f>IF(N252="sníž. přenesená",J252,0)</f>
        <v>0</v>
      </c>
      <c r="BI252" s="166">
        <f>IF(N252="nulová",J252,0)</f>
        <v>0</v>
      </c>
      <c r="BJ252" s="19" t="s">
        <v>87</v>
      </c>
      <c r="BK252" s="166">
        <f>ROUND(I252*H252,2)</f>
        <v>944</v>
      </c>
      <c r="BL252" s="19" t="s">
        <v>163</v>
      </c>
      <c r="BM252" s="165" t="s">
        <v>1261</v>
      </c>
    </row>
    <row r="253" spans="1:65" s="2" customFormat="1" ht="10">
      <c r="A253" s="37"/>
      <c r="B253" s="38"/>
      <c r="C253" s="39"/>
      <c r="D253" s="215" t="s">
        <v>253</v>
      </c>
      <c r="E253" s="39"/>
      <c r="F253" s="216" t="s">
        <v>1079</v>
      </c>
      <c r="G253" s="39"/>
      <c r="H253" s="39"/>
      <c r="I253" s="169"/>
      <c r="J253" s="39"/>
      <c r="K253" s="39"/>
      <c r="L253" s="42"/>
      <c r="M253" s="170"/>
      <c r="N253" s="171"/>
      <c r="O253" s="67"/>
      <c r="P253" s="67"/>
      <c r="Q253" s="67"/>
      <c r="R253" s="67"/>
      <c r="S253" s="67"/>
      <c r="T253" s="68"/>
      <c r="U253" s="37"/>
      <c r="V253" s="37"/>
      <c r="W253" s="37"/>
      <c r="X253" s="37"/>
      <c r="Y253" s="37"/>
      <c r="Z253" s="37"/>
      <c r="AA253" s="37"/>
      <c r="AB253" s="37"/>
      <c r="AC253" s="37"/>
      <c r="AD253" s="37"/>
      <c r="AE253" s="37"/>
      <c r="AT253" s="19" t="s">
        <v>253</v>
      </c>
      <c r="AU253" s="19" t="s">
        <v>89</v>
      </c>
    </row>
    <row r="254" spans="1:65" s="2" customFormat="1" ht="16.5" customHeight="1">
      <c r="A254" s="37"/>
      <c r="B254" s="38"/>
      <c r="C254" s="228" t="s">
        <v>484</v>
      </c>
      <c r="D254" s="228" t="s">
        <v>463</v>
      </c>
      <c r="E254" s="229" t="s">
        <v>1080</v>
      </c>
      <c r="F254" s="230" t="s">
        <v>1081</v>
      </c>
      <c r="G254" s="231" t="s">
        <v>245</v>
      </c>
      <c r="H254" s="232">
        <v>1</v>
      </c>
      <c r="I254" s="233">
        <v>3322.2</v>
      </c>
      <c r="J254" s="234">
        <f>ROUND(I254*H254,2)</f>
        <v>3322.2</v>
      </c>
      <c r="K254" s="230" t="s">
        <v>251</v>
      </c>
      <c r="L254" s="235"/>
      <c r="M254" s="236" t="s">
        <v>35</v>
      </c>
      <c r="N254" s="237" t="s">
        <v>50</v>
      </c>
      <c r="O254" s="67"/>
      <c r="P254" s="163">
        <f>O254*H254</f>
        <v>0</v>
      </c>
      <c r="Q254" s="163">
        <v>0.44900000000000001</v>
      </c>
      <c r="R254" s="163">
        <f>Q254*H254</f>
        <v>0.44900000000000001</v>
      </c>
      <c r="S254" s="163">
        <v>0</v>
      </c>
      <c r="T254" s="164">
        <f>S254*H254</f>
        <v>0</v>
      </c>
      <c r="U254" s="37"/>
      <c r="V254" s="37"/>
      <c r="W254" s="37"/>
      <c r="X254" s="37"/>
      <c r="Y254" s="37"/>
      <c r="Z254" s="37"/>
      <c r="AA254" s="37"/>
      <c r="AB254" s="37"/>
      <c r="AC254" s="37"/>
      <c r="AD254" s="37"/>
      <c r="AE254" s="37"/>
      <c r="AR254" s="165" t="s">
        <v>179</v>
      </c>
      <c r="AT254" s="165" t="s">
        <v>463</v>
      </c>
      <c r="AU254" s="165" t="s">
        <v>89</v>
      </c>
      <c r="AY254" s="19" t="s">
        <v>154</v>
      </c>
      <c r="BE254" s="166">
        <f>IF(N254="základní",J254,0)</f>
        <v>3322.2</v>
      </c>
      <c r="BF254" s="166">
        <f>IF(N254="snížená",J254,0)</f>
        <v>0</v>
      </c>
      <c r="BG254" s="166">
        <f>IF(N254="zákl. přenesená",J254,0)</f>
        <v>0</v>
      </c>
      <c r="BH254" s="166">
        <f>IF(N254="sníž. přenesená",J254,0)</f>
        <v>0</v>
      </c>
      <c r="BI254" s="166">
        <f>IF(N254="nulová",J254,0)</f>
        <v>0</v>
      </c>
      <c r="BJ254" s="19" t="s">
        <v>87</v>
      </c>
      <c r="BK254" s="166">
        <f>ROUND(I254*H254,2)</f>
        <v>3322.2</v>
      </c>
      <c r="BL254" s="19" t="s">
        <v>163</v>
      </c>
      <c r="BM254" s="165" t="s">
        <v>1262</v>
      </c>
    </row>
    <row r="255" spans="1:65" s="13" customFormat="1" ht="10">
      <c r="B255" s="204"/>
      <c r="C255" s="205"/>
      <c r="D255" s="167" t="s">
        <v>247</v>
      </c>
      <c r="E255" s="206" t="s">
        <v>35</v>
      </c>
      <c r="F255" s="207" t="s">
        <v>1071</v>
      </c>
      <c r="G255" s="205"/>
      <c r="H255" s="208">
        <v>1</v>
      </c>
      <c r="I255" s="209"/>
      <c r="J255" s="205"/>
      <c r="K255" s="205"/>
      <c r="L255" s="210"/>
      <c r="M255" s="211"/>
      <c r="N255" s="212"/>
      <c r="O255" s="212"/>
      <c r="P255" s="212"/>
      <c r="Q255" s="212"/>
      <c r="R255" s="212"/>
      <c r="S255" s="212"/>
      <c r="T255" s="213"/>
      <c r="AT255" s="214" t="s">
        <v>247</v>
      </c>
      <c r="AU255" s="214" t="s">
        <v>89</v>
      </c>
      <c r="AV255" s="13" t="s">
        <v>89</v>
      </c>
      <c r="AW255" s="13" t="s">
        <v>39</v>
      </c>
      <c r="AX255" s="13" t="s">
        <v>87</v>
      </c>
      <c r="AY255" s="214" t="s">
        <v>154</v>
      </c>
    </row>
    <row r="256" spans="1:65" s="2" customFormat="1" ht="16.5" customHeight="1">
      <c r="A256" s="37"/>
      <c r="B256" s="38"/>
      <c r="C256" s="154" t="s">
        <v>489</v>
      </c>
      <c r="D256" s="154" t="s">
        <v>149</v>
      </c>
      <c r="E256" s="155" t="s">
        <v>1263</v>
      </c>
      <c r="F256" s="156" t="s">
        <v>1264</v>
      </c>
      <c r="G256" s="157" t="s">
        <v>245</v>
      </c>
      <c r="H256" s="158">
        <v>2</v>
      </c>
      <c r="I256" s="159">
        <v>1240</v>
      </c>
      <c r="J256" s="160">
        <f>ROUND(I256*H256,2)</f>
        <v>2480</v>
      </c>
      <c r="K256" s="156" t="s">
        <v>251</v>
      </c>
      <c r="L256" s="42"/>
      <c r="M256" s="161" t="s">
        <v>35</v>
      </c>
      <c r="N256" s="162" t="s">
        <v>50</v>
      </c>
      <c r="O256" s="67"/>
      <c r="P256" s="163">
        <f>O256*H256</f>
        <v>0</v>
      </c>
      <c r="Q256" s="163">
        <v>1.248E-2</v>
      </c>
      <c r="R256" s="163">
        <f>Q256*H256</f>
        <v>2.496E-2</v>
      </c>
      <c r="S256" s="163">
        <v>0</v>
      </c>
      <c r="T256" s="164">
        <f>S256*H256</f>
        <v>0</v>
      </c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  <c r="AE256" s="37"/>
      <c r="AR256" s="165" t="s">
        <v>163</v>
      </c>
      <c r="AT256" s="165" t="s">
        <v>149</v>
      </c>
      <c r="AU256" s="165" t="s">
        <v>89</v>
      </c>
      <c r="AY256" s="19" t="s">
        <v>154</v>
      </c>
      <c r="BE256" s="166">
        <f>IF(N256="základní",J256,0)</f>
        <v>2480</v>
      </c>
      <c r="BF256" s="166">
        <f>IF(N256="snížená",J256,0)</f>
        <v>0</v>
      </c>
      <c r="BG256" s="166">
        <f>IF(N256="zákl. přenesená",J256,0)</f>
        <v>0</v>
      </c>
      <c r="BH256" s="166">
        <f>IF(N256="sníž. přenesená",J256,0)</f>
        <v>0</v>
      </c>
      <c r="BI256" s="166">
        <f>IF(N256="nulová",J256,0)</f>
        <v>0</v>
      </c>
      <c r="BJ256" s="19" t="s">
        <v>87</v>
      </c>
      <c r="BK256" s="166">
        <f>ROUND(I256*H256,2)</f>
        <v>2480</v>
      </c>
      <c r="BL256" s="19" t="s">
        <v>163</v>
      </c>
      <c r="BM256" s="165" t="s">
        <v>1265</v>
      </c>
    </row>
    <row r="257" spans="1:65" s="2" customFormat="1" ht="10">
      <c r="A257" s="37"/>
      <c r="B257" s="38"/>
      <c r="C257" s="39"/>
      <c r="D257" s="215" t="s">
        <v>253</v>
      </c>
      <c r="E257" s="39"/>
      <c r="F257" s="216" t="s">
        <v>1266</v>
      </c>
      <c r="G257" s="39"/>
      <c r="H257" s="39"/>
      <c r="I257" s="169"/>
      <c r="J257" s="39"/>
      <c r="K257" s="39"/>
      <c r="L257" s="42"/>
      <c r="M257" s="170"/>
      <c r="N257" s="171"/>
      <c r="O257" s="67"/>
      <c r="P257" s="67"/>
      <c r="Q257" s="67"/>
      <c r="R257" s="67"/>
      <c r="S257" s="67"/>
      <c r="T257" s="68"/>
      <c r="U257" s="37"/>
      <c r="V257" s="37"/>
      <c r="W257" s="37"/>
      <c r="X257" s="37"/>
      <c r="Y257" s="37"/>
      <c r="Z257" s="37"/>
      <c r="AA257" s="37"/>
      <c r="AB257" s="37"/>
      <c r="AC257" s="37"/>
      <c r="AD257" s="37"/>
      <c r="AE257" s="37"/>
      <c r="AT257" s="19" t="s">
        <v>253</v>
      </c>
      <c r="AU257" s="19" t="s">
        <v>89</v>
      </c>
    </row>
    <row r="258" spans="1:65" s="2" customFormat="1" ht="16.5" customHeight="1">
      <c r="A258" s="37"/>
      <c r="B258" s="38"/>
      <c r="C258" s="228" t="s">
        <v>494</v>
      </c>
      <c r="D258" s="228" t="s">
        <v>463</v>
      </c>
      <c r="E258" s="229" t="s">
        <v>1267</v>
      </c>
      <c r="F258" s="230" t="s">
        <v>1268</v>
      </c>
      <c r="G258" s="231" t="s">
        <v>245</v>
      </c>
      <c r="H258" s="232">
        <v>2</v>
      </c>
      <c r="I258" s="233">
        <v>2058</v>
      </c>
      <c r="J258" s="234">
        <f>ROUND(I258*H258,2)</f>
        <v>4116</v>
      </c>
      <c r="K258" s="230" t="s">
        <v>251</v>
      </c>
      <c r="L258" s="235"/>
      <c r="M258" s="236" t="s">
        <v>35</v>
      </c>
      <c r="N258" s="237" t="s">
        <v>50</v>
      </c>
      <c r="O258" s="67"/>
      <c r="P258" s="163">
        <f>O258*H258</f>
        <v>0</v>
      </c>
      <c r="Q258" s="163">
        <v>0.58499999999999996</v>
      </c>
      <c r="R258" s="163">
        <f>Q258*H258</f>
        <v>1.17</v>
      </c>
      <c r="S258" s="163">
        <v>0</v>
      </c>
      <c r="T258" s="164">
        <f>S258*H258</f>
        <v>0</v>
      </c>
      <c r="U258" s="37"/>
      <c r="V258" s="37"/>
      <c r="W258" s="37"/>
      <c r="X258" s="37"/>
      <c r="Y258" s="37"/>
      <c r="Z258" s="37"/>
      <c r="AA258" s="37"/>
      <c r="AB258" s="37"/>
      <c r="AC258" s="37"/>
      <c r="AD258" s="37"/>
      <c r="AE258" s="37"/>
      <c r="AR258" s="165" t="s">
        <v>179</v>
      </c>
      <c r="AT258" s="165" t="s">
        <v>463</v>
      </c>
      <c r="AU258" s="165" t="s">
        <v>89</v>
      </c>
      <c r="AY258" s="19" t="s">
        <v>154</v>
      </c>
      <c r="BE258" s="166">
        <f>IF(N258="základní",J258,0)</f>
        <v>4116</v>
      </c>
      <c r="BF258" s="166">
        <f>IF(N258="snížená",J258,0)</f>
        <v>0</v>
      </c>
      <c r="BG258" s="166">
        <f>IF(N258="zákl. přenesená",J258,0)</f>
        <v>0</v>
      </c>
      <c r="BH258" s="166">
        <f>IF(N258="sníž. přenesená",J258,0)</f>
        <v>0</v>
      </c>
      <c r="BI258" s="166">
        <f>IF(N258="nulová",J258,0)</f>
        <v>0</v>
      </c>
      <c r="BJ258" s="19" t="s">
        <v>87</v>
      </c>
      <c r="BK258" s="166">
        <f>ROUND(I258*H258,2)</f>
        <v>4116</v>
      </c>
      <c r="BL258" s="19" t="s">
        <v>163</v>
      </c>
      <c r="BM258" s="165" t="s">
        <v>1269</v>
      </c>
    </row>
    <row r="259" spans="1:65" s="13" customFormat="1" ht="10">
      <c r="B259" s="204"/>
      <c r="C259" s="205"/>
      <c r="D259" s="167" t="s">
        <v>247</v>
      </c>
      <c r="E259" s="206" t="s">
        <v>35</v>
      </c>
      <c r="F259" s="207" t="s">
        <v>1059</v>
      </c>
      <c r="G259" s="205"/>
      <c r="H259" s="208">
        <v>2</v>
      </c>
      <c r="I259" s="209"/>
      <c r="J259" s="205"/>
      <c r="K259" s="205"/>
      <c r="L259" s="210"/>
      <c r="M259" s="211"/>
      <c r="N259" s="212"/>
      <c r="O259" s="212"/>
      <c r="P259" s="212"/>
      <c r="Q259" s="212"/>
      <c r="R259" s="212"/>
      <c r="S259" s="212"/>
      <c r="T259" s="213"/>
      <c r="AT259" s="214" t="s">
        <v>247</v>
      </c>
      <c r="AU259" s="214" t="s">
        <v>89</v>
      </c>
      <c r="AV259" s="13" t="s">
        <v>89</v>
      </c>
      <c r="AW259" s="13" t="s">
        <v>39</v>
      </c>
      <c r="AX259" s="13" t="s">
        <v>87</v>
      </c>
      <c r="AY259" s="214" t="s">
        <v>154</v>
      </c>
    </row>
    <row r="260" spans="1:65" s="2" customFormat="1" ht="16.5" customHeight="1">
      <c r="A260" s="37"/>
      <c r="B260" s="38"/>
      <c r="C260" s="154" t="s">
        <v>496</v>
      </c>
      <c r="D260" s="154" t="s">
        <v>149</v>
      </c>
      <c r="E260" s="155" t="s">
        <v>1089</v>
      </c>
      <c r="F260" s="156" t="s">
        <v>1090</v>
      </c>
      <c r="G260" s="157" t="s">
        <v>245</v>
      </c>
      <c r="H260" s="158">
        <v>4</v>
      </c>
      <c r="I260" s="159">
        <v>1200</v>
      </c>
      <c r="J260" s="160">
        <f>ROUND(I260*H260,2)</f>
        <v>4800</v>
      </c>
      <c r="K260" s="156" t="s">
        <v>251</v>
      </c>
      <c r="L260" s="42"/>
      <c r="M260" s="161" t="s">
        <v>35</v>
      </c>
      <c r="N260" s="162" t="s">
        <v>50</v>
      </c>
      <c r="O260" s="67"/>
      <c r="P260" s="163">
        <f>O260*H260</f>
        <v>0</v>
      </c>
      <c r="Q260" s="163">
        <v>1.0189999999999999E-2</v>
      </c>
      <c r="R260" s="163">
        <f>Q260*H260</f>
        <v>4.0759999999999998E-2</v>
      </c>
      <c r="S260" s="163">
        <v>0</v>
      </c>
      <c r="T260" s="164">
        <f>S260*H260</f>
        <v>0</v>
      </c>
      <c r="U260" s="37"/>
      <c r="V260" s="37"/>
      <c r="W260" s="37"/>
      <c r="X260" s="37"/>
      <c r="Y260" s="37"/>
      <c r="Z260" s="37"/>
      <c r="AA260" s="37"/>
      <c r="AB260" s="37"/>
      <c r="AC260" s="37"/>
      <c r="AD260" s="37"/>
      <c r="AE260" s="37"/>
      <c r="AR260" s="165" t="s">
        <v>163</v>
      </c>
      <c r="AT260" s="165" t="s">
        <v>149</v>
      </c>
      <c r="AU260" s="165" t="s">
        <v>89</v>
      </c>
      <c r="AY260" s="19" t="s">
        <v>154</v>
      </c>
      <c r="BE260" s="166">
        <f>IF(N260="základní",J260,0)</f>
        <v>4800</v>
      </c>
      <c r="BF260" s="166">
        <f>IF(N260="snížená",J260,0)</f>
        <v>0</v>
      </c>
      <c r="BG260" s="166">
        <f>IF(N260="zákl. přenesená",J260,0)</f>
        <v>0</v>
      </c>
      <c r="BH260" s="166">
        <f>IF(N260="sníž. přenesená",J260,0)</f>
        <v>0</v>
      </c>
      <c r="BI260" s="166">
        <f>IF(N260="nulová",J260,0)</f>
        <v>0</v>
      </c>
      <c r="BJ260" s="19" t="s">
        <v>87</v>
      </c>
      <c r="BK260" s="166">
        <f>ROUND(I260*H260,2)</f>
        <v>4800</v>
      </c>
      <c r="BL260" s="19" t="s">
        <v>163</v>
      </c>
      <c r="BM260" s="165" t="s">
        <v>1270</v>
      </c>
    </row>
    <row r="261" spans="1:65" s="2" customFormat="1" ht="10">
      <c r="A261" s="37"/>
      <c r="B261" s="38"/>
      <c r="C261" s="39"/>
      <c r="D261" s="215" t="s">
        <v>253</v>
      </c>
      <c r="E261" s="39"/>
      <c r="F261" s="216" t="s">
        <v>1092</v>
      </c>
      <c r="G261" s="39"/>
      <c r="H261" s="39"/>
      <c r="I261" s="169"/>
      <c r="J261" s="39"/>
      <c r="K261" s="39"/>
      <c r="L261" s="42"/>
      <c r="M261" s="170"/>
      <c r="N261" s="171"/>
      <c r="O261" s="67"/>
      <c r="P261" s="67"/>
      <c r="Q261" s="67"/>
      <c r="R261" s="67"/>
      <c r="S261" s="67"/>
      <c r="T261" s="68"/>
      <c r="U261" s="37"/>
      <c r="V261" s="37"/>
      <c r="W261" s="37"/>
      <c r="X261" s="37"/>
      <c r="Y261" s="37"/>
      <c r="Z261" s="37"/>
      <c r="AA261" s="37"/>
      <c r="AB261" s="37"/>
      <c r="AC261" s="37"/>
      <c r="AD261" s="37"/>
      <c r="AE261" s="37"/>
      <c r="AT261" s="19" t="s">
        <v>253</v>
      </c>
      <c r="AU261" s="19" t="s">
        <v>89</v>
      </c>
    </row>
    <row r="262" spans="1:65" s="2" customFormat="1" ht="16.5" customHeight="1">
      <c r="A262" s="37"/>
      <c r="B262" s="38"/>
      <c r="C262" s="228" t="s">
        <v>499</v>
      </c>
      <c r="D262" s="228" t="s">
        <v>463</v>
      </c>
      <c r="E262" s="229" t="s">
        <v>1271</v>
      </c>
      <c r="F262" s="230" t="s">
        <v>1272</v>
      </c>
      <c r="G262" s="231" t="s">
        <v>245</v>
      </c>
      <c r="H262" s="232">
        <v>2</v>
      </c>
      <c r="I262" s="233">
        <v>2646</v>
      </c>
      <c r="J262" s="234">
        <f>ROUND(I262*H262,2)</f>
        <v>5292</v>
      </c>
      <c r="K262" s="230" t="s">
        <v>251</v>
      </c>
      <c r="L262" s="235"/>
      <c r="M262" s="236" t="s">
        <v>35</v>
      </c>
      <c r="N262" s="237" t="s">
        <v>50</v>
      </c>
      <c r="O262" s="67"/>
      <c r="P262" s="163">
        <f>O262*H262</f>
        <v>0</v>
      </c>
      <c r="Q262" s="163">
        <v>1.054</v>
      </c>
      <c r="R262" s="163">
        <f>Q262*H262</f>
        <v>2.1080000000000001</v>
      </c>
      <c r="S262" s="163">
        <v>0</v>
      </c>
      <c r="T262" s="164">
        <f>S262*H262</f>
        <v>0</v>
      </c>
      <c r="U262" s="37"/>
      <c r="V262" s="37"/>
      <c r="W262" s="37"/>
      <c r="X262" s="37"/>
      <c r="Y262" s="37"/>
      <c r="Z262" s="37"/>
      <c r="AA262" s="37"/>
      <c r="AB262" s="37"/>
      <c r="AC262" s="37"/>
      <c r="AD262" s="37"/>
      <c r="AE262" s="37"/>
      <c r="AR262" s="165" t="s">
        <v>179</v>
      </c>
      <c r="AT262" s="165" t="s">
        <v>463</v>
      </c>
      <c r="AU262" s="165" t="s">
        <v>89</v>
      </c>
      <c r="AY262" s="19" t="s">
        <v>154</v>
      </c>
      <c r="BE262" s="166">
        <f>IF(N262="základní",J262,0)</f>
        <v>5292</v>
      </c>
      <c r="BF262" s="166">
        <f>IF(N262="snížená",J262,0)</f>
        <v>0</v>
      </c>
      <c r="BG262" s="166">
        <f>IF(N262="zákl. přenesená",J262,0)</f>
        <v>0</v>
      </c>
      <c r="BH262" s="166">
        <f>IF(N262="sníž. přenesená",J262,0)</f>
        <v>0</v>
      </c>
      <c r="BI262" s="166">
        <f>IF(N262="nulová",J262,0)</f>
        <v>0</v>
      </c>
      <c r="BJ262" s="19" t="s">
        <v>87</v>
      </c>
      <c r="BK262" s="166">
        <f>ROUND(I262*H262,2)</f>
        <v>5292</v>
      </c>
      <c r="BL262" s="19" t="s">
        <v>163</v>
      </c>
      <c r="BM262" s="165" t="s">
        <v>1273</v>
      </c>
    </row>
    <row r="263" spans="1:65" s="13" customFormat="1" ht="10">
      <c r="B263" s="204"/>
      <c r="C263" s="205"/>
      <c r="D263" s="167" t="s">
        <v>247</v>
      </c>
      <c r="E263" s="206" t="s">
        <v>35</v>
      </c>
      <c r="F263" s="207" t="s">
        <v>1059</v>
      </c>
      <c r="G263" s="205"/>
      <c r="H263" s="208">
        <v>2</v>
      </c>
      <c r="I263" s="209"/>
      <c r="J263" s="205"/>
      <c r="K263" s="205"/>
      <c r="L263" s="210"/>
      <c r="M263" s="211"/>
      <c r="N263" s="212"/>
      <c r="O263" s="212"/>
      <c r="P263" s="212"/>
      <c r="Q263" s="212"/>
      <c r="R263" s="212"/>
      <c r="S263" s="212"/>
      <c r="T263" s="213"/>
      <c r="AT263" s="214" t="s">
        <v>247</v>
      </c>
      <c r="AU263" s="214" t="s">
        <v>89</v>
      </c>
      <c r="AV263" s="13" t="s">
        <v>89</v>
      </c>
      <c r="AW263" s="13" t="s">
        <v>39</v>
      </c>
      <c r="AX263" s="13" t="s">
        <v>87</v>
      </c>
      <c r="AY263" s="214" t="s">
        <v>154</v>
      </c>
    </row>
    <row r="264" spans="1:65" s="2" customFormat="1" ht="16.5" customHeight="1">
      <c r="A264" s="37"/>
      <c r="B264" s="38"/>
      <c r="C264" s="228" t="s">
        <v>503</v>
      </c>
      <c r="D264" s="228" t="s">
        <v>463</v>
      </c>
      <c r="E264" s="229" t="s">
        <v>1274</v>
      </c>
      <c r="F264" s="230" t="s">
        <v>1275</v>
      </c>
      <c r="G264" s="231" t="s">
        <v>245</v>
      </c>
      <c r="H264" s="232">
        <v>2</v>
      </c>
      <c r="I264" s="233">
        <v>1543.5</v>
      </c>
      <c r="J264" s="234">
        <f>ROUND(I264*H264,2)</f>
        <v>3087</v>
      </c>
      <c r="K264" s="230" t="s">
        <v>251</v>
      </c>
      <c r="L264" s="235"/>
      <c r="M264" s="236" t="s">
        <v>35</v>
      </c>
      <c r="N264" s="237" t="s">
        <v>50</v>
      </c>
      <c r="O264" s="67"/>
      <c r="P264" s="163">
        <f>O264*H264</f>
        <v>0</v>
      </c>
      <c r="Q264" s="163">
        <v>0.52600000000000002</v>
      </c>
      <c r="R264" s="163">
        <f>Q264*H264</f>
        <v>1.052</v>
      </c>
      <c r="S264" s="163">
        <v>0</v>
      </c>
      <c r="T264" s="164">
        <f>S264*H264</f>
        <v>0</v>
      </c>
      <c r="U264" s="37"/>
      <c r="V264" s="37"/>
      <c r="W264" s="37"/>
      <c r="X264" s="37"/>
      <c r="Y264" s="37"/>
      <c r="Z264" s="37"/>
      <c r="AA264" s="37"/>
      <c r="AB264" s="37"/>
      <c r="AC264" s="37"/>
      <c r="AD264" s="37"/>
      <c r="AE264" s="37"/>
      <c r="AR264" s="165" t="s">
        <v>179</v>
      </c>
      <c r="AT264" s="165" t="s">
        <v>463</v>
      </c>
      <c r="AU264" s="165" t="s">
        <v>89</v>
      </c>
      <c r="AY264" s="19" t="s">
        <v>154</v>
      </c>
      <c r="BE264" s="166">
        <f>IF(N264="základní",J264,0)</f>
        <v>3087</v>
      </c>
      <c r="BF264" s="166">
        <f>IF(N264="snížená",J264,0)</f>
        <v>0</v>
      </c>
      <c r="BG264" s="166">
        <f>IF(N264="zákl. přenesená",J264,0)</f>
        <v>0</v>
      </c>
      <c r="BH264" s="166">
        <f>IF(N264="sníž. přenesená",J264,0)</f>
        <v>0</v>
      </c>
      <c r="BI264" s="166">
        <f>IF(N264="nulová",J264,0)</f>
        <v>0</v>
      </c>
      <c r="BJ264" s="19" t="s">
        <v>87</v>
      </c>
      <c r="BK264" s="166">
        <f>ROUND(I264*H264,2)</f>
        <v>3087</v>
      </c>
      <c r="BL264" s="19" t="s">
        <v>163</v>
      </c>
      <c r="BM264" s="165" t="s">
        <v>1276</v>
      </c>
    </row>
    <row r="265" spans="1:65" s="13" customFormat="1" ht="10">
      <c r="B265" s="204"/>
      <c r="C265" s="205"/>
      <c r="D265" s="167" t="s">
        <v>247</v>
      </c>
      <c r="E265" s="206" t="s">
        <v>35</v>
      </c>
      <c r="F265" s="207" t="s">
        <v>1059</v>
      </c>
      <c r="G265" s="205"/>
      <c r="H265" s="208">
        <v>2</v>
      </c>
      <c r="I265" s="209"/>
      <c r="J265" s="205"/>
      <c r="K265" s="205"/>
      <c r="L265" s="210"/>
      <c r="M265" s="211"/>
      <c r="N265" s="212"/>
      <c r="O265" s="212"/>
      <c r="P265" s="212"/>
      <c r="Q265" s="212"/>
      <c r="R265" s="212"/>
      <c r="S265" s="212"/>
      <c r="T265" s="213"/>
      <c r="AT265" s="214" t="s">
        <v>247</v>
      </c>
      <c r="AU265" s="214" t="s">
        <v>89</v>
      </c>
      <c r="AV265" s="13" t="s">
        <v>89</v>
      </c>
      <c r="AW265" s="13" t="s">
        <v>39</v>
      </c>
      <c r="AX265" s="13" t="s">
        <v>87</v>
      </c>
      <c r="AY265" s="214" t="s">
        <v>154</v>
      </c>
    </row>
    <row r="266" spans="1:65" s="2" customFormat="1" ht="16.5" customHeight="1">
      <c r="A266" s="37"/>
      <c r="B266" s="38"/>
      <c r="C266" s="154" t="s">
        <v>509</v>
      </c>
      <c r="D266" s="154" t="s">
        <v>149</v>
      </c>
      <c r="E266" s="155" t="s">
        <v>1099</v>
      </c>
      <c r="F266" s="156" t="s">
        <v>1100</v>
      </c>
      <c r="G266" s="157" t="s">
        <v>245</v>
      </c>
      <c r="H266" s="158">
        <v>3</v>
      </c>
      <c r="I266" s="159">
        <v>1430</v>
      </c>
      <c r="J266" s="160">
        <f>ROUND(I266*H266,2)</f>
        <v>4290</v>
      </c>
      <c r="K266" s="156" t="s">
        <v>251</v>
      </c>
      <c r="L266" s="42"/>
      <c r="M266" s="161" t="s">
        <v>35</v>
      </c>
      <c r="N266" s="162" t="s">
        <v>50</v>
      </c>
      <c r="O266" s="67"/>
      <c r="P266" s="163">
        <f>O266*H266</f>
        <v>0</v>
      </c>
      <c r="Q266" s="163">
        <v>2.8539999999999999E-2</v>
      </c>
      <c r="R266" s="163">
        <f>Q266*H266</f>
        <v>8.5620000000000002E-2</v>
      </c>
      <c r="S266" s="163">
        <v>0</v>
      </c>
      <c r="T266" s="164">
        <f>S266*H266</f>
        <v>0</v>
      </c>
      <c r="U266" s="37"/>
      <c r="V266" s="37"/>
      <c r="W266" s="37"/>
      <c r="X266" s="37"/>
      <c r="Y266" s="37"/>
      <c r="Z266" s="37"/>
      <c r="AA266" s="37"/>
      <c r="AB266" s="37"/>
      <c r="AC266" s="37"/>
      <c r="AD266" s="37"/>
      <c r="AE266" s="37"/>
      <c r="AR266" s="165" t="s">
        <v>163</v>
      </c>
      <c r="AT266" s="165" t="s">
        <v>149</v>
      </c>
      <c r="AU266" s="165" t="s">
        <v>89</v>
      </c>
      <c r="AY266" s="19" t="s">
        <v>154</v>
      </c>
      <c r="BE266" s="166">
        <f>IF(N266="základní",J266,0)</f>
        <v>4290</v>
      </c>
      <c r="BF266" s="166">
        <f>IF(N266="snížená",J266,0)</f>
        <v>0</v>
      </c>
      <c r="BG266" s="166">
        <f>IF(N266="zákl. přenesená",J266,0)</f>
        <v>0</v>
      </c>
      <c r="BH266" s="166">
        <f>IF(N266="sníž. přenesená",J266,0)</f>
        <v>0</v>
      </c>
      <c r="BI266" s="166">
        <f>IF(N266="nulová",J266,0)</f>
        <v>0</v>
      </c>
      <c r="BJ266" s="19" t="s">
        <v>87</v>
      </c>
      <c r="BK266" s="166">
        <f>ROUND(I266*H266,2)</f>
        <v>4290</v>
      </c>
      <c r="BL266" s="19" t="s">
        <v>163</v>
      </c>
      <c r="BM266" s="165" t="s">
        <v>1277</v>
      </c>
    </row>
    <row r="267" spans="1:65" s="2" customFormat="1" ht="10">
      <c r="A267" s="37"/>
      <c r="B267" s="38"/>
      <c r="C267" s="39"/>
      <c r="D267" s="215" t="s">
        <v>253</v>
      </c>
      <c r="E267" s="39"/>
      <c r="F267" s="216" t="s">
        <v>1102</v>
      </c>
      <c r="G267" s="39"/>
      <c r="H267" s="39"/>
      <c r="I267" s="169"/>
      <c r="J267" s="39"/>
      <c r="K267" s="39"/>
      <c r="L267" s="42"/>
      <c r="M267" s="170"/>
      <c r="N267" s="171"/>
      <c r="O267" s="67"/>
      <c r="P267" s="67"/>
      <c r="Q267" s="67"/>
      <c r="R267" s="67"/>
      <c r="S267" s="67"/>
      <c r="T267" s="68"/>
      <c r="U267" s="37"/>
      <c r="V267" s="37"/>
      <c r="W267" s="37"/>
      <c r="X267" s="37"/>
      <c r="Y267" s="37"/>
      <c r="Z267" s="37"/>
      <c r="AA267" s="37"/>
      <c r="AB267" s="37"/>
      <c r="AC267" s="37"/>
      <c r="AD267" s="37"/>
      <c r="AE267" s="37"/>
      <c r="AT267" s="19" t="s">
        <v>253</v>
      </c>
      <c r="AU267" s="19" t="s">
        <v>89</v>
      </c>
    </row>
    <row r="268" spans="1:65" s="2" customFormat="1" ht="16.5" customHeight="1">
      <c r="A268" s="37"/>
      <c r="B268" s="38"/>
      <c r="C268" s="228" t="s">
        <v>511</v>
      </c>
      <c r="D268" s="228" t="s">
        <v>463</v>
      </c>
      <c r="E268" s="229" t="s">
        <v>1278</v>
      </c>
      <c r="F268" s="230" t="s">
        <v>1279</v>
      </c>
      <c r="G268" s="231" t="s">
        <v>245</v>
      </c>
      <c r="H268" s="232">
        <v>3</v>
      </c>
      <c r="I268" s="233">
        <v>1176</v>
      </c>
      <c r="J268" s="234">
        <f>ROUND(I268*H268,2)</f>
        <v>3528</v>
      </c>
      <c r="K268" s="230" t="s">
        <v>251</v>
      </c>
      <c r="L268" s="235"/>
      <c r="M268" s="236" t="s">
        <v>35</v>
      </c>
      <c r="N268" s="237" t="s">
        <v>50</v>
      </c>
      <c r="O268" s="67"/>
      <c r="P268" s="163">
        <f>O268*H268</f>
        <v>0</v>
      </c>
      <c r="Q268" s="163">
        <v>2.59</v>
      </c>
      <c r="R268" s="163">
        <f>Q268*H268</f>
        <v>7.77</v>
      </c>
      <c r="S268" s="163">
        <v>0</v>
      </c>
      <c r="T268" s="164">
        <f>S268*H268</f>
        <v>0</v>
      </c>
      <c r="U268" s="37"/>
      <c r="V268" s="37"/>
      <c r="W268" s="37"/>
      <c r="X268" s="37"/>
      <c r="Y268" s="37"/>
      <c r="Z268" s="37"/>
      <c r="AA268" s="37"/>
      <c r="AB268" s="37"/>
      <c r="AC268" s="37"/>
      <c r="AD268" s="37"/>
      <c r="AE268" s="37"/>
      <c r="AR268" s="165" t="s">
        <v>179</v>
      </c>
      <c r="AT268" s="165" t="s">
        <v>463</v>
      </c>
      <c r="AU268" s="165" t="s">
        <v>89</v>
      </c>
      <c r="AY268" s="19" t="s">
        <v>154</v>
      </c>
      <c r="BE268" s="166">
        <f>IF(N268="základní",J268,0)</f>
        <v>3528</v>
      </c>
      <c r="BF268" s="166">
        <f>IF(N268="snížená",J268,0)</f>
        <v>0</v>
      </c>
      <c r="BG268" s="166">
        <f>IF(N268="zákl. přenesená",J268,0)</f>
        <v>0</v>
      </c>
      <c r="BH268" s="166">
        <f>IF(N268="sníž. přenesená",J268,0)</f>
        <v>0</v>
      </c>
      <c r="BI268" s="166">
        <f>IF(N268="nulová",J268,0)</f>
        <v>0</v>
      </c>
      <c r="BJ268" s="19" t="s">
        <v>87</v>
      </c>
      <c r="BK268" s="166">
        <f>ROUND(I268*H268,2)</f>
        <v>3528</v>
      </c>
      <c r="BL268" s="19" t="s">
        <v>163</v>
      </c>
      <c r="BM268" s="165" t="s">
        <v>1280</v>
      </c>
    </row>
    <row r="269" spans="1:65" s="13" customFormat="1" ht="10">
      <c r="B269" s="204"/>
      <c r="C269" s="205"/>
      <c r="D269" s="167" t="s">
        <v>247</v>
      </c>
      <c r="E269" s="206" t="s">
        <v>35</v>
      </c>
      <c r="F269" s="207" t="s">
        <v>1075</v>
      </c>
      <c r="G269" s="205"/>
      <c r="H269" s="208">
        <v>3</v>
      </c>
      <c r="I269" s="209"/>
      <c r="J269" s="205"/>
      <c r="K269" s="205"/>
      <c r="L269" s="210"/>
      <c r="M269" s="211"/>
      <c r="N269" s="212"/>
      <c r="O269" s="212"/>
      <c r="P269" s="212"/>
      <c r="Q269" s="212"/>
      <c r="R269" s="212"/>
      <c r="S269" s="212"/>
      <c r="T269" s="213"/>
      <c r="AT269" s="214" t="s">
        <v>247</v>
      </c>
      <c r="AU269" s="214" t="s">
        <v>89</v>
      </c>
      <c r="AV269" s="13" t="s">
        <v>89</v>
      </c>
      <c r="AW269" s="13" t="s">
        <v>39</v>
      </c>
      <c r="AX269" s="13" t="s">
        <v>87</v>
      </c>
      <c r="AY269" s="214" t="s">
        <v>154</v>
      </c>
    </row>
    <row r="270" spans="1:65" s="2" customFormat="1" ht="16.5" customHeight="1">
      <c r="A270" s="37"/>
      <c r="B270" s="38"/>
      <c r="C270" s="228" t="s">
        <v>516</v>
      </c>
      <c r="D270" s="228" t="s">
        <v>463</v>
      </c>
      <c r="E270" s="229" t="s">
        <v>1106</v>
      </c>
      <c r="F270" s="230" t="s">
        <v>1107</v>
      </c>
      <c r="G270" s="231" t="s">
        <v>245</v>
      </c>
      <c r="H270" s="232">
        <v>7</v>
      </c>
      <c r="I270" s="233">
        <v>202.65</v>
      </c>
      <c r="J270" s="234">
        <f>ROUND(I270*H270,2)</f>
        <v>1418.55</v>
      </c>
      <c r="K270" s="230" t="s">
        <v>251</v>
      </c>
      <c r="L270" s="235"/>
      <c r="M270" s="236" t="s">
        <v>35</v>
      </c>
      <c r="N270" s="237" t="s">
        <v>50</v>
      </c>
      <c r="O270" s="67"/>
      <c r="P270" s="163">
        <f>O270*H270</f>
        <v>0</v>
      </c>
      <c r="Q270" s="163">
        <v>2E-3</v>
      </c>
      <c r="R270" s="163">
        <f>Q270*H270</f>
        <v>1.4E-2</v>
      </c>
      <c r="S270" s="163">
        <v>0</v>
      </c>
      <c r="T270" s="164">
        <f>S270*H270</f>
        <v>0</v>
      </c>
      <c r="U270" s="37"/>
      <c r="V270" s="37"/>
      <c r="W270" s="37"/>
      <c r="X270" s="37"/>
      <c r="Y270" s="37"/>
      <c r="Z270" s="37"/>
      <c r="AA270" s="37"/>
      <c r="AB270" s="37"/>
      <c r="AC270" s="37"/>
      <c r="AD270" s="37"/>
      <c r="AE270" s="37"/>
      <c r="AR270" s="165" t="s">
        <v>179</v>
      </c>
      <c r="AT270" s="165" t="s">
        <v>463</v>
      </c>
      <c r="AU270" s="165" t="s">
        <v>89</v>
      </c>
      <c r="AY270" s="19" t="s">
        <v>154</v>
      </c>
      <c r="BE270" s="166">
        <f>IF(N270="základní",J270,0)</f>
        <v>1418.55</v>
      </c>
      <c r="BF270" s="166">
        <f>IF(N270="snížená",J270,0)</f>
        <v>0</v>
      </c>
      <c r="BG270" s="166">
        <f>IF(N270="zákl. přenesená",J270,0)</f>
        <v>0</v>
      </c>
      <c r="BH270" s="166">
        <f>IF(N270="sníž. přenesená",J270,0)</f>
        <v>0</v>
      </c>
      <c r="BI270" s="166">
        <f>IF(N270="nulová",J270,0)</f>
        <v>0</v>
      </c>
      <c r="BJ270" s="19" t="s">
        <v>87</v>
      </c>
      <c r="BK270" s="166">
        <f>ROUND(I270*H270,2)</f>
        <v>1418.55</v>
      </c>
      <c r="BL270" s="19" t="s">
        <v>163</v>
      </c>
      <c r="BM270" s="165" t="s">
        <v>1281</v>
      </c>
    </row>
    <row r="271" spans="1:65" s="13" customFormat="1" ht="10">
      <c r="B271" s="204"/>
      <c r="C271" s="205"/>
      <c r="D271" s="167" t="s">
        <v>247</v>
      </c>
      <c r="E271" s="206" t="s">
        <v>35</v>
      </c>
      <c r="F271" s="207" t="s">
        <v>1282</v>
      </c>
      <c r="G271" s="205"/>
      <c r="H271" s="208">
        <v>7</v>
      </c>
      <c r="I271" s="209"/>
      <c r="J271" s="205"/>
      <c r="K271" s="205"/>
      <c r="L271" s="210"/>
      <c r="M271" s="211"/>
      <c r="N271" s="212"/>
      <c r="O271" s="212"/>
      <c r="P271" s="212"/>
      <c r="Q271" s="212"/>
      <c r="R271" s="212"/>
      <c r="S271" s="212"/>
      <c r="T271" s="213"/>
      <c r="AT271" s="214" t="s">
        <v>247</v>
      </c>
      <c r="AU271" s="214" t="s">
        <v>89</v>
      </c>
      <c r="AV271" s="13" t="s">
        <v>89</v>
      </c>
      <c r="AW271" s="13" t="s">
        <v>39</v>
      </c>
      <c r="AX271" s="13" t="s">
        <v>87</v>
      </c>
      <c r="AY271" s="214" t="s">
        <v>154</v>
      </c>
    </row>
    <row r="272" spans="1:65" s="12" customFormat="1" ht="22.75" customHeight="1">
      <c r="B272" s="188"/>
      <c r="C272" s="189"/>
      <c r="D272" s="190" t="s">
        <v>78</v>
      </c>
      <c r="E272" s="202" t="s">
        <v>1116</v>
      </c>
      <c r="F272" s="202" t="s">
        <v>1117</v>
      </c>
      <c r="G272" s="189"/>
      <c r="H272" s="189"/>
      <c r="I272" s="192"/>
      <c r="J272" s="203">
        <f>BK272</f>
        <v>7283.2000000000007</v>
      </c>
      <c r="K272" s="189"/>
      <c r="L272" s="194"/>
      <c r="M272" s="195"/>
      <c r="N272" s="196"/>
      <c r="O272" s="196"/>
      <c r="P272" s="197">
        <f>SUM(P273:P285)</f>
        <v>0</v>
      </c>
      <c r="Q272" s="196"/>
      <c r="R272" s="197">
        <f>SUM(R273:R285)</f>
        <v>4.1519999999999994E-3</v>
      </c>
      <c r="S272" s="196"/>
      <c r="T272" s="198">
        <f>SUM(T273:T285)</f>
        <v>0</v>
      </c>
      <c r="AR272" s="199" t="s">
        <v>87</v>
      </c>
      <c r="AT272" s="200" t="s">
        <v>78</v>
      </c>
      <c r="AU272" s="200" t="s">
        <v>87</v>
      </c>
      <c r="AY272" s="199" t="s">
        <v>154</v>
      </c>
      <c r="BK272" s="201">
        <f>SUM(BK273:BK285)</f>
        <v>7283.2000000000007</v>
      </c>
    </row>
    <row r="273" spans="1:65" s="2" customFormat="1" ht="16.5" customHeight="1">
      <c r="A273" s="37"/>
      <c r="B273" s="38"/>
      <c r="C273" s="154" t="s">
        <v>518</v>
      </c>
      <c r="D273" s="154" t="s">
        <v>149</v>
      </c>
      <c r="E273" s="155" t="s">
        <v>1118</v>
      </c>
      <c r="F273" s="156" t="s">
        <v>1119</v>
      </c>
      <c r="G273" s="157" t="s">
        <v>274</v>
      </c>
      <c r="H273" s="158">
        <v>41.6</v>
      </c>
      <c r="I273" s="159">
        <v>48.5</v>
      </c>
      <c r="J273" s="160">
        <f>ROUND(I273*H273,2)</f>
        <v>2017.6</v>
      </c>
      <c r="K273" s="156" t="s">
        <v>251</v>
      </c>
      <c r="L273" s="42"/>
      <c r="M273" s="161" t="s">
        <v>35</v>
      </c>
      <c r="N273" s="162" t="s">
        <v>50</v>
      </c>
      <c r="O273" s="67"/>
      <c r="P273" s="163">
        <f>O273*H273</f>
        <v>0</v>
      </c>
      <c r="Q273" s="163">
        <v>0</v>
      </c>
      <c r="R273" s="163">
        <f>Q273*H273</f>
        <v>0</v>
      </c>
      <c r="S273" s="163">
        <v>0</v>
      </c>
      <c r="T273" s="164">
        <f>S273*H273</f>
        <v>0</v>
      </c>
      <c r="U273" s="37"/>
      <c r="V273" s="37"/>
      <c r="W273" s="37"/>
      <c r="X273" s="37"/>
      <c r="Y273" s="37"/>
      <c r="Z273" s="37"/>
      <c r="AA273" s="37"/>
      <c r="AB273" s="37"/>
      <c r="AC273" s="37"/>
      <c r="AD273" s="37"/>
      <c r="AE273" s="37"/>
      <c r="AR273" s="165" t="s">
        <v>163</v>
      </c>
      <c r="AT273" s="165" t="s">
        <v>149</v>
      </c>
      <c r="AU273" s="165" t="s">
        <v>89</v>
      </c>
      <c r="AY273" s="19" t="s">
        <v>154</v>
      </c>
      <c r="BE273" s="166">
        <f>IF(N273="základní",J273,0)</f>
        <v>2017.6</v>
      </c>
      <c r="BF273" s="166">
        <f>IF(N273="snížená",J273,0)</f>
        <v>0</v>
      </c>
      <c r="BG273" s="166">
        <f>IF(N273="zákl. přenesená",J273,0)</f>
        <v>0</v>
      </c>
      <c r="BH273" s="166">
        <f>IF(N273="sníž. přenesená",J273,0)</f>
        <v>0</v>
      </c>
      <c r="BI273" s="166">
        <f>IF(N273="nulová",J273,0)</f>
        <v>0</v>
      </c>
      <c r="BJ273" s="19" t="s">
        <v>87</v>
      </c>
      <c r="BK273" s="166">
        <f>ROUND(I273*H273,2)</f>
        <v>2017.6</v>
      </c>
      <c r="BL273" s="19" t="s">
        <v>163</v>
      </c>
      <c r="BM273" s="165" t="s">
        <v>1283</v>
      </c>
    </row>
    <row r="274" spans="1:65" s="2" customFormat="1" ht="10">
      <c r="A274" s="37"/>
      <c r="B274" s="38"/>
      <c r="C274" s="39"/>
      <c r="D274" s="215" t="s">
        <v>253</v>
      </c>
      <c r="E274" s="39"/>
      <c r="F274" s="216" t="s">
        <v>1121</v>
      </c>
      <c r="G274" s="39"/>
      <c r="H274" s="39"/>
      <c r="I274" s="169"/>
      <c r="J274" s="39"/>
      <c r="K274" s="39"/>
      <c r="L274" s="42"/>
      <c r="M274" s="170"/>
      <c r="N274" s="171"/>
      <c r="O274" s="67"/>
      <c r="P274" s="67"/>
      <c r="Q274" s="67"/>
      <c r="R274" s="67"/>
      <c r="S274" s="67"/>
      <c r="T274" s="68"/>
      <c r="U274" s="37"/>
      <c r="V274" s="37"/>
      <c r="W274" s="37"/>
      <c r="X274" s="37"/>
      <c r="Y274" s="37"/>
      <c r="Z274" s="37"/>
      <c r="AA274" s="37"/>
      <c r="AB274" s="37"/>
      <c r="AC274" s="37"/>
      <c r="AD274" s="37"/>
      <c r="AE274" s="37"/>
      <c r="AT274" s="19" t="s">
        <v>253</v>
      </c>
      <c r="AU274" s="19" t="s">
        <v>89</v>
      </c>
    </row>
    <row r="275" spans="1:65" s="13" customFormat="1" ht="10">
      <c r="B275" s="204"/>
      <c r="C275" s="205"/>
      <c r="D275" s="167" t="s">
        <v>247</v>
      </c>
      <c r="E275" s="206" t="s">
        <v>35</v>
      </c>
      <c r="F275" s="207" t="s">
        <v>1221</v>
      </c>
      <c r="G275" s="205"/>
      <c r="H275" s="208">
        <v>39</v>
      </c>
      <c r="I275" s="209"/>
      <c r="J275" s="205"/>
      <c r="K275" s="205"/>
      <c r="L275" s="210"/>
      <c r="M275" s="211"/>
      <c r="N275" s="212"/>
      <c r="O275" s="212"/>
      <c r="P275" s="212"/>
      <c r="Q275" s="212"/>
      <c r="R275" s="212"/>
      <c r="S275" s="212"/>
      <c r="T275" s="213"/>
      <c r="AT275" s="214" t="s">
        <v>247</v>
      </c>
      <c r="AU275" s="214" t="s">
        <v>89</v>
      </c>
      <c r="AV275" s="13" t="s">
        <v>89</v>
      </c>
      <c r="AW275" s="13" t="s">
        <v>39</v>
      </c>
      <c r="AX275" s="13" t="s">
        <v>79</v>
      </c>
      <c r="AY275" s="214" t="s">
        <v>154</v>
      </c>
    </row>
    <row r="276" spans="1:65" s="13" customFormat="1" ht="10">
      <c r="B276" s="204"/>
      <c r="C276" s="205"/>
      <c r="D276" s="167" t="s">
        <v>247</v>
      </c>
      <c r="E276" s="206" t="s">
        <v>35</v>
      </c>
      <c r="F276" s="207" t="s">
        <v>1284</v>
      </c>
      <c r="G276" s="205"/>
      <c r="H276" s="208">
        <v>2.6</v>
      </c>
      <c r="I276" s="209"/>
      <c r="J276" s="205"/>
      <c r="K276" s="205"/>
      <c r="L276" s="210"/>
      <c r="M276" s="211"/>
      <c r="N276" s="212"/>
      <c r="O276" s="212"/>
      <c r="P276" s="212"/>
      <c r="Q276" s="212"/>
      <c r="R276" s="212"/>
      <c r="S276" s="212"/>
      <c r="T276" s="213"/>
      <c r="AT276" s="214" t="s">
        <v>247</v>
      </c>
      <c r="AU276" s="214" t="s">
        <v>89</v>
      </c>
      <c r="AV276" s="13" t="s">
        <v>89</v>
      </c>
      <c r="AW276" s="13" t="s">
        <v>39</v>
      </c>
      <c r="AX276" s="13" t="s">
        <v>79</v>
      </c>
      <c r="AY276" s="214" t="s">
        <v>154</v>
      </c>
    </row>
    <row r="277" spans="1:65" s="14" customFormat="1" ht="10">
      <c r="B277" s="217"/>
      <c r="C277" s="218"/>
      <c r="D277" s="167" t="s">
        <v>247</v>
      </c>
      <c r="E277" s="219" t="s">
        <v>35</v>
      </c>
      <c r="F277" s="220" t="s">
        <v>267</v>
      </c>
      <c r="G277" s="218"/>
      <c r="H277" s="221">
        <v>41.6</v>
      </c>
      <c r="I277" s="222"/>
      <c r="J277" s="218"/>
      <c r="K277" s="218"/>
      <c r="L277" s="223"/>
      <c r="M277" s="224"/>
      <c r="N277" s="225"/>
      <c r="O277" s="225"/>
      <c r="P277" s="225"/>
      <c r="Q277" s="225"/>
      <c r="R277" s="225"/>
      <c r="S277" s="225"/>
      <c r="T277" s="226"/>
      <c r="AT277" s="227" t="s">
        <v>247</v>
      </c>
      <c r="AU277" s="227" t="s">
        <v>89</v>
      </c>
      <c r="AV277" s="14" t="s">
        <v>163</v>
      </c>
      <c r="AW277" s="14" t="s">
        <v>39</v>
      </c>
      <c r="AX277" s="14" t="s">
        <v>87</v>
      </c>
      <c r="AY277" s="227" t="s">
        <v>154</v>
      </c>
    </row>
    <row r="278" spans="1:65" s="2" customFormat="1" ht="16.5" customHeight="1">
      <c r="A278" s="37"/>
      <c r="B278" s="38"/>
      <c r="C278" s="154" t="s">
        <v>525</v>
      </c>
      <c r="D278" s="154" t="s">
        <v>149</v>
      </c>
      <c r="E278" s="155" t="s">
        <v>1126</v>
      </c>
      <c r="F278" s="156" t="s">
        <v>1127</v>
      </c>
      <c r="G278" s="157" t="s">
        <v>1128</v>
      </c>
      <c r="H278" s="158">
        <v>4</v>
      </c>
      <c r="I278" s="159">
        <v>1150</v>
      </c>
      <c r="J278" s="160">
        <f>ROUND(I278*H278,2)</f>
        <v>4600</v>
      </c>
      <c r="K278" s="156" t="s">
        <v>251</v>
      </c>
      <c r="L278" s="42"/>
      <c r="M278" s="161" t="s">
        <v>35</v>
      </c>
      <c r="N278" s="162" t="s">
        <v>50</v>
      </c>
      <c r="O278" s="67"/>
      <c r="P278" s="163">
        <f>O278*H278</f>
        <v>0</v>
      </c>
      <c r="Q278" s="163">
        <v>3.1E-4</v>
      </c>
      <c r="R278" s="163">
        <f>Q278*H278</f>
        <v>1.24E-3</v>
      </c>
      <c r="S278" s="163">
        <v>0</v>
      </c>
      <c r="T278" s="164">
        <f>S278*H278</f>
        <v>0</v>
      </c>
      <c r="U278" s="37"/>
      <c r="V278" s="37"/>
      <c r="W278" s="37"/>
      <c r="X278" s="37"/>
      <c r="Y278" s="37"/>
      <c r="Z278" s="37"/>
      <c r="AA278" s="37"/>
      <c r="AB278" s="37"/>
      <c r="AC278" s="37"/>
      <c r="AD278" s="37"/>
      <c r="AE278" s="37"/>
      <c r="AR278" s="165" t="s">
        <v>163</v>
      </c>
      <c r="AT278" s="165" t="s">
        <v>149</v>
      </c>
      <c r="AU278" s="165" t="s">
        <v>89</v>
      </c>
      <c r="AY278" s="19" t="s">
        <v>154</v>
      </c>
      <c r="BE278" s="166">
        <f>IF(N278="základní",J278,0)</f>
        <v>4600</v>
      </c>
      <c r="BF278" s="166">
        <f>IF(N278="snížená",J278,0)</f>
        <v>0</v>
      </c>
      <c r="BG278" s="166">
        <f>IF(N278="zákl. přenesená",J278,0)</f>
        <v>0</v>
      </c>
      <c r="BH278" s="166">
        <f>IF(N278="sníž. přenesená",J278,0)</f>
        <v>0</v>
      </c>
      <c r="BI278" s="166">
        <f>IF(N278="nulová",J278,0)</f>
        <v>0</v>
      </c>
      <c r="BJ278" s="19" t="s">
        <v>87</v>
      </c>
      <c r="BK278" s="166">
        <f>ROUND(I278*H278,2)</f>
        <v>4600</v>
      </c>
      <c r="BL278" s="19" t="s">
        <v>163</v>
      </c>
      <c r="BM278" s="165" t="s">
        <v>1285</v>
      </c>
    </row>
    <row r="279" spans="1:65" s="2" customFormat="1" ht="10">
      <c r="A279" s="37"/>
      <c r="B279" s="38"/>
      <c r="C279" s="39"/>
      <c r="D279" s="215" t="s">
        <v>253</v>
      </c>
      <c r="E279" s="39"/>
      <c r="F279" s="216" t="s">
        <v>1130</v>
      </c>
      <c r="G279" s="39"/>
      <c r="H279" s="39"/>
      <c r="I279" s="169"/>
      <c r="J279" s="39"/>
      <c r="K279" s="39"/>
      <c r="L279" s="42"/>
      <c r="M279" s="170"/>
      <c r="N279" s="171"/>
      <c r="O279" s="67"/>
      <c r="P279" s="67"/>
      <c r="Q279" s="67"/>
      <c r="R279" s="67"/>
      <c r="S279" s="67"/>
      <c r="T279" s="68"/>
      <c r="U279" s="37"/>
      <c r="V279" s="37"/>
      <c r="W279" s="37"/>
      <c r="X279" s="37"/>
      <c r="Y279" s="37"/>
      <c r="Z279" s="37"/>
      <c r="AA279" s="37"/>
      <c r="AB279" s="37"/>
      <c r="AC279" s="37"/>
      <c r="AD279" s="37"/>
      <c r="AE279" s="37"/>
      <c r="AT279" s="19" t="s">
        <v>253</v>
      </c>
      <c r="AU279" s="19" t="s">
        <v>89</v>
      </c>
    </row>
    <row r="280" spans="1:65" s="13" customFormat="1" ht="10">
      <c r="B280" s="204"/>
      <c r="C280" s="205"/>
      <c r="D280" s="167" t="s">
        <v>247</v>
      </c>
      <c r="E280" s="206" t="s">
        <v>35</v>
      </c>
      <c r="F280" s="207" t="s">
        <v>1286</v>
      </c>
      <c r="G280" s="205"/>
      <c r="H280" s="208">
        <v>4</v>
      </c>
      <c r="I280" s="209"/>
      <c r="J280" s="205"/>
      <c r="K280" s="205"/>
      <c r="L280" s="210"/>
      <c r="M280" s="211"/>
      <c r="N280" s="212"/>
      <c r="O280" s="212"/>
      <c r="P280" s="212"/>
      <c r="Q280" s="212"/>
      <c r="R280" s="212"/>
      <c r="S280" s="212"/>
      <c r="T280" s="213"/>
      <c r="AT280" s="214" t="s">
        <v>247</v>
      </c>
      <c r="AU280" s="214" t="s">
        <v>89</v>
      </c>
      <c r="AV280" s="13" t="s">
        <v>89</v>
      </c>
      <c r="AW280" s="13" t="s">
        <v>39</v>
      </c>
      <c r="AX280" s="13" t="s">
        <v>87</v>
      </c>
      <c r="AY280" s="214" t="s">
        <v>154</v>
      </c>
    </row>
    <row r="281" spans="1:65" s="2" customFormat="1" ht="16.5" customHeight="1">
      <c r="A281" s="37"/>
      <c r="B281" s="38"/>
      <c r="C281" s="154" t="s">
        <v>531</v>
      </c>
      <c r="D281" s="154" t="s">
        <v>149</v>
      </c>
      <c r="E281" s="155" t="s">
        <v>1122</v>
      </c>
      <c r="F281" s="156" t="s">
        <v>1123</v>
      </c>
      <c r="G281" s="157" t="s">
        <v>274</v>
      </c>
      <c r="H281" s="158">
        <v>41.6</v>
      </c>
      <c r="I281" s="159">
        <v>16</v>
      </c>
      <c r="J281" s="160">
        <f>ROUND(I281*H281,2)</f>
        <v>665.6</v>
      </c>
      <c r="K281" s="156" t="s">
        <v>251</v>
      </c>
      <c r="L281" s="42"/>
      <c r="M281" s="161" t="s">
        <v>35</v>
      </c>
      <c r="N281" s="162" t="s">
        <v>50</v>
      </c>
      <c r="O281" s="67"/>
      <c r="P281" s="163">
        <f>O281*H281</f>
        <v>0</v>
      </c>
      <c r="Q281" s="163">
        <v>6.9999999999999994E-5</v>
      </c>
      <c r="R281" s="163">
        <f>Q281*H281</f>
        <v>2.9119999999999997E-3</v>
      </c>
      <c r="S281" s="163">
        <v>0</v>
      </c>
      <c r="T281" s="164">
        <f>S281*H281</f>
        <v>0</v>
      </c>
      <c r="U281" s="37"/>
      <c r="V281" s="37"/>
      <c r="W281" s="37"/>
      <c r="X281" s="37"/>
      <c r="Y281" s="37"/>
      <c r="Z281" s="37"/>
      <c r="AA281" s="37"/>
      <c r="AB281" s="37"/>
      <c r="AC281" s="37"/>
      <c r="AD281" s="37"/>
      <c r="AE281" s="37"/>
      <c r="AR281" s="165" t="s">
        <v>212</v>
      </c>
      <c r="AT281" s="165" t="s">
        <v>149</v>
      </c>
      <c r="AU281" s="165" t="s">
        <v>89</v>
      </c>
      <c r="AY281" s="19" t="s">
        <v>154</v>
      </c>
      <c r="BE281" s="166">
        <f>IF(N281="základní",J281,0)</f>
        <v>665.6</v>
      </c>
      <c r="BF281" s="166">
        <f>IF(N281="snížená",J281,0)</f>
        <v>0</v>
      </c>
      <c r="BG281" s="166">
        <f>IF(N281="zákl. přenesená",J281,0)</f>
        <v>0</v>
      </c>
      <c r="BH281" s="166">
        <f>IF(N281="sníž. přenesená",J281,0)</f>
        <v>0</v>
      </c>
      <c r="BI281" s="166">
        <f>IF(N281="nulová",J281,0)</f>
        <v>0</v>
      </c>
      <c r="BJ281" s="19" t="s">
        <v>87</v>
      </c>
      <c r="BK281" s="166">
        <f>ROUND(I281*H281,2)</f>
        <v>665.6</v>
      </c>
      <c r="BL281" s="19" t="s">
        <v>212</v>
      </c>
      <c r="BM281" s="165" t="s">
        <v>1287</v>
      </c>
    </row>
    <row r="282" spans="1:65" s="2" customFormat="1" ht="10">
      <c r="A282" s="37"/>
      <c r="B282" s="38"/>
      <c r="C282" s="39"/>
      <c r="D282" s="215" t="s">
        <v>253</v>
      </c>
      <c r="E282" s="39"/>
      <c r="F282" s="216" t="s">
        <v>1125</v>
      </c>
      <c r="G282" s="39"/>
      <c r="H282" s="39"/>
      <c r="I282" s="169"/>
      <c r="J282" s="39"/>
      <c r="K282" s="39"/>
      <c r="L282" s="42"/>
      <c r="M282" s="170"/>
      <c r="N282" s="171"/>
      <c r="O282" s="67"/>
      <c r="P282" s="67"/>
      <c r="Q282" s="67"/>
      <c r="R282" s="67"/>
      <c r="S282" s="67"/>
      <c r="T282" s="68"/>
      <c r="U282" s="37"/>
      <c r="V282" s="37"/>
      <c r="W282" s="37"/>
      <c r="X282" s="37"/>
      <c r="Y282" s="37"/>
      <c r="Z282" s="37"/>
      <c r="AA282" s="37"/>
      <c r="AB282" s="37"/>
      <c r="AC282" s="37"/>
      <c r="AD282" s="37"/>
      <c r="AE282" s="37"/>
      <c r="AT282" s="19" t="s">
        <v>253</v>
      </c>
      <c r="AU282" s="19" t="s">
        <v>89</v>
      </c>
    </row>
    <row r="283" spans="1:65" s="13" customFormat="1" ht="10">
      <c r="B283" s="204"/>
      <c r="C283" s="205"/>
      <c r="D283" s="167" t="s">
        <v>247</v>
      </c>
      <c r="E283" s="206" t="s">
        <v>35</v>
      </c>
      <c r="F283" s="207" t="s">
        <v>1221</v>
      </c>
      <c r="G283" s="205"/>
      <c r="H283" s="208">
        <v>39</v>
      </c>
      <c r="I283" s="209"/>
      <c r="J283" s="205"/>
      <c r="K283" s="205"/>
      <c r="L283" s="210"/>
      <c r="M283" s="211"/>
      <c r="N283" s="212"/>
      <c r="O283" s="212"/>
      <c r="P283" s="212"/>
      <c r="Q283" s="212"/>
      <c r="R283" s="212"/>
      <c r="S283" s="212"/>
      <c r="T283" s="213"/>
      <c r="AT283" s="214" t="s">
        <v>247</v>
      </c>
      <c r="AU283" s="214" t="s">
        <v>89</v>
      </c>
      <c r="AV283" s="13" t="s">
        <v>89</v>
      </c>
      <c r="AW283" s="13" t="s">
        <v>39</v>
      </c>
      <c r="AX283" s="13" t="s">
        <v>79</v>
      </c>
      <c r="AY283" s="214" t="s">
        <v>154</v>
      </c>
    </row>
    <row r="284" spans="1:65" s="13" customFormat="1" ht="10">
      <c r="B284" s="204"/>
      <c r="C284" s="205"/>
      <c r="D284" s="167" t="s">
        <v>247</v>
      </c>
      <c r="E284" s="206" t="s">
        <v>35</v>
      </c>
      <c r="F284" s="207" t="s">
        <v>1284</v>
      </c>
      <c r="G284" s="205"/>
      <c r="H284" s="208">
        <v>2.6</v>
      </c>
      <c r="I284" s="209"/>
      <c r="J284" s="205"/>
      <c r="K284" s="205"/>
      <c r="L284" s="210"/>
      <c r="M284" s="211"/>
      <c r="N284" s="212"/>
      <c r="O284" s="212"/>
      <c r="P284" s="212"/>
      <c r="Q284" s="212"/>
      <c r="R284" s="212"/>
      <c r="S284" s="212"/>
      <c r="T284" s="213"/>
      <c r="AT284" s="214" t="s">
        <v>247</v>
      </c>
      <c r="AU284" s="214" t="s">
        <v>89</v>
      </c>
      <c r="AV284" s="13" t="s">
        <v>89</v>
      </c>
      <c r="AW284" s="13" t="s">
        <v>39</v>
      </c>
      <c r="AX284" s="13" t="s">
        <v>79</v>
      </c>
      <c r="AY284" s="214" t="s">
        <v>154</v>
      </c>
    </row>
    <row r="285" spans="1:65" s="14" customFormat="1" ht="10">
      <c r="B285" s="217"/>
      <c r="C285" s="218"/>
      <c r="D285" s="167" t="s">
        <v>247</v>
      </c>
      <c r="E285" s="219" t="s">
        <v>35</v>
      </c>
      <c r="F285" s="220" t="s">
        <v>267</v>
      </c>
      <c r="G285" s="218"/>
      <c r="H285" s="221">
        <v>41.6</v>
      </c>
      <c r="I285" s="222"/>
      <c r="J285" s="218"/>
      <c r="K285" s="218"/>
      <c r="L285" s="223"/>
      <c r="M285" s="224"/>
      <c r="N285" s="225"/>
      <c r="O285" s="225"/>
      <c r="P285" s="225"/>
      <c r="Q285" s="225"/>
      <c r="R285" s="225"/>
      <c r="S285" s="225"/>
      <c r="T285" s="226"/>
      <c r="AT285" s="227" t="s">
        <v>247</v>
      </c>
      <c r="AU285" s="227" t="s">
        <v>89</v>
      </c>
      <c r="AV285" s="14" t="s">
        <v>163</v>
      </c>
      <c r="AW285" s="14" t="s">
        <v>39</v>
      </c>
      <c r="AX285" s="14" t="s">
        <v>87</v>
      </c>
      <c r="AY285" s="227" t="s">
        <v>154</v>
      </c>
    </row>
    <row r="286" spans="1:65" s="12" customFormat="1" ht="22.75" customHeight="1">
      <c r="B286" s="188"/>
      <c r="C286" s="189"/>
      <c r="D286" s="190" t="s">
        <v>78</v>
      </c>
      <c r="E286" s="202" t="s">
        <v>630</v>
      </c>
      <c r="F286" s="202" t="s">
        <v>631</v>
      </c>
      <c r="G286" s="189"/>
      <c r="H286" s="189"/>
      <c r="I286" s="192"/>
      <c r="J286" s="203">
        <f>BK286</f>
        <v>28244.84</v>
      </c>
      <c r="K286" s="189"/>
      <c r="L286" s="194"/>
      <c r="M286" s="195"/>
      <c r="N286" s="196"/>
      <c r="O286" s="196"/>
      <c r="P286" s="197">
        <f>SUM(P287:P288)</f>
        <v>0</v>
      </c>
      <c r="Q286" s="196"/>
      <c r="R286" s="197">
        <f>SUM(R287:R288)</f>
        <v>0</v>
      </c>
      <c r="S286" s="196"/>
      <c r="T286" s="198">
        <f>SUM(T287:T288)</f>
        <v>0</v>
      </c>
      <c r="AR286" s="199" t="s">
        <v>87</v>
      </c>
      <c r="AT286" s="200" t="s">
        <v>78</v>
      </c>
      <c r="AU286" s="200" t="s">
        <v>87</v>
      </c>
      <c r="AY286" s="199" t="s">
        <v>154</v>
      </c>
      <c r="BK286" s="201">
        <f>SUM(BK287:BK288)</f>
        <v>28244.84</v>
      </c>
    </row>
    <row r="287" spans="1:65" s="2" customFormat="1" ht="24.15" customHeight="1">
      <c r="A287" s="37"/>
      <c r="B287" s="38"/>
      <c r="C287" s="154" t="s">
        <v>536</v>
      </c>
      <c r="D287" s="154" t="s">
        <v>149</v>
      </c>
      <c r="E287" s="155" t="s">
        <v>1288</v>
      </c>
      <c r="F287" s="156" t="s">
        <v>1289</v>
      </c>
      <c r="G287" s="157" t="s">
        <v>562</v>
      </c>
      <c r="H287" s="158">
        <v>24.349</v>
      </c>
      <c r="I287" s="159">
        <v>1160</v>
      </c>
      <c r="J287" s="160">
        <f>ROUND(I287*H287,2)</f>
        <v>28244.84</v>
      </c>
      <c r="K287" s="156" t="s">
        <v>251</v>
      </c>
      <c r="L287" s="42"/>
      <c r="M287" s="161" t="s">
        <v>35</v>
      </c>
      <c r="N287" s="162" t="s">
        <v>50</v>
      </c>
      <c r="O287" s="67"/>
      <c r="P287" s="163">
        <f>O287*H287</f>
        <v>0</v>
      </c>
      <c r="Q287" s="163">
        <v>0</v>
      </c>
      <c r="R287" s="163">
        <f>Q287*H287</f>
        <v>0</v>
      </c>
      <c r="S287" s="163">
        <v>0</v>
      </c>
      <c r="T287" s="164">
        <f>S287*H287</f>
        <v>0</v>
      </c>
      <c r="U287" s="37"/>
      <c r="V287" s="37"/>
      <c r="W287" s="37"/>
      <c r="X287" s="37"/>
      <c r="Y287" s="37"/>
      <c r="Z287" s="37"/>
      <c r="AA287" s="37"/>
      <c r="AB287" s="37"/>
      <c r="AC287" s="37"/>
      <c r="AD287" s="37"/>
      <c r="AE287" s="37"/>
      <c r="AR287" s="165" t="s">
        <v>163</v>
      </c>
      <c r="AT287" s="165" t="s">
        <v>149</v>
      </c>
      <c r="AU287" s="165" t="s">
        <v>89</v>
      </c>
      <c r="AY287" s="19" t="s">
        <v>154</v>
      </c>
      <c r="BE287" s="166">
        <f>IF(N287="základní",J287,0)</f>
        <v>28244.84</v>
      </c>
      <c r="BF287" s="166">
        <f>IF(N287="snížená",J287,0)</f>
        <v>0</v>
      </c>
      <c r="BG287" s="166">
        <f>IF(N287="zákl. přenesená",J287,0)</f>
        <v>0</v>
      </c>
      <c r="BH287" s="166">
        <f>IF(N287="sníž. přenesená",J287,0)</f>
        <v>0</v>
      </c>
      <c r="BI287" s="166">
        <f>IF(N287="nulová",J287,0)</f>
        <v>0</v>
      </c>
      <c r="BJ287" s="19" t="s">
        <v>87</v>
      </c>
      <c r="BK287" s="166">
        <f>ROUND(I287*H287,2)</f>
        <v>28244.84</v>
      </c>
      <c r="BL287" s="19" t="s">
        <v>163</v>
      </c>
      <c r="BM287" s="165" t="s">
        <v>1290</v>
      </c>
    </row>
    <row r="288" spans="1:65" s="2" customFormat="1" ht="10">
      <c r="A288" s="37"/>
      <c r="B288" s="38"/>
      <c r="C288" s="39"/>
      <c r="D288" s="215" t="s">
        <v>253</v>
      </c>
      <c r="E288" s="39"/>
      <c r="F288" s="216" t="s">
        <v>1291</v>
      </c>
      <c r="G288" s="39"/>
      <c r="H288" s="39"/>
      <c r="I288" s="169"/>
      <c r="J288" s="39"/>
      <c r="K288" s="39"/>
      <c r="L288" s="42"/>
      <c r="M288" s="249"/>
      <c r="N288" s="250"/>
      <c r="O288" s="174"/>
      <c r="P288" s="174"/>
      <c r="Q288" s="174"/>
      <c r="R288" s="174"/>
      <c r="S288" s="174"/>
      <c r="T288" s="251"/>
      <c r="U288" s="37"/>
      <c r="V288" s="37"/>
      <c r="W288" s="37"/>
      <c r="X288" s="37"/>
      <c r="Y288" s="37"/>
      <c r="Z288" s="37"/>
      <c r="AA288" s="37"/>
      <c r="AB288" s="37"/>
      <c r="AC288" s="37"/>
      <c r="AD288" s="37"/>
      <c r="AE288" s="37"/>
      <c r="AT288" s="19" t="s">
        <v>253</v>
      </c>
      <c r="AU288" s="19" t="s">
        <v>89</v>
      </c>
    </row>
    <row r="289" spans="1:31" s="2" customFormat="1" ht="7" customHeight="1">
      <c r="A289" s="37"/>
      <c r="B289" s="50"/>
      <c r="C289" s="51"/>
      <c r="D289" s="51"/>
      <c r="E289" s="51"/>
      <c r="F289" s="51"/>
      <c r="G289" s="51"/>
      <c r="H289" s="51"/>
      <c r="I289" s="51"/>
      <c r="J289" s="51"/>
      <c r="K289" s="51"/>
      <c r="L289" s="42"/>
      <c r="M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  <c r="AA289" s="37"/>
      <c r="AB289" s="37"/>
      <c r="AC289" s="37"/>
      <c r="AD289" s="37"/>
      <c r="AE289" s="37"/>
    </row>
  </sheetData>
  <sheetProtection algorithmName="SHA-512" hashValue="QwcbVbO+WQEag1vT9uvBXVEZZlFadxToa+fnYT0vgZhzu1a1GqJPkxIq8G4Qu1D7gVFYft1QbQwBslLZjiHwUQ==" saltValue="pGto93EM+uURtcJV5vLQQ/pVZxc31MUKe1EC3X69cN6gOZTJsS4yS/1YKrwoUtNAaz9DOHLDIZzlgYvbdsBpZQ==" spinCount="100000" sheet="1" objects="1" scenarios="1" formatColumns="0" formatRows="0" autoFilter="0"/>
  <autoFilter ref="C92:K288"/>
  <mergeCells count="12">
    <mergeCell ref="E85:H85"/>
    <mergeCell ref="L2:V2"/>
    <mergeCell ref="E50:H50"/>
    <mergeCell ref="E52:H52"/>
    <mergeCell ref="E54:H54"/>
    <mergeCell ref="E81:H81"/>
    <mergeCell ref="E83:H83"/>
    <mergeCell ref="E7:H7"/>
    <mergeCell ref="E9:H9"/>
    <mergeCell ref="E11:H11"/>
    <mergeCell ref="E20:H20"/>
    <mergeCell ref="E29:H29"/>
  </mergeCells>
  <hyperlinks>
    <hyperlink ref="F97" r:id="rId1"/>
    <hyperlink ref="F100" r:id="rId2"/>
    <hyperlink ref="F103" r:id="rId3"/>
    <hyperlink ref="F106" r:id="rId4"/>
    <hyperlink ref="F109" r:id="rId5"/>
    <hyperlink ref="F112" r:id="rId6"/>
    <hyperlink ref="F115" r:id="rId7"/>
    <hyperlink ref="F122" r:id="rId8"/>
    <hyperlink ref="F129" r:id="rId9"/>
    <hyperlink ref="F136" r:id="rId10"/>
    <hyperlink ref="F143" r:id="rId11"/>
    <hyperlink ref="F148" r:id="rId12"/>
    <hyperlink ref="F154" r:id="rId13"/>
    <hyperlink ref="F160" r:id="rId14"/>
    <hyperlink ref="F163" r:id="rId15"/>
    <hyperlink ref="F166" r:id="rId16"/>
    <hyperlink ref="F171" r:id="rId17"/>
    <hyperlink ref="F176" r:id="rId18"/>
    <hyperlink ref="F180" r:id="rId19"/>
    <hyperlink ref="F192" r:id="rId20"/>
    <hyperlink ref="F203" r:id="rId21"/>
    <hyperlink ref="F208" r:id="rId22"/>
    <hyperlink ref="F213" r:id="rId23"/>
    <hyperlink ref="F217" r:id="rId24"/>
    <hyperlink ref="F222" r:id="rId25"/>
    <hyperlink ref="F226" r:id="rId26"/>
    <hyperlink ref="F230" r:id="rId27"/>
    <hyperlink ref="F234" r:id="rId28"/>
    <hyperlink ref="F239" r:id="rId29"/>
    <hyperlink ref="F243" r:id="rId30"/>
    <hyperlink ref="F249" r:id="rId31"/>
    <hyperlink ref="F253" r:id="rId32"/>
    <hyperlink ref="F257" r:id="rId33"/>
    <hyperlink ref="F261" r:id="rId34"/>
    <hyperlink ref="F267" r:id="rId35"/>
    <hyperlink ref="F274" r:id="rId36"/>
    <hyperlink ref="F279" r:id="rId37"/>
    <hyperlink ref="F282" r:id="rId38"/>
    <hyperlink ref="F288" r:id="rId39"/>
  </hyperlinks>
  <pageMargins left="0.39374999999999999" right="0.39374999999999999" top="0.39374999999999999" bottom="0.39374999999999999" header="0" footer="0"/>
  <pageSetup paperSize="9" scale="84" fitToHeight="100" orientation="landscape" blackAndWhite="1" r:id="rId40"/>
  <headerFooter>
    <oddFooter>&amp;CStrana &amp;P z &amp;N</oddFooter>
  </headerFooter>
  <drawing r:id="rId4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BM267"/>
  <sheetViews>
    <sheetView showGridLines="0" zoomScaleNormal="100" workbookViewId="0"/>
  </sheetViews>
  <sheetFormatPr defaultRowHeight="14.5"/>
  <cols>
    <col min="1" max="1" width="8.33203125" style="1" customWidth="1"/>
    <col min="2" max="2" width="1.21875" style="1" customWidth="1"/>
    <col min="3" max="3" width="4.109375" style="1" customWidth="1"/>
    <col min="4" max="4" width="4.33203125" style="1" customWidth="1"/>
    <col min="5" max="5" width="17.109375" style="1" customWidth="1"/>
    <col min="6" max="6" width="100.77734375" style="1" customWidth="1"/>
    <col min="7" max="7" width="7.44140625" style="1" customWidth="1"/>
    <col min="8" max="8" width="14" style="1" customWidth="1"/>
    <col min="9" max="9" width="15.77734375" style="1" customWidth="1"/>
    <col min="10" max="11" width="22.33203125" style="1" customWidth="1"/>
    <col min="12" max="12" width="9.33203125" style="1" customWidth="1"/>
    <col min="13" max="13" width="10.77734375" style="1" hidden="1" customWidth="1"/>
    <col min="14" max="14" width="9.33203125" style="1" hidden="1"/>
    <col min="15" max="20" width="14.10937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7" customHeight="1">
      <c r="L2" s="366"/>
      <c r="M2" s="366"/>
      <c r="N2" s="366"/>
      <c r="O2" s="366"/>
      <c r="P2" s="366"/>
      <c r="Q2" s="366"/>
      <c r="R2" s="366"/>
      <c r="S2" s="366"/>
      <c r="T2" s="366"/>
      <c r="U2" s="366"/>
      <c r="V2" s="366"/>
      <c r="AT2" s="19" t="s">
        <v>106</v>
      </c>
    </row>
    <row r="3" spans="1:46" s="1" customFormat="1" ht="7" customHeight="1">
      <c r="B3" s="111"/>
      <c r="C3" s="112"/>
      <c r="D3" s="112"/>
      <c r="E3" s="112"/>
      <c r="F3" s="112"/>
      <c r="G3" s="112"/>
      <c r="H3" s="112"/>
      <c r="I3" s="112"/>
      <c r="J3" s="112"/>
      <c r="K3" s="112"/>
      <c r="L3" s="22"/>
      <c r="AT3" s="19" t="s">
        <v>89</v>
      </c>
    </row>
    <row r="4" spans="1:46" s="1" customFormat="1" ht="25" customHeight="1">
      <c r="B4" s="22"/>
      <c r="D4" s="113" t="s">
        <v>129</v>
      </c>
      <c r="L4" s="22"/>
      <c r="M4" s="114" t="s">
        <v>10</v>
      </c>
      <c r="AT4" s="19" t="s">
        <v>4</v>
      </c>
    </row>
    <row r="5" spans="1:46" s="1" customFormat="1" ht="7" customHeight="1">
      <c r="B5" s="22"/>
      <c r="L5" s="22"/>
    </row>
    <row r="6" spans="1:46" s="1" customFormat="1" ht="12" customHeight="1">
      <c r="B6" s="22"/>
      <c r="D6" s="115" t="s">
        <v>16</v>
      </c>
      <c r="L6" s="22"/>
    </row>
    <row r="7" spans="1:46" s="1" customFormat="1" ht="16.5" customHeight="1">
      <c r="B7" s="22"/>
      <c r="E7" s="383" t="str">
        <f>'Rekapitulace stavby'!K6</f>
        <v>Stavební úpravy přečerpávací stanice a odlehčovací komory 10 v ulici Sportovní</v>
      </c>
      <c r="F7" s="384"/>
      <c r="G7" s="384"/>
      <c r="H7" s="384"/>
      <c r="L7" s="22"/>
    </row>
    <row r="8" spans="1:46" s="1" customFormat="1" ht="12" customHeight="1">
      <c r="B8" s="22"/>
      <c r="D8" s="115" t="s">
        <v>130</v>
      </c>
      <c r="L8" s="22"/>
    </row>
    <row r="9" spans="1:46" s="2" customFormat="1" ht="16.5" customHeight="1">
      <c r="A9" s="37"/>
      <c r="B9" s="42"/>
      <c r="C9" s="37"/>
      <c r="D9" s="37"/>
      <c r="E9" s="383" t="s">
        <v>851</v>
      </c>
      <c r="F9" s="386"/>
      <c r="G9" s="386"/>
      <c r="H9" s="386"/>
      <c r="I9" s="37"/>
      <c r="J9" s="37"/>
      <c r="K9" s="37"/>
      <c r="L9" s="116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</row>
    <row r="10" spans="1:46" s="2" customFormat="1" ht="12" customHeight="1">
      <c r="A10" s="37"/>
      <c r="B10" s="42"/>
      <c r="C10" s="37"/>
      <c r="D10" s="115" t="s">
        <v>852</v>
      </c>
      <c r="E10" s="37"/>
      <c r="F10" s="37"/>
      <c r="G10" s="37"/>
      <c r="H10" s="37"/>
      <c r="I10" s="37"/>
      <c r="J10" s="37"/>
      <c r="K10" s="37"/>
      <c r="L10" s="116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</row>
    <row r="11" spans="1:46" s="2" customFormat="1" ht="16.5" customHeight="1">
      <c r="A11" s="37"/>
      <c r="B11" s="42"/>
      <c r="C11" s="37"/>
      <c r="D11" s="37"/>
      <c r="E11" s="385" t="s">
        <v>1292</v>
      </c>
      <c r="F11" s="386"/>
      <c r="G11" s="386"/>
      <c r="H11" s="386"/>
      <c r="I11" s="37"/>
      <c r="J11" s="37"/>
      <c r="K11" s="37"/>
      <c r="L11" s="116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</row>
    <row r="12" spans="1:46" s="2" customFormat="1" ht="10">
      <c r="A12" s="37"/>
      <c r="B12" s="42"/>
      <c r="C12" s="37"/>
      <c r="D12" s="37"/>
      <c r="E12" s="37"/>
      <c r="F12" s="37"/>
      <c r="G12" s="37"/>
      <c r="H12" s="37"/>
      <c r="I12" s="37"/>
      <c r="J12" s="37"/>
      <c r="K12" s="37"/>
      <c r="L12" s="116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</row>
    <row r="13" spans="1:46" s="2" customFormat="1" ht="12" customHeight="1">
      <c r="A13" s="37"/>
      <c r="B13" s="42"/>
      <c r="C13" s="37"/>
      <c r="D13" s="115" t="s">
        <v>18</v>
      </c>
      <c r="E13" s="37"/>
      <c r="F13" s="106" t="s">
        <v>19</v>
      </c>
      <c r="G13" s="37"/>
      <c r="H13" s="37"/>
      <c r="I13" s="115" t="s">
        <v>20</v>
      </c>
      <c r="J13" s="106" t="s">
        <v>35</v>
      </c>
      <c r="K13" s="37"/>
      <c r="L13" s="116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</row>
    <row r="14" spans="1:46" s="2" customFormat="1" ht="12" customHeight="1">
      <c r="A14" s="37"/>
      <c r="B14" s="42"/>
      <c r="C14" s="37"/>
      <c r="D14" s="115" t="s">
        <v>22</v>
      </c>
      <c r="E14" s="37"/>
      <c r="F14" s="106" t="s">
        <v>23</v>
      </c>
      <c r="G14" s="37"/>
      <c r="H14" s="37"/>
      <c r="I14" s="115" t="s">
        <v>24</v>
      </c>
      <c r="J14" s="117" t="str">
        <f>'Rekapitulace stavby'!AN8</f>
        <v>31. 1. 2024</v>
      </c>
      <c r="K14" s="37"/>
      <c r="L14" s="116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</row>
    <row r="15" spans="1:46" s="2" customFormat="1" ht="10.75" customHeight="1">
      <c r="A15" s="37"/>
      <c r="B15" s="42"/>
      <c r="C15" s="37"/>
      <c r="D15" s="37"/>
      <c r="E15" s="37"/>
      <c r="F15" s="37"/>
      <c r="G15" s="37"/>
      <c r="H15" s="37"/>
      <c r="I15" s="37"/>
      <c r="J15" s="37"/>
      <c r="K15" s="37"/>
      <c r="L15" s="116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</row>
    <row r="16" spans="1:46" s="2" customFormat="1" ht="12" customHeight="1">
      <c r="A16" s="37"/>
      <c r="B16" s="42"/>
      <c r="C16" s="37"/>
      <c r="D16" s="115" t="s">
        <v>30</v>
      </c>
      <c r="E16" s="37"/>
      <c r="F16" s="37"/>
      <c r="G16" s="37"/>
      <c r="H16" s="37"/>
      <c r="I16" s="115" t="s">
        <v>31</v>
      </c>
      <c r="J16" s="106" t="s">
        <v>32</v>
      </c>
      <c r="K16" s="37"/>
      <c r="L16" s="116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</row>
    <row r="17" spans="1:31" s="2" customFormat="1" ht="18" customHeight="1">
      <c r="A17" s="37"/>
      <c r="B17" s="42"/>
      <c r="C17" s="37"/>
      <c r="D17" s="37"/>
      <c r="E17" s="106" t="s">
        <v>33</v>
      </c>
      <c r="F17" s="37"/>
      <c r="G17" s="37"/>
      <c r="H17" s="37"/>
      <c r="I17" s="115" t="s">
        <v>34</v>
      </c>
      <c r="J17" s="106" t="s">
        <v>35</v>
      </c>
      <c r="K17" s="37"/>
      <c r="L17" s="116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</row>
    <row r="18" spans="1:31" s="2" customFormat="1" ht="7" customHeight="1">
      <c r="A18" s="37"/>
      <c r="B18" s="42"/>
      <c r="C18" s="37"/>
      <c r="D18" s="37"/>
      <c r="E18" s="37"/>
      <c r="F18" s="37"/>
      <c r="G18" s="37"/>
      <c r="H18" s="37"/>
      <c r="I18" s="37"/>
      <c r="J18" s="37"/>
      <c r="K18" s="37"/>
      <c r="L18" s="116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</row>
    <row r="19" spans="1:31" s="2" customFormat="1" ht="12" customHeight="1">
      <c r="A19" s="37"/>
      <c r="B19" s="42"/>
      <c r="C19" s="37"/>
      <c r="D19" s="115" t="s">
        <v>36</v>
      </c>
      <c r="E19" s="37"/>
      <c r="F19" s="37"/>
      <c r="G19" s="37"/>
      <c r="H19" s="37"/>
      <c r="I19" s="115" t="s">
        <v>31</v>
      </c>
      <c r="J19" s="32" t="str">
        <f>'Rekapitulace stavby'!AN13</f>
        <v>47549793</v>
      </c>
      <c r="K19" s="37"/>
      <c r="L19" s="116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</row>
    <row r="20" spans="1:31" s="2" customFormat="1" ht="18" customHeight="1">
      <c r="A20" s="37"/>
      <c r="B20" s="42"/>
      <c r="C20" s="37"/>
      <c r="D20" s="37"/>
      <c r="E20" s="387" t="str">
        <f>'Rekapitulace stavby'!E14</f>
        <v>1.SčV, a.s.</v>
      </c>
      <c r="F20" s="388"/>
      <c r="G20" s="388"/>
      <c r="H20" s="388"/>
      <c r="I20" s="115" t="s">
        <v>34</v>
      </c>
      <c r="J20" s="32" t="str">
        <f>'Rekapitulace stavby'!AN14</f>
        <v>CZ47549793</v>
      </c>
      <c r="K20" s="37"/>
      <c r="L20" s="116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</row>
    <row r="21" spans="1:31" s="2" customFormat="1" ht="7" customHeight="1">
      <c r="A21" s="37"/>
      <c r="B21" s="42"/>
      <c r="C21" s="37"/>
      <c r="D21" s="37"/>
      <c r="E21" s="37"/>
      <c r="F21" s="37"/>
      <c r="G21" s="37"/>
      <c r="H21" s="37"/>
      <c r="I21" s="37"/>
      <c r="J21" s="37"/>
      <c r="K21" s="37"/>
      <c r="L21" s="116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</row>
    <row r="22" spans="1:31" s="2" customFormat="1" ht="12" customHeight="1">
      <c r="A22" s="37"/>
      <c r="B22" s="42"/>
      <c r="C22" s="37"/>
      <c r="D22" s="115" t="s">
        <v>37</v>
      </c>
      <c r="E22" s="37"/>
      <c r="F22" s="37"/>
      <c r="G22" s="37"/>
      <c r="H22" s="37"/>
      <c r="I22" s="115" t="s">
        <v>31</v>
      </c>
      <c r="J22" s="106" t="s">
        <v>35</v>
      </c>
      <c r="K22" s="37"/>
      <c r="L22" s="116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</row>
    <row r="23" spans="1:31" s="2" customFormat="1" ht="18" customHeight="1">
      <c r="A23" s="37"/>
      <c r="B23" s="42"/>
      <c r="C23" s="37"/>
      <c r="D23" s="37"/>
      <c r="E23" s="106" t="s">
        <v>38</v>
      </c>
      <c r="F23" s="37"/>
      <c r="G23" s="37"/>
      <c r="H23" s="37"/>
      <c r="I23" s="115" t="s">
        <v>34</v>
      </c>
      <c r="J23" s="106" t="s">
        <v>35</v>
      </c>
      <c r="K23" s="37"/>
      <c r="L23" s="116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</row>
    <row r="24" spans="1:31" s="2" customFormat="1" ht="7" customHeight="1">
      <c r="A24" s="37"/>
      <c r="B24" s="42"/>
      <c r="C24" s="37"/>
      <c r="D24" s="37"/>
      <c r="E24" s="37"/>
      <c r="F24" s="37"/>
      <c r="G24" s="37"/>
      <c r="H24" s="37"/>
      <c r="I24" s="37"/>
      <c r="J24" s="37"/>
      <c r="K24" s="37"/>
      <c r="L24" s="116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</row>
    <row r="25" spans="1:31" s="2" customFormat="1" ht="12" customHeight="1">
      <c r="A25" s="37"/>
      <c r="B25" s="42"/>
      <c r="C25" s="37"/>
      <c r="D25" s="115" t="s">
        <v>40</v>
      </c>
      <c r="E25" s="37"/>
      <c r="F25" s="37"/>
      <c r="G25" s="37"/>
      <c r="H25" s="37"/>
      <c r="I25" s="115" t="s">
        <v>31</v>
      </c>
      <c r="J25" s="106" t="s">
        <v>41</v>
      </c>
      <c r="K25" s="37"/>
      <c r="L25" s="116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</row>
    <row r="26" spans="1:31" s="2" customFormat="1" ht="18" customHeight="1">
      <c r="A26" s="37"/>
      <c r="B26" s="42"/>
      <c r="C26" s="37"/>
      <c r="D26" s="37"/>
      <c r="E26" s="106" t="s">
        <v>42</v>
      </c>
      <c r="F26" s="37"/>
      <c r="G26" s="37"/>
      <c r="H26" s="37"/>
      <c r="I26" s="115" t="s">
        <v>34</v>
      </c>
      <c r="J26" s="106" t="s">
        <v>35</v>
      </c>
      <c r="K26" s="37"/>
      <c r="L26" s="116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</row>
    <row r="27" spans="1:31" s="2" customFormat="1" ht="7" customHeight="1">
      <c r="A27" s="37"/>
      <c r="B27" s="42"/>
      <c r="C27" s="37"/>
      <c r="D27" s="37"/>
      <c r="E27" s="37"/>
      <c r="F27" s="37"/>
      <c r="G27" s="37"/>
      <c r="H27" s="37"/>
      <c r="I27" s="37"/>
      <c r="J27" s="37"/>
      <c r="K27" s="37"/>
      <c r="L27" s="116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</row>
    <row r="28" spans="1:31" s="2" customFormat="1" ht="12" customHeight="1">
      <c r="A28" s="37"/>
      <c r="B28" s="42"/>
      <c r="C28" s="37"/>
      <c r="D28" s="115" t="s">
        <v>43</v>
      </c>
      <c r="E28" s="37"/>
      <c r="F28" s="37"/>
      <c r="G28" s="37"/>
      <c r="H28" s="37"/>
      <c r="I28" s="37"/>
      <c r="J28" s="37"/>
      <c r="K28" s="37"/>
      <c r="L28" s="116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</row>
    <row r="29" spans="1:31" s="8" customFormat="1" ht="16.5" customHeight="1">
      <c r="A29" s="118"/>
      <c r="B29" s="119"/>
      <c r="C29" s="118"/>
      <c r="D29" s="118"/>
      <c r="E29" s="389" t="s">
        <v>35</v>
      </c>
      <c r="F29" s="389"/>
      <c r="G29" s="389"/>
      <c r="H29" s="389"/>
      <c r="I29" s="118"/>
      <c r="J29" s="118"/>
      <c r="K29" s="118"/>
      <c r="L29" s="120"/>
      <c r="S29" s="118"/>
      <c r="T29" s="118"/>
      <c r="U29" s="118"/>
      <c r="V29" s="118"/>
      <c r="W29" s="118"/>
      <c r="X29" s="118"/>
      <c r="Y29" s="118"/>
      <c r="Z29" s="118"/>
      <c r="AA29" s="118"/>
      <c r="AB29" s="118"/>
      <c r="AC29" s="118"/>
      <c r="AD29" s="118"/>
      <c r="AE29" s="118"/>
    </row>
    <row r="30" spans="1:31" s="2" customFormat="1" ht="7" customHeight="1">
      <c r="A30" s="37"/>
      <c r="B30" s="42"/>
      <c r="C30" s="37"/>
      <c r="D30" s="37"/>
      <c r="E30" s="37"/>
      <c r="F30" s="37"/>
      <c r="G30" s="37"/>
      <c r="H30" s="37"/>
      <c r="I30" s="37"/>
      <c r="J30" s="37"/>
      <c r="K30" s="37"/>
      <c r="L30" s="116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</row>
    <row r="31" spans="1:31" s="2" customFormat="1" ht="7" customHeight="1">
      <c r="A31" s="37"/>
      <c r="B31" s="42"/>
      <c r="C31" s="37"/>
      <c r="D31" s="121"/>
      <c r="E31" s="121"/>
      <c r="F31" s="121"/>
      <c r="G31" s="121"/>
      <c r="H31" s="121"/>
      <c r="I31" s="121"/>
      <c r="J31" s="121"/>
      <c r="K31" s="121"/>
      <c r="L31" s="116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</row>
    <row r="32" spans="1:31" s="2" customFormat="1" ht="25.4" customHeight="1">
      <c r="A32" s="37"/>
      <c r="B32" s="42"/>
      <c r="C32" s="37"/>
      <c r="D32" s="122" t="s">
        <v>45</v>
      </c>
      <c r="E32" s="37"/>
      <c r="F32" s="37"/>
      <c r="G32" s="37"/>
      <c r="H32" s="37"/>
      <c r="I32" s="37"/>
      <c r="J32" s="123">
        <f>ROUND(J93, 2)</f>
        <v>936499.81</v>
      </c>
      <c r="K32" s="37"/>
      <c r="L32" s="116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</row>
    <row r="33" spans="1:31" s="2" customFormat="1" ht="7" customHeight="1">
      <c r="A33" s="37"/>
      <c r="B33" s="42"/>
      <c r="C33" s="37"/>
      <c r="D33" s="121"/>
      <c r="E33" s="121"/>
      <c r="F33" s="121"/>
      <c r="G33" s="121"/>
      <c r="H33" s="121"/>
      <c r="I33" s="121"/>
      <c r="J33" s="121"/>
      <c r="K33" s="121"/>
      <c r="L33" s="116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</row>
    <row r="34" spans="1:31" s="2" customFormat="1" ht="14.4" customHeight="1">
      <c r="A34" s="37"/>
      <c r="B34" s="42"/>
      <c r="C34" s="37"/>
      <c r="D34" s="37"/>
      <c r="E34" s="37"/>
      <c r="F34" s="124" t="s">
        <v>47</v>
      </c>
      <c r="G34" s="37"/>
      <c r="H34" s="37"/>
      <c r="I34" s="124" t="s">
        <v>46</v>
      </c>
      <c r="J34" s="124" t="s">
        <v>48</v>
      </c>
      <c r="K34" s="37"/>
      <c r="L34" s="116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</row>
    <row r="35" spans="1:31" s="2" customFormat="1" ht="14.4" customHeight="1">
      <c r="A35" s="37"/>
      <c r="B35" s="42"/>
      <c r="C35" s="37"/>
      <c r="D35" s="125" t="s">
        <v>49</v>
      </c>
      <c r="E35" s="115" t="s">
        <v>50</v>
      </c>
      <c r="F35" s="126">
        <f>ROUND((SUM(BE93:BE266)),  2)</f>
        <v>936499.81</v>
      </c>
      <c r="G35" s="37"/>
      <c r="H35" s="37"/>
      <c r="I35" s="127">
        <v>0.21</v>
      </c>
      <c r="J35" s="126">
        <f>ROUND(((SUM(BE93:BE266))*I35),  2)</f>
        <v>196664.95999999999</v>
      </c>
      <c r="K35" s="37"/>
      <c r="L35" s="116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</row>
    <row r="36" spans="1:31" s="2" customFormat="1" ht="14.4" customHeight="1">
      <c r="A36" s="37"/>
      <c r="B36" s="42"/>
      <c r="C36" s="37"/>
      <c r="D36" s="37"/>
      <c r="E36" s="115" t="s">
        <v>51</v>
      </c>
      <c r="F36" s="126">
        <f>ROUND((SUM(BF93:BF266)),  2)</f>
        <v>0</v>
      </c>
      <c r="G36" s="37"/>
      <c r="H36" s="37"/>
      <c r="I36" s="127">
        <v>0.15</v>
      </c>
      <c r="J36" s="126">
        <f>ROUND(((SUM(BF93:BF266))*I36),  2)</f>
        <v>0</v>
      </c>
      <c r="K36" s="37"/>
      <c r="L36" s="116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</row>
    <row r="37" spans="1:31" s="2" customFormat="1" ht="14.4" hidden="1" customHeight="1">
      <c r="A37" s="37"/>
      <c r="B37" s="42"/>
      <c r="C37" s="37"/>
      <c r="D37" s="37"/>
      <c r="E37" s="115" t="s">
        <v>52</v>
      </c>
      <c r="F37" s="126">
        <f>ROUND((SUM(BG93:BG266)),  2)</f>
        <v>0</v>
      </c>
      <c r="G37" s="37"/>
      <c r="H37" s="37"/>
      <c r="I37" s="127">
        <v>0.21</v>
      </c>
      <c r="J37" s="126">
        <f>0</f>
        <v>0</v>
      </c>
      <c r="K37" s="37"/>
      <c r="L37" s="116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</row>
    <row r="38" spans="1:31" s="2" customFormat="1" ht="14.4" hidden="1" customHeight="1">
      <c r="A38" s="37"/>
      <c r="B38" s="42"/>
      <c r="C38" s="37"/>
      <c r="D38" s="37"/>
      <c r="E38" s="115" t="s">
        <v>53</v>
      </c>
      <c r="F38" s="126">
        <f>ROUND((SUM(BH93:BH266)),  2)</f>
        <v>0</v>
      </c>
      <c r="G38" s="37"/>
      <c r="H38" s="37"/>
      <c r="I38" s="127">
        <v>0.15</v>
      </c>
      <c r="J38" s="126">
        <f>0</f>
        <v>0</v>
      </c>
      <c r="K38" s="37"/>
      <c r="L38" s="116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</row>
    <row r="39" spans="1:31" s="2" customFormat="1" ht="14.4" hidden="1" customHeight="1">
      <c r="A39" s="37"/>
      <c r="B39" s="42"/>
      <c r="C39" s="37"/>
      <c r="D39" s="37"/>
      <c r="E39" s="115" t="s">
        <v>54</v>
      </c>
      <c r="F39" s="126">
        <f>ROUND((SUM(BI93:BI266)),  2)</f>
        <v>0</v>
      </c>
      <c r="G39" s="37"/>
      <c r="H39" s="37"/>
      <c r="I39" s="127">
        <v>0</v>
      </c>
      <c r="J39" s="126">
        <f>0</f>
        <v>0</v>
      </c>
      <c r="K39" s="37"/>
      <c r="L39" s="116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</row>
    <row r="40" spans="1:31" s="2" customFormat="1" ht="7" customHeight="1">
      <c r="A40" s="37"/>
      <c r="B40" s="42"/>
      <c r="C40" s="37"/>
      <c r="D40" s="37"/>
      <c r="E40" s="37"/>
      <c r="F40" s="37"/>
      <c r="G40" s="37"/>
      <c r="H40" s="37"/>
      <c r="I40" s="37"/>
      <c r="J40" s="37"/>
      <c r="K40" s="37"/>
      <c r="L40" s="116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</row>
    <row r="41" spans="1:31" s="2" customFormat="1" ht="25.4" customHeight="1">
      <c r="A41" s="37"/>
      <c r="B41" s="42"/>
      <c r="C41" s="128"/>
      <c r="D41" s="129" t="s">
        <v>55</v>
      </c>
      <c r="E41" s="130"/>
      <c r="F41" s="130"/>
      <c r="G41" s="131" t="s">
        <v>56</v>
      </c>
      <c r="H41" s="132" t="s">
        <v>57</v>
      </c>
      <c r="I41" s="130"/>
      <c r="J41" s="133">
        <f>SUM(J32:J39)</f>
        <v>1133164.77</v>
      </c>
      <c r="K41" s="134"/>
      <c r="L41" s="116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</row>
    <row r="42" spans="1:31" s="2" customFormat="1" ht="14.4" customHeight="1">
      <c r="A42" s="37"/>
      <c r="B42" s="135"/>
      <c r="C42" s="136"/>
      <c r="D42" s="136"/>
      <c r="E42" s="136"/>
      <c r="F42" s="136"/>
      <c r="G42" s="136"/>
      <c r="H42" s="136"/>
      <c r="I42" s="136"/>
      <c r="J42" s="136"/>
      <c r="K42" s="136"/>
      <c r="L42" s="116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</row>
    <row r="46" spans="1:31" s="2" customFormat="1" ht="7" customHeight="1">
      <c r="A46" s="37"/>
      <c r="B46" s="137"/>
      <c r="C46" s="138"/>
      <c r="D46" s="138"/>
      <c r="E46" s="138"/>
      <c r="F46" s="138"/>
      <c r="G46" s="138"/>
      <c r="H46" s="138"/>
      <c r="I46" s="138"/>
      <c r="J46" s="138"/>
      <c r="K46" s="138"/>
      <c r="L46" s="116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</row>
    <row r="47" spans="1:31" s="2" customFormat="1" ht="25" customHeight="1">
      <c r="A47" s="37"/>
      <c r="B47" s="38"/>
      <c r="C47" s="25" t="s">
        <v>132</v>
      </c>
      <c r="D47" s="39"/>
      <c r="E47" s="39"/>
      <c r="F47" s="39"/>
      <c r="G47" s="39"/>
      <c r="H47" s="39"/>
      <c r="I47" s="39"/>
      <c r="J47" s="39"/>
      <c r="K47" s="39"/>
      <c r="L47" s="116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</row>
    <row r="48" spans="1:31" s="2" customFormat="1" ht="7" customHeight="1">
      <c r="A48" s="37"/>
      <c r="B48" s="38"/>
      <c r="C48" s="39"/>
      <c r="D48" s="39"/>
      <c r="E48" s="39"/>
      <c r="F48" s="39"/>
      <c r="G48" s="39"/>
      <c r="H48" s="39"/>
      <c r="I48" s="39"/>
      <c r="J48" s="39"/>
      <c r="K48" s="39"/>
      <c r="L48" s="116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</row>
    <row r="49" spans="1:47" s="2" customFormat="1" ht="12" customHeight="1">
      <c r="A49" s="37"/>
      <c r="B49" s="38"/>
      <c r="C49" s="31" t="s">
        <v>16</v>
      </c>
      <c r="D49" s="39"/>
      <c r="E49" s="39"/>
      <c r="F49" s="39"/>
      <c r="G49" s="39"/>
      <c r="H49" s="39"/>
      <c r="I49" s="39"/>
      <c r="J49" s="39"/>
      <c r="K49" s="39"/>
      <c r="L49" s="116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</row>
    <row r="50" spans="1:47" s="2" customFormat="1" ht="16.5" customHeight="1">
      <c r="A50" s="37"/>
      <c r="B50" s="38"/>
      <c r="C50" s="39"/>
      <c r="D50" s="39"/>
      <c r="E50" s="390" t="str">
        <f>E7</f>
        <v>Stavební úpravy přečerpávací stanice a odlehčovací komory 10 v ulici Sportovní</v>
      </c>
      <c r="F50" s="391"/>
      <c r="G50" s="391"/>
      <c r="H50" s="391"/>
      <c r="I50" s="39"/>
      <c r="J50" s="39"/>
      <c r="K50" s="39"/>
      <c r="L50" s="116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</row>
    <row r="51" spans="1:47" s="1" customFormat="1" ht="12" customHeight="1">
      <c r="B51" s="23"/>
      <c r="C51" s="31" t="s">
        <v>130</v>
      </c>
      <c r="D51" s="24"/>
      <c r="E51" s="24"/>
      <c r="F51" s="24"/>
      <c r="G51" s="24"/>
      <c r="H51" s="24"/>
      <c r="I51" s="24"/>
      <c r="J51" s="24"/>
      <c r="K51" s="24"/>
      <c r="L51" s="22"/>
    </row>
    <row r="52" spans="1:47" s="2" customFormat="1" ht="16.5" customHeight="1">
      <c r="A52" s="37"/>
      <c r="B52" s="38"/>
      <c r="C52" s="39"/>
      <c r="D52" s="39"/>
      <c r="E52" s="390" t="s">
        <v>851</v>
      </c>
      <c r="F52" s="392"/>
      <c r="G52" s="392"/>
      <c r="H52" s="392"/>
      <c r="I52" s="39"/>
      <c r="J52" s="39"/>
      <c r="K52" s="39"/>
      <c r="L52" s="116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</row>
    <row r="53" spans="1:47" s="2" customFormat="1" ht="12" customHeight="1">
      <c r="A53" s="37"/>
      <c r="B53" s="38"/>
      <c r="C53" s="31" t="s">
        <v>852</v>
      </c>
      <c r="D53" s="39"/>
      <c r="E53" s="39"/>
      <c r="F53" s="39"/>
      <c r="G53" s="39"/>
      <c r="H53" s="39"/>
      <c r="I53" s="39"/>
      <c r="J53" s="39"/>
      <c r="K53" s="39"/>
      <c r="L53" s="116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</row>
    <row r="54" spans="1:47" s="2" customFormat="1" ht="16.5" customHeight="1">
      <c r="A54" s="37"/>
      <c r="B54" s="38"/>
      <c r="C54" s="39"/>
      <c r="D54" s="39"/>
      <c r="E54" s="344" t="str">
        <f>E11</f>
        <v>03 - Odtok do vodoteče</v>
      </c>
      <c r="F54" s="392"/>
      <c r="G54" s="392"/>
      <c r="H54" s="392"/>
      <c r="I54" s="39"/>
      <c r="J54" s="39"/>
      <c r="K54" s="39"/>
      <c r="L54" s="116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</row>
    <row r="55" spans="1:47" s="2" customFormat="1" ht="7" customHeight="1">
      <c r="A55" s="37"/>
      <c r="B55" s="38"/>
      <c r="C55" s="39"/>
      <c r="D55" s="39"/>
      <c r="E55" s="39"/>
      <c r="F55" s="39"/>
      <c r="G55" s="39"/>
      <c r="H55" s="39"/>
      <c r="I55" s="39"/>
      <c r="J55" s="39"/>
      <c r="K55" s="39"/>
      <c r="L55" s="116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</row>
    <row r="56" spans="1:47" s="2" customFormat="1" ht="12" customHeight="1">
      <c r="A56" s="37"/>
      <c r="B56" s="38"/>
      <c r="C56" s="31" t="s">
        <v>22</v>
      </c>
      <c r="D56" s="39"/>
      <c r="E56" s="39"/>
      <c r="F56" s="29" t="str">
        <f>F14</f>
        <v>Český Brod</v>
      </c>
      <c r="G56" s="39"/>
      <c r="H56" s="39"/>
      <c r="I56" s="31" t="s">
        <v>24</v>
      </c>
      <c r="J56" s="62" t="str">
        <f>IF(J14="","",J14)</f>
        <v>31. 1. 2024</v>
      </c>
      <c r="K56" s="39"/>
      <c r="L56" s="116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</row>
    <row r="57" spans="1:47" s="2" customFormat="1" ht="7" customHeight="1">
      <c r="A57" s="37"/>
      <c r="B57" s="38"/>
      <c r="C57" s="39"/>
      <c r="D57" s="39"/>
      <c r="E57" s="39"/>
      <c r="F57" s="39"/>
      <c r="G57" s="39"/>
      <c r="H57" s="39"/>
      <c r="I57" s="39"/>
      <c r="J57" s="39"/>
      <c r="K57" s="39"/>
      <c r="L57" s="116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</row>
    <row r="58" spans="1:47" s="2" customFormat="1" ht="15.15" customHeight="1">
      <c r="A58" s="37"/>
      <c r="B58" s="38"/>
      <c r="C58" s="31" t="s">
        <v>30</v>
      </c>
      <c r="D58" s="39"/>
      <c r="E58" s="39"/>
      <c r="F58" s="29" t="str">
        <f>E17</f>
        <v>Město Český Brod</v>
      </c>
      <c r="G58" s="39"/>
      <c r="H58" s="39"/>
      <c r="I58" s="31" t="s">
        <v>37</v>
      </c>
      <c r="J58" s="35" t="str">
        <f>E23</f>
        <v>Ing. Petr Koblenc</v>
      </c>
      <c r="K58" s="39"/>
      <c r="L58" s="116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</row>
    <row r="59" spans="1:47" s="2" customFormat="1" ht="25.65" customHeight="1">
      <c r="A59" s="37"/>
      <c r="B59" s="38"/>
      <c r="C59" s="31" t="s">
        <v>36</v>
      </c>
      <c r="D59" s="39"/>
      <c r="E59" s="39"/>
      <c r="F59" s="29" t="str">
        <f>IF(E20="","",E20)</f>
        <v>1.SčV, a.s.</v>
      </c>
      <c r="G59" s="39"/>
      <c r="H59" s="39"/>
      <c r="I59" s="31" t="s">
        <v>40</v>
      </c>
      <c r="J59" s="35" t="str">
        <f>E26</f>
        <v>Vodohospodářský rozvoj a výstavba a.s.</v>
      </c>
      <c r="K59" s="39"/>
      <c r="L59" s="116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</row>
    <row r="60" spans="1:47" s="2" customFormat="1" ht="10.25" customHeight="1">
      <c r="A60" s="37"/>
      <c r="B60" s="38"/>
      <c r="C60" s="39"/>
      <c r="D60" s="39"/>
      <c r="E60" s="39"/>
      <c r="F60" s="39"/>
      <c r="G60" s="39"/>
      <c r="H60" s="39"/>
      <c r="I60" s="39"/>
      <c r="J60" s="39"/>
      <c r="K60" s="39"/>
      <c r="L60" s="116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</row>
    <row r="61" spans="1:47" s="2" customFormat="1" ht="29.25" customHeight="1">
      <c r="A61" s="37"/>
      <c r="B61" s="38"/>
      <c r="C61" s="139" t="s">
        <v>133</v>
      </c>
      <c r="D61" s="140"/>
      <c r="E61" s="140"/>
      <c r="F61" s="140"/>
      <c r="G61" s="140"/>
      <c r="H61" s="140"/>
      <c r="I61" s="140"/>
      <c r="J61" s="141" t="s">
        <v>134</v>
      </c>
      <c r="K61" s="140"/>
      <c r="L61" s="116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</row>
    <row r="62" spans="1:47" s="2" customFormat="1" ht="10.25" customHeight="1">
      <c r="A62" s="37"/>
      <c r="B62" s="38"/>
      <c r="C62" s="39"/>
      <c r="D62" s="39"/>
      <c r="E62" s="39"/>
      <c r="F62" s="39"/>
      <c r="G62" s="39"/>
      <c r="H62" s="39"/>
      <c r="I62" s="39"/>
      <c r="J62" s="39"/>
      <c r="K62" s="39"/>
      <c r="L62" s="116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</row>
    <row r="63" spans="1:47" s="2" customFormat="1" ht="22.75" customHeight="1">
      <c r="A63" s="37"/>
      <c r="B63" s="38"/>
      <c r="C63" s="142" t="s">
        <v>77</v>
      </c>
      <c r="D63" s="39"/>
      <c r="E63" s="39"/>
      <c r="F63" s="39"/>
      <c r="G63" s="39"/>
      <c r="H63" s="39"/>
      <c r="I63" s="39"/>
      <c r="J63" s="80">
        <f>J93</f>
        <v>936499.80999999994</v>
      </c>
      <c r="K63" s="39"/>
      <c r="L63" s="116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U63" s="19" t="s">
        <v>135</v>
      </c>
    </row>
    <row r="64" spans="1:47" s="10" customFormat="1" ht="25" customHeight="1">
      <c r="B64" s="177"/>
      <c r="C64" s="178"/>
      <c r="D64" s="179" t="s">
        <v>225</v>
      </c>
      <c r="E64" s="180"/>
      <c r="F64" s="180"/>
      <c r="G64" s="180"/>
      <c r="H64" s="180"/>
      <c r="I64" s="180"/>
      <c r="J64" s="181">
        <f>J94</f>
        <v>936499.80999999994</v>
      </c>
      <c r="K64" s="178"/>
      <c r="L64" s="182"/>
    </row>
    <row r="65" spans="1:31" s="11" customFormat="1" ht="19.899999999999999" customHeight="1">
      <c r="B65" s="183"/>
      <c r="C65" s="100"/>
      <c r="D65" s="184" t="s">
        <v>638</v>
      </c>
      <c r="E65" s="185"/>
      <c r="F65" s="185"/>
      <c r="G65" s="185"/>
      <c r="H65" s="185"/>
      <c r="I65" s="185"/>
      <c r="J65" s="186">
        <f>J95</f>
        <v>171075.61000000002</v>
      </c>
      <c r="K65" s="100"/>
      <c r="L65" s="187"/>
    </row>
    <row r="66" spans="1:31" s="11" customFormat="1" ht="19.899999999999999" customHeight="1">
      <c r="B66" s="183"/>
      <c r="C66" s="100"/>
      <c r="D66" s="184" t="s">
        <v>639</v>
      </c>
      <c r="E66" s="185"/>
      <c r="F66" s="185"/>
      <c r="G66" s="185"/>
      <c r="H66" s="185"/>
      <c r="I66" s="185"/>
      <c r="J66" s="186">
        <f>J146</f>
        <v>81811.02</v>
      </c>
      <c r="K66" s="100"/>
      <c r="L66" s="187"/>
    </row>
    <row r="67" spans="1:31" s="11" customFormat="1" ht="19.899999999999999" customHeight="1">
      <c r="B67" s="183"/>
      <c r="C67" s="100"/>
      <c r="D67" s="184" t="s">
        <v>640</v>
      </c>
      <c r="E67" s="185"/>
      <c r="F67" s="185"/>
      <c r="G67" s="185"/>
      <c r="H67" s="185"/>
      <c r="I67" s="185"/>
      <c r="J67" s="186">
        <f>J172</f>
        <v>160027.38999999998</v>
      </c>
      <c r="K67" s="100"/>
      <c r="L67" s="187"/>
    </row>
    <row r="68" spans="1:31" s="11" customFormat="1" ht="19.899999999999999" customHeight="1">
      <c r="B68" s="183"/>
      <c r="C68" s="100"/>
      <c r="D68" s="184" t="s">
        <v>854</v>
      </c>
      <c r="E68" s="185"/>
      <c r="F68" s="185"/>
      <c r="G68" s="185"/>
      <c r="H68" s="185"/>
      <c r="I68" s="185"/>
      <c r="J68" s="186">
        <f>J208</f>
        <v>313527.56999999995</v>
      </c>
      <c r="K68" s="100"/>
      <c r="L68" s="187"/>
    </row>
    <row r="69" spans="1:31" s="11" customFormat="1" ht="19.899999999999999" customHeight="1">
      <c r="B69" s="183"/>
      <c r="C69" s="100"/>
      <c r="D69" s="184" t="s">
        <v>855</v>
      </c>
      <c r="E69" s="185"/>
      <c r="F69" s="185"/>
      <c r="G69" s="185"/>
      <c r="H69" s="185"/>
      <c r="I69" s="185"/>
      <c r="J69" s="186">
        <f>J215</f>
        <v>162794.44999999998</v>
      </c>
      <c r="K69" s="100"/>
      <c r="L69" s="187"/>
    </row>
    <row r="70" spans="1:31" s="11" customFormat="1" ht="19.899999999999999" customHeight="1">
      <c r="B70" s="183"/>
      <c r="C70" s="100"/>
      <c r="D70" s="184" t="s">
        <v>856</v>
      </c>
      <c r="E70" s="185"/>
      <c r="F70" s="185"/>
      <c r="G70" s="185"/>
      <c r="H70" s="185"/>
      <c r="I70" s="185"/>
      <c r="J70" s="186">
        <f>J250</f>
        <v>10095.049999999999</v>
      </c>
      <c r="K70" s="100"/>
      <c r="L70" s="187"/>
    </row>
    <row r="71" spans="1:31" s="11" customFormat="1" ht="19.899999999999999" customHeight="1">
      <c r="B71" s="183"/>
      <c r="C71" s="100"/>
      <c r="D71" s="184" t="s">
        <v>239</v>
      </c>
      <c r="E71" s="185"/>
      <c r="F71" s="185"/>
      <c r="G71" s="185"/>
      <c r="H71" s="185"/>
      <c r="I71" s="185"/>
      <c r="J71" s="186">
        <f>J264</f>
        <v>37168.720000000001</v>
      </c>
      <c r="K71" s="100"/>
      <c r="L71" s="187"/>
    </row>
    <row r="72" spans="1:31" s="2" customFormat="1" ht="21.75" customHeight="1">
      <c r="A72" s="37"/>
      <c r="B72" s="38"/>
      <c r="C72" s="39"/>
      <c r="D72" s="39"/>
      <c r="E72" s="39"/>
      <c r="F72" s="39"/>
      <c r="G72" s="39"/>
      <c r="H72" s="39"/>
      <c r="I72" s="39"/>
      <c r="J72" s="39"/>
      <c r="K72" s="39"/>
      <c r="L72" s="116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</row>
    <row r="73" spans="1:31" s="2" customFormat="1" ht="7" customHeight="1">
      <c r="A73" s="37"/>
      <c r="B73" s="50"/>
      <c r="C73" s="51"/>
      <c r="D73" s="51"/>
      <c r="E73" s="51"/>
      <c r="F73" s="51"/>
      <c r="G73" s="51"/>
      <c r="H73" s="51"/>
      <c r="I73" s="51"/>
      <c r="J73" s="51"/>
      <c r="K73" s="51"/>
      <c r="L73" s="116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</row>
    <row r="77" spans="1:31" s="2" customFormat="1" ht="7" customHeight="1">
      <c r="A77" s="37"/>
      <c r="B77" s="52"/>
      <c r="C77" s="53"/>
      <c r="D77" s="53"/>
      <c r="E77" s="53"/>
      <c r="F77" s="53"/>
      <c r="G77" s="53"/>
      <c r="H77" s="53"/>
      <c r="I77" s="53"/>
      <c r="J77" s="53"/>
      <c r="K77" s="53"/>
      <c r="L77" s="116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</row>
    <row r="78" spans="1:31" s="2" customFormat="1" ht="25" customHeight="1">
      <c r="A78" s="37"/>
      <c r="B78" s="38"/>
      <c r="C78" s="25" t="s">
        <v>136</v>
      </c>
      <c r="D78" s="39"/>
      <c r="E78" s="39"/>
      <c r="F78" s="39"/>
      <c r="G78" s="39"/>
      <c r="H78" s="39"/>
      <c r="I78" s="39"/>
      <c r="J78" s="39"/>
      <c r="K78" s="39"/>
      <c r="L78" s="116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</row>
    <row r="79" spans="1:31" s="2" customFormat="1" ht="7" customHeight="1">
      <c r="A79" s="37"/>
      <c r="B79" s="38"/>
      <c r="C79" s="39"/>
      <c r="D79" s="39"/>
      <c r="E79" s="39"/>
      <c r="F79" s="39"/>
      <c r="G79" s="39"/>
      <c r="H79" s="39"/>
      <c r="I79" s="39"/>
      <c r="J79" s="39"/>
      <c r="K79" s="39"/>
      <c r="L79" s="116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</row>
    <row r="80" spans="1:31" s="2" customFormat="1" ht="12" customHeight="1">
      <c r="A80" s="37"/>
      <c r="B80" s="38"/>
      <c r="C80" s="31" t="s">
        <v>16</v>
      </c>
      <c r="D80" s="39"/>
      <c r="E80" s="39"/>
      <c r="F80" s="39"/>
      <c r="G80" s="39"/>
      <c r="H80" s="39"/>
      <c r="I80" s="39"/>
      <c r="J80" s="39"/>
      <c r="K80" s="39"/>
      <c r="L80" s="116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</row>
    <row r="81" spans="1:65" s="2" customFormat="1" ht="16.5" customHeight="1">
      <c r="A81" s="37"/>
      <c r="B81" s="38"/>
      <c r="C81" s="39"/>
      <c r="D81" s="39"/>
      <c r="E81" s="390" t="str">
        <f>E7</f>
        <v>Stavební úpravy přečerpávací stanice a odlehčovací komory 10 v ulici Sportovní</v>
      </c>
      <c r="F81" s="391"/>
      <c r="G81" s="391"/>
      <c r="H81" s="391"/>
      <c r="I81" s="39"/>
      <c r="J81" s="39"/>
      <c r="K81" s="39"/>
      <c r="L81" s="116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</row>
    <row r="82" spans="1:65" s="1" customFormat="1" ht="12" customHeight="1">
      <c r="B82" s="23"/>
      <c r="C82" s="31" t="s">
        <v>130</v>
      </c>
      <c r="D82" s="24"/>
      <c r="E82" s="24"/>
      <c r="F82" s="24"/>
      <c r="G82" s="24"/>
      <c r="H82" s="24"/>
      <c r="I82" s="24"/>
      <c r="J82" s="24"/>
      <c r="K82" s="24"/>
      <c r="L82" s="22"/>
    </row>
    <row r="83" spans="1:65" s="2" customFormat="1" ht="16.5" customHeight="1">
      <c r="A83" s="37"/>
      <c r="B83" s="38"/>
      <c r="C83" s="39"/>
      <c r="D83" s="39"/>
      <c r="E83" s="390" t="s">
        <v>851</v>
      </c>
      <c r="F83" s="392"/>
      <c r="G83" s="392"/>
      <c r="H83" s="392"/>
      <c r="I83" s="39"/>
      <c r="J83" s="39"/>
      <c r="K83" s="39"/>
      <c r="L83" s="116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</row>
    <row r="84" spans="1:65" s="2" customFormat="1" ht="12" customHeight="1">
      <c r="A84" s="37"/>
      <c r="B84" s="38"/>
      <c r="C84" s="31" t="s">
        <v>852</v>
      </c>
      <c r="D84" s="39"/>
      <c r="E84" s="39"/>
      <c r="F84" s="39"/>
      <c r="G84" s="39"/>
      <c r="H84" s="39"/>
      <c r="I84" s="39"/>
      <c r="J84" s="39"/>
      <c r="K84" s="39"/>
      <c r="L84" s="116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</row>
    <row r="85" spans="1:65" s="2" customFormat="1" ht="16.5" customHeight="1">
      <c r="A85" s="37"/>
      <c r="B85" s="38"/>
      <c r="C85" s="39"/>
      <c r="D85" s="39"/>
      <c r="E85" s="344" t="str">
        <f>E11</f>
        <v>03 - Odtok do vodoteče</v>
      </c>
      <c r="F85" s="392"/>
      <c r="G85" s="392"/>
      <c r="H85" s="392"/>
      <c r="I85" s="39"/>
      <c r="J85" s="39"/>
      <c r="K85" s="39"/>
      <c r="L85" s="116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</row>
    <row r="86" spans="1:65" s="2" customFormat="1" ht="7" customHeight="1">
      <c r="A86" s="37"/>
      <c r="B86" s="38"/>
      <c r="C86" s="39"/>
      <c r="D86" s="39"/>
      <c r="E86" s="39"/>
      <c r="F86" s="39"/>
      <c r="G86" s="39"/>
      <c r="H86" s="39"/>
      <c r="I86" s="39"/>
      <c r="J86" s="39"/>
      <c r="K86" s="39"/>
      <c r="L86" s="116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</row>
    <row r="87" spans="1:65" s="2" customFormat="1" ht="12" customHeight="1">
      <c r="A87" s="37"/>
      <c r="B87" s="38"/>
      <c r="C87" s="31" t="s">
        <v>22</v>
      </c>
      <c r="D87" s="39"/>
      <c r="E87" s="39"/>
      <c r="F87" s="29" t="str">
        <f>F14</f>
        <v>Český Brod</v>
      </c>
      <c r="G87" s="39"/>
      <c r="H87" s="39"/>
      <c r="I87" s="31" t="s">
        <v>24</v>
      </c>
      <c r="J87" s="62" t="str">
        <f>IF(J14="","",J14)</f>
        <v>31. 1. 2024</v>
      </c>
      <c r="K87" s="39"/>
      <c r="L87" s="116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</row>
    <row r="88" spans="1:65" s="2" customFormat="1" ht="7" customHeight="1">
      <c r="A88" s="37"/>
      <c r="B88" s="38"/>
      <c r="C88" s="39"/>
      <c r="D88" s="39"/>
      <c r="E88" s="39"/>
      <c r="F88" s="39"/>
      <c r="G88" s="39"/>
      <c r="H88" s="39"/>
      <c r="I88" s="39"/>
      <c r="J88" s="39"/>
      <c r="K88" s="39"/>
      <c r="L88" s="116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</row>
    <row r="89" spans="1:65" s="2" customFormat="1" ht="15.15" customHeight="1">
      <c r="A89" s="37"/>
      <c r="B89" s="38"/>
      <c r="C89" s="31" t="s">
        <v>30</v>
      </c>
      <c r="D89" s="39"/>
      <c r="E89" s="39"/>
      <c r="F89" s="29" t="str">
        <f>E17</f>
        <v>Město Český Brod</v>
      </c>
      <c r="G89" s="39"/>
      <c r="H89" s="39"/>
      <c r="I89" s="31" t="s">
        <v>37</v>
      </c>
      <c r="J89" s="35" t="str">
        <f>E23</f>
        <v>Ing. Petr Koblenc</v>
      </c>
      <c r="K89" s="39"/>
      <c r="L89" s="116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</row>
    <row r="90" spans="1:65" s="2" customFormat="1" ht="25.65" customHeight="1">
      <c r="A90" s="37"/>
      <c r="B90" s="38"/>
      <c r="C90" s="31" t="s">
        <v>36</v>
      </c>
      <c r="D90" s="39"/>
      <c r="E90" s="39"/>
      <c r="F90" s="29" t="str">
        <f>IF(E20="","",E20)</f>
        <v>1.SčV, a.s.</v>
      </c>
      <c r="G90" s="39"/>
      <c r="H90" s="39"/>
      <c r="I90" s="31" t="s">
        <v>40</v>
      </c>
      <c r="J90" s="35" t="str">
        <f>E26</f>
        <v>Vodohospodářský rozvoj a výstavba a.s.</v>
      </c>
      <c r="K90" s="39"/>
      <c r="L90" s="116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</row>
    <row r="91" spans="1:65" s="2" customFormat="1" ht="10.25" customHeight="1">
      <c r="A91" s="37"/>
      <c r="B91" s="38"/>
      <c r="C91" s="39"/>
      <c r="D91" s="39"/>
      <c r="E91" s="39"/>
      <c r="F91" s="39"/>
      <c r="G91" s="39"/>
      <c r="H91" s="39"/>
      <c r="I91" s="39"/>
      <c r="J91" s="39"/>
      <c r="K91" s="39"/>
      <c r="L91" s="116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</row>
    <row r="92" spans="1:65" s="9" customFormat="1" ht="29.25" customHeight="1">
      <c r="A92" s="143"/>
      <c r="B92" s="144"/>
      <c r="C92" s="145" t="s">
        <v>137</v>
      </c>
      <c r="D92" s="146" t="s">
        <v>64</v>
      </c>
      <c r="E92" s="146" t="s">
        <v>60</v>
      </c>
      <c r="F92" s="146" t="s">
        <v>61</v>
      </c>
      <c r="G92" s="146" t="s">
        <v>138</v>
      </c>
      <c r="H92" s="146" t="s">
        <v>139</v>
      </c>
      <c r="I92" s="146" t="s">
        <v>140</v>
      </c>
      <c r="J92" s="146" t="s">
        <v>134</v>
      </c>
      <c r="K92" s="147" t="s">
        <v>141</v>
      </c>
      <c r="L92" s="148"/>
      <c r="M92" s="71" t="s">
        <v>35</v>
      </c>
      <c r="N92" s="72" t="s">
        <v>49</v>
      </c>
      <c r="O92" s="72" t="s">
        <v>142</v>
      </c>
      <c r="P92" s="72" t="s">
        <v>143</v>
      </c>
      <c r="Q92" s="72" t="s">
        <v>144</v>
      </c>
      <c r="R92" s="72" t="s">
        <v>145</v>
      </c>
      <c r="S92" s="72" t="s">
        <v>146</v>
      </c>
      <c r="T92" s="73" t="s">
        <v>147</v>
      </c>
      <c r="U92" s="143"/>
      <c r="V92" s="143"/>
      <c r="W92" s="143"/>
      <c r="X92" s="143"/>
      <c r="Y92" s="143"/>
      <c r="Z92" s="143"/>
      <c r="AA92" s="143"/>
      <c r="AB92" s="143"/>
      <c r="AC92" s="143"/>
      <c r="AD92" s="143"/>
      <c r="AE92" s="143"/>
    </row>
    <row r="93" spans="1:65" s="2" customFormat="1" ht="22.75" customHeight="1">
      <c r="A93" s="37"/>
      <c r="B93" s="38"/>
      <c r="C93" s="78" t="s">
        <v>148</v>
      </c>
      <c r="D93" s="39"/>
      <c r="E93" s="39"/>
      <c r="F93" s="39"/>
      <c r="G93" s="39"/>
      <c r="H93" s="39"/>
      <c r="I93" s="39"/>
      <c r="J93" s="149">
        <f>BK93</f>
        <v>936499.80999999994</v>
      </c>
      <c r="K93" s="39"/>
      <c r="L93" s="42"/>
      <c r="M93" s="74"/>
      <c r="N93" s="150"/>
      <c r="O93" s="75"/>
      <c r="P93" s="151">
        <f>P94</f>
        <v>0</v>
      </c>
      <c r="Q93" s="75"/>
      <c r="R93" s="151">
        <f>R94</f>
        <v>32.044006060000001</v>
      </c>
      <c r="S93" s="75"/>
      <c r="T93" s="152">
        <f>T94</f>
        <v>0</v>
      </c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T93" s="19" t="s">
        <v>78</v>
      </c>
      <c r="AU93" s="19" t="s">
        <v>135</v>
      </c>
      <c r="BK93" s="153">
        <f>BK94</f>
        <v>936499.80999999994</v>
      </c>
    </row>
    <row r="94" spans="1:65" s="12" customFormat="1" ht="25.9" customHeight="1">
      <c r="B94" s="188"/>
      <c r="C94" s="189"/>
      <c r="D94" s="190" t="s">
        <v>78</v>
      </c>
      <c r="E94" s="191" t="s">
        <v>240</v>
      </c>
      <c r="F94" s="191" t="s">
        <v>241</v>
      </c>
      <c r="G94" s="189"/>
      <c r="H94" s="189"/>
      <c r="I94" s="192"/>
      <c r="J94" s="193">
        <f>BK94</f>
        <v>936499.80999999994</v>
      </c>
      <c r="K94" s="189"/>
      <c r="L94" s="194"/>
      <c r="M94" s="195"/>
      <c r="N94" s="196"/>
      <c r="O94" s="196"/>
      <c r="P94" s="197">
        <f>P95+P146+P172+P208+P215+P250+P264</f>
        <v>0</v>
      </c>
      <c r="Q94" s="196"/>
      <c r="R94" s="197">
        <f>R95+R146+R172+R208+R215+R250+R264</f>
        <v>32.044006060000001</v>
      </c>
      <c r="S94" s="196"/>
      <c r="T94" s="198">
        <f>T95+T146+T172+T208+T215+T250+T264</f>
        <v>0</v>
      </c>
      <c r="AR94" s="199" t="s">
        <v>87</v>
      </c>
      <c r="AT94" s="200" t="s">
        <v>78</v>
      </c>
      <c r="AU94" s="200" t="s">
        <v>79</v>
      </c>
      <c r="AY94" s="199" t="s">
        <v>154</v>
      </c>
      <c r="BK94" s="201">
        <f>BK95+BK146+BK172+BK208+BK215+BK250+BK264</f>
        <v>936499.80999999994</v>
      </c>
    </row>
    <row r="95" spans="1:65" s="12" customFormat="1" ht="22.75" customHeight="1">
      <c r="B95" s="188"/>
      <c r="C95" s="189"/>
      <c r="D95" s="190" t="s">
        <v>78</v>
      </c>
      <c r="E95" s="202" t="s">
        <v>642</v>
      </c>
      <c r="F95" s="202" t="s">
        <v>643</v>
      </c>
      <c r="G95" s="189"/>
      <c r="H95" s="189"/>
      <c r="I95" s="192"/>
      <c r="J95" s="203">
        <f>BK95</f>
        <v>171075.61000000002</v>
      </c>
      <c r="K95" s="189"/>
      <c r="L95" s="194"/>
      <c r="M95" s="195"/>
      <c r="N95" s="196"/>
      <c r="O95" s="196"/>
      <c r="P95" s="197">
        <f>SUM(P96:P145)</f>
        <v>0</v>
      </c>
      <c r="Q95" s="196"/>
      <c r="R95" s="197">
        <f>SUM(R96:R145)</f>
        <v>0.20797106000000001</v>
      </c>
      <c r="S95" s="196"/>
      <c r="T95" s="198">
        <f>SUM(T96:T145)</f>
        <v>0</v>
      </c>
      <c r="AR95" s="199" t="s">
        <v>87</v>
      </c>
      <c r="AT95" s="200" t="s">
        <v>78</v>
      </c>
      <c r="AU95" s="200" t="s">
        <v>87</v>
      </c>
      <c r="AY95" s="199" t="s">
        <v>154</v>
      </c>
      <c r="BK95" s="201">
        <f>SUM(BK96:BK145)</f>
        <v>171075.61000000002</v>
      </c>
    </row>
    <row r="96" spans="1:65" s="2" customFormat="1" ht="21.75" customHeight="1">
      <c r="A96" s="37"/>
      <c r="B96" s="38"/>
      <c r="C96" s="154" t="s">
        <v>87</v>
      </c>
      <c r="D96" s="154" t="s">
        <v>149</v>
      </c>
      <c r="E96" s="155" t="s">
        <v>857</v>
      </c>
      <c r="F96" s="156" t="s">
        <v>858</v>
      </c>
      <c r="G96" s="157" t="s">
        <v>859</v>
      </c>
      <c r="H96" s="158">
        <v>50</v>
      </c>
      <c r="I96" s="159">
        <v>73</v>
      </c>
      <c r="J96" s="160">
        <f>ROUND(I96*H96,2)</f>
        <v>3650</v>
      </c>
      <c r="K96" s="156" t="s">
        <v>251</v>
      </c>
      <c r="L96" s="42"/>
      <c r="M96" s="161" t="s">
        <v>35</v>
      </c>
      <c r="N96" s="162" t="s">
        <v>50</v>
      </c>
      <c r="O96" s="67"/>
      <c r="P96" s="163">
        <f>O96*H96</f>
        <v>0</v>
      </c>
      <c r="Q96" s="163">
        <v>4.0000000000000003E-5</v>
      </c>
      <c r="R96" s="163">
        <f>Q96*H96</f>
        <v>2E-3</v>
      </c>
      <c r="S96" s="163">
        <v>0</v>
      </c>
      <c r="T96" s="164">
        <f>S96*H96</f>
        <v>0</v>
      </c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R96" s="165" t="s">
        <v>163</v>
      </c>
      <c r="AT96" s="165" t="s">
        <v>149</v>
      </c>
      <c r="AU96" s="165" t="s">
        <v>89</v>
      </c>
      <c r="AY96" s="19" t="s">
        <v>154</v>
      </c>
      <c r="BE96" s="166">
        <f>IF(N96="základní",J96,0)</f>
        <v>3650</v>
      </c>
      <c r="BF96" s="166">
        <f>IF(N96="snížená",J96,0)</f>
        <v>0</v>
      </c>
      <c r="BG96" s="166">
        <f>IF(N96="zákl. přenesená",J96,0)</f>
        <v>0</v>
      </c>
      <c r="BH96" s="166">
        <f>IF(N96="sníž. přenesená",J96,0)</f>
        <v>0</v>
      </c>
      <c r="BI96" s="166">
        <f>IF(N96="nulová",J96,0)</f>
        <v>0</v>
      </c>
      <c r="BJ96" s="19" t="s">
        <v>87</v>
      </c>
      <c r="BK96" s="166">
        <f>ROUND(I96*H96,2)</f>
        <v>3650</v>
      </c>
      <c r="BL96" s="19" t="s">
        <v>163</v>
      </c>
      <c r="BM96" s="165" t="s">
        <v>1293</v>
      </c>
    </row>
    <row r="97" spans="1:65" s="2" customFormat="1" ht="10">
      <c r="A97" s="37"/>
      <c r="B97" s="38"/>
      <c r="C97" s="39"/>
      <c r="D97" s="215" t="s">
        <v>253</v>
      </c>
      <c r="E97" s="39"/>
      <c r="F97" s="216" t="s">
        <v>861</v>
      </c>
      <c r="G97" s="39"/>
      <c r="H97" s="39"/>
      <c r="I97" s="169"/>
      <c r="J97" s="39"/>
      <c r="K97" s="39"/>
      <c r="L97" s="42"/>
      <c r="M97" s="170"/>
      <c r="N97" s="171"/>
      <c r="O97" s="67"/>
      <c r="P97" s="67"/>
      <c r="Q97" s="67"/>
      <c r="R97" s="67"/>
      <c r="S97" s="67"/>
      <c r="T97" s="68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T97" s="19" t="s">
        <v>253</v>
      </c>
      <c r="AU97" s="19" t="s">
        <v>89</v>
      </c>
    </row>
    <row r="98" spans="1:65" s="13" customFormat="1" ht="10">
      <c r="B98" s="204"/>
      <c r="C98" s="205"/>
      <c r="D98" s="167" t="s">
        <v>247</v>
      </c>
      <c r="E98" s="206" t="s">
        <v>35</v>
      </c>
      <c r="F98" s="207" t="s">
        <v>862</v>
      </c>
      <c r="G98" s="205"/>
      <c r="H98" s="208">
        <v>50</v>
      </c>
      <c r="I98" s="209"/>
      <c r="J98" s="205"/>
      <c r="K98" s="205"/>
      <c r="L98" s="210"/>
      <c r="M98" s="211"/>
      <c r="N98" s="212"/>
      <c r="O98" s="212"/>
      <c r="P98" s="212"/>
      <c r="Q98" s="212"/>
      <c r="R98" s="212"/>
      <c r="S98" s="212"/>
      <c r="T98" s="213"/>
      <c r="AT98" s="214" t="s">
        <v>247</v>
      </c>
      <c r="AU98" s="214" t="s">
        <v>89</v>
      </c>
      <c r="AV98" s="13" t="s">
        <v>89</v>
      </c>
      <c r="AW98" s="13" t="s">
        <v>39</v>
      </c>
      <c r="AX98" s="13" t="s">
        <v>87</v>
      </c>
      <c r="AY98" s="214" t="s">
        <v>154</v>
      </c>
    </row>
    <row r="99" spans="1:65" s="2" customFormat="1" ht="24.15" customHeight="1">
      <c r="A99" s="37"/>
      <c r="B99" s="38"/>
      <c r="C99" s="154" t="s">
        <v>89</v>
      </c>
      <c r="D99" s="154" t="s">
        <v>149</v>
      </c>
      <c r="E99" s="155" t="s">
        <v>868</v>
      </c>
      <c r="F99" s="156" t="s">
        <v>869</v>
      </c>
      <c r="G99" s="157" t="s">
        <v>870</v>
      </c>
      <c r="H99" s="158">
        <v>100</v>
      </c>
      <c r="I99" s="159">
        <v>35</v>
      </c>
      <c r="J99" s="160">
        <f>ROUND(I99*H99,2)</f>
        <v>3500</v>
      </c>
      <c r="K99" s="156" t="s">
        <v>251</v>
      </c>
      <c r="L99" s="42"/>
      <c r="M99" s="161" t="s">
        <v>35</v>
      </c>
      <c r="N99" s="162" t="s">
        <v>50</v>
      </c>
      <c r="O99" s="67"/>
      <c r="P99" s="163">
        <f>O99*H99</f>
        <v>0</v>
      </c>
      <c r="Q99" s="163">
        <v>0</v>
      </c>
      <c r="R99" s="163">
        <f>Q99*H99</f>
        <v>0</v>
      </c>
      <c r="S99" s="163">
        <v>0</v>
      </c>
      <c r="T99" s="164">
        <f>S99*H99</f>
        <v>0</v>
      </c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R99" s="165" t="s">
        <v>163</v>
      </c>
      <c r="AT99" s="165" t="s">
        <v>149</v>
      </c>
      <c r="AU99" s="165" t="s">
        <v>89</v>
      </c>
      <c r="AY99" s="19" t="s">
        <v>154</v>
      </c>
      <c r="BE99" s="166">
        <f>IF(N99="základní",J99,0)</f>
        <v>3500</v>
      </c>
      <c r="BF99" s="166">
        <f>IF(N99="snížená",J99,0)</f>
        <v>0</v>
      </c>
      <c r="BG99" s="166">
        <f>IF(N99="zákl. přenesená",J99,0)</f>
        <v>0</v>
      </c>
      <c r="BH99" s="166">
        <f>IF(N99="sníž. přenesená",J99,0)</f>
        <v>0</v>
      </c>
      <c r="BI99" s="166">
        <f>IF(N99="nulová",J99,0)</f>
        <v>0</v>
      </c>
      <c r="BJ99" s="19" t="s">
        <v>87</v>
      </c>
      <c r="BK99" s="166">
        <f>ROUND(I99*H99,2)</f>
        <v>3500</v>
      </c>
      <c r="BL99" s="19" t="s">
        <v>163</v>
      </c>
      <c r="BM99" s="165" t="s">
        <v>1294</v>
      </c>
    </row>
    <row r="100" spans="1:65" s="2" customFormat="1" ht="10">
      <c r="A100" s="37"/>
      <c r="B100" s="38"/>
      <c r="C100" s="39"/>
      <c r="D100" s="215" t="s">
        <v>253</v>
      </c>
      <c r="E100" s="39"/>
      <c r="F100" s="216" t="s">
        <v>872</v>
      </c>
      <c r="G100" s="39"/>
      <c r="H100" s="39"/>
      <c r="I100" s="169"/>
      <c r="J100" s="39"/>
      <c r="K100" s="39"/>
      <c r="L100" s="42"/>
      <c r="M100" s="170"/>
      <c r="N100" s="171"/>
      <c r="O100" s="67"/>
      <c r="P100" s="67"/>
      <c r="Q100" s="67"/>
      <c r="R100" s="67"/>
      <c r="S100" s="67"/>
      <c r="T100" s="68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T100" s="19" t="s">
        <v>253</v>
      </c>
      <c r="AU100" s="19" t="s">
        <v>89</v>
      </c>
    </row>
    <row r="101" spans="1:65" s="13" customFormat="1" ht="10">
      <c r="B101" s="204"/>
      <c r="C101" s="205"/>
      <c r="D101" s="167" t="s">
        <v>247</v>
      </c>
      <c r="E101" s="206" t="s">
        <v>35</v>
      </c>
      <c r="F101" s="207" t="s">
        <v>873</v>
      </c>
      <c r="G101" s="205"/>
      <c r="H101" s="208">
        <v>100</v>
      </c>
      <c r="I101" s="209"/>
      <c r="J101" s="205"/>
      <c r="K101" s="205"/>
      <c r="L101" s="210"/>
      <c r="M101" s="211"/>
      <c r="N101" s="212"/>
      <c r="O101" s="212"/>
      <c r="P101" s="212"/>
      <c r="Q101" s="212"/>
      <c r="R101" s="212"/>
      <c r="S101" s="212"/>
      <c r="T101" s="213"/>
      <c r="AT101" s="214" t="s">
        <v>247</v>
      </c>
      <c r="AU101" s="214" t="s">
        <v>89</v>
      </c>
      <c r="AV101" s="13" t="s">
        <v>89</v>
      </c>
      <c r="AW101" s="13" t="s">
        <v>39</v>
      </c>
      <c r="AX101" s="13" t="s">
        <v>87</v>
      </c>
      <c r="AY101" s="214" t="s">
        <v>154</v>
      </c>
    </row>
    <row r="102" spans="1:65" s="2" customFormat="1" ht="49" customHeight="1">
      <c r="A102" s="37"/>
      <c r="B102" s="38"/>
      <c r="C102" s="154" t="s">
        <v>159</v>
      </c>
      <c r="D102" s="154" t="s">
        <v>149</v>
      </c>
      <c r="E102" s="155" t="s">
        <v>644</v>
      </c>
      <c r="F102" s="156" t="s">
        <v>645</v>
      </c>
      <c r="G102" s="157" t="s">
        <v>274</v>
      </c>
      <c r="H102" s="158">
        <v>4</v>
      </c>
      <c r="I102" s="159">
        <v>428.73</v>
      </c>
      <c r="J102" s="160">
        <f>ROUND(I102*H102,2)</f>
        <v>1714.92</v>
      </c>
      <c r="K102" s="156" t="s">
        <v>251</v>
      </c>
      <c r="L102" s="42"/>
      <c r="M102" s="161" t="s">
        <v>35</v>
      </c>
      <c r="N102" s="162" t="s">
        <v>50</v>
      </c>
      <c r="O102" s="67"/>
      <c r="P102" s="163">
        <f>O102*H102</f>
        <v>0</v>
      </c>
      <c r="Q102" s="163">
        <v>3.6900000000000002E-2</v>
      </c>
      <c r="R102" s="163">
        <f>Q102*H102</f>
        <v>0.14760000000000001</v>
      </c>
      <c r="S102" s="163">
        <v>0</v>
      </c>
      <c r="T102" s="164">
        <f>S102*H102</f>
        <v>0</v>
      </c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R102" s="165" t="s">
        <v>163</v>
      </c>
      <c r="AT102" s="165" t="s">
        <v>149</v>
      </c>
      <c r="AU102" s="165" t="s">
        <v>89</v>
      </c>
      <c r="AY102" s="19" t="s">
        <v>154</v>
      </c>
      <c r="BE102" s="166">
        <f>IF(N102="základní",J102,0)</f>
        <v>1714.92</v>
      </c>
      <c r="BF102" s="166">
        <f>IF(N102="snížená",J102,0)</f>
        <v>0</v>
      </c>
      <c r="BG102" s="166">
        <f>IF(N102="zákl. přenesená",J102,0)</f>
        <v>0</v>
      </c>
      <c r="BH102" s="166">
        <f>IF(N102="sníž. přenesená",J102,0)</f>
        <v>0</v>
      </c>
      <c r="BI102" s="166">
        <f>IF(N102="nulová",J102,0)</f>
        <v>0</v>
      </c>
      <c r="BJ102" s="19" t="s">
        <v>87</v>
      </c>
      <c r="BK102" s="166">
        <f>ROUND(I102*H102,2)</f>
        <v>1714.92</v>
      </c>
      <c r="BL102" s="19" t="s">
        <v>163</v>
      </c>
      <c r="BM102" s="165" t="s">
        <v>1295</v>
      </c>
    </row>
    <row r="103" spans="1:65" s="2" customFormat="1" ht="10">
      <c r="A103" s="37"/>
      <c r="B103" s="38"/>
      <c r="C103" s="39"/>
      <c r="D103" s="215" t="s">
        <v>253</v>
      </c>
      <c r="E103" s="39"/>
      <c r="F103" s="216" t="s">
        <v>647</v>
      </c>
      <c r="G103" s="39"/>
      <c r="H103" s="39"/>
      <c r="I103" s="169"/>
      <c r="J103" s="39"/>
      <c r="K103" s="39"/>
      <c r="L103" s="42"/>
      <c r="M103" s="170"/>
      <c r="N103" s="171"/>
      <c r="O103" s="67"/>
      <c r="P103" s="67"/>
      <c r="Q103" s="67"/>
      <c r="R103" s="67"/>
      <c r="S103" s="67"/>
      <c r="T103" s="68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T103" s="19" t="s">
        <v>253</v>
      </c>
      <c r="AU103" s="19" t="s">
        <v>89</v>
      </c>
    </row>
    <row r="104" spans="1:65" s="13" customFormat="1" ht="10">
      <c r="B104" s="204"/>
      <c r="C104" s="205"/>
      <c r="D104" s="167" t="s">
        <v>247</v>
      </c>
      <c r="E104" s="206" t="s">
        <v>35</v>
      </c>
      <c r="F104" s="207" t="s">
        <v>1296</v>
      </c>
      <c r="G104" s="205"/>
      <c r="H104" s="208">
        <v>4</v>
      </c>
      <c r="I104" s="209"/>
      <c r="J104" s="205"/>
      <c r="K104" s="205"/>
      <c r="L104" s="210"/>
      <c r="M104" s="211"/>
      <c r="N104" s="212"/>
      <c r="O104" s="212"/>
      <c r="P104" s="212"/>
      <c r="Q104" s="212"/>
      <c r="R104" s="212"/>
      <c r="S104" s="212"/>
      <c r="T104" s="213"/>
      <c r="AT104" s="214" t="s">
        <v>247</v>
      </c>
      <c r="AU104" s="214" t="s">
        <v>89</v>
      </c>
      <c r="AV104" s="13" t="s">
        <v>89</v>
      </c>
      <c r="AW104" s="13" t="s">
        <v>39</v>
      </c>
      <c r="AX104" s="13" t="s">
        <v>87</v>
      </c>
      <c r="AY104" s="214" t="s">
        <v>154</v>
      </c>
    </row>
    <row r="105" spans="1:65" s="2" customFormat="1" ht="24.15" customHeight="1">
      <c r="A105" s="37"/>
      <c r="B105" s="38"/>
      <c r="C105" s="154" t="s">
        <v>163</v>
      </c>
      <c r="D105" s="154" t="s">
        <v>149</v>
      </c>
      <c r="E105" s="155" t="s">
        <v>660</v>
      </c>
      <c r="F105" s="156" t="s">
        <v>661</v>
      </c>
      <c r="G105" s="157" t="s">
        <v>662</v>
      </c>
      <c r="H105" s="158">
        <v>6</v>
      </c>
      <c r="I105" s="159">
        <v>594</v>
      </c>
      <c r="J105" s="160">
        <f>ROUND(I105*H105,2)</f>
        <v>3564</v>
      </c>
      <c r="K105" s="156" t="s">
        <v>251</v>
      </c>
      <c r="L105" s="42"/>
      <c r="M105" s="161" t="s">
        <v>35</v>
      </c>
      <c r="N105" s="162" t="s">
        <v>50</v>
      </c>
      <c r="O105" s="67"/>
      <c r="P105" s="163">
        <f>O105*H105</f>
        <v>0</v>
      </c>
      <c r="Q105" s="163">
        <v>0</v>
      </c>
      <c r="R105" s="163">
        <f>Q105*H105</f>
        <v>0</v>
      </c>
      <c r="S105" s="163">
        <v>0</v>
      </c>
      <c r="T105" s="164">
        <f>S105*H105</f>
        <v>0</v>
      </c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R105" s="165" t="s">
        <v>163</v>
      </c>
      <c r="AT105" s="165" t="s">
        <v>149</v>
      </c>
      <c r="AU105" s="165" t="s">
        <v>89</v>
      </c>
      <c r="AY105" s="19" t="s">
        <v>154</v>
      </c>
      <c r="BE105" s="166">
        <f>IF(N105="základní",J105,0)</f>
        <v>3564</v>
      </c>
      <c r="BF105" s="166">
        <f>IF(N105="snížená",J105,0)</f>
        <v>0</v>
      </c>
      <c r="BG105" s="166">
        <f>IF(N105="zákl. přenesená",J105,0)</f>
        <v>0</v>
      </c>
      <c r="BH105" s="166">
        <f>IF(N105="sníž. přenesená",J105,0)</f>
        <v>0</v>
      </c>
      <c r="BI105" s="166">
        <f>IF(N105="nulová",J105,0)</f>
        <v>0</v>
      </c>
      <c r="BJ105" s="19" t="s">
        <v>87</v>
      </c>
      <c r="BK105" s="166">
        <f>ROUND(I105*H105,2)</f>
        <v>3564</v>
      </c>
      <c r="BL105" s="19" t="s">
        <v>163</v>
      </c>
      <c r="BM105" s="165" t="s">
        <v>1297</v>
      </c>
    </row>
    <row r="106" spans="1:65" s="2" customFormat="1" ht="10">
      <c r="A106" s="37"/>
      <c r="B106" s="38"/>
      <c r="C106" s="39"/>
      <c r="D106" s="215" t="s">
        <v>253</v>
      </c>
      <c r="E106" s="39"/>
      <c r="F106" s="216" t="s">
        <v>664</v>
      </c>
      <c r="G106" s="39"/>
      <c r="H106" s="39"/>
      <c r="I106" s="169"/>
      <c r="J106" s="39"/>
      <c r="K106" s="39"/>
      <c r="L106" s="42"/>
      <c r="M106" s="170"/>
      <c r="N106" s="171"/>
      <c r="O106" s="67"/>
      <c r="P106" s="67"/>
      <c r="Q106" s="67"/>
      <c r="R106" s="67"/>
      <c r="S106" s="67"/>
      <c r="T106" s="68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T106" s="19" t="s">
        <v>253</v>
      </c>
      <c r="AU106" s="19" t="s">
        <v>89</v>
      </c>
    </row>
    <row r="107" spans="1:65" s="13" customFormat="1" ht="10">
      <c r="B107" s="204"/>
      <c r="C107" s="205"/>
      <c r="D107" s="167" t="s">
        <v>247</v>
      </c>
      <c r="E107" s="206" t="s">
        <v>35</v>
      </c>
      <c r="F107" s="207" t="s">
        <v>1298</v>
      </c>
      <c r="G107" s="205"/>
      <c r="H107" s="208">
        <v>6</v>
      </c>
      <c r="I107" s="209"/>
      <c r="J107" s="205"/>
      <c r="K107" s="205"/>
      <c r="L107" s="210"/>
      <c r="M107" s="211"/>
      <c r="N107" s="212"/>
      <c r="O107" s="212"/>
      <c r="P107" s="212"/>
      <c r="Q107" s="212"/>
      <c r="R107" s="212"/>
      <c r="S107" s="212"/>
      <c r="T107" s="213"/>
      <c r="AT107" s="214" t="s">
        <v>247</v>
      </c>
      <c r="AU107" s="214" t="s">
        <v>89</v>
      </c>
      <c r="AV107" s="13" t="s">
        <v>89</v>
      </c>
      <c r="AW107" s="13" t="s">
        <v>39</v>
      </c>
      <c r="AX107" s="13" t="s">
        <v>87</v>
      </c>
      <c r="AY107" s="214" t="s">
        <v>154</v>
      </c>
    </row>
    <row r="108" spans="1:65" s="2" customFormat="1" ht="24.15" customHeight="1">
      <c r="A108" s="37"/>
      <c r="B108" s="38"/>
      <c r="C108" s="154" t="s">
        <v>167</v>
      </c>
      <c r="D108" s="154" t="s">
        <v>149</v>
      </c>
      <c r="E108" s="155" t="s">
        <v>1299</v>
      </c>
      <c r="F108" s="156" t="s">
        <v>1300</v>
      </c>
      <c r="G108" s="157" t="s">
        <v>662</v>
      </c>
      <c r="H108" s="158">
        <v>48.31</v>
      </c>
      <c r="I108" s="159">
        <v>566</v>
      </c>
      <c r="J108" s="160">
        <f>ROUND(I108*H108,2)</f>
        <v>27343.46</v>
      </c>
      <c r="K108" s="156" t="s">
        <v>251</v>
      </c>
      <c r="L108" s="42"/>
      <c r="M108" s="161" t="s">
        <v>35</v>
      </c>
      <c r="N108" s="162" t="s">
        <v>50</v>
      </c>
      <c r="O108" s="67"/>
      <c r="P108" s="163">
        <f>O108*H108</f>
        <v>0</v>
      </c>
      <c r="Q108" s="163">
        <v>0</v>
      </c>
      <c r="R108" s="163">
        <f>Q108*H108</f>
        <v>0</v>
      </c>
      <c r="S108" s="163">
        <v>0</v>
      </c>
      <c r="T108" s="164">
        <f>S108*H108</f>
        <v>0</v>
      </c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R108" s="165" t="s">
        <v>163</v>
      </c>
      <c r="AT108" s="165" t="s">
        <v>149</v>
      </c>
      <c r="AU108" s="165" t="s">
        <v>89</v>
      </c>
      <c r="AY108" s="19" t="s">
        <v>154</v>
      </c>
      <c r="BE108" s="166">
        <f>IF(N108="základní",J108,0)</f>
        <v>27343.46</v>
      </c>
      <c r="BF108" s="166">
        <f>IF(N108="snížená",J108,0)</f>
        <v>0</v>
      </c>
      <c r="BG108" s="166">
        <f>IF(N108="zákl. přenesená",J108,0)</f>
        <v>0</v>
      </c>
      <c r="BH108" s="166">
        <f>IF(N108="sníž. přenesená",J108,0)</f>
        <v>0</v>
      </c>
      <c r="BI108" s="166">
        <f>IF(N108="nulová",J108,0)</f>
        <v>0</v>
      </c>
      <c r="BJ108" s="19" t="s">
        <v>87</v>
      </c>
      <c r="BK108" s="166">
        <f>ROUND(I108*H108,2)</f>
        <v>27343.46</v>
      </c>
      <c r="BL108" s="19" t="s">
        <v>163</v>
      </c>
      <c r="BM108" s="165" t="s">
        <v>1301</v>
      </c>
    </row>
    <row r="109" spans="1:65" s="2" customFormat="1" ht="10">
      <c r="A109" s="37"/>
      <c r="B109" s="38"/>
      <c r="C109" s="39"/>
      <c r="D109" s="215" t="s">
        <v>253</v>
      </c>
      <c r="E109" s="39"/>
      <c r="F109" s="216" t="s">
        <v>1302</v>
      </c>
      <c r="G109" s="39"/>
      <c r="H109" s="39"/>
      <c r="I109" s="169"/>
      <c r="J109" s="39"/>
      <c r="K109" s="39"/>
      <c r="L109" s="42"/>
      <c r="M109" s="170"/>
      <c r="N109" s="171"/>
      <c r="O109" s="67"/>
      <c r="P109" s="67"/>
      <c r="Q109" s="67"/>
      <c r="R109" s="67"/>
      <c r="S109" s="67"/>
      <c r="T109" s="68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T109" s="19" t="s">
        <v>253</v>
      </c>
      <c r="AU109" s="19" t="s">
        <v>89</v>
      </c>
    </row>
    <row r="110" spans="1:65" s="13" customFormat="1" ht="10">
      <c r="B110" s="204"/>
      <c r="C110" s="205"/>
      <c r="D110" s="167" t="s">
        <v>247</v>
      </c>
      <c r="E110" s="206" t="s">
        <v>35</v>
      </c>
      <c r="F110" s="207" t="s">
        <v>1303</v>
      </c>
      <c r="G110" s="205"/>
      <c r="H110" s="208">
        <v>69.174000000000007</v>
      </c>
      <c r="I110" s="209"/>
      <c r="J110" s="205"/>
      <c r="K110" s="205"/>
      <c r="L110" s="210"/>
      <c r="M110" s="211"/>
      <c r="N110" s="212"/>
      <c r="O110" s="212"/>
      <c r="P110" s="212"/>
      <c r="Q110" s="212"/>
      <c r="R110" s="212"/>
      <c r="S110" s="212"/>
      <c r="T110" s="213"/>
      <c r="AT110" s="214" t="s">
        <v>247</v>
      </c>
      <c r="AU110" s="214" t="s">
        <v>89</v>
      </c>
      <c r="AV110" s="13" t="s">
        <v>89</v>
      </c>
      <c r="AW110" s="13" t="s">
        <v>39</v>
      </c>
      <c r="AX110" s="13" t="s">
        <v>79</v>
      </c>
      <c r="AY110" s="214" t="s">
        <v>154</v>
      </c>
    </row>
    <row r="111" spans="1:65" s="13" customFormat="1" ht="10">
      <c r="B111" s="204"/>
      <c r="C111" s="205"/>
      <c r="D111" s="167" t="s">
        <v>247</v>
      </c>
      <c r="E111" s="206" t="s">
        <v>35</v>
      </c>
      <c r="F111" s="207" t="s">
        <v>1304</v>
      </c>
      <c r="G111" s="205"/>
      <c r="H111" s="208">
        <v>29.76</v>
      </c>
      <c r="I111" s="209"/>
      <c r="J111" s="205"/>
      <c r="K111" s="205"/>
      <c r="L111" s="210"/>
      <c r="M111" s="211"/>
      <c r="N111" s="212"/>
      <c r="O111" s="212"/>
      <c r="P111" s="212"/>
      <c r="Q111" s="212"/>
      <c r="R111" s="212"/>
      <c r="S111" s="212"/>
      <c r="T111" s="213"/>
      <c r="AT111" s="214" t="s">
        <v>247</v>
      </c>
      <c r="AU111" s="214" t="s">
        <v>89</v>
      </c>
      <c r="AV111" s="13" t="s">
        <v>89</v>
      </c>
      <c r="AW111" s="13" t="s">
        <v>39</v>
      </c>
      <c r="AX111" s="13" t="s">
        <v>79</v>
      </c>
      <c r="AY111" s="214" t="s">
        <v>154</v>
      </c>
    </row>
    <row r="112" spans="1:65" s="13" customFormat="1" ht="10">
      <c r="B112" s="204"/>
      <c r="C112" s="205"/>
      <c r="D112" s="167" t="s">
        <v>247</v>
      </c>
      <c r="E112" s="206" t="s">
        <v>35</v>
      </c>
      <c r="F112" s="207" t="s">
        <v>1305</v>
      </c>
      <c r="G112" s="205"/>
      <c r="H112" s="208">
        <v>62.1</v>
      </c>
      <c r="I112" s="209"/>
      <c r="J112" s="205"/>
      <c r="K112" s="205"/>
      <c r="L112" s="210"/>
      <c r="M112" s="211"/>
      <c r="N112" s="212"/>
      <c r="O112" s="212"/>
      <c r="P112" s="212"/>
      <c r="Q112" s="212"/>
      <c r="R112" s="212"/>
      <c r="S112" s="212"/>
      <c r="T112" s="213"/>
      <c r="AT112" s="214" t="s">
        <v>247</v>
      </c>
      <c r="AU112" s="214" t="s">
        <v>89</v>
      </c>
      <c r="AV112" s="13" t="s">
        <v>89</v>
      </c>
      <c r="AW112" s="13" t="s">
        <v>39</v>
      </c>
      <c r="AX112" s="13" t="s">
        <v>79</v>
      </c>
      <c r="AY112" s="214" t="s">
        <v>154</v>
      </c>
    </row>
    <row r="113" spans="1:65" s="15" customFormat="1" ht="10">
      <c r="B113" s="238"/>
      <c r="C113" s="239"/>
      <c r="D113" s="167" t="s">
        <v>247</v>
      </c>
      <c r="E113" s="240" t="s">
        <v>35</v>
      </c>
      <c r="F113" s="241" t="s">
        <v>482</v>
      </c>
      <c r="G113" s="239"/>
      <c r="H113" s="242">
        <v>161.03399999999999</v>
      </c>
      <c r="I113" s="243"/>
      <c r="J113" s="239"/>
      <c r="K113" s="239"/>
      <c r="L113" s="244"/>
      <c r="M113" s="245"/>
      <c r="N113" s="246"/>
      <c r="O113" s="246"/>
      <c r="P113" s="246"/>
      <c r="Q113" s="246"/>
      <c r="R113" s="246"/>
      <c r="S113" s="246"/>
      <c r="T113" s="247"/>
      <c r="AT113" s="248" t="s">
        <v>247</v>
      </c>
      <c r="AU113" s="248" t="s">
        <v>89</v>
      </c>
      <c r="AV113" s="15" t="s">
        <v>159</v>
      </c>
      <c r="AW113" s="15" t="s">
        <v>39</v>
      </c>
      <c r="AX113" s="15" t="s">
        <v>79</v>
      </c>
      <c r="AY113" s="248" t="s">
        <v>154</v>
      </c>
    </row>
    <row r="114" spans="1:65" s="13" customFormat="1" ht="10">
      <c r="B114" s="204"/>
      <c r="C114" s="205"/>
      <c r="D114" s="167" t="s">
        <v>247</v>
      </c>
      <c r="E114" s="206" t="s">
        <v>35</v>
      </c>
      <c r="F114" s="207" t="s">
        <v>1306</v>
      </c>
      <c r="G114" s="205"/>
      <c r="H114" s="208">
        <v>48.31</v>
      </c>
      <c r="I114" s="209"/>
      <c r="J114" s="205"/>
      <c r="K114" s="205"/>
      <c r="L114" s="210"/>
      <c r="M114" s="211"/>
      <c r="N114" s="212"/>
      <c r="O114" s="212"/>
      <c r="P114" s="212"/>
      <c r="Q114" s="212"/>
      <c r="R114" s="212"/>
      <c r="S114" s="212"/>
      <c r="T114" s="213"/>
      <c r="AT114" s="214" t="s">
        <v>247</v>
      </c>
      <c r="AU114" s="214" t="s">
        <v>89</v>
      </c>
      <c r="AV114" s="13" t="s">
        <v>89</v>
      </c>
      <c r="AW114" s="13" t="s">
        <v>39</v>
      </c>
      <c r="AX114" s="13" t="s">
        <v>87</v>
      </c>
      <c r="AY114" s="214" t="s">
        <v>154</v>
      </c>
    </row>
    <row r="115" spans="1:65" s="2" customFormat="1" ht="24.15" customHeight="1">
      <c r="A115" s="37"/>
      <c r="B115" s="38"/>
      <c r="C115" s="154" t="s">
        <v>171</v>
      </c>
      <c r="D115" s="154" t="s">
        <v>149</v>
      </c>
      <c r="E115" s="155" t="s">
        <v>1164</v>
      </c>
      <c r="F115" s="156" t="s">
        <v>1165</v>
      </c>
      <c r="G115" s="157" t="s">
        <v>662</v>
      </c>
      <c r="H115" s="158">
        <v>32.207000000000001</v>
      </c>
      <c r="I115" s="159">
        <v>904</v>
      </c>
      <c r="J115" s="160">
        <f>ROUND(I115*H115,2)</f>
        <v>29115.13</v>
      </c>
      <c r="K115" s="156" t="s">
        <v>251</v>
      </c>
      <c r="L115" s="42"/>
      <c r="M115" s="161" t="s">
        <v>35</v>
      </c>
      <c r="N115" s="162" t="s">
        <v>50</v>
      </c>
      <c r="O115" s="67"/>
      <c r="P115" s="163">
        <f>O115*H115</f>
        <v>0</v>
      </c>
      <c r="Q115" s="163">
        <v>0</v>
      </c>
      <c r="R115" s="163">
        <f>Q115*H115</f>
        <v>0</v>
      </c>
      <c r="S115" s="163">
        <v>0</v>
      </c>
      <c r="T115" s="164">
        <f>S115*H115</f>
        <v>0</v>
      </c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R115" s="165" t="s">
        <v>163</v>
      </c>
      <c r="AT115" s="165" t="s">
        <v>149</v>
      </c>
      <c r="AU115" s="165" t="s">
        <v>89</v>
      </c>
      <c r="AY115" s="19" t="s">
        <v>154</v>
      </c>
      <c r="BE115" s="166">
        <f>IF(N115="základní",J115,0)</f>
        <v>29115.13</v>
      </c>
      <c r="BF115" s="166">
        <f>IF(N115="snížená",J115,0)</f>
        <v>0</v>
      </c>
      <c r="BG115" s="166">
        <f>IF(N115="zákl. přenesená",J115,0)</f>
        <v>0</v>
      </c>
      <c r="BH115" s="166">
        <f>IF(N115="sníž. přenesená",J115,0)</f>
        <v>0</v>
      </c>
      <c r="BI115" s="166">
        <f>IF(N115="nulová",J115,0)</f>
        <v>0</v>
      </c>
      <c r="BJ115" s="19" t="s">
        <v>87</v>
      </c>
      <c r="BK115" s="166">
        <f>ROUND(I115*H115,2)</f>
        <v>29115.13</v>
      </c>
      <c r="BL115" s="19" t="s">
        <v>163</v>
      </c>
      <c r="BM115" s="165" t="s">
        <v>1307</v>
      </c>
    </row>
    <row r="116" spans="1:65" s="2" customFormat="1" ht="10">
      <c r="A116" s="37"/>
      <c r="B116" s="38"/>
      <c r="C116" s="39"/>
      <c r="D116" s="215" t="s">
        <v>253</v>
      </c>
      <c r="E116" s="39"/>
      <c r="F116" s="216" t="s">
        <v>1167</v>
      </c>
      <c r="G116" s="39"/>
      <c r="H116" s="39"/>
      <c r="I116" s="169"/>
      <c r="J116" s="39"/>
      <c r="K116" s="39"/>
      <c r="L116" s="42"/>
      <c r="M116" s="170"/>
      <c r="N116" s="171"/>
      <c r="O116" s="67"/>
      <c r="P116" s="67"/>
      <c r="Q116" s="67"/>
      <c r="R116" s="67"/>
      <c r="S116" s="67"/>
      <c r="T116" s="68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T116" s="19" t="s">
        <v>253</v>
      </c>
      <c r="AU116" s="19" t="s">
        <v>89</v>
      </c>
    </row>
    <row r="117" spans="1:65" s="13" customFormat="1" ht="10">
      <c r="B117" s="204"/>
      <c r="C117" s="205"/>
      <c r="D117" s="167" t="s">
        <v>247</v>
      </c>
      <c r="E117" s="206" t="s">
        <v>35</v>
      </c>
      <c r="F117" s="207" t="s">
        <v>1303</v>
      </c>
      <c r="G117" s="205"/>
      <c r="H117" s="208">
        <v>69.174000000000007</v>
      </c>
      <c r="I117" s="209"/>
      <c r="J117" s="205"/>
      <c r="K117" s="205"/>
      <c r="L117" s="210"/>
      <c r="M117" s="211"/>
      <c r="N117" s="212"/>
      <c r="O117" s="212"/>
      <c r="P117" s="212"/>
      <c r="Q117" s="212"/>
      <c r="R117" s="212"/>
      <c r="S117" s="212"/>
      <c r="T117" s="213"/>
      <c r="AT117" s="214" t="s">
        <v>247</v>
      </c>
      <c r="AU117" s="214" t="s">
        <v>89</v>
      </c>
      <c r="AV117" s="13" t="s">
        <v>89</v>
      </c>
      <c r="AW117" s="13" t="s">
        <v>39</v>
      </c>
      <c r="AX117" s="13" t="s">
        <v>79</v>
      </c>
      <c r="AY117" s="214" t="s">
        <v>154</v>
      </c>
    </row>
    <row r="118" spans="1:65" s="13" customFormat="1" ht="10">
      <c r="B118" s="204"/>
      <c r="C118" s="205"/>
      <c r="D118" s="167" t="s">
        <v>247</v>
      </c>
      <c r="E118" s="206" t="s">
        <v>35</v>
      </c>
      <c r="F118" s="207" t="s">
        <v>1304</v>
      </c>
      <c r="G118" s="205"/>
      <c r="H118" s="208">
        <v>29.76</v>
      </c>
      <c r="I118" s="209"/>
      <c r="J118" s="205"/>
      <c r="K118" s="205"/>
      <c r="L118" s="210"/>
      <c r="M118" s="211"/>
      <c r="N118" s="212"/>
      <c r="O118" s="212"/>
      <c r="P118" s="212"/>
      <c r="Q118" s="212"/>
      <c r="R118" s="212"/>
      <c r="S118" s="212"/>
      <c r="T118" s="213"/>
      <c r="AT118" s="214" t="s">
        <v>247</v>
      </c>
      <c r="AU118" s="214" t="s">
        <v>89</v>
      </c>
      <c r="AV118" s="13" t="s">
        <v>89</v>
      </c>
      <c r="AW118" s="13" t="s">
        <v>39</v>
      </c>
      <c r="AX118" s="13" t="s">
        <v>79</v>
      </c>
      <c r="AY118" s="214" t="s">
        <v>154</v>
      </c>
    </row>
    <row r="119" spans="1:65" s="13" customFormat="1" ht="10">
      <c r="B119" s="204"/>
      <c r="C119" s="205"/>
      <c r="D119" s="167" t="s">
        <v>247</v>
      </c>
      <c r="E119" s="206" t="s">
        <v>35</v>
      </c>
      <c r="F119" s="207" t="s">
        <v>1305</v>
      </c>
      <c r="G119" s="205"/>
      <c r="H119" s="208">
        <v>62.1</v>
      </c>
      <c r="I119" s="209"/>
      <c r="J119" s="205"/>
      <c r="K119" s="205"/>
      <c r="L119" s="210"/>
      <c r="M119" s="211"/>
      <c r="N119" s="212"/>
      <c r="O119" s="212"/>
      <c r="P119" s="212"/>
      <c r="Q119" s="212"/>
      <c r="R119" s="212"/>
      <c r="S119" s="212"/>
      <c r="T119" s="213"/>
      <c r="AT119" s="214" t="s">
        <v>247</v>
      </c>
      <c r="AU119" s="214" t="s">
        <v>89</v>
      </c>
      <c r="AV119" s="13" t="s">
        <v>89</v>
      </c>
      <c r="AW119" s="13" t="s">
        <v>39</v>
      </c>
      <c r="AX119" s="13" t="s">
        <v>79</v>
      </c>
      <c r="AY119" s="214" t="s">
        <v>154</v>
      </c>
    </row>
    <row r="120" spans="1:65" s="15" customFormat="1" ht="10">
      <c r="B120" s="238"/>
      <c r="C120" s="239"/>
      <c r="D120" s="167" t="s">
        <v>247</v>
      </c>
      <c r="E120" s="240" t="s">
        <v>35</v>
      </c>
      <c r="F120" s="241" t="s">
        <v>482</v>
      </c>
      <c r="G120" s="239"/>
      <c r="H120" s="242">
        <v>161.03399999999999</v>
      </c>
      <c r="I120" s="243"/>
      <c r="J120" s="239"/>
      <c r="K120" s="239"/>
      <c r="L120" s="244"/>
      <c r="M120" s="245"/>
      <c r="N120" s="246"/>
      <c r="O120" s="246"/>
      <c r="P120" s="246"/>
      <c r="Q120" s="246"/>
      <c r="R120" s="246"/>
      <c r="S120" s="246"/>
      <c r="T120" s="247"/>
      <c r="AT120" s="248" t="s">
        <v>247</v>
      </c>
      <c r="AU120" s="248" t="s">
        <v>89</v>
      </c>
      <c r="AV120" s="15" t="s">
        <v>159</v>
      </c>
      <c r="AW120" s="15" t="s">
        <v>39</v>
      </c>
      <c r="AX120" s="15" t="s">
        <v>79</v>
      </c>
      <c r="AY120" s="248" t="s">
        <v>154</v>
      </c>
    </row>
    <row r="121" spans="1:65" s="13" customFormat="1" ht="10">
      <c r="B121" s="204"/>
      <c r="C121" s="205"/>
      <c r="D121" s="167" t="s">
        <v>247</v>
      </c>
      <c r="E121" s="206" t="s">
        <v>35</v>
      </c>
      <c r="F121" s="207" t="s">
        <v>1308</v>
      </c>
      <c r="G121" s="205"/>
      <c r="H121" s="208">
        <v>32.207000000000001</v>
      </c>
      <c r="I121" s="209"/>
      <c r="J121" s="205"/>
      <c r="K121" s="205"/>
      <c r="L121" s="210"/>
      <c r="M121" s="211"/>
      <c r="N121" s="212"/>
      <c r="O121" s="212"/>
      <c r="P121" s="212"/>
      <c r="Q121" s="212"/>
      <c r="R121" s="212"/>
      <c r="S121" s="212"/>
      <c r="T121" s="213"/>
      <c r="AT121" s="214" t="s">
        <v>247</v>
      </c>
      <c r="AU121" s="214" t="s">
        <v>89</v>
      </c>
      <c r="AV121" s="13" t="s">
        <v>89</v>
      </c>
      <c r="AW121" s="13" t="s">
        <v>39</v>
      </c>
      <c r="AX121" s="13" t="s">
        <v>87</v>
      </c>
      <c r="AY121" s="214" t="s">
        <v>154</v>
      </c>
    </row>
    <row r="122" spans="1:65" s="2" customFormat="1" ht="24.15" customHeight="1">
      <c r="A122" s="37"/>
      <c r="B122" s="38"/>
      <c r="C122" s="154" t="s">
        <v>175</v>
      </c>
      <c r="D122" s="154" t="s">
        <v>149</v>
      </c>
      <c r="E122" s="155" t="s">
        <v>1309</v>
      </c>
      <c r="F122" s="156" t="s">
        <v>1310</v>
      </c>
      <c r="G122" s="157" t="s">
        <v>662</v>
      </c>
      <c r="H122" s="158">
        <v>48.31</v>
      </c>
      <c r="I122" s="159">
        <v>1220</v>
      </c>
      <c r="J122" s="160">
        <f>ROUND(I122*H122,2)</f>
        <v>58938.2</v>
      </c>
      <c r="K122" s="156" t="s">
        <v>251</v>
      </c>
      <c r="L122" s="42"/>
      <c r="M122" s="161" t="s">
        <v>35</v>
      </c>
      <c r="N122" s="162" t="s">
        <v>50</v>
      </c>
      <c r="O122" s="67"/>
      <c r="P122" s="163">
        <f>O122*H122</f>
        <v>0</v>
      </c>
      <c r="Q122" s="163">
        <v>0</v>
      </c>
      <c r="R122" s="163">
        <f>Q122*H122</f>
        <v>0</v>
      </c>
      <c r="S122" s="163">
        <v>0</v>
      </c>
      <c r="T122" s="164">
        <f>S122*H122</f>
        <v>0</v>
      </c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R122" s="165" t="s">
        <v>163</v>
      </c>
      <c r="AT122" s="165" t="s">
        <v>149</v>
      </c>
      <c r="AU122" s="165" t="s">
        <v>89</v>
      </c>
      <c r="AY122" s="19" t="s">
        <v>154</v>
      </c>
      <c r="BE122" s="166">
        <f>IF(N122="základní",J122,0)</f>
        <v>58938.2</v>
      </c>
      <c r="BF122" s="166">
        <f>IF(N122="snížená",J122,0)</f>
        <v>0</v>
      </c>
      <c r="BG122" s="166">
        <f>IF(N122="zákl. přenesená",J122,0)</f>
        <v>0</v>
      </c>
      <c r="BH122" s="166">
        <f>IF(N122="sníž. přenesená",J122,0)</f>
        <v>0</v>
      </c>
      <c r="BI122" s="166">
        <f>IF(N122="nulová",J122,0)</f>
        <v>0</v>
      </c>
      <c r="BJ122" s="19" t="s">
        <v>87</v>
      </c>
      <c r="BK122" s="166">
        <f>ROUND(I122*H122,2)</f>
        <v>58938.2</v>
      </c>
      <c r="BL122" s="19" t="s">
        <v>163</v>
      </c>
      <c r="BM122" s="165" t="s">
        <v>1311</v>
      </c>
    </row>
    <row r="123" spans="1:65" s="2" customFormat="1" ht="10">
      <c r="A123" s="37"/>
      <c r="B123" s="38"/>
      <c r="C123" s="39"/>
      <c r="D123" s="215" t="s">
        <v>253</v>
      </c>
      <c r="E123" s="39"/>
      <c r="F123" s="216" t="s">
        <v>1312</v>
      </c>
      <c r="G123" s="39"/>
      <c r="H123" s="39"/>
      <c r="I123" s="169"/>
      <c r="J123" s="39"/>
      <c r="K123" s="39"/>
      <c r="L123" s="42"/>
      <c r="M123" s="170"/>
      <c r="N123" s="171"/>
      <c r="O123" s="67"/>
      <c r="P123" s="67"/>
      <c r="Q123" s="67"/>
      <c r="R123" s="67"/>
      <c r="S123" s="67"/>
      <c r="T123" s="68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T123" s="19" t="s">
        <v>253</v>
      </c>
      <c r="AU123" s="19" t="s">
        <v>89</v>
      </c>
    </row>
    <row r="124" spans="1:65" s="13" customFormat="1" ht="10">
      <c r="B124" s="204"/>
      <c r="C124" s="205"/>
      <c r="D124" s="167" t="s">
        <v>247</v>
      </c>
      <c r="E124" s="206" t="s">
        <v>35</v>
      </c>
      <c r="F124" s="207" t="s">
        <v>1303</v>
      </c>
      <c r="G124" s="205"/>
      <c r="H124" s="208">
        <v>69.174000000000007</v>
      </c>
      <c r="I124" s="209"/>
      <c r="J124" s="205"/>
      <c r="K124" s="205"/>
      <c r="L124" s="210"/>
      <c r="M124" s="211"/>
      <c r="N124" s="212"/>
      <c r="O124" s="212"/>
      <c r="P124" s="212"/>
      <c r="Q124" s="212"/>
      <c r="R124" s="212"/>
      <c r="S124" s="212"/>
      <c r="T124" s="213"/>
      <c r="AT124" s="214" t="s">
        <v>247</v>
      </c>
      <c r="AU124" s="214" t="s">
        <v>89</v>
      </c>
      <c r="AV124" s="13" t="s">
        <v>89</v>
      </c>
      <c r="AW124" s="13" t="s">
        <v>39</v>
      </c>
      <c r="AX124" s="13" t="s">
        <v>79</v>
      </c>
      <c r="AY124" s="214" t="s">
        <v>154</v>
      </c>
    </row>
    <row r="125" spans="1:65" s="13" customFormat="1" ht="10">
      <c r="B125" s="204"/>
      <c r="C125" s="205"/>
      <c r="D125" s="167" t="s">
        <v>247</v>
      </c>
      <c r="E125" s="206" t="s">
        <v>35</v>
      </c>
      <c r="F125" s="207" t="s">
        <v>1304</v>
      </c>
      <c r="G125" s="205"/>
      <c r="H125" s="208">
        <v>29.76</v>
      </c>
      <c r="I125" s="209"/>
      <c r="J125" s="205"/>
      <c r="K125" s="205"/>
      <c r="L125" s="210"/>
      <c r="M125" s="211"/>
      <c r="N125" s="212"/>
      <c r="O125" s="212"/>
      <c r="P125" s="212"/>
      <c r="Q125" s="212"/>
      <c r="R125" s="212"/>
      <c r="S125" s="212"/>
      <c r="T125" s="213"/>
      <c r="AT125" s="214" t="s">
        <v>247</v>
      </c>
      <c r="AU125" s="214" t="s">
        <v>89</v>
      </c>
      <c r="AV125" s="13" t="s">
        <v>89</v>
      </c>
      <c r="AW125" s="13" t="s">
        <v>39</v>
      </c>
      <c r="AX125" s="13" t="s">
        <v>79</v>
      </c>
      <c r="AY125" s="214" t="s">
        <v>154</v>
      </c>
    </row>
    <row r="126" spans="1:65" s="13" customFormat="1" ht="10">
      <c r="B126" s="204"/>
      <c r="C126" s="205"/>
      <c r="D126" s="167" t="s">
        <v>247</v>
      </c>
      <c r="E126" s="206" t="s">
        <v>35</v>
      </c>
      <c r="F126" s="207" t="s">
        <v>1305</v>
      </c>
      <c r="G126" s="205"/>
      <c r="H126" s="208">
        <v>62.1</v>
      </c>
      <c r="I126" s="209"/>
      <c r="J126" s="205"/>
      <c r="K126" s="205"/>
      <c r="L126" s="210"/>
      <c r="M126" s="211"/>
      <c r="N126" s="212"/>
      <c r="O126" s="212"/>
      <c r="P126" s="212"/>
      <c r="Q126" s="212"/>
      <c r="R126" s="212"/>
      <c r="S126" s="212"/>
      <c r="T126" s="213"/>
      <c r="AT126" s="214" t="s">
        <v>247</v>
      </c>
      <c r="AU126" s="214" t="s">
        <v>89</v>
      </c>
      <c r="AV126" s="13" t="s">
        <v>89</v>
      </c>
      <c r="AW126" s="13" t="s">
        <v>39</v>
      </c>
      <c r="AX126" s="13" t="s">
        <v>79</v>
      </c>
      <c r="AY126" s="214" t="s">
        <v>154</v>
      </c>
    </row>
    <row r="127" spans="1:65" s="15" customFormat="1" ht="10">
      <c r="B127" s="238"/>
      <c r="C127" s="239"/>
      <c r="D127" s="167" t="s">
        <v>247</v>
      </c>
      <c r="E127" s="240" t="s">
        <v>35</v>
      </c>
      <c r="F127" s="241" t="s">
        <v>482</v>
      </c>
      <c r="G127" s="239"/>
      <c r="H127" s="242">
        <v>161.03399999999999</v>
      </c>
      <c r="I127" s="243"/>
      <c r="J127" s="239"/>
      <c r="K127" s="239"/>
      <c r="L127" s="244"/>
      <c r="M127" s="245"/>
      <c r="N127" s="246"/>
      <c r="O127" s="246"/>
      <c r="P127" s="246"/>
      <c r="Q127" s="246"/>
      <c r="R127" s="246"/>
      <c r="S127" s="246"/>
      <c r="T127" s="247"/>
      <c r="AT127" s="248" t="s">
        <v>247</v>
      </c>
      <c r="AU127" s="248" t="s">
        <v>89</v>
      </c>
      <c r="AV127" s="15" t="s">
        <v>159</v>
      </c>
      <c r="AW127" s="15" t="s">
        <v>39</v>
      </c>
      <c r="AX127" s="15" t="s">
        <v>79</v>
      </c>
      <c r="AY127" s="248" t="s">
        <v>154</v>
      </c>
    </row>
    <row r="128" spans="1:65" s="13" customFormat="1" ht="10">
      <c r="B128" s="204"/>
      <c r="C128" s="205"/>
      <c r="D128" s="167" t="s">
        <v>247</v>
      </c>
      <c r="E128" s="206" t="s">
        <v>35</v>
      </c>
      <c r="F128" s="207" t="s">
        <v>1306</v>
      </c>
      <c r="G128" s="205"/>
      <c r="H128" s="208">
        <v>48.31</v>
      </c>
      <c r="I128" s="209"/>
      <c r="J128" s="205"/>
      <c r="K128" s="205"/>
      <c r="L128" s="210"/>
      <c r="M128" s="211"/>
      <c r="N128" s="212"/>
      <c r="O128" s="212"/>
      <c r="P128" s="212"/>
      <c r="Q128" s="212"/>
      <c r="R128" s="212"/>
      <c r="S128" s="212"/>
      <c r="T128" s="213"/>
      <c r="AT128" s="214" t="s">
        <v>247</v>
      </c>
      <c r="AU128" s="214" t="s">
        <v>89</v>
      </c>
      <c r="AV128" s="13" t="s">
        <v>89</v>
      </c>
      <c r="AW128" s="13" t="s">
        <v>39</v>
      </c>
      <c r="AX128" s="13" t="s">
        <v>87</v>
      </c>
      <c r="AY128" s="214" t="s">
        <v>154</v>
      </c>
    </row>
    <row r="129" spans="1:65" s="2" customFormat="1" ht="24.15" customHeight="1">
      <c r="A129" s="37"/>
      <c r="B129" s="38"/>
      <c r="C129" s="154" t="s">
        <v>179</v>
      </c>
      <c r="D129" s="154" t="s">
        <v>149</v>
      </c>
      <c r="E129" s="155" t="s">
        <v>1173</v>
      </c>
      <c r="F129" s="156" t="s">
        <v>1174</v>
      </c>
      <c r="G129" s="157" t="s">
        <v>662</v>
      </c>
      <c r="H129" s="158">
        <v>32.207000000000001</v>
      </c>
      <c r="I129" s="159">
        <v>1220</v>
      </c>
      <c r="J129" s="160">
        <f>ROUND(I129*H129,2)</f>
        <v>39292.54</v>
      </c>
      <c r="K129" s="156" t="s">
        <v>251</v>
      </c>
      <c r="L129" s="42"/>
      <c r="M129" s="161" t="s">
        <v>35</v>
      </c>
      <c r="N129" s="162" t="s">
        <v>50</v>
      </c>
      <c r="O129" s="67"/>
      <c r="P129" s="163">
        <f>O129*H129</f>
        <v>0</v>
      </c>
      <c r="Q129" s="163">
        <v>0</v>
      </c>
      <c r="R129" s="163">
        <f>Q129*H129</f>
        <v>0</v>
      </c>
      <c r="S129" s="163">
        <v>0</v>
      </c>
      <c r="T129" s="164">
        <f>S129*H129</f>
        <v>0</v>
      </c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R129" s="165" t="s">
        <v>163</v>
      </c>
      <c r="AT129" s="165" t="s">
        <v>149</v>
      </c>
      <c r="AU129" s="165" t="s">
        <v>89</v>
      </c>
      <c r="AY129" s="19" t="s">
        <v>154</v>
      </c>
      <c r="BE129" s="166">
        <f>IF(N129="základní",J129,0)</f>
        <v>39292.54</v>
      </c>
      <c r="BF129" s="166">
        <f>IF(N129="snížená",J129,0)</f>
        <v>0</v>
      </c>
      <c r="BG129" s="166">
        <f>IF(N129="zákl. přenesená",J129,0)</f>
        <v>0</v>
      </c>
      <c r="BH129" s="166">
        <f>IF(N129="sníž. přenesená",J129,0)</f>
        <v>0</v>
      </c>
      <c r="BI129" s="166">
        <f>IF(N129="nulová",J129,0)</f>
        <v>0</v>
      </c>
      <c r="BJ129" s="19" t="s">
        <v>87</v>
      </c>
      <c r="BK129" s="166">
        <f>ROUND(I129*H129,2)</f>
        <v>39292.54</v>
      </c>
      <c r="BL129" s="19" t="s">
        <v>163</v>
      </c>
      <c r="BM129" s="165" t="s">
        <v>1313</v>
      </c>
    </row>
    <row r="130" spans="1:65" s="2" customFormat="1" ht="10">
      <c r="A130" s="37"/>
      <c r="B130" s="38"/>
      <c r="C130" s="39"/>
      <c r="D130" s="215" t="s">
        <v>253</v>
      </c>
      <c r="E130" s="39"/>
      <c r="F130" s="216" t="s">
        <v>1176</v>
      </c>
      <c r="G130" s="39"/>
      <c r="H130" s="39"/>
      <c r="I130" s="169"/>
      <c r="J130" s="39"/>
      <c r="K130" s="39"/>
      <c r="L130" s="42"/>
      <c r="M130" s="170"/>
      <c r="N130" s="171"/>
      <c r="O130" s="67"/>
      <c r="P130" s="67"/>
      <c r="Q130" s="67"/>
      <c r="R130" s="67"/>
      <c r="S130" s="67"/>
      <c r="T130" s="68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T130" s="19" t="s">
        <v>253</v>
      </c>
      <c r="AU130" s="19" t="s">
        <v>89</v>
      </c>
    </row>
    <row r="131" spans="1:65" s="13" customFormat="1" ht="10">
      <c r="B131" s="204"/>
      <c r="C131" s="205"/>
      <c r="D131" s="167" t="s">
        <v>247</v>
      </c>
      <c r="E131" s="206" t="s">
        <v>35</v>
      </c>
      <c r="F131" s="207" t="s">
        <v>1303</v>
      </c>
      <c r="G131" s="205"/>
      <c r="H131" s="208">
        <v>69.174000000000007</v>
      </c>
      <c r="I131" s="209"/>
      <c r="J131" s="205"/>
      <c r="K131" s="205"/>
      <c r="L131" s="210"/>
      <c r="M131" s="211"/>
      <c r="N131" s="212"/>
      <c r="O131" s="212"/>
      <c r="P131" s="212"/>
      <c r="Q131" s="212"/>
      <c r="R131" s="212"/>
      <c r="S131" s="212"/>
      <c r="T131" s="213"/>
      <c r="AT131" s="214" t="s">
        <v>247</v>
      </c>
      <c r="AU131" s="214" t="s">
        <v>89</v>
      </c>
      <c r="AV131" s="13" t="s">
        <v>89</v>
      </c>
      <c r="AW131" s="13" t="s">
        <v>39</v>
      </c>
      <c r="AX131" s="13" t="s">
        <v>79</v>
      </c>
      <c r="AY131" s="214" t="s">
        <v>154</v>
      </c>
    </row>
    <row r="132" spans="1:65" s="13" customFormat="1" ht="10">
      <c r="B132" s="204"/>
      <c r="C132" s="205"/>
      <c r="D132" s="167" t="s">
        <v>247</v>
      </c>
      <c r="E132" s="206" t="s">
        <v>35</v>
      </c>
      <c r="F132" s="207" t="s">
        <v>1304</v>
      </c>
      <c r="G132" s="205"/>
      <c r="H132" s="208">
        <v>29.76</v>
      </c>
      <c r="I132" s="209"/>
      <c r="J132" s="205"/>
      <c r="K132" s="205"/>
      <c r="L132" s="210"/>
      <c r="M132" s="211"/>
      <c r="N132" s="212"/>
      <c r="O132" s="212"/>
      <c r="P132" s="212"/>
      <c r="Q132" s="212"/>
      <c r="R132" s="212"/>
      <c r="S132" s="212"/>
      <c r="T132" s="213"/>
      <c r="AT132" s="214" t="s">
        <v>247</v>
      </c>
      <c r="AU132" s="214" t="s">
        <v>89</v>
      </c>
      <c r="AV132" s="13" t="s">
        <v>89</v>
      </c>
      <c r="AW132" s="13" t="s">
        <v>39</v>
      </c>
      <c r="AX132" s="13" t="s">
        <v>79</v>
      </c>
      <c r="AY132" s="214" t="s">
        <v>154</v>
      </c>
    </row>
    <row r="133" spans="1:65" s="13" customFormat="1" ht="10">
      <c r="B133" s="204"/>
      <c r="C133" s="205"/>
      <c r="D133" s="167" t="s">
        <v>247</v>
      </c>
      <c r="E133" s="206" t="s">
        <v>35</v>
      </c>
      <c r="F133" s="207" t="s">
        <v>1305</v>
      </c>
      <c r="G133" s="205"/>
      <c r="H133" s="208">
        <v>62.1</v>
      </c>
      <c r="I133" s="209"/>
      <c r="J133" s="205"/>
      <c r="K133" s="205"/>
      <c r="L133" s="210"/>
      <c r="M133" s="211"/>
      <c r="N133" s="212"/>
      <c r="O133" s="212"/>
      <c r="P133" s="212"/>
      <c r="Q133" s="212"/>
      <c r="R133" s="212"/>
      <c r="S133" s="212"/>
      <c r="T133" s="213"/>
      <c r="AT133" s="214" t="s">
        <v>247</v>
      </c>
      <c r="AU133" s="214" t="s">
        <v>89</v>
      </c>
      <c r="AV133" s="13" t="s">
        <v>89</v>
      </c>
      <c r="AW133" s="13" t="s">
        <v>39</v>
      </c>
      <c r="AX133" s="13" t="s">
        <v>79</v>
      </c>
      <c r="AY133" s="214" t="s">
        <v>154</v>
      </c>
    </row>
    <row r="134" spans="1:65" s="15" customFormat="1" ht="10">
      <c r="B134" s="238"/>
      <c r="C134" s="239"/>
      <c r="D134" s="167" t="s">
        <v>247</v>
      </c>
      <c r="E134" s="240" t="s">
        <v>35</v>
      </c>
      <c r="F134" s="241" t="s">
        <v>482</v>
      </c>
      <c r="G134" s="239"/>
      <c r="H134" s="242">
        <v>161.03399999999999</v>
      </c>
      <c r="I134" s="243"/>
      <c r="J134" s="239"/>
      <c r="K134" s="239"/>
      <c r="L134" s="244"/>
      <c r="M134" s="245"/>
      <c r="N134" s="246"/>
      <c r="O134" s="246"/>
      <c r="P134" s="246"/>
      <c r="Q134" s="246"/>
      <c r="R134" s="246"/>
      <c r="S134" s="246"/>
      <c r="T134" s="247"/>
      <c r="AT134" s="248" t="s">
        <v>247</v>
      </c>
      <c r="AU134" s="248" t="s">
        <v>89</v>
      </c>
      <c r="AV134" s="15" t="s">
        <v>159</v>
      </c>
      <c r="AW134" s="15" t="s">
        <v>39</v>
      </c>
      <c r="AX134" s="15" t="s">
        <v>79</v>
      </c>
      <c r="AY134" s="248" t="s">
        <v>154</v>
      </c>
    </row>
    <row r="135" spans="1:65" s="13" customFormat="1" ht="10">
      <c r="B135" s="204"/>
      <c r="C135" s="205"/>
      <c r="D135" s="167" t="s">
        <v>247</v>
      </c>
      <c r="E135" s="206" t="s">
        <v>35</v>
      </c>
      <c r="F135" s="207" t="s">
        <v>1308</v>
      </c>
      <c r="G135" s="205"/>
      <c r="H135" s="208">
        <v>32.207000000000001</v>
      </c>
      <c r="I135" s="209"/>
      <c r="J135" s="205"/>
      <c r="K135" s="205"/>
      <c r="L135" s="210"/>
      <c r="M135" s="211"/>
      <c r="N135" s="212"/>
      <c r="O135" s="212"/>
      <c r="P135" s="212"/>
      <c r="Q135" s="212"/>
      <c r="R135" s="212"/>
      <c r="S135" s="212"/>
      <c r="T135" s="213"/>
      <c r="AT135" s="214" t="s">
        <v>247</v>
      </c>
      <c r="AU135" s="214" t="s">
        <v>89</v>
      </c>
      <c r="AV135" s="13" t="s">
        <v>89</v>
      </c>
      <c r="AW135" s="13" t="s">
        <v>39</v>
      </c>
      <c r="AX135" s="13" t="s">
        <v>87</v>
      </c>
      <c r="AY135" s="214" t="s">
        <v>154</v>
      </c>
    </row>
    <row r="136" spans="1:65" s="2" customFormat="1" ht="24.15" customHeight="1">
      <c r="A136" s="37"/>
      <c r="B136" s="38"/>
      <c r="C136" s="154" t="s">
        <v>183</v>
      </c>
      <c r="D136" s="154" t="s">
        <v>149</v>
      </c>
      <c r="E136" s="155" t="s">
        <v>683</v>
      </c>
      <c r="F136" s="156" t="s">
        <v>684</v>
      </c>
      <c r="G136" s="157" t="s">
        <v>308</v>
      </c>
      <c r="H136" s="158">
        <v>98.933999999999997</v>
      </c>
      <c r="I136" s="159">
        <v>31</v>
      </c>
      <c r="J136" s="160">
        <f>ROUND(I136*H136,2)</f>
        <v>3066.95</v>
      </c>
      <c r="K136" s="156" t="s">
        <v>251</v>
      </c>
      <c r="L136" s="42"/>
      <c r="M136" s="161" t="s">
        <v>35</v>
      </c>
      <c r="N136" s="162" t="s">
        <v>50</v>
      </c>
      <c r="O136" s="67"/>
      <c r="P136" s="163">
        <f>O136*H136</f>
        <v>0</v>
      </c>
      <c r="Q136" s="163">
        <v>5.9000000000000003E-4</v>
      </c>
      <c r="R136" s="163">
        <f>Q136*H136</f>
        <v>5.8371060000000002E-2</v>
      </c>
      <c r="S136" s="163">
        <v>0</v>
      </c>
      <c r="T136" s="164">
        <f>S136*H136</f>
        <v>0</v>
      </c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R136" s="165" t="s">
        <v>163</v>
      </c>
      <c r="AT136" s="165" t="s">
        <v>149</v>
      </c>
      <c r="AU136" s="165" t="s">
        <v>89</v>
      </c>
      <c r="AY136" s="19" t="s">
        <v>154</v>
      </c>
      <c r="BE136" s="166">
        <f>IF(N136="základní",J136,0)</f>
        <v>3066.95</v>
      </c>
      <c r="BF136" s="166">
        <f>IF(N136="snížená",J136,0)</f>
        <v>0</v>
      </c>
      <c r="BG136" s="166">
        <f>IF(N136="zákl. přenesená",J136,0)</f>
        <v>0</v>
      </c>
      <c r="BH136" s="166">
        <f>IF(N136="sníž. přenesená",J136,0)</f>
        <v>0</v>
      </c>
      <c r="BI136" s="166">
        <f>IF(N136="nulová",J136,0)</f>
        <v>0</v>
      </c>
      <c r="BJ136" s="19" t="s">
        <v>87</v>
      </c>
      <c r="BK136" s="166">
        <f>ROUND(I136*H136,2)</f>
        <v>3066.95</v>
      </c>
      <c r="BL136" s="19" t="s">
        <v>163</v>
      </c>
      <c r="BM136" s="165" t="s">
        <v>1314</v>
      </c>
    </row>
    <row r="137" spans="1:65" s="2" customFormat="1" ht="10">
      <c r="A137" s="37"/>
      <c r="B137" s="38"/>
      <c r="C137" s="39"/>
      <c r="D137" s="215" t="s">
        <v>253</v>
      </c>
      <c r="E137" s="39"/>
      <c r="F137" s="216" t="s">
        <v>686</v>
      </c>
      <c r="G137" s="39"/>
      <c r="H137" s="39"/>
      <c r="I137" s="169"/>
      <c r="J137" s="39"/>
      <c r="K137" s="39"/>
      <c r="L137" s="42"/>
      <c r="M137" s="170"/>
      <c r="N137" s="171"/>
      <c r="O137" s="67"/>
      <c r="P137" s="67"/>
      <c r="Q137" s="67"/>
      <c r="R137" s="67"/>
      <c r="S137" s="67"/>
      <c r="T137" s="68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T137" s="19" t="s">
        <v>253</v>
      </c>
      <c r="AU137" s="19" t="s">
        <v>89</v>
      </c>
    </row>
    <row r="138" spans="1:65" s="13" customFormat="1" ht="10">
      <c r="B138" s="204"/>
      <c r="C138" s="205"/>
      <c r="D138" s="167" t="s">
        <v>247</v>
      </c>
      <c r="E138" s="206" t="s">
        <v>35</v>
      </c>
      <c r="F138" s="207" t="s">
        <v>1315</v>
      </c>
      <c r="G138" s="205"/>
      <c r="H138" s="208">
        <v>69.174000000000007</v>
      </c>
      <c r="I138" s="209"/>
      <c r="J138" s="205"/>
      <c r="K138" s="205"/>
      <c r="L138" s="210"/>
      <c r="M138" s="211"/>
      <c r="N138" s="212"/>
      <c r="O138" s="212"/>
      <c r="P138" s="212"/>
      <c r="Q138" s="212"/>
      <c r="R138" s="212"/>
      <c r="S138" s="212"/>
      <c r="T138" s="213"/>
      <c r="AT138" s="214" t="s">
        <v>247</v>
      </c>
      <c r="AU138" s="214" t="s">
        <v>89</v>
      </c>
      <c r="AV138" s="13" t="s">
        <v>89</v>
      </c>
      <c r="AW138" s="13" t="s">
        <v>39</v>
      </c>
      <c r="AX138" s="13" t="s">
        <v>79</v>
      </c>
      <c r="AY138" s="214" t="s">
        <v>154</v>
      </c>
    </row>
    <row r="139" spans="1:65" s="13" customFormat="1" ht="10">
      <c r="B139" s="204"/>
      <c r="C139" s="205"/>
      <c r="D139" s="167" t="s">
        <v>247</v>
      </c>
      <c r="E139" s="206" t="s">
        <v>35</v>
      </c>
      <c r="F139" s="207" t="s">
        <v>1316</v>
      </c>
      <c r="G139" s="205"/>
      <c r="H139" s="208">
        <v>29.76</v>
      </c>
      <c r="I139" s="209"/>
      <c r="J139" s="205"/>
      <c r="K139" s="205"/>
      <c r="L139" s="210"/>
      <c r="M139" s="211"/>
      <c r="N139" s="212"/>
      <c r="O139" s="212"/>
      <c r="P139" s="212"/>
      <c r="Q139" s="212"/>
      <c r="R139" s="212"/>
      <c r="S139" s="212"/>
      <c r="T139" s="213"/>
      <c r="AT139" s="214" t="s">
        <v>247</v>
      </c>
      <c r="AU139" s="214" t="s">
        <v>89</v>
      </c>
      <c r="AV139" s="13" t="s">
        <v>89</v>
      </c>
      <c r="AW139" s="13" t="s">
        <v>39</v>
      </c>
      <c r="AX139" s="13" t="s">
        <v>79</v>
      </c>
      <c r="AY139" s="214" t="s">
        <v>154</v>
      </c>
    </row>
    <row r="140" spans="1:65" s="14" customFormat="1" ht="10">
      <c r="B140" s="217"/>
      <c r="C140" s="218"/>
      <c r="D140" s="167" t="s">
        <v>247</v>
      </c>
      <c r="E140" s="219" t="s">
        <v>35</v>
      </c>
      <c r="F140" s="220" t="s">
        <v>267</v>
      </c>
      <c r="G140" s="218"/>
      <c r="H140" s="221">
        <v>98.933999999999997</v>
      </c>
      <c r="I140" s="222"/>
      <c r="J140" s="218"/>
      <c r="K140" s="218"/>
      <c r="L140" s="223"/>
      <c r="M140" s="224"/>
      <c r="N140" s="225"/>
      <c r="O140" s="225"/>
      <c r="P140" s="225"/>
      <c r="Q140" s="225"/>
      <c r="R140" s="225"/>
      <c r="S140" s="225"/>
      <c r="T140" s="226"/>
      <c r="AT140" s="227" t="s">
        <v>247</v>
      </c>
      <c r="AU140" s="227" t="s">
        <v>89</v>
      </c>
      <c r="AV140" s="14" t="s">
        <v>163</v>
      </c>
      <c r="AW140" s="14" t="s">
        <v>39</v>
      </c>
      <c r="AX140" s="14" t="s">
        <v>87</v>
      </c>
      <c r="AY140" s="227" t="s">
        <v>154</v>
      </c>
    </row>
    <row r="141" spans="1:65" s="2" customFormat="1" ht="24.15" customHeight="1">
      <c r="A141" s="37"/>
      <c r="B141" s="38"/>
      <c r="C141" s="154" t="s">
        <v>187</v>
      </c>
      <c r="D141" s="154" t="s">
        <v>149</v>
      </c>
      <c r="E141" s="155" t="s">
        <v>693</v>
      </c>
      <c r="F141" s="156" t="s">
        <v>694</v>
      </c>
      <c r="G141" s="157" t="s">
        <v>308</v>
      </c>
      <c r="H141" s="158">
        <v>98.933999999999997</v>
      </c>
      <c r="I141" s="159">
        <v>9</v>
      </c>
      <c r="J141" s="160">
        <f>ROUND(I141*H141,2)</f>
        <v>890.41</v>
      </c>
      <c r="K141" s="156" t="s">
        <v>251</v>
      </c>
      <c r="L141" s="42"/>
      <c r="M141" s="161" t="s">
        <v>35</v>
      </c>
      <c r="N141" s="162" t="s">
        <v>50</v>
      </c>
      <c r="O141" s="67"/>
      <c r="P141" s="163">
        <f>O141*H141</f>
        <v>0</v>
      </c>
      <c r="Q141" s="163">
        <v>0</v>
      </c>
      <c r="R141" s="163">
        <f>Q141*H141</f>
        <v>0</v>
      </c>
      <c r="S141" s="163">
        <v>0</v>
      </c>
      <c r="T141" s="164">
        <f>S141*H141</f>
        <v>0</v>
      </c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R141" s="165" t="s">
        <v>163</v>
      </c>
      <c r="AT141" s="165" t="s">
        <v>149</v>
      </c>
      <c r="AU141" s="165" t="s">
        <v>89</v>
      </c>
      <c r="AY141" s="19" t="s">
        <v>154</v>
      </c>
      <c r="BE141" s="166">
        <f>IF(N141="základní",J141,0)</f>
        <v>890.41</v>
      </c>
      <c r="BF141" s="166">
        <f>IF(N141="snížená",J141,0)</f>
        <v>0</v>
      </c>
      <c r="BG141" s="166">
        <f>IF(N141="zákl. přenesená",J141,0)</f>
        <v>0</v>
      </c>
      <c r="BH141" s="166">
        <f>IF(N141="sníž. přenesená",J141,0)</f>
        <v>0</v>
      </c>
      <c r="BI141" s="166">
        <f>IF(N141="nulová",J141,0)</f>
        <v>0</v>
      </c>
      <c r="BJ141" s="19" t="s">
        <v>87</v>
      </c>
      <c r="BK141" s="166">
        <f>ROUND(I141*H141,2)</f>
        <v>890.41</v>
      </c>
      <c r="BL141" s="19" t="s">
        <v>163</v>
      </c>
      <c r="BM141" s="165" t="s">
        <v>1317</v>
      </c>
    </row>
    <row r="142" spans="1:65" s="2" customFormat="1" ht="10">
      <c r="A142" s="37"/>
      <c r="B142" s="38"/>
      <c r="C142" s="39"/>
      <c r="D142" s="215" t="s">
        <v>253</v>
      </c>
      <c r="E142" s="39"/>
      <c r="F142" s="216" t="s">
        <v>696</v>
      </c>
      <c r="G142" s="39"/>
      <c r="H142" s="39"/>
      <c r="I142" s="169"/>
      <c r="J142" s="39"/>
      <c r="K142" s="39"/>
      <c r="L142" s="42"/>
      <c r="M142" s="170"/>
      <c r="N142" s="171"/>
      <c r="O142" s="67"/>
      <c r="P142" s="67"/>
      <c r="Q142" s="67"/>
      <c r="R142" s="67"/>
      <c r="S142" s="67"/>
      <c r="T142" s="68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T142" s="19" t="s">
        <v>253</v>
      </c>
      <c r="AU142" s="19" t="s">
        <v>89</v>
      </c>
    </row>
    <row r="143" spans="1:65" s="13" customFormat="1" ht="10">
      <c r="B143" s="204"/>
      <c r="C143" s="205"/>
      <c r="D143" s="167" t="s">
        <v>247</v>
      </c>
      <c r="E143" s="206" t="s">
        <v>35</v>
      </c>
      <c r="F143" s="207" t="s">
        <v>1315</v>
      </c>
      <c r="G143" s="205"/>
      <c r="H143" s="208">
        <v>69.174000000000007</v>
      </c>
      <c r="I143" s="209"/>
      <c r="J143" s="205"/>
      <c r="K143" s="205"/>
      <c r="L143" s="210"/>
      <c r="M143" s="211"/>
      <c r="N143" s="212"/>
      <c r="O143" s="212"/>
      <c r="P143" s="212"/>
      <c r="Q143" s="212"/>
      <c r="R143" s="212"/>
      <c r="S143" s="212"/>
      <c r="T143" s="213"/>
      <c r="AT143" s="214" t="s">
        <v>247</v>
      </c>
      <c r="AU143" s="214" t="s">
        <v>89</v>
      </c>
      <c r="AV143" s="13" t="s">
        <v>89</v>
      </c>
      <c r="AW143" s="13" t="s">
        <v>39</v>
      </c>
      <c r="AX143" s="13" t="s">
        <v>79</v>
      </c>
      <c r="AY143" s="214" t="s">
        <v>154</v>
      </c>
    </row>
    <row r="144" spans="1:65" s="13" customFormat="1" ht="10">
      <c r="B144" s="204"/>
      <c r="C144" s="205"/>
      <c r="D144" s="167" t="s">
        <v>247</v>
      </c>
      <c r="E144" s="206" t="s">
        <v>35</v>
      </c>
      <c r="F144" s="207" t="s">
        <v>1316</v>
      </c>
      <c r="G144" s="205"/>
      <c r="H144" s="208">
        <v>29.76</v>
      </c>
      <c r="I144" s="209"/>
      <c r="J144" s="205"/>
      <c r="K144" s="205"/>
      <c r="L144" s="210"/>
      <c r="M144" s="211"/>
      <c r="N144" s="212"/>
      <c r="O144" s="212"/>
      <c r="P144" s="212"/>
      <c r="Q144" s="212"/>
      <c r="R144" s="212"/>
      <c r="S144" s="212"/>
      <c r="T144" s="213"/>
      <c r="AT144" s="214" t="s">
        <v>247</v>
      </c>
      <c r="AU144" s="214" t="s">
        <v>89</v>
      </c>
      <c r="AV144" s="13" t="s">
        <v>89</v>
      </c>
      <c r="AW144" s="13" t="s">
        <v>39</v>
      </c>
      <c r="AX144" s="13" t="s">
        <v>79</v>
      </c>
      <c r="AY144" s="214" t="s">
        <v>154</v>
      </c>
    </row>
    <row r="145" spans="1:65" s="14" customFormat="1" ht="10">
      <c r="B145" s="217"/>
      <c r="C145" s="218"/>
      <c r="D145" s="167" t="s">
        <v>247</v>
      </c>
      <c r="E145" s="219" t="s">
        <v>35</v>
      </c>
      <c r="F145" s="220" t="s">
        <v>267</v>
      </c>
      <c r="G145" s="218"/>
      <c r="H145" s="221">
        <v>98.933999999999997</v>
      </c>
      <c r="I145" s="222"/>
      <c r="J145" s="218"/>
      <c r="K145" s="218"/>
      <c r="L145" s="223"/>
      <c r="M145" s="224"/>
      <c r="N145" s="225"/>
      <c r="O145" s="225"/>
      <c r="P145" s="225"/>
      <c r="Q145" s="225"/>
      <c r="R145" s="225"/>
      <c r="S145" s="225"/>
      <c r="T145" s="226"/>
      <c r="AT145" s="227" t="s">
        <v>247</v>
      </c>
      <c r="AU145" s="227" t="s">
        <v>89</v>
      </c>
      <c r="AV145" s="14" t="s">
        <v>163</v>
      </c>
      <c r="AW145" s="14" t="s">
        <v>39</v>
      </c>
      <c r="AX145" s="14" t="s">
        <v>87</v>
      </c>
      <c r="AY145" s="227" t="s">
        <v>154</v>
      </c>
    </row>
    <row r="146" spans="1:65" s="12" customFormat="1" ht="22.75" customHeight="1">
      <c r="B146" s="188"/>
      <c r="C146" s="189"/>
      <c r="D146" s="190" t="s">
        <v>78</v>
      </c>
      <c r="E146" s="202" t="s">
        <v>697</v>
      </c>
      <c r="F146" s="202" t="s">
        <v>698</v>
      </c>
      <c r="G146" s="189"/>
      <c r="H146" s="189"/>
      <c r="I146" s="192"/>
      <c r="J146" s="203">
        <f>BK146</f>
        <v>81811.02</v>
      </c>
      <c r="K146" s="189"/>
      <c r="L146" s="194"/>
      <c r="M146" s="195"/>
      <c r="N146" s="196"/>
      <c r="O146" s="196"/>
      <c r="P146" s="197">
        <f>SUM(P147:P171)</f>
        <v>0</v>
      </c>
      <c r="Q146" s="196"/>
      <c r="R146" s="197">
        <f>SUM(R147:R171)</f>
        <v>0</v>
      </c>
      <c r="S146" s="196"/>
      <c r="T146" s="198">
        <f>SUM(T147:T171)</f>
        <v>0</v>
      </c>
      <c r="AR146" s="199" t="s">
        <v>87</v>
      </c>
      <c r="AT146" s="200" t="s">
        <v>78</v>
      </c>
      <c r="AU146" s="200" t="s">
        <v>87</v>
      </c>
      <c r="AY146" s="199" t="s">
        <v>154</v>
      </c>
      <c r="BK146" s="201">
        <f>SUM(BK147:BK171)</f>
        <v>81811.02</v>
      </c>
    </row>
    <row r="147" spans="1:65" s="2" customFormat="1" ht="37.75" customHeight="1">
      <c r="A147" s="37"/>
      <c r="B147" s="38"/>
      <c r="C147" s="154" t="s">
        <v>193</v>
      </c>
      <c r="D147" s="154" t="s">
        <v>149</v>
      </c>
      <c r="E147" s="155" t="s">
        <v>699</v>
      </c>
      <c r="F147" s="156" t="s">
        <v>700</v>
      </c>
      <c r="G147" s="157" t="s">
        <v>662</v>
      </c>
      <c r="H147" s="158">
        <v>69.555000000000007</v>
      </c>
      <c r="I147" s="159">
        <v>80</v>
      </c>
      <c r="J147" s="160">
        <f>ROUND(I147*H147,2)</f>
        <v>5564.4</v>
      </c>
      <c r="K147" s="156" t="s">
        <v>251</v>
      </c>
      <c r="L147" s="42"/>
      <c r="M147" s="161" t="s">
        <v>35</v>
      </c>
      <c r="N147" s="162" t="s">
        <v>50</v>
      </c>
      <c r="O147" s="67"/>
      <c r="P147" s="163">
        <f>O147*H147</f>
        <v>0</v>
      </c>
      <c r="Q147" s="163">
        <v>0</v>
      </c>
      <c r="R147" s="163">
        <f>Q147*H147</f>
        <v>0</v>
      </c>
      <c r="S147" s="163">
        <v>0</v>
      </c>
      <c r="T147" s="164">
        <f>S147*H147</f>
        <v>0</v>
      </c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R147" s="165" t="s">
        <v>163</v>
      </c>
      <c r="AT147" s="165" t="s">
        <v>149</v>
      </c>
      <c r="AU147" s="165" t="s">
        <v>89</v>
      </c>
      <c r="AY147" s="19" t="s">
        <v>154</v>
      </c>
      <c r="BE147" s="166">
        <f>IF(N147="základní",J147,0)</f>
        <v>5564.4</v>
      </c>
      <c r="BF147" s="166">
        <f>IF(N147="snížená",J147,0)</f>
        <v>0</v>
      </c>
      <c r="BG147" s="166">
        <f>IF(N147="zákl. přenesená",J147,0)</f>
        <v>0</v>
      </c>
      <c r="BH147" s="166">
        <f>IF(N147="sníž. přenesená",J147,0)</f>
        <v>0</v>
      </c>
      <c r="BI147" s="166">
        <f>IF(N147="nulová",J147,0)</f>
        <v>0</v>
      </c>
      <c r="BJ147" s="19" t="s">
        <v>87</v>
      </c>
      <c r="BK147" s="166">
        <f>ROUND(I147*H147,2)</f>
        <v>5564.4</v>
      </c>
      <c r="BL147" s="19" t="s">
        <v>163</v>
      </c>
      <c r="BM147" s="165" t="s">
        <v>1318</v>
      </c>
    </row>
    <row r="148" spans="1:65" s="2" customFormat="1" ht="10">
      <c r="A148" s="37"/>
      <c r="B148" s="38"/>
      <c r="C148" s="39"/>
      <c r="D148" s="215" t="s">
        <v>253</v>
      </c>
      <c r="E148" s="39"/>
      <c r="F148" s="216" t="s">
        <v>702</v>
      </c>
      <c r="G148" s="39"/>
      <c r="H148" s="39"/>
      <c r="I148" s="169"/>
      <c r="J148" s="39"/>
      <c r="K148" s="39"/>
      <c r="L148" s="42"/>
      <c r="M148" s="170"/>
      <c r="N148" s="171"/>
      <c r="O148" s="67"/>
      <c r="P148" s="67"/>
      <c r="Q148" s="67"/>
      <c r="R148" s="67"/>
      <c r="S148" s="67"/>
      <c r="T148" s="68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T148" s="19" t="s">
        <v>253</v>
      </c>
      <c r="AU148" s="19" t="s">
        <v>89</v>
      </c>
    </row>
    <row r="149" spans="1:65" s="13" customFormat="1" ht="10">
      <c r="B149" s="204"/>
      <c r="C149" s="205"/>
      <c r="D149" s="167" t="s">
        <v>247</v>
      </c>
      <c r="E149" s="206" t="s">
        <v>35</v>
      </c>
      <c r="F149" s="207" t="s">
        <v>1319</v>
      </c>
      <c r="G149" s="205"/>
      <c r="H149" s="208">
        <v>80.516999999999996</v>
      </c>
      <c r="I149" s="209"/>
      <c r="J149" s="205"/>
      <c r="K149" s="205"/>
      <c r="L149" s="210"/>
      <c r="M149" s="211"/>
      <c r="N149" s="212"/>
      <c r="O149" s="212"/>
      <c r="P149" s="212"/>
      <c r="Q149" s="212"/>
      <c r="R149" s="212"/>
      <c r="S149" s="212"/>
      <c r="T149" s="213"/>
      <c r="AT149" s="214" t="s">
        <v>247</v>
      </c>
      <c r="AU149" s="214" t="s">
        <v>89</v>
      </c>
      <c r="AV149" s="13" t="s">
        <v>89</v>
      </c>
      <c r="AW149" s="13" t="s">
        <v>39</v>
      </c>
      <c r="AX149" s="13" t="s">
        <v>79</v>
      </c>
      <c r="AY149" s="214" t="s">
        <v>154</v>
      </c>
    </row>
    <row r="150" spans="1:65" s="13" customFormat="1" ht="10">
      <c r="B150" s="204"/>
      <c r="C150" s="205"/>
      <c r="D150" s="167" t="s">
        <v>247</v>
      </c>
      <c r="E150" s="206" t="s">
        <v>35</v>
      </c>
      <c r="F150" s="207" t="s">
        <v>1320</v>
      </c>
      <c r="G150" s="205"/>
      <c r="H150" s="208">
        <v>-10.962</v>
      </c>
      <c r="I150" s="209"/>
      <c r="J150" s="205"/>
      <c r="K150" s="205"/>
      <c r="L150" s="210"/>
      <c r="M150" s="211"/>
      <c r="N150" s="212"/>
      <c r="O150" s="212"/>
      <c r="P150" s="212"/>
      <c r="Q150" s="212"/>
      <c r="R150" s="212"/>
      <c r="S150" s="212"/>
      <c r="T150" s="213"/>
      <c r="AT150" s="214" t="s">
        <v>247</v>
      </c>
      <c r="AU150" s="214" t="s">
        <v>89</v>
      </c>
      <c r="AV150" s="13" t="s">
        <v>89</v>
      </c>
      <c r="AW150" s="13" t="s">
        <v>39</v>
      </c>
      <c r="AX150" s="13" t="s">
        <v>79</v>
      </c>
      <c r="AY150" s="214" t="s">
        <v>154</v>
      </c>
    </row>
    <row r="151" spans="1:65" s="15" customFormat="1" ht="10">
      <c r="B151" s="238"/>
      <c r="C151" s="239"/>
      <c r="D151" s="167" t="s">
        <v>247</v>
      </c>
      <c r="E151" s="240" t="s">
        <v>35</v>
      </c>
      <c r="F151" s="241" t="s">
        <v>482</v>
      </c>
      <c r="G151" s="239"/>
      <c r="H151" s="242">
        <v>69.555000000000007</v>
      </c>
      <c r="I151" s="243"/>
      <c r="J151" s="239"/>
      <c r="K151" s="239"/>
      <c r="L151" s="244"/>
      <c r="M151" s="245"/>
      <c r="N151" s="246"/>
      <c r="O151" s="246"/>
      <c r="P151" s="246"/>
      <c r="Q151" s="246"/>
      <c r="R151" s="246"/>
      <c r="S151" s="246"/>
      <c r="T151" s="247"/>
      <c r="AT151" s="248" t="s">
        <v>247</v>
      </c>
      <c r="AU151" s="248" t="s">
        <v>89</v>
      </c>
      <c r="AV151" s="15" t="s">
        <v>159</v>
      </c>
      <c r="AW151" s="15" t="s">
        <v>39</v>
      </c>
      <c r="AX151" s="15" t="s">
        <v>79</v>
      </c>
      <c r="AY151" s="248" t="s">
        <v>154</v>
      </c>
    </row>
    <row r="152" spans="1:65" s="13" customFormat="1" ht="10">
      <c r="B152" s="204"/>
      <c r="C152" s="205"/>
      <c r="D152" s="167" t="s">
        <v>247</v>
      </c>
      <c r="E152" s="206" t="s">
        <v>35</v>
      </c>
      <c r="F152" s="207" t="s">
        <v>1321</v>
      </c>
      <c r="G152" s="205"/>
      <c r="H152" s="208">
        <v>69.555000000000007</v>
      </c>
      <c r="I152" s="209"/>
      <c r="J152" s="205"/>
      <c r="K152" s="205"/>
      <c r="L152" s="210"/>
      <c r="M152" s="211"/>
      <c r="N152" s="212"/>
      <c r="O152" s="212"/>
      <c r="P152" s="212"/>
      <c r="Q152" s="212"/>
      <c r="R152" s="212"/>
      <c r="S152" s="212"/>
      <c r="T152" s="213"/>
      <c r="AT152" s="214" t="s">
        <v>247</v>
      </c>
      <c r="AU152" s="214" t="s">
        <v>89</v>
      </c>
      <c r="AV152" s="13" t="s">
        <v>89</v>
      </c>
      <c r="AW152" s="13" t="s">
        <v>39</v>
      </c>
      <c r="AX152" s="13" t="s">
        <v>87</v>
      </c>
      <c r="AY152" s="214" t="s">
        <v>154</v>
      </c>
    </row>
    <row r="153" spans="1:65" s="2" customFormat="1" ht="37.75" customHeight="1">
      <c r="A153" s="37"/>
      <c r="B153" s="38"/>
      <c r="C153" s="154" t="s">
        <v>197</v>
      </c>
      <c r="D153" s="154" t="s">
        <v>149</v>
      </c>
      <c r="E153" s="155" t="s">
        <v>918</v>
      </c>
      <c r="F153" s="156" t="s">
        <v>919</v>
      </c>
      <c r="G153" s="157" t="s">
        <v>662</v>
      </c>
      <c r="H153" s="158">
        <v>80.516999999999996</v>
      </c>
      <c r="I153" s="159">
        <v>224</v>
      </c>
      <c r="J153" s="160">
        <f>ROUND(I153*H153,2)</f>
        <v>18035.810000000001</v>
      </c>
      <c r="K153" s="156" t="s">
        <v>251</v>
      </c>
      <c r="L153" s="42"/>
      <c r="M153" s="161" t="s">
        <v>35</v>
      </c>
      <c r="N153" s="162" t="s">
        <v>50</v>
      </c>
      <c r="O153" s="67"/>
      <c r="P153" s="163">
        <f>O153*H153</f>
        <v>0</v>
      </c>
      <c r="Q153" s="163">
        <v>0</v>
      </c>
      <c r="R153" s="163">
        <f>Q153*H153</f>
        <v>0</v>
      </c>
      <c r="S153" s="163">
        <v>0</v>
      </c>
      <c r="T153" s="164">
        <f>S153*H153</f>
        <v>0</v>
      </c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R153" s="165" t="s">
        <v>163</v>
      </c>
      <c r="AT153" s="165" t="s">
        <v>149</v>
      </c>
      <c r="AU153" s="165" t="s">
        <v>89</v>
      </c>
      <c r="AY153" s="19" t="s">
        <v>154</v>
      </c>
      <c r="BE153" s="166">
        <f>IF(N153="základní",J153,0)</f>
        <v>18035.810000000001</v>
      </c>
      <c r="BF153" s="166">
        <f>IF(N153="snížená",J153,0)</f>
        <v>0</v>
      </c>
      <c r="BG153" s="166">
        <f>IF(N153="zákl. přenesená",J153,0)</f>
        <v>0</v>
      </c>
      <c r="BH153" s="166">
        <f>IF(N153="sníž. přenesená",J153,0)</f>
        <v>0</v>
      </c>
      <c r="BI153" s="166">
        <f>IF(N153="nulová",J153,0)</f>
        <v>0</v>
      </c>
      <c r="BJ153" s="19" t="s">
        <v>87</v>
      </c>
      <c r="BK153" s="166">
        <f>ROUND(I153*H153,2)</f>
        <v>18035.810000000001</v>
      </c>
      <c r="BL153" s="19" t="s">
        <v>163</v>
      </c>
      <c r="BM153" s="165" t="s">
        <v>1322</v>
      </c>
    </row>
    <row r="154" spans="1:65" s="2" customFormat="1" ht="10">
      <c r="A154" s="37"/>
      <c r="B154" s="38"/>
      <c r="C154" s="39"/>
      <c r="D154" s="215" t="s">
        <v>253</v>
      </c>
      <c r="E154" s="39"/>
      <c r="F154" s="216" t="s">
        <v>921</v>
      </c>
      <c r="G154" s="39"/>
      <c r="H154" s="39"/>
      <c r="I154" s="169"/>
      <c r="J154" s="39"/>
      <c r="K154" s="39"/>
      <c r="L154" s="42"/>
      <c r="M154" s="170"/>
      <c r="N154" s="171"/>
      <c r="O154" s="67"/>
      <c r="P154" s="67"/>
      <c r="Q154" s="67"/>
      <c r="R154" s="67"/>
      <c r="S154" s="67"/>
      <c r="T154" s="68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T154" s="19" t="s">
        <v>253</v>
      </c>
      <c r="AU154" s="19" t="s">
        <v>89</v>
      </c>
    </row>
    <row r="155" spans="1:65" s="13" customFormat="1" ht="10">
      <c r="B155" s="204"/>
      <c r="C155" s="205"/>
      <c r="D155" s="167" t="s">
        <v>247</v>
      </c>
      <c r="E155" s="206" t="s">
        <v>35</v>
      </c>
      <c r="F155" s="207" t="s">
        <v>1319</v>
      </c>
      <c r="G155" s="205"/>
      <c r="H155" s="208">
        <v>80.516999999999996</v>
      </c>
      <c r="I155" s="209"/>
      <c r="J155" s="205"/>
      <c r="K155" s="205"/>
      <c r="L155" s="210"/>
      <c r="M155" s="211"/>
      <c r="N155" s="212"/>
      <c r="O155" s="212"/>
      <c r="P155" s="212"/>
      <c r="Q155" s="212"/>
      <c r="R155" s="212"/>
      <c r="S155" s="212"/>
      <c r="T155" s="213"/>
      <c r="AT155" s="214" t="s">
        <v>247</v>
      </c>
      <c r="AU155" s="214" t="s">
        <v>89</v>
      </c>
      <c r="AV155" s="13" t="s">
        <v>89</v>
      </c>
      <c r="AW155" s="13" t="s">
        <v>39</v>
      </c>
      <c r="AX155" s="13" t="s">
        <v>87</v>
      </c>
      <c r="AY155" s="214" t="s">
        <v>154</v>
      </c>
    </row>
    <row r="156" spans="1:65" s="2" customFormat="1" ht="24.15" customHeight="1">
      <c r="A156" s="37"/>
      <c r="B156" s="38"/>
      <c r="C156" s="154" t="s">
        <v>201</v>
      </c>
      <c r="D156" s="154" t="s">
        <v>149</v>
      </c>
      <c r="E156" s="155" t="s">
        <v>922</v>
      </c>
      <c r="F156" s="156" t="s">
        <v>923</v>
      </c>
      <c r="G156" s="157" t="s">
        <v>662</v>
      </c>
      <c r="H156" s="158">
        <v>10.962</v>
      </c>
      <c r="I156" s="159">
        <v>167</v>
      </c>
      <c r="J156" s="160">
        <f>ROUND(I156*H156,2)</f>
        <v>1830.65</v>
      </c>
      <c r="K156" s="156" t="s">
        <v>251</v>
      </c>
      <c r="L156" s="42"/>
      <c r="M156" s="161" t="s">
        <v>35</v>
      </c>
      <c r="N156" s="162" t="s">
        <v>50</v>
      </c>
      <c r="O156" s="67"/>
      <c r="P156" s="163">
        <f>O156*H156</f>
        <v>0</v>
      </c>
      <c r="Q156" s="163">
        <v>0</v>
      </c>
      <c r="R156" s="163">
        <f>Q156*H156</f>
        <v>0</v>
      </c>
      <c r="S156" s="163">
        <v>0</v>
      </c>
      <c r="T156" s="164">
        <f>S156*H156</f>
        <v>0</v>
      </c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R156" s="165" t="s">
        <v>163</v>
      </c>
      <c r="AT156" s="165" t="s">
        <v>149</v>
      </c>
      <c r="AU156" s="165" t="s">
        <v>89</v>
      </c>
      <c r="AY156" s="19" t="s">
        <v>154</v>
      </c>
      <c r="BE156" s="166">
        <f>IF(N156="základní",J156,0)</f>
        <v>1830.65</v>
      </c>
      <c r="BF156" s="166">
        <f>IF(N156="snížená",J156,0)</f>
        <v>0</v>
      </c>
      <c r="BG156" s="166">
        <f>IF(N156="zákl. přenesená",J156,0)</f>
        <v>0</v>
      </c>
      <c r="BH156" s="166">
        <f>IF(N156="sníž. přenesená",J156,0)</f>
        <v>0</v>
      </c>
      <c r="BI156" s="166">
        <f>IF(N156="nulová",J156,0)</f>
        <v>0</v>
      </c>
      <c r="BJ156" s="19" t="s">
        <v>87</v>
      </c>
      <c r="BK156" s="166">
        <f>ROUND(I156*H156,2)</f>
        <v>1830.65</v>
      </c>
      <c r="BL156" s="19" t="s">
        <v>163</v>
      </c>
      <c r="BM156" s="165" t="s">
        <v>1323</v>
      </c>
    </row>
    <row r="157" spans="1:65" s="2" customFormat="1" ht="10">
      <c r="A157" s="37"/>
      <c r="B157" s="38"/>
      <c r="C157" s="39"/>
      <c r="D157" s="215" t="s">
        <v>253</v>
      </c>
      <c r="E157" s="39"/>
      <c r="F157" s="216" t="s">
        <v>925</v>
      </c>
      <c r="G157" s="39"/>
      <c r="H157" s="39"/>
      <c r="I157" s="169"/>
      <c r="J157" s="39"/>
      <c r="K157" s="39"/>
      <c r="L157" s="42"/>
      <c r="M157" s="170"/>
      <c r="N157" s="171"/>
      <c r="O157" s="67"/>
      <c r="P157" s="67"/>
      <c r="Q157" s="67"/>
      <c r="R157" s="67"/>
      <c r="S157" s="67"/>
      <c r="T157" s="68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T157" s="19" t="s">
        <v>253</v>
      </c>
      <c r="AU157" s="19" t="s">
        <v>89</v>
      </c>
    </row>
    <row r="158" spans="1:65" s="13" customFormat="1" ht="10">
      <c r="B158" s="204"/>
      <c r="C158" s="205"/>
      <c r="D158" s="167" t="s">
        <v>247</v>
      </c>
      <c r="E158" s="206" t="s">
        <v>35</v>
      </c>
      <c r="F158" s="207" t="s">
        <v>1324</v>
      </c>
      <c r="G158" s="205"/>
      <c r="H158" s="208">
        <v>10.962</v>
      </c>
      <c r="I158" s="209"/>
      <c r="J158" s="205"/>
      <c r="K158" s="205"/>
      <c r="L158" s="210"/>
      <c r="M158" s="211"/>
      <c r="N158" s="212"/>
      <c r="O158" s="212"/>
      <c r="P158" s="212"/>
      <c r="Q158" s="212"/>
      <c r="R158" s="212"/>
      <c r="S158" s="212"/>
      <c r="T158" s="213"/>
      <c r="AT158" s="214" t="s">
        <v>247</v>
      </c>
      <c r="AU158" s="214" t="s">
        <v>89</v>
      </c>
      <c r="AV158" s="13" t="s">
        <v>89</v>
      </c>
      <c r="AW158" s="13" t="s">
        <v>39</v>
      </c>
      <c r="AX158" s="13" t="s">
        <v>87</v>
      </c>
      <c r="AY158" s="214" t="s">
        <v>154</v>
      </c>
    </row>
    <row r="159" spans="1:65" s="2" customFormat="1" ht="37.75" customHeight="1">
      <c r="A159" s="37"/>
      <c r="B159" s="38"/>
      <c r="C159" s="154" t="s">
        <v>205</v>
      </c>
      <c r="D159" s="154" t="s">
        <v>149</v>
      </c>
      <c r="E159" s="155" t="s">
        <v>927</v>
      </c>
      <c r="F159" s="156" t="s">
        <v>928</v>
      </c>
      <c r="G159" s="157" t="s">
        <v>662</v>
      </c>
      <c r="H159" s="158">
        <v>21.923999999999999</v>
      </c>
      <c r="I159" s="159">
        <v>80</v>
      </c>
      <c r="J159" s="160">
        <f>ROUND(I159*H159,2)</f>
        <v>1753.92</v>
      </c>
      <c r="K159" s="156" t="s">
        <v>251</v>
      </c>
      <c r="L159" s="42"/>
      <c r="M159" s="161" t="s">
        <v>35</v>
      </c>
      <c r="N159" s="162" t="s">
        <v>50</v>
      </c>
      <c r="O159" s="67"/>
      <c r="P159" s="163">
        <f>O159*H159</f>
        <v>0</v>
      </c>
      <c r="Q159" s="163">
        <v>0</v>
      </c>
      <c r="R159" s="163">
        <f>Q159*H159</f>
        <v>0</v>
      </c>
      <c r="S159" s="163">
        <v>0</v>
      </c>
      <c r="T159" s="164">
        <f>S159*H159</f>
        <v>0</v>
      </c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R159" s="165" t="s">
        <v>163</v>
      </c>
      <c r="AT159" s="165" t="s">
        <v>149</v>
      </c>
      <c r="AU159" s="165" t="s">
        <v>89</v>
      </c>
      <c r="AY159" s="19" t="s">
        <v>154</v>
      </c>
      <c r="BE159" s="166">
        <f>IF(N159="základní",J159,0)</f>
        <v>1753.92</v>
      </c>
      <c r="BF159" s="166">
        <f>IF(N159="snížená",J159,0)</f>
        <v>0</v>
      </c>
      <c r="BG159" s="166">
        <f>IF(N159="zákl. přenesená",J159,0)</f>
        <v>0</v>
      </c>
      <c r="BH159" s="166">
        <f>IF(N159="sníž. přenesená",J159,0)</f>
        <v>0</v>
      </c>
      <c r="BI159" s="166">
        <f>IF(N159="nulová",J159,0)</f>
        <v>0</v>
      </c>
      <c r="BJ159" s="19" t="s">
        <v>87</v>
      </c>
      <c r="BK159" s="166">
        <f>ROUND(I159*H159,2)</f>
        <v>1753.92</v>
      </c>
      <c r="BL159" s="19" t="s">
        <v>163</v>
      </c>
      <c r="BM159" s="165" t="s">
        <v>1325</v>
      </c>
    </row>
    <row r="160" spans="1:65" s="2" customFormat="1" ht="10">
      <c r="A160" s="37"/>
      <c r="B160" s="38"/>
      <c r="C160" s="39"/>
      <c r="D160" s="215" t="s">
        <v>253</v>
      </c>
      <c r="E160" s="39"/>
      <c r="F160" s="216" t="s">
        <v>930</v>
      </c>
      <c r="G160" s="39"/>
      <c r="H160" s="39"/>
      <c r="I160" s="169"/>
      <c r="J160" s="39"/>
      <c r="K160" s="39"/>
      <c r="L160" s="42"/>
      <c r="M160" s="170"/>
      <c r="N160" s="171"/>
      <c r="O160" s="67"/>
      <c r="P160" s="67"/>
      <c r="Q160" s="67"/>
      <c r="R160" s="67"/>
      <c r="S160" s="67"/>
      <c r="T160" s="68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T160" s="19" t="s">
        <v>253</v>
      </c>
      <c r="AU160" s="19" t="s">
        <v>89</v>
      </c>
    </row>
    <row r="161" spans="1:65" s="13" customFormat="1" ht="10">
      <c r="B161" s="204"/>
      <c r="C161" s="205"/>
      <c r="D161" s="167" t="s">
        <v>247</v>
      </c>
      <c r="E161" s="206" t="s">
        <v>35</v>
      </c>
      <c r="F161" s="207" t="s">
        <v>1326</v>
      </c>
      <c r="G161" s="205"/>
      <c r="H161" s="208">
        <v>10.962</v>
      </c>
      <c r="I161" s="209"/>
      <c r="J161" s="205"/>
      <c r="K161" s="205"/>
      <c r="L161" s="210"/>
      <c r="M161" s="211"/>
      <c r="N161" s="212"/>
      <c r="O161" s="212"/>
      <c r="P161" s="212"/>
      <c r="Q161" s="212"/>
      <c r="R161" s="212"/>
      <c r="S161" s="212"/>
      <c r="T161" s="213"/>
      <c r="AT161" s="214" t="s">
        <v>247</v>
      </c>
      <c r="AU161" s="214" t="s">
        <v>89</v>
      </c>
      <c r="AV161" s="13" t="s">
        <v>89</v>
      </c>
      <c r="AW161" s="13" t="s">
        <v>39</v>
      </c>
      <c r="AX161" s="13" t="s">
        <v>79</v>
      </c>
      <c r="AY161" s="214" t="s">
        <v>154</v>
      </c>
    </row>
    <row r="162" spans="1:65" s="13" customFormat="1" ht="10">
      <c r="B162" s="204"/>
      <c r="C162" s="205"/>
      <c r="D162" s="167" t="s">
        <v>247</v>
      </c>
      <c r="E162" s="206" t="s">
        <v>35</v>
      </c>
      <c r="F162" s="207" t="s">
        <v>1327</v>
      </c>
      <c r="G162" s="205"/>
      <c r="H162" s="208">
        <v>10.962</v>
      </c>
      <c r="I162" s="209"/>
      <c r="J162" s="205"/>
      <c r="K162" s="205"/>
      <c r="L162" s="210"/>
      <c r="M162" s="211"/>
      <c r="N162" s="212"/>
      <c r="O162" s="212"/>
      <c r="P162" s="212"/>
      <c r="Q162" s="212"/>
      <c r="R162" s="212"/>
      <c r="S162" s="212"/>
      <c r="T162" s="213"/>
      <c r="AT162" s="214" t="s">
        <v>247</v>
      </c>
      <c r="AU162" s="214" t="s">
        <v>89</v>
      </c>
      <c r="AV162" s="13" t="s">
        <v>89</v>
      </c>
      <c r="AW162" s="13" t="s">
        <v>39</v>
      </c>
      <c r="AX162" s="13" t="s">
        <v>79</v>
      </c>
      <c r="AY162" s="214" t="s">
        <v>154</v>
      </c>
    </row>
    <row r="163" spans="1:65" s="14" customFormat="1" ht="10">
      <c r="B163" s="217"/>
      <c r="C163" s="218"/>
      <c r="D163" s="167" t="s">
        <v>247</v>
      </c>
      <c r="E163" s="219" t="s">
        <v>35</v>
      </c>
      <c r="F163" s="220" t="s">
        <v>267</v>
      </c>
      <c r="G163" s="218"/>
      <c r="H163" s="221">
        <v>21.923999999999999</v>
      </c>
      <c r="I163" s="222"/>
      <c r="J163" s="218"/>
      <c r="K163" s="218"/>
      <c r="L163" s="223"/>
      <c r="M163" s="224"/>
      <c r="N163" s="225"/>
      <c r="O163" s="225"/>
      <c r="P163" s="225"/>
      <c r="Q163" s="225"/>
      <c r="R163" s="225"/>
      <c r="S163" s="225"/>
      <c r="T163" s="226"/>
      <c r="AT163" s="227" t="s">
        <v>247</v>
      </c>
      <c r="AU163" s="227" t="s">
        <v>89</v>
      </c>
      <c r="AV163" s="14" t="s">
        <v>163</v>
      </c>
      <c r="AW163" s="14" t="s">
        <v>39</v>
      </c>
      <c r="AX163" s="14" t="s">
        <v>87</v>
      </c>
      <c r="AY163" s="227" t="s">
        <v>154</v>
      </c>
    </row>
    <row r="164" spans="1:65" s="2" customFormat="1" ht="24.15" customHeight="1">
      <c r="A164" s="37"/>
      <c r="B164" s="38"/>
      <c r="C164" s="154" t="s">
        <v>8</v>
      </c>
      <c r="D164" s="154" t="s">
        <v>149</v>
      </c>
      <c r="E164" s="155" t="s">
        <v>704</v>
      </c>
      <c r="F164" s="156" t="s">
        <v>610</v>
      </c>
      <c r="G164" s="157" t="s">
        <v>562</v>
      </c>
      <c r="H164" s="158">
        <v>285.137</v>
      </c>
      <c r="I164" s="159">
        <v>180</v>
      </c>
      <c r="J164" s="160">
        <f>ROUND(I164*H164,2)</f>
        <v>51324.66</v>
      </c>
      <c r="K164" s="156" t="s">
        <v>251</v>
      </c>
      <c r="L164" s="42"/>
      <c r="M164" s="161" t="s">
        <v>35</v>
      </c>
      <c r="N164" s="162" t="s">
        <v>50</v>
      </c>
      <c r="O164" s="67"/>
      <c r="P164" s="163">
        <f>O164*H164</f>
        <v>0</v>
      </c>
      <c r="Q164" s="163">
        <v>0</v>
      </c>
      <c r="R164" s="163">
        <f>Q164*H164</f>
        <v>0</v>
      </c>
      <c r="S164" s="163">
        <v>0</v>
      </c>
      <c r="T164" s="164">
        <f>S164*H164</f>
        <v>0</v>
      </c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R164" s="165" t="s">
        <v>163</v>
      </c>
      <c r="AT164" s="165" t="s">
        <v>149</v>
      </c>
      <c r="AU164" s="165" t="s">
        <v>89</v>
      </c>
      <c r="AY164" s="19" t="s">
        <v>154</v>
      </c>
      <c r="BE164" s="166">
        <f>IF(N164="základní",J164,0)</f>
        <v>51324.66</v>
      </c>
      <c r="BF164" s="166">
        <f>IF(N164="snížená",J164,0)</f>
        <v>0</v>
      </c>
      <c r="BG164" s="166">
        <f>IF(N164="zákl. přenesená",J164,0)</f>
        <v>0</v>
      </c>
      <c r="BH164" s="166">
        <f>IF(N164="sníž. přenesená",J164,0)</f>
        <v>0</v>
      </c>
      <c r="BI164" s="166">
        <f>IF(N164="nulová",J164,0)</f>
        <v>0</v>
      </c>
      <c r="BJ164" s="19" t="s">
        <v>87</v>
      </c>
      <c r="BK164" s="166">
        <f>ROUND(I164*H164,2)</f>
        <v>51324.66</v>
      </c>
      <c r="BL164" s="19" t="s">
        <v>163</v>
      </c>
      <c r="BM164" s="165" t="s">
        <v>1328</v>
      </c>
    </row>
    <row r="165" spans="1:65" s="2" customFormat="1" ht="10">
      <c r="A165" s="37"/>
      <c r="B165" s="38"/>
      <c r="C165" s="39"/>
      <c r="D165" s="215" t="s">
        <v>253</v>
      </c>
      <c r="E165" s="39"/>
      <c r="F165" s="216" t="s">
        <v>706</v>
      </c>
      <c r="G165" s="39"/>
      <c r="H165" s="39"/>
      <c r="I165" s="169"/>
      <c r="J165" s="39"/>
      <c r="K165" s="39"/>
      <c r="L165" s="42"/>
      <c r="M165" s="170"/>
      <c r="N165" s="171"/>
      <c r="O165" s="67"/>
      <c r="P165" s="67"/>
      <c r="Q165" s="67"/>
      <c r="R165" s="67"/>
      <c r="S165" s="67"/>
      <c r="T165" s="68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T165" s="19" t="s">
        <v>253</v>
      </c>
      <c r="AU165" s="19" t="s">
        <v>89</v>
      </c>
    </row>
    <row r="166" spans="1:65" s="13" customFormat="1" ht="10">
      <c r="B166" s="204"/>
      <c r="C166" s="205"/>
      <c r="D166" s="167" t="s">
        <v>247</v>
      </c>
      <c r="E166" s="206" t="s">
        <v>35</v>
      </c>
      <c r="F166" s="207" t="s">
        <v>1329</v>
      </c>
      <c r="G166" s="205"/>
      <c r="H166" s="208">
        <v>150.072</v>
      </c>
      <c r="I166" s="209"/>
      <c r="J166" s="205"/>
      <c r="K166" s="205"/>
      <c r="L166" s="210"/>
      <c r="M166" s="211"/>
      <c r="N166" s="212"/>
      <c r="O166" s="212"/>
      <c r="P166" s="212"/>
      <c r="Q166" s="212"/>
      <c r="R166" s="212"/>
      <c r="S166" s="212"/>
      <c r="T166" s="213"/>
      <c r="AT166" s="214" t="s">
        <v>247</v>
      </c>
      <c r="AU166" s="214" t="s">
        <v>89</v>
      </c>
      <c r="AV166" s="13" t="s">
        <v>89</v>
      </c>
      <c r="AW166" s="13" t="s">
        <v>39</v>
      </c>
      <c r="AX166" s="13" t="s">
        <v>79</v>
      </c>
      <c r="AY166" s="214" t="s">
        <v>154</v>
      </c>
    </row>
    <row r="167" spans="1:65" s="15" customFormat="1" ht="10">
      <c r="B167" s="238"/>
      <c r="C167" s="239"/>
      <c r="D167" s="167" t="s">
        <v>247</v>
      </c>
      <c r="E167" s="240" t="s">
        <v>35</v>
      </c>
      <c r="F167" s="241" t="s">
        <v>482</v>
      </c>
      <c r="G167" s="239"/>
      <c r="H167" s="242">
        <v>150.072</v>
      </c>
      <c r="I167" s="243"/>
      <c r="J167" s="239"/>
      <c r="K167" s="239"/>
      <c r="L167" s="244"/>
      <c r="M167" s="245"/>
      <c r="N167" s="246"/>
      <c r="O167" s="246"/>
      <c r="P167" s="246"/>
      <c r="Q167" s="246"/>
      <c r="R167" s="246"/>
      <c r="S167" s="246"/>
      <c r="T167" s="247"/>
      <c r="AT167" s="248" t="s">
        <v>247</v>
      </c>
      <c r="AU167" s="248" t="s">
        <v>89</v>
      </c>
      <c r="AV167" s="15" t="s">
        <v>159</v>
      </c>
      <c r="AW167" s="15" t="s">
        <v>39</v>
      </c>
      <c r="AX167" s="15" t="s">
        <v>79</v>
      </c>
      <c r="AY167" s="248" t="s">
        <v>154</v>
      </c>
    </row>
    <row r="168" spans="1:65" s="13" customFormat="1" ht="10">
      <c r="B168" s="204"/>
      <c r="C168" s="205"/>
      <c r="D168" s="167" t="s">
        <v>247</v>
      </c>
      <c r="E168" s="206" t="s">
        <v>35</v>
      </c>
      <c r="F168" s="207" t="s">
        <v>1330</v>
      </c>
      <c r="G168" s="205"/>
      <c r="H168" s="208">
        <v>285.137</v>
      </c>
      <c r="I168" s="209"/>
      <c r="J168" s="205"/>
      <c r="K168" s="205"/>
      <c r="L168" s="210"/>
      <c r="M168" s="211"/>
      <c r="N168" s="212"/>
      <c r="O168" s="212"/>
      <c r="P168" s="212"/>
      <c r="Q168" s="212"/>
      <c r="R168" s="212"/>
      <c r="S168" s="212"/>
      <c r="T168" s="213"/>
      <c r="AT168" s="214" t="s">
        <v>247</v>
      </c>
      <c r="AU168" s="214" t="s">
        <v>89</v>
      </c>
      <c r="AV168" s="13" t="s">
        <v>89</v>
      </c>
      <c r="AW168" s="13" t="s">
        <v>39</v>
      </c>
      <c r="AX168" s="13" t="s">
        <v>87</v>
      </c>
      <c r="AY168" s="214" t="s">
        <v>154</v>
      </c>
    </row>
    <row r="169" spans="1:65" s="2" customFormat="1" ht="24.15" customHeight="1">
      <c r="A169" s="37"/>
      <c r="B169" s="38"/>
      <c r="C169" s="154" t="s">
        <v>212</v>
      </c>
      <c r="D169" s="154" t="s">
        <v>149</v>
      </c>
      <c r="E169" s="155" t="s">
        <v>709</v>
      </c>
      <c r="F169" s="156" t="s">
        <v>710</v>
      </c>
      <c r="G169" s="157" t="s">
        <v>662</v>
      </c>
      <c r="H169" s="158">
        <v>150.072</v>
      </c>
      <c r="I169" s="159">
        <v>22</v>
      </c>
      <c r="J169" s="160">
        <f>ROUND(I169*H169,2)</f>
        <v>3301.58</v>
      </c>
      <c r="K169" s="156" t="s">
        <v>251</v>
      </c>
      <c r="L169" s="42"/>
      <c r="M169" s="161" t="s">
        <v>35</v>
      </c>
      <c r="N169" s="162" t="s">
        <v>50</v>
      </c>
      <c r="O169" s="67"/>
      <c r="P169" s="163">
        <f>O169*H169</f>
        <v>0</v>
      </c>
      <c r="Q169" s="163">
        <v>0</v>
      </c>
      <c r="R169" s="163">
        <f>Q169*H169</f>
        <v>0</v>
      </c>
      <c r="S169" s="163">
        <v>0</v>
      </c>
      <c r="T169" s="164">
        <f>S169*H169</f>
        <v>0</v>
      </c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R169" s="165" t="s">
        <v>163</v>
      </c>
      <c r="AT169" s="165" t="s">
        <v>149</v>
      </c>
      <c r="AU169" s="165" t="s">
        <v>89</v>
      </c>
      <c r="AY169" s="19" t="s">
        <v>154</v>
      </c>
      <c r="BE169" s="166">
        <f>IF(N169="základní",J169,0)</f>
        <v>3301.58</v>
      </c>
      <c r="BF169" s="166">
        <f>IF(N169="snížená",J169,0)</f>
        <v>0</v>
      </c>
      <c r="BG169" s="166">
        <f>IF(N169="zákl. přenesená",J169,0)</f>
        <v>0</v>
      </c>
      <c r="BH169" s="166">
        <f>IF(N169="sníž. přenesená",J169,0)</f>
        <v>0</v>
      </c>
      <c r="BI169" s="166">
        <f>IF(N169="nulová",J169,0)</f>
        <v>0</v>
      </c>
      <c r="BJ169" s="19" t="s">
        <v>87</v>
      </c>
      <c r="BK169" s="166">
        <f>ROUND(I169*H169,2)</f>
        <v>3301.58</v>
      </c>
      <c r="BL169" s="19" t="s">
        <v>163</v>
      </c>
      <c r="BM169" s="165" t="s">
        <v>1331</v>
      </c>
    </row>
    <row r="170" spans="1:65" s="2" customFormat="1" ht="10">
      <c r="A170" s="37"/>
      <c r="B170" s="38"/>
      <c r="C170" s="39"/>
      <c r="D170" s="215" t="s">
        <v>253</v>
      </c>
      <c r="E170" s="39"/>
      <c r="F170" s="216" t="s">
        <v>712</v>
      </c>
      <c r="G170" s="39"/>
      <c r="H170" s="39"/>
      <c r="I170" s="169"/>
      <c r="J170" s="39"/>
      <c r="K170" s="39"/>
      <c r="L170" s="42"/>
      <c r="M170" s="170"/>
      <c r="N170" s="171"/>
      <c r="O170" s="67"/>
      <c r="P170" s="67"/>
      <c r="Q170" s="67"/>
      <c r="R170" s="67"/>
      <c r="S170" s="67"/>
      <c r="T170" s="68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T170" s="19" t="s">
        <v>253</v>
      </c>
      <c r="AU170" s="19" t="s">
        <v>89</v>
      </c>
    </row>
    <row r="171" spans="1:65" s="13" customFormat="1" ht="10">
      <c r="B171" s="204"/>
      <c r="C171" s="205"/>
      <c r="D171" s="167" t="s">
        <v>247</v>
      </c>
      <c r="E171" s="206" t="s">
        <v>35</v>
      </c>
      <c r="F171" s="207" t="s">
        <v>1329</v>
      </c>
      <c r="G171" s="205"/>
      <c r="H171" s="208">
        <v>150.072</v>
      </c>
      <c r="I171" s="209"/>
      <c r="J171" s="205"/>
      <c r="K171" s="205"/>
      <c r="L171" s="210"/>
      <c r="M171" s="211"/>
      <c r="N171" s="212"/>
      <c r="O171" s="212"/>
      <c r="P171" s="212"/>
      <c r="Q171" s="212"/>
      <c r="R171" s="212"/>
      <c r="S171" s="212"/>
      <c r="T171" s="213"/>
      <c r="AT171" s="214" t="s">
        <v>247</v>
      </c>
      <c r="AU171" s="214" t="s">
        <v>89</v>
      </c>
      <c r="AV171" s="13" t="s">
        <v>89</v>
      </c>
      <c r="AW171" s="13" t="s">
        <v>39</v>
      </c>
      <c r="AX171" s="13" t="s">
        <v>87</v>
      </c>
      <c r="AY171" s="214" t="s">
        <v>154</v>
      </c>
    </row>
    <row r="172" spans="1:65" s="12" customFormat="1" ht="22.75" customHeight="1">
      <c r="B172" s="188"/>
      <c r="C172" s="189"/>
      <c r="D172" s="190" t="s">
        <v>78</v>
      </c>
      <c r="E172" s="202" t="s">
        <v>163</v>
      </c>
      <c r="F172" s="202" t="s">
        <v>713</v>
      </c>
      <c r="G172" s="189"/>
      <c r="H172" s="189"/>
      <c r="I172" s="192"/>
      <c r="J172" s="203">
        <f>BK172</f>
        <v>160027.38999999998</v>
      </c>
      <c r="K172" s="189"/>
      <c r="L172" s="194"/>
      <c r="M172" s="195"/>
      <c r="N172" s="196"/>
      <c r="O172" s="196"/>
      <c r="P172" s="197">
        <f>SUM(P173:P207)</f>
        <v>0</v>
      </c>
      <c r="Q172" s="196"/>
      <c r="R172" s="197">
        <f>SUM(R173:R207)</f>
        <v>9.3191309999999987</v>
      </c>
      <c r="S172" s="196"/>
      <c r="T172" s="198">
        <f>SUM(T173:T207)</f>
        <v>0</v>
      </c>
      <c r="AR172" s="199" t="s">
        <v>87</v>
      </c>
      <c r="AT172" s="200" t="s">
        <v>78</v>
      </c>
      <c r="AU172" s="200" t="s">
        <v>87</v>
      </c>
      <c r="AY172" s="199" t="s">
        <v>154</v>
      </c>
      <c r="BK172" s="201">
        <f>SUM(BK173:BK207)</f>
        <v>160027.38999999998</v>
      </c>
    </row>
    <row r="173" spans="1:65" s="2" customFormat="1" ht="24.15" customHeight="1">
      <c r="A173" s="37"/>
      <c r="B173" s="38"/>
      <c r="C173" s="154" t="s">
        <v>216</v>
      </c>
      <c r="D173" s="154" t="s">
        <v>149</v>
      </c>
      <c r="E173" s="155" t="s">
        <v>714</v>
      </c>
      <c r="F173" s="156" t="s">
        <v>715</v>
      </c>
      <c r="G173" s="157" t="s">
        <v>662</v>
      </c>
      <c r="H173" s="158">
        <v>73.328999999999994</v>
      </c>
      <c r="I173" s="159">
        <v>157</v>
      </c>
      <c r="J173" s="160">
        <f>ROUND(I173*H173,2)</f>
        <v>11512.65</v>
      </c>
      <c r="K173" s="156" t="s">
        <v>251</v>
      </c>
      <c r="L173" s="42"/>
      <c r="M173" s="161" t="s">
        <v>35</v>
      </c>
      <c r="N173" s="162" t="s">
        <v>50</v>
      </c>
      <c r="O173" s="67"/>
      <c r="P173" s="163">
        <f>O173*H173</f>
        <v>0</v>
      </c>
      <c r="Q173" s="163">
        <v>0</v>
      </c>
      <c r="R173" s="163">
        <f>Q173*H173</f>
        <v>0</v>
      </c>
      <c r="S173" s="163">
        <v>0</v>
      </c>
      <c r="T173" s="164">
        <f>S173*H173</f>
        <v>0</v>
      </c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R173" s="165" t="s">
        <v>163</v>
      </c>
      <c r="AT173" s="165" t="s">
        <v>149</v>
      </c>
      <c r="AU173" s="165" t="s">
        <v>89</v>
      </c>
      <c r="AY173" s="19" t="s">
        <v>154</v>
      </c>
      <c r="BE173" s="166">
        <f>IF(N173="základní",J173,0)</f>
        <v>11512.65</v>
      </c>
      <c r="BF173" s="166">
        <f>IF(N173="snížená",J173,0)</f>
        <v>0</v>
      </c>
      <c r="BG173" s="166">
        <f>IF(N173="zákl. přenesená",J173,0)</f>
        <v>0</v>
      </c>
      <c r="BH173" s="166">
        <f>IF(N173="sníž. přenesená",J173,0)</f>
        <v>0</v>
      </c>
      <c r="BI173" s="166">
        <f>IF(N173="nulová",J173,0)</f>
        <v>0</v>
      </c>
      <c r="BJ173" s="19" t="s">
        <v>87</v>
      </c>
      <c r="BK173" s="166">
        <f>ROUND(I173*H173,2)</f>
        <v>11512.65</v>
      </c>
      <c r="BL173" s="19" t="s">
        <v>163</v>
      </c>
      <c r="BM173" s="165" t="s">
        <v>1332</v>
      </c>
    </row>
    <row r="174" spans="1:65" s="2" customFormat="1" ht="10">
      <c r="A174" s="37"/>
      <c r="B174" s="38"/>
      <c r="C174" s="39"/>
      <c r="D174" s="215" t="s">
        <v>253</v>
      </c>
      <c r="E174" s="39"/>
      <c r="F174" s="216" t="s">
        <v>717</v>
      </c>
      <c r="G174" s="39"/>
      <c r="H174" s="39"/>
      <c r="I174" s="169"/>
      <c r="J174" s="39"/>
      <c r="K174" s="39"/>
      <c r="L174" s="42"/>
      <c r="M174" s="170"/>
      <c r="N174" s="171"/>
      <c r="O174" s="67"/>
      <c r="P174" s="67"/>
      <c r="Q174" s="67"/>
      <c r="R174" s="67"/>
      <c r="S174" s="67"/>
      <c r="T174" s="68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T174" s="19" t="s">
        <v>253</v>
      </c>
      <c r="AU174" s="19" t="s">
        <v>89</v>
      </c>
    </row>
    <row r="175" spans="1:65" s="13" customFormat="1" ht="10">
      <c r="B175" s="204"/>
      <c r="C175" s="205"/>
      <c r="D175" s="167" t="s">
        <v>247</v>
      </c>
      <c r="E175" s="206" t="s">
        <v>35</v>
      </c>
      <c r="F175" s="207" t="s">
        <v>1333</v>
      </c>
      <c r="G175" s="205"/>
      <c r="H175" s="208">
        <v>21.923999999999999</v>
      </c>
      <c r="I175" s="209"/>
      <c r="J175" s="205"/>
      <c r="K175" s="205"/>
      <c r="L175" s="210"/>
      <c r="M175" s="211"/>
      <c r="N175" s="212"/>
      <c r="O175" s="212"/>
      <c r="P175" s="212"/>
      <c r="Q175" s="212"/>
      <c r="R175" s="212"/>
      <c r="S175" s="212"/>
      <c r="T175" s="213"/>
      <c r="AT175" s="214" t="s">
        <v>247</v>
      </c>
      <c r="AU175" s="214" t="s">
        <v>89</v>
      </c>
      <c r="AV175" s="13" t="s">
        <v>89</v>
      </c>
      <c r="AW175" s="13" t="s">
        <v>39</v>
      </c>
      <c r="AX175" s="13" t="s">
        <v>79</v>
      </c>
      <c r="AY175" s="214" t="s">
        <v>154</v>
      </c>
    </row>
    <row r="176" spans="1:65" s="13" customFormat="1" ht="10">
      <c r="B176" s="204"/>
      <c r="C176" s="205"/>
      <c r="D176" s="167" t="s">
        <v>247</v>
      </c>
      <c r="E176" s="206" t="s">
        <v>35</v>
      </c>
      <c r="F176" s="207" t="s">
        <v>1334</v>
      </c>
      <c r="G176" s="205"/>
      <c r="H176" s="208">
        <v>9.76</v>
      </c>
      <c r="I176" s="209"/>
      <c r="J176" s="205"/>
      <c r="K176" s="205"/>
      <c r="L176" s="210"/>
      <c r="M176" s="211"/>
      <c r="N176" s="212"/>
      <c r="O176" s="212"/>
      <c r="P176" s="212"/>
      <c r="Q176" s="212"/>
      <c r="R176" s="212"/>
      <c r="S176" s="212"/>
      <c r="T176" s="213"/>
      <c r="AT176" s="214" t="s">
        <v>247</v>
      </c>
      <c r="AU176" s="214" t="s">
        <v>89</v>
      </c>
      <c r="AV176" s="13" t="s">
        <v>89</v>
      </c>
      <c r="AW176" s="13" t="s">
        <v>39</v>
      </c>
      <c r="AX176" s="13" t="s">
        <v>79</v>
      </c>
      <c r="AY176" s="214" t="s">
        <v>154</v>
      </c>
    </row>
    <row r="177" spans="1:65" s="13" customFormat="1" ht="10">
      <c r="B177" s="204"/>
      <c r="C177" s="205"/>
      <c r="D177" s="167" t="s">
        <v>247</v>
      </c>
      <c r="E177" s="206" t="s">
        <v>35</v>
      </c>
      <c r="F177" s="207" t="s">
        <v>1335</v>
      </c>
      <c r="G177" s="205"/>
      <c r="H177" s="208">
        <v>58.05</v>
      </c>
      <c r="I177" s="209"/>
      <c r="J177" s="205"/>
      <c r="K177" s="205"/>
      <c r="L177" s="210"/>
      <c r="M177" s="211"/>
      <c r="N177" s="212"/>
      <c r="O177" s="212"/>
      <c r="P177" s="212"/>
      <c r="Q177" s="212"/>
      <c r="R177" s="212"/>
      <c r="S177" s="212"/>
      <c r="T177" s="213"/>
      <c r="AT177" s="214" t="s">
        <v>247</v>
      </c>
      <c r="AU177" s="214" t="s">
        <v>89</v>
      </c>
      <c r="AV177" s="13" t="s">
        <v>89</v>
      </c>
      <c r="AW177" s="13" t="s">
        <v>39</v>
      </c>
      <c r="AX177" s="13" t="s">
        <v>79</v>
      </c>
      <c r="AY177" s="214" t="s">
        <v>154</v>
      </c>
    </row>
    <row r="178" spans="1:65" s="13" customFormat="1" ht="10">
      <c r="B178" s="204"/>
      <c r="C178" s="205"/>
      <c r="D178" s="167" t="s">
        <v>247</v>
      </c>
      <c r="E178" s="206" t="s">
        <v>35</v>
      </c>
      <c r="F178" s="207" t="s">
        <v>1336</v>
      </c>
      <c r="G178" s="205"/>
      <c r="H178" s="208">
        <v>-16.405000000000001</v>
      </c>
      <c r="I178" s="209"/>
      <c r="J178" s="205"/>
      <c r="K178" s="205"/>
      <c r="L178" s="210"/>
      <c r="M178" s="211"/>
      <c r="N178" s="212"/>
      <c r="O178" s="212"/>
      <c r="P178" s="212"/>
      <c r="Q178" s="212"/>
      <c r="R178" s="212"/>
      <c r="S178" s="212"/>
      <c r="T178" s="213"/>
      <c r="AT178" s="214" t="s">
        <v>247</v>
      </c>
      <c r="AU178" s="214" t="s">
        <v>89</v>
      </c>
      <c r="AV178" s="13" t="s">
        <v>89</v>
      </c>
      <c r="AW178" s="13" t="s">
        <v>39</v>
      </c>
      <c r="AX178" s="13" t="s">
        <v>79</v>
      </c>
      <c r="AY178" s="214" t="s">
        <v>154</v>
      </c>
    </row>
    <row r="179" spans="1:65" s="14" customFormat="1" ht="10">
      <c r="B179" s="217"/>
      <c r="C179" s="218"/>
      <c r="D179" s="167" t="s">
        <v>247</v>
      </c>
      <c r="E179" s="219" t="s">
        <v>35</v>
      </c>
      <c r="F179" s="220" t="s">
        <v>267</v>
      </c>
      <c r="G179" s="218"/>
      <c r="H179" s="221">
        <v>73.328999999999994</v>
      </c>
      <c r="I179" s="222"/>
      <c r="J179" s="218"/>
      <c r="K179" s="218"/>
      <c r="L179" s="223"/>
      <c r="M179" s="224"/>
      <c r="N179" s="225"/>
      <c r="O179" s="225"/>
      <c r="P179" s="225"/>
      <c r="Q179" s="225"/>
      <c r="R179" s="225"/>
      <c r="S179" s="225"/>
      <c r="T179" s="226"/>
      <c r="AT179" s="227" t="s">
        <v>247</v>
      </c>
      <c r="AU179" s="227" t="s">
        <v>89</v>
      </c>
      <c r="AV179" s="14" t="s">
        <v>163</v>
      </c>
      <c r="AW179" s="14" t="s">
        <v>39</v>
      </c>
      <c r="AX179" s="14" t="s">
        <v>87</v>
      </c>
      <c r="AY179" s="227" t="s">
        <v>154</v>
      </c>
    </row>
    <row r="180" spans="1:65" s="2" customFormat="1" ht="16.5" customHeight="1">
      <c r="A180" s="37"/>
      <c r="B180" s="38"/>
      <c r="C180" s="228" t="s">
        <v>220</v>
      </c>
      <c r="D180" s="228" t="s">
        <v>463</v>
      </c>
      <c r="E180" s="229" t="s">
        <v>719</v>
      </c>
      <c r="F180" s="230" t="s">
        <v>720</v>
      </c>
      <c r="G180" s="231" t="s">
        <v>562</v>
      </c>
      <c r="H180" s="232">
        <v>127.852</v>
      </c>
      <c r="I180" s="233">
        <v>430</v>
      </c>
      <c r="J180" s="234">
        <f>ROUND(I180*H180,2)</f>
        <v>54976.36</v>
      </c>
      <c r="K180" s="230" t="s">
        <v>251</v>
      </c>
      <c r="L180" s="235"/>
      <c r="M180" s="236" t="s">
        <v>35</v>
      </c>
      <c r="N180" s="237" t="s">
        <v>50</v>
      </c>
      <c r="O180" s="67"/>
      <c r="P180" s="163">
        <f>O180*H180</f>
        <v>0</v>
      </c>
      <c r="Q180" s="163">
        <v>0</v>
      </c>
      <c r="R180" s="163">
        <f>Q180*H180</f>
        <v>0</v>
      </c>
      <c r="S180" s="163">
        <v>0</v>
      </c>
      <c r="T180" s="164">
        <f>S180*H180</f>
        <v>0</v>
      </c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R180" s="165" t="s">
        <v>179</v>
      </c>
      <c r="AT180" s="165" t="s">
        <v>463</v>
      </c>
      <c r="AU180" s="165" t="s">
        <v>89</v>
      </c>
      <c r="AY180" s="19" t="s">
        <v>154</v>
      </c>
      <c r="BE180" s="166">
        <f>IF(N180="základní",J180,0)</f>
        <v>54976.36</v>
      </c>
      <c r="BF180" s="166">
        <f>IF(N180="snížená",J180,0)</f>
        <v>0</v>
      </c>
      <c r="BG180" s="166">
        <f>IF(N180="zákl. přenesená",J180,0)</f>
        <v>0</v>
      </c>
      <c r="BH180" s="166">
        <f>IF(N180="sníž. přenesená",J180,0)</f>
        <v>0</v>
      </c>
      <c r="BI180" s="166">
        <f>IF(N180="nulová",J180,0)</f>
        <v>0</v>
      </c>
      <c r="BJ180" s="19" t="s">
        <v>87</v>
      </c>
      <c r="BK180" s="166">
        <f>ROUND(I180*H180,2)</f>
        <v>54976.36</v>
      </c>
      <c r="BL180" s="19" t="s">
        <v>163</v>
      </c>
      <c r="BM180" s="165" t="s">
        <v>1337</v>
      </c>
    </row>
    <row r="181" spans="1:65" s="13" customFormat="1" ht="10">
      <c r="B181" s="204"/>
      <c r="C181" s="205"/>
      <c r="D181" s="167" t="s">
        <v>247</v>
      </c>
      <c r="E181" s="206" t="s">
        <v>35</v>
      </c>
      <c r="F181" s="207" t="s">
        <v>1338</v>
      </c>
      <c r="G181" s="205"/>
      <c r="H181" s="208">
        <v>51.405000000000001</v>
      </c>
      <c r="I181" s="209"/>
      <c r="J181" s="205"/>
      <c r="K181" s="205"/>
      <c r="L181" s="210"/>
      <c r="M181" s="211"/>
      <c r="N181" s="212"/>
      <c r="O181" s="212"/>
      <c r="P181" s="212"/>
      <c r="Q181" s="212"/>
      <c r="R181" s="212"/>
      <c r="S181" s="212"/>
      <c r="T181" s="213"/>
      <c r="AT181" s="214" t="s">
        <v>247</v>
      </c>
      <c r="AU181" s="214" t="s">
        <v>89</v>
      </c>
      <c r="AV181" s="13" t="s">
        <v>89</v>
      </c>
      <c r="AW181" s="13" t="s">
        <v>39</v>
      </c>
      <c r="AX181" s="13" t="s">
        <v>79</v>
      </c>
      <c r="AY181" s="214" t="s">
        <v>154</v>
      </c>
    </row>
    <row r="182" spans="1:65" s="13" customFormat="1" ht="10">
      <c r="B182" s="204"/>
      <c r="C182" s="205"/>
      <c r="D182" s="167" t="s">
        <v>247</v>
      </c>
      <c r="E182" s="206" t="s">
        <v>35</v>
      </c>
      <c r="F182" s="207" t="s">
        <v>1339</v>
      </c>
      <c r="G182" s="205"/>
      <c r="H182" s="208">
        <v>10.962</v>
      </c>
      <c r="I182" s="209"/>
      <c r="J182" s="205"/>
      <c r="K182" s="205"/>
      <c r="L182" s="210"/>
      <c r="M182" s="211"/>
      <c r="N182" s="212"/>
      <c r="O182" s="212"/>
      <c r="P182" s="212"/>
      <c r="Q182" s="212"/>
      <c r="R182" s="212"/>
      <c r="S182" s="212"/>
      <c r="T182" s="213"/>
      <c r="AT182" s="214" t="s">
        <v>247</v>
      </c>
      <c r="AU182" s="214" t="s">
        <v>89</v>
      </c>
      <c r="AV182" s="13" t="s">
        <v>89</v>
      </c>
      <c r="AW182" s="13" t="s">
        <v>39</v>
      </c>
      <c r="AX182" s="13" t="s">
        <v>79</v>
      </c>
      <c r="AY182" s="214" t="s">
        <v>154</v>
      </c>
    </row>
    <row r="183" spans="1:65" s="15" customFormat="1" ht="10">
      <c r="B183" s="238"/>
      <c r="C183" s="239"/>
      <c r="D183" s="167" t="s">
        <v>247</v>
      </c>
      <c r="E183" s="240" t="s">
        <v>35</v>
      </c>
      <c r="F183" s="241" t="s">
        <v>482</v>
      </c>
      <c r="G183" s="239"/>
      <c r="H183" s="242">
        <v>62.366999999999997</v>
      </c>
      <c r="I183" s="243"/>
      <c r="J183" s="239"/>
      <c r="K183" s="239"/>
      <c r="L183" s="244"/>
      <c r="M183" s="245"/>
      <c r="N183" s="246"/>
      <c r="O183" s="246"/>
      <c r="P183" s="246"/>
      <c r="Q183" s="246"/>
      <c r="R183" s="246"/>
      <c r="S183" s="246"/>
      <c r="T183" s="247"/>
      <c r="AT183" s="248" t="s">
        <v>247</v>
      </c>
      <c r="AU183" s="248" t="s">
        <v>89</v>
      </c>
      <c r="AV183" s="15" t="s">
        <v>159</v>
      </c>
      <c r="AW183" s="15" t="s">
        <v>39</v>
      </c>
      <c r="AX183" s="15" t="s">
        <v>79</v>
      </c>
      <c r="AY183" s="248" t="s">
        <v>154</v>
      </c>
    </row>
    <row r="184" spans="1:65" s="13" customFormat="1" ht="10">
      <c r="B184" s="204"/>
      <c r="C184" s="205"/>
      <c r="D184" s="167" t="s">
        <v>247</v>
      </c>
      <c r="E184" s="206" t="s">
        <v>35</v>
      </c>
      <c r="F184" s="207" t="s">
        <v>1340</v>
      </c>
      <c r="G184" s="205"/>
      <c r="H184" s="208">
        <v>127.852</v>
      </c>
      <c r="I184" s="209"/>
      <c r="J184" s="205"/>
      <c r="K184" s="205"/>
      <c r="L184" s="210"/>
      <c r="M184" s="211"/>
      <c r="N184" s="212"/>
      <c r="O184" s="212"/>
      <c r="P184" s="212"/>
      <c r="Q184" s="212"/>
      <c r="R184" s="212"/>
      <c r="S184" s="212"/>
      <c r="T184" s="213"/>
      <c r="AT184" s="214" t="s">
        <v>247</v>
      </c>
      <c r="AU184" s="214" t="s">
        <v>89</v>
      </c>
      <c r="AV184" s="13" t="s">
        <v>89</v>
      </c>
      <c r="AW184" s="13" t="s">
        <v>39</v>
      </c>
      <c r="AX184" s="13" t="s">
        <v>87</v>
      </c>
      <c r="AY184" s="214" t="s">
        <v>154</v>
      </c>
    </row>
    <row r="185" spans="1:65" s="2" customFormat="1" ht="37.75" customHeight="1">
      <c r="A185" s="37"/>
      <c r="B185" s="38"/>
      <c r="C185" s="154" t="s">
        <v>341</v>
      </c>
      <c r="D185" s="154" t="s">
        <v>149</v>
      </c>
      <c r="E185" s="155" t="s">
        <v>949</v>
      </c>
      <c r="F185" s="156" t="s">
        <v>950</v>
      </c>
      <c r="G185" s="157" t="s">
        <v>662</v>
      </c>
      <c r="H185" s="158">
        <v>45.664999999999999</v>
      </c>
      <c r="I185" s="159">
        <v>630</v>
      </c>
      <c r="J185" s="160">
        <f>ROUND(I185*H185,2)</f>
        <v>28768.95</v>
      </c>
      <c r="K185" s="156" t="s">
        <v>251</v>
      </c>
      <c r="L185" s="42"/>
      <c r="M185" s="161" t="s">
        <v>35</v>
      </c>
      <c r="N185" s="162" t="s">
        <v>50</v>
      </c>
      <c r="O185" s="67"/>
      <c r="P185" s="163">
        <f>O185*H185</f>
        <v>0</v>
      </c>
      <c r="Q185" s="163">
        <v>0</v>
      </c>
      <c r="R185" s="163">
        <f>Q185*H185</f>
        <v>0</v>
      </c>
      <c r="S185" s="163">
        <v>0</v>
      </c>
      <c r="T185" s="164">
        <f>S185*H185</f>
        <v>0</v>
      </c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R185" s="165" t="s">
        <v>163</v>
      </c>
      <c r="AT185" s="165" t="s">
        <v>149</v>
      </c>
      <c r="AU185" s="165" t="s">
        <v>89</v>
      </c>
      <c r="AY185" s="19" t="s">
        <v>154</v>
      </c>
      <c r="BE185" s="166">
        <f>IF(N185="základní",J185,0)</f>
        <v>28768.95</v>
      </c>
      <c r="BF185" s="166">
        <f>IF(N185="snížená",J185,0)</f>
        <v>0</v>
      </c>
      <c r="BG185" s="166">
        <f>IF(N185="zákl. přenesená",J185,0)</f>
        <v>0</v>
      </c>
      <c r="BH185" s="166">
        <f>IF(N185="sníž. přenesená",J185,0)</f>
        <v>0</v>
      </c>
      <c r="BI185" s="166">
        <f>IF(N185="nulová",J185,0)</f>
        <v>0</v>
      </c>
      <c r="BJ185" s="19" t="s">
        <v>87</v>
      </c>
      <c r="BK185" s="166">
        <f>ROUND(I185*H185,2)</f>
        <v>28768.95</v>
      </c>
      <c r="BL185" s="19" t="s">
        <v>163</v>
      </c>
      <c r="BM185" s="165" t="s">
        <v>1341</v>
      </c>
    </row>
    <row r="186" spans="1:65" s="2" customFormat="1" ht="10">
      <c r="A186" s="37"/>
      <c r="B186" s="38"/>
      <c r="C186" s="39"/>
      <c r="D186" s="215" t="s">
        <v>253</v>
      </c>
      <c r="E186" s="39"/>
      <c r="F186" s="216" t="s">
        <v>952</v>
      </c>
      <c r="G186" s="39"/>
      <c r="H186" s="39"/>
      <c r="I186" s="169"/>
      <c r="J186" s="39"/>
      <c r="K186" s="39"/>
      <c r="L186" s="42"/>
      <c r="M186" s="170"/>
      <c r="N186" s="171"/>
      <c r="O186" s="67"/>
      <c r="P186" s="67"/>
      <c r="Q186" s="67"/>
      <c r="R186" s="67"/>
      <c r="S186" s="67"/>
      <c r="T186" s="68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T186" s="19" t="s">
        <v>253</v>
      </c>
      <c r="AU186" s="19" t="s">
        <v>89</v>
      </c>
    </row>
    <row r="187" spans="1:65" s="13" customFormat="1" ht="10">
      <c r="B187" s="204"/>
      <c r="C187" s="205"/>
      <c r="D187" s="167" t="s">
        <v>247</v>
      </c>
      <c r="E187" s="206" t="s">
        <v>35</v>
      </c>
      <c r="F187" s="207" t="s">
        <v>1342</v>
      </c>
      <c r="G187" s="205"/>
      <c r="H187" s="208">
        <v>41.58</v>
      </c>
      <c r="I187" s="209"/>
      <c r="J187" s="205"/>
      <c r="K187" s="205"/>
      <c r="L187" s="210"/>
      <c r="M187" s="211"/>
      <c r="N187" s="212"/>
      <c r="O187" s="212"/>
      <c r="P187" s="212"/>
      <c r="Q187" s="212"/>
      <c r="R187" s="212"/>
      <c r="S187" s="212"/>
      <c r="T187" s="213"/>
      <c r="AT187" s="214" t="s">
        <v>247</v>
      </c>
      <c r="AU187" s="214" t="s">
        <v>89</v>
      </c>
      <c r="AV187" s="13" t="s">
        <v>89</v>
      </c>
      <c r="AW187" s="13" t="s">
        <v>39</v>
      </c>
      <c r="AX187" s="13" t="s">
        <v>79</v>
      </c>
      <c r="AY187" s="214" t="s">
        <v>154</v>
      </c>
    </row>
    <row r="188" spans="1:65" s="13" customFormat="1" ht="10">
      <c r="B188" s="204"/>
      <c r="C188" s="205"/>
      <c r="D188" s="167" t="s">
        <v>247</v>
      </c>
      <c r="E188" s="206" t="s">
        <v>35</v>
      </c>
      <c r="F188" s="207" t="s">
        <v>1343</v>
      </c>
      <c r="G188" s="205"/>
      <c r="H188" s="208">
        <v>17.600000000000001</v>
      </c>
      <c r="I188" s="209"/>
      <c r="J188" s="205"/>
      <c r="K188" s="205"/>
      <c r="L188" s="210"/>
      <c r="M188" s="211"/>
      <c r="N188" s="212"/>
      <c r="O188" s="212"/>
      <c r="P188" s="212"/>
      <c r="Q188" s="212"/>
      <c r="R188" s="212"/>
      <c r="S188" s="212"/>
      <c r="T188" s="213"/>
      <c r="AT188" s="214" t="s">
        <v>247</v>
      </c>
      <c r="AU188" s="214" t="s">
        <v>89</v>
      </c>
      <c r="AV188" s="13" t="s">
        <v>89</v>
      </c>
      <c r="AW188" s="13" t="s">
        <v>39</v>
      </c>
      <c r="AX188" s="13" t="s">
        <v>79</v>
      </c>
      <c r="AY188" s="214" t="s">
        <v>154</v>
      </c>
    </row>
    <row r="189" spans="1:65" s="13" customFormat="1" ht="10">
      <c r="B189" s="204"/>
      <c r="C189" s="205"/>
      <c r="D189" s="167" t="s">
        <v>247</v>
      </c>
      <c r="E189" s="206" t="s">
        <v>35</v>
      </c>
      <c r="F189" s="207" t="s">
        <v>1344</v>
      </c>
      <c r="G189" s="205"/>
      <c r="H189" s="208">
        <v>-13.515000000000001</v>
      </c>
      <c r="I189" s="209"/>
      <c r="J189" s="205"/>
      <c r="K189" s="205"/>
      <c r="L189" s="210"/>
      <c r="M189" s="211"/>
      <c r="N189" s="212"/>
      <c r="O189" s="212"/>
      <c r="P189" s="212"/>
      <c r="Q189" s="212"/>
      <c r="R189" s="212"/>
      <c r="S189" s="212"/>
      <c r="T189" s="213"/>
      <c r="AT189" s="214" t="s">
        <v>247</v>
      </c>
      <c r="AU189" s="214" t="s">
        <v>89</v>
      </c>
      <c r="AV189" s="13" t="s">
        <v>89</v>
      </c>
      <c r="AW189" s="13" t="s">
        <v>39</v>
      </c>
      <c r="AX189" s="13" t="s">
        <v>79</v>
      </c>
      <c r="AY189" s="214" t="s">
        <v>154</v>
      </c>
    </row>
    <row r="190" spans="1:65" s="14" customFormat="1" ht="10">
      <c r="B190" s="217"/>
      <c r="C190" s="218"/>
      <c r="D190" s="167" t="s">
        <v>247</v>
      </c>
      <c r="E190" s="219" t="s">
        <v>35</v>
      </c>
      <c r="F190" s="220" t="s">
        <v>267</v>
      </c>
      <c r="G190" s="218"/>
      <c r="H190" s="221">
        <v>45.664999999999999</v>
      </c>
      <c r="I190" s="222"/>
      <c r="J190" s="218"/>
      <c r="K190" s="218"/>
      <c r="L190" s="223"/>
      <c r="M190" s="224"/>
      <c r="N190" s="225"/>
      <c r="O190" s="225"/>
      <c r="P190" s="225"/>
      <c r="Q190" s="225"/>
      <c r="R190" s="225"/>
      <c r="S190" s="225"/>
      <c r="T190" s="226"/>
      <c r="AT190" s="227" t="s">
        <v>247</v>
      </c>
      <c r="AU190" s="227" t="s">
        <v>89</v>
      </c>
      <c r="AV190" s="14" t="s">
        <v>163</v>
      </c>
      <c r="AW190" s="14" t="s">
        <v>39</v>
      </c>
      <c r="AX190" s="14" t="s">
        <v>87</v>
      </c>
      <c r="AY190" s="227" t="s">
        <v>154</v>
      </c>
    </row>
    <row r="191" spans="1:65" s="2" customFormat="1" ht="16.5" customHeight="1">
      <c r="A191" s="37"/>
      <c r="B191" s="38"/>
      <c r="C191" s="228" t="s">
        <v>349</v>
      </c>
      <c r="D191" s="228" t="s">
        <v>463</v>
      </c>
      <c r="E191" s="229" t="s">
        <v>962</v>
      </c>
      <c r="F191" s="230" t="s">
        <v>963</v>
      </c>
      <c r="G191" s="231" t="s">
        <v>562</v>
      </c>
      <c r="H191" s="232">
        <v>93.613</v>
      </c>
      <c r="I191" s="233">
        <v>302</v>
      </c>
      <c r="J191" s="234">
        <f>ROUND(I191*H191,2)</f>
        <v>28271.13</v>
      </c>
      <c r="K191" s="230" t="s">
        <v>251</v>
      </c>
      <c r="L191" s="235"/>
      <c r="M191" s="236" t="s">
        <v>35</v>
      </c>
      <c r="N191" s="237" t="s">
        <v>50</v>
      </c>
      <c r="O191" s="67"/>
      <c r="P191" s="163">
        <f>O191*H191</f>
        <v>0</v>
      </c>
      <c r="Q191" s="163">
        <v>0</v>
      </c>
      <c r="R191" s="163">
        <f>Q191*H191</f>
        <v>0</v>
      </c>
      <c r="S191" s="163">
        <v>0</v>
      </c>
      <c r="T191" s="164">
        <f>S191*H191</f>
        <v>0</v>
      </c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R191" s="165" t="s">
        <v>179</v>
      </c>
      <c r="AT191" s="165" t="s">
        <v>463</v>
      </c>
      <c r="AU191" s="165" t="s">
        <v>89</v>
      </c>
      <c r="AY191" s="19" t="s">
        <v>154</v>
      </c>
      <c r="BE191" s="166">
        <f>IF(N191="základní",J191,0)</f>
        <v>28271.13</v>
      </c>
      <c r="BF191" s="166">
        <f>IF(N191="snížená",J191,0)</f>
        <v>0</v>
      </c>
      <c r="BG191" s="166">
        <f>IF(N191="zákl. přenesená",J191,0)</f>
        <v>0</v>
      </c>
      <c r="BH191" s="166">
        <f>IF(N191="sníž. přenesená",J191,0)</f>
        <v>0</v>
      </c>
      <c r="BI191" s="166">
        <f>IF(N191="nulová",J191,0)</f>
        <v>0</v>
      </c>
      <c r="BJ191" s="19" t="s">
        <v>87</v>
      </c>
      <c r="BK191" s="166">
        <f>ROUND(I191*H191,2)</f>
        <v>28271.13</v>
      </c>
      <c r="BL191" s="19" t="s">
        <v>163</v>
      </c>
      <c r="BM191" s="165" t="s">
        <v>1345</v>
      </c>
    </row>
    <row r="192" spans="1:65" s="13" customFormat="1" ht="10">
      <c r="B192" s="204"/>
      <c r="C192" s="205"/>
      <c r="D192" s="167" t="s">
        <v>247</v>
      </c>
      <c r="E192" s="206" t="s">
        <v>35</v>
      </c>
      <c r="F192" s="207" t="s">
        <v>1346</v>
      </c>
      <c r="G192" s="205"/>
      <c r="H192" s="208">
        <v>45.664999999999999</v>
      </c>
      <c r="I192" s="209"/>
      <c r="J192" s="205"/>
      <c r="K192" s="205"/>
      <c r="L192" s="210"/>
      <c r="M192" s="211"/>
      <c r="N192" s="212"/>
      <c r="O192" s="212"/>
      <c r="P192" s="212"/>
      <c r="Q192" s="212"/>
      <c r="R192" s="212"/>
      <c r="S192" s="212"/>
      <c r="T192" s="213"/>
      <c r="AT192" s="214" t="s">
        <v>247</v>
      </c>
      <c r="AU192" s="214" t="s">
        <v>89</v>
      </c>
      <c r="AV192" s="13" t="s">
        <v>89</v>
      </c>
      <c r="AW192" s="13" t="s">
        <v>39</v>
      </c>
      <c r="AX192" s="13" t="s">
        <v>79</v>
      </c>
      <c r="AY192" s="214" t="s">
        <v>154</v>
      </c>
    </row>
    <row r="193" spans="1:65" s="15" customFormat="1" ht="10">
      <c r="B193" s="238"/>
      <c r="C193" s="239"/>
      <c r="D193" s="167" t="s">
        <v>247</v>
      </c>
      <c r="E193" s="240" t="s">
        <v>35</v>
      </c>
      <c r="F193" s="241" t="s">
        <v>482</v>
      </c>
      <c r="G193" s="239"/>
      <c r="H193" s="242">
        <v>45.664999999999999</v>
      </c>
      <c r="I193" s="243"/>
      <c r="J193" s="239"/>
      <c r="K193" s="239"/>
      <c r="L193" s="244"/>
      <c r="M193" s="245"/>
      <c r="N193" s="246"/>
      <c r="O193" s="246"/>
      <c r="P193" s="246"/>
      <c r="Q193" s="246"/>
      <c r="R193" s="246"/>
      <c r="S193" s="246"/>
      <c r="T193" s="247"/>
      <c r="AT193" s="248" t="s">
        <v>247</v>
      </c>
      <c r="AU193" s="248" t="s">
        <v>89</v>
      </c>
      <c r="AV193" s="15" t="s">
        <v>159</v>
      </c>
      <c r="AW193" s="15" t="s">
        <v>39</v>
      </c>
      <c r="AX193" s="15" t="s">
        <v>79</v>
      </c>
      <c r="AY193" s="248" t="s">
        <v>154</v>
      </c>
    </row>
    <row r="194" spans="1:65" s="13" customFormat="1" ht="10">
      <c r="B194" s="204"/>
      <c r="C194" s="205"/>
      <c r="D194" s="167" t="s">
        <v>247</v>
      </c>
      <c r="E194" s="206" t="s">
        <v>35</v>
      </c>
      <c r="F194" s="207" t="s">
        <v>1347</v>
      </c>
      <c r="G194" s="205"/>
      <c r="H194" s="208">
        <v>93.613</v>
      </c>
      <c r="I194" s="209"/>
      <c r="J194" s="205"/>
      <c r="K194" s="205"/>
      <c r="L194" s="210"/>
      <c r="M194" s="211"/>
      <c r="N194" s="212"/>
      <c r="O194" s="212"/>
      <c r="P194" s="212"/>
      <c r="Q194" s="212"/>
      <c r="R194" s="212"/>
      <c r="S194" s="212"/>
      <c r="T194" s="213"/>
      <c r="AT194" s="214" t="s">
        <v>247</v>
      </c>
      <c r="AU194" s="214" t="s">
        <v>89</v>
      </c>
      <c r="AV194" s="13" t="s">
        <v>89</v>
      </c>
      <c r="AW194" s="13" t="s">
        <v>39</v>
      </c>
      <c r="AX194" s="13" t="s">
        <v>87</v>
      </c>
      <c r="AY194" s="214" t="s">
        <v>154</v>
      </c>
    </row>
    <row r="195" spans="1:65" s="2" customFormat="1" ht="37.75" customHeight="1">
      <c r="A195" s="37"/>
      <c r="B195" s="38"/>
      <c r="C195" s="154" t="s">
        <v>7</v>
      </c>
      <c r="D195" s="154" t="s">
        <v>149</v>
      </c>
      <c r="E195" s="155" t="s">
        <v>967</v>
      </c>
      <c r="F195" s="156" t="s">
        <v>968</v>
      </c>
      <c r="G195" s="157" t="s">
        <v>274</v>
      </c>
      <c r="H195" s="158">
        <v>26.9</v>
      </c>
      <c r="I195" s="159">
        <v>306</v>
      </c>
      <c r="J195" s="160">
        <f>ROUND(I195*H195,2)</f>
        <v>8231.4</v>
      </c>
      <c r="K195" s="156" t="s">
        <v>251</v>
      </c>
      <c r="L195" s="42"/>
      <c r="M195" s="161" t="s">
        <v>35</v>
      </c>
      <c r="N195" s="162" t="s">
        <v>50</v>
      </c>
      <c r="O195" s="67"/>
      <c r="P195" s="163">
        <f>O195*H195</f>
        <v>0</v>
      </c>
      <c r="Q195" s="163">
        <v>0</v>
      </c>
      <c r="R195" s="163">
        <f>Q195*H195</f>
        <v>0</v>
      </c>
      <c r="S195" s="163">
        <v>0</v>
      </c>
      <c r="T195" s="164">
        <f>S195*H195</f>
        <v>0</v>
      </c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R195" s="165" t="s">
        <v>163</v>
      </c>
      <c r="AT195" s="165" t="s">
        <v>149</v>
      </c>
      <c r="AU195" s="165" t="s">
        <v>89</v>
      </c>
      <c r="AY195" s="19" t="s">
        <v>154</v>
      </c>
      <c r="BE195" s="166">
        <f>IF(N195="základní",J195,0)</f>
        <v>8231.4</v>
      </c>
      <c r="BF195" s="166">
        <f>IF(N195="snížená",J195,0)</f>
        <v>0</v>
      </c>
      <c r="BG195" s="166">
        <f>IF(N195="zákl. přenesená",J195,0)</f>
        <v>0</v>
      </c>
      <c r="BH195" s="166">
        <f>IF(N195="sníž. přenesená",J195,0)</f>
        <v>0</v>
      </c>
      <c r="BI195" s="166">
        <f>IF(N195="nulová",J195,0)</f>
        <v>0</v>
      </c>
      <c r="BJ195" s="19" t="s">
        <v>87</v>
      </c>
      <c r="BK195" s="166">
        <f>ROUND(I195*H195,2)</f>
        <v>8231.4</v>
      </c>
      <c r="BL195" s="19" t="s">
        <v>163</v>
      </c>
      <c r="BM195" s="165" t="s">
        <v>1348</v>
      </c>
    </row>
    <row r="196" spans="1:65" s="2" customFormat="1" ht="10">
      <c r="A196" s="37"/>
      <c r="B196" s="38"/>
      <c r="C196" s="39"/>
      <c r="D196" s="215" t="s">
        <v>253</v>
      </c>
      <c r="E196" s="39"/>
      <c r="F196" s="216" t="s">
        <v>970</v>
      </c>
      <c r="G196" s="39"/>
      <c r="H196" s="39"/>
      <c r="I196" s="169"/>
      <c r="J196" s="39"/>
      <c r="K196" s="39"/>
      <c r="L196" s="42"/>
      <c r="M196" s="170"/>
      <c r="N196" s="171"/>
      <c r="O196" s="67"/>
      <c r="P196" s="67"/>
      <c r="Q196" s="67"/>
      <c r="R196" s="67"/>
      <c r="S196" s="67"/>
      <c r="T196" s="68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T196" s="19" t="s">
        <v>253</v>
      </c>
      <c r="AU196" s="19" t="s">
        <v>89</v>
      </c>
    </row>
    <row r="197" spans="1:65" s="13" customFormat="1" ht="10">
      <c r="B197" s="204"/>
      <c r="C197" s="205"/>
      <c r="D197" s="167" t="s">
        <v>247</v>
      </c>
      <c r="E197" s="206" t="s">
        <v>35</v>
      </c>
      <c r="F197" s="207" t="s">
        <v>1349</v>
      </c>
      <c r="G197" s="205"/>
      <c r="H197" s="208">
        <v>18.899999999999999</v>
      </c>
      <c r="I197" s="209"/>
      <c r="J197" s="205"/>
      <c r="K197" s="205"/>
      <c r="L197" s="210"/>
      <c r="M197" s="211"/>
      <c r="N197" s="212"/>
      <c r="O197" s="212"/>
      <c r="P197" s="212"/>
      <c r="Q197" s="212"/>
      <c r="R197" s="212"/>
      <c r="S197" s="212"/>
      <c r="T197" s="213"/>
      <c r="AT197" s="214" t="s">
        <v>247</v>
      </c>
      <c r="AU197" s="214" t="s">
        <v>89</v>
      </c>
      <c r="AV197" s="13" t="s">
        <v>89</v>
      </c>
      <c r="AW197" s="13" t="s">
        <v>39</v>
      </c>
      <c r="AX197" s="13" t="s">
        <v>79</v>
      </c>
      <c r="AY197" s="214" t="s">
        <v>154</v>
      </c>
    </row>
    <row r="198" spans="1:65" s="13" customFormat="1" ht="10">
      <c r="B198" s="204"/>
      <c r="C198" s="205"/>
      <c r="D198" s="167" t="s">
        <v>247</v>
      </c>
      <c r="E198" s="206" t="s">
        <v>35</v>
      </c>
      <c r="F198" s="207" t="s">
        <v>1350</v>
      </c>
      <c r="G198" s="205"/>
      <c r="H198" s="208">
        <v>8</v>
      </c>
      <c r="I198" s="209"/>
      <c r="J198" s="205"/>
      <c r="K198" s="205"/>
      <c r="L198" s="210"/>
      <c r="M198" s="211"/>
      <c r="N198" s="212"/>
      <c r="O198" s="212"/>
      <c r="P198" s="212"/>
      <c r="Q198" s="212"/>
      <c r="R198" s="212"/>
      <c r="S198" s="212"/>
      <c r="T198" s="213"/>
      <c r="AT198" s="214" t="s">
        <v>247</v>
      </c>
      <c r="AU198" s="214" t="s">
        <v>89</v>
      </c>
      <c r="AV198" s="13" t="s">
        <v>89</v>
      </c>
      <c r="AW198" s="13" t="s">
        <v>39</v>
      </c>
      <c r="AX198" s="13" t="s">
        <v>79</v>
      </c>
      <c r="AY198" s="214" t="s">
        <v>154</v>
      </c>
    </row>
    <row r="199" spans="1:65" s="15" customFormat="1" ht="10">
      <c r="B199" s="238"/>
      <c r="C199" s="239"/>
      <c r="D199" s="167" t="s">
        <v>247</v>
      </c>
      <c r="E199" s="240" t="s">
        <v>35</v>
      </c>
      <c r="F199" s="241" t="s">
        <v>482</v>
      </c>
      <c r="G199" s="239"/>
      <c r="H199" s="242">
        <v>26.9</v>
      </c>
      <c r="I199" s="243"/>
      <c r="J199" s="239"/>
      <c r="K199" s="239"/>
      <c r="L199" s="244"/>
      <c r="M199" s="245"/>
      <c r="N199" s="246"/>
      <c r="O199" s="246"/>
      <c r="P199" s="246"/>
      <c r="Q199" s="246"/>
      <c r="R199" s="246"/>
      <c r="S199" s="246"/>
      <c r="T199" s="247"/>
      <c r="AT199" s="248" t="s">
        <v>247</v>
      </c>
      <c r="AU199" s="248" t="s">
        <v>89</v>
      </c>
      <c r="AV199" s="15" t="s">
        <v>159</v>
      </c>
      <c r="AW199" s="15" t="s">
        <v>39</v>
      </c>
      <c r="AX199" s="15" t="s">
        <v>87</v>
      </c>
      <c r="AY199" s="248" t="s">
        <v>154</v>
      </c>
    </row>
    <row r="200" spans="1:65" s="2" customFormat="1" ht="21.75" customHeight="1">
      <c r="A200" s="37"/>
      <c r="B200" s="38"/>
      <c r="C200" s="154" t="s">
        <v>357</v>
      </c>
      <c r="D200" s="154" t="s">
        <v>149</v>
      </c>
      <c r="E200" s="155" t="s">
        <v>989</v>
      </c>
      <c r="F200" s="156" t="s">
        <v>990</v>
      </c>
      <c r="G200" s="157" t="s">
        <v>662</v>
      </c>
      <c r="H200" s="158">
        <v>8.07</v>
      </c>
      <c r="I200" s="159">
        <v>1420</v>
      </c>
      <c r="J200" s="160">
        <f>ROUND(I200*H200,2)</f>
        <v>11459.4</v>
      </c>
      <c r="K200" s="156" t="s">
        <v>251</v>
      </c>
      <c r="L200" s="42"/>
      <c r="M200" s="161" t="s">
        <v>35</v>
      </c>
      <c r="N200" s="162" t="s">
        <v>50</v>
      </c>
      <c r="O200" s="67"/>
      <c r="P200" s="163">
        <f>O200*H200</f>
        <v>0</v>
      </c>
      <c r="Q200" s="163">
        <v>0</v>
      </c>
      <c r="R200" s="163">
        <f>Q200*H200</f>
        <v>0</v>
      </c>
      <c r="S200" s="163">
        <v>0</v>
      </c>
      <c r="T200" s="164">
        <f>S200*H200</f>
        <v>0</v>
      </c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R200" s="165" t="s">
        <v>163</v>
      </c>
      <c r="AT200" s="165" t="s">
        <v>149</v>
      </c>
      <c r="AU200" s="165" t="s">
        <v>89</v>
      </c>
      <c r="AY200" s="19" t="s">
        <v>154</v>
      </c>
      <c r="BE200" s="166">
        <f>IF(N200="základní",J200,0)</f>
        <v>11459.4</v>
      </c>
      <c r="BF200" s="166">
        <f>IF(N200="snížená",J200,0)</f>
        <v>0</v>
      </c>
      <c r="BG200" s="166">
        <f>IF(N200="zákl. přenesená",J200,0)</f>
        <v>0</v>
      </c>
      <c r="BH200" s="166">
        <f>IF(N200="sníž. přenesená",J200,0)</f>
        <v>0</v>
      </c>
      <c r="BI200" s="166">
        <f>IF(N200="nulová",J200,0)</f>
        <v>0</v>
      </c>
      <c r="BJ200" s="19" t="s">
        <v>87</v>
      </c>
      <c r="BK200" s="166">
        <f>ROUND(I200*H200,2)</f>
        <v>11459.4</v>
      </c>
      <c r="BL200" s="19" t="s">
        <v>163</v>
      </c>
      <c r="BM200" s="165" t="s">
        <v>1351</v>
      </c>
    </row>
    <row r="201" spans="1:65" s="2" customFormat="1" ht="10">
      <c r="A201" s="37"/>
      <c r="B201" s="38"/>
      <c r="C201" s="39"/>
      <c r="D201" s="215" t="s">
        <v>253</v>
      </c>
      <c r="E201" s="39"/>
      <c r="F201" s="216" t="s">
        <v>992</v>
      </c>
      <c r="G201" s="39"/>
      <c r="H201" s="39"/>
      <c r="I201" s="169"/>
      <c r="J201" s="39"/>
      <c r="K201" s="39"/>
      <c r="L201" s="42"/>
      <c r="M201" s="170"/>
      <c r="N201" s="171"/>
      <c r="O201" s="67"/>
      <c r="P201" s="67"/>
      <c r="Q201" s="67"/>
      <c r="R201" s="67"/>
      <c r="S201" s="67"/>
      <c r="T201" s="68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T201" s="19" t="s">
        <v>253</v>
      </c>
      <c r="AU201" s="19" t="s">
        <v>89</v>
      </c>
    </row>
    <row r="202" spans="1:65" s="13" customFormat="1" ht="10">
      <c r="B202" s="204"/>
      <c r="C202" s="205"/>
      <c r="D202" s="167" t="s">
        <v>247</v>
      </c>
      <c r="E202" s="206" t="s">
        <v>35</v>
      </c>
      <c r="F202" s="207" t="s">
        <v>1352</v>
      </c>
      <c r="G202" s="205"/>
      <c r="H202" s="208">
        <v>5.67</v>
      </c>
      <c r="I202" s="209"/>
      <c r="J202" s="205"/>
      <c r="K202" s="205"/>
      <c r="L202" s="210"/>
      <c r="M202" s="211"/>
      <c r="N202" s="212"/>
      <c r="O202" s="212"/>
      <c r="P202" s="212"/>
      <c r="Q202" s="212"/>
      <c r="R202" s="212"/>
      <c r="S202" s="212"/>
      <c r="T202" s="213"/>
      <c r="AT202" s="214" t="s">
        <v>247</v>
      </c>
      <c r="AU202" s="214" t="s">
        <v>89</v>
      </c>
      <c r="AV202" s="13" t="s">
        <v>89</v>
      </c>
      <c r="AW202" s="13" t="s">
        <v>39</v>
      </c>
      <c r="AX202" s="13" t="s">
        <v>79</v>
      </c>
      <c r="AY202" s="214" t="s">
        <v>154</v>
      </c>
    </row>
    <row r="203" spans="1:65" s="13" customFormat="1" ht="10">
      <c r="B203" s="204"/>
      <c r="C203" s="205"/>
      <c r="D203" s="167" t="s">
        <v>247</v>
      </c>
      <c r="E203" s="206" t="s">
        <v>35</v>
      </c>
      <c r="F203" s="207" t="s">
        <v>1353</v>
      </c>
      <c r="G203" s="205"/>
      <c r="H203" s="208">
        <v>2.4</v>
      </c>
      <c r="I203" s="209"/>
      <c r="J203" s="205"/>
      <c r="K203" s="205"/>
      <c r="L203" s="210"/>
      <c r="M203" s="211"/>
      <c r="N203" s="212"/>
      <c r="O203" s="212"/>
      <c r="P203" s="212"/>
      <c r="Q203" s="212"/>
      <c r="R203" s="212"/>
      <c r="S203" s="212"/>
      <c r="T203" s="213"/>
      <c r="AT203" s="214" t="s">
        <v>247</v>
      </c>
      <c r="AU203" s="214" t="s">
        <v>89</v>
      </c>
      <c r="AV203" s="13" t="s">
        <v>89</v>
      </c>
      <c r="AW203" s="13" t="s">
        <v>39</v>
      </c>
      <c r="AX203" s="13" t="s">
        <v>79</v>
      </c>
      <c r="AY203" s="214" t="s">
        <v>154</v>
      </c>
    </row>
    <row r="204" spans="1:65" s="14" customFormat="1" ht="10">
      <c r="B204" s="217"/>
      <c r="C204" s="218"/>
      <c r="D204" s="167" t="s">
        <v>247</v>
      </c>
      <c r="E204" s="219" t="s">
        <v>35</v>
      </c>
      <c r="F204" s="220" t="s">
        <v>267</v>
      </c>
      <c r="G204" s="218"/>
      <c r="H204" s="221">
        <v>8.07</v>
      </c>
      <c r="I204" s="222"/>
      <c r="J204" s="218"/>
      <c r="K204" s="218"/>
      <c r="L204" s="223"/>
      <c r="M204" s="224"/>
      <c r="N204" s="225"/>
      <c r="O204" s="225"/>
      <c r="P204" s="225"/>
      <c r="Q204" s="225"/>
      <c r="R204" s="225"/>
      <c r="S204" s="225"/>
      <c r="T204" s="226"/>
      <c r="AT204" s="227" t="s">
        <v>247</v>
      </c>
      <c r="AU204" s="227" t="s">
        <v>89</v>
      </c>
      <c r="AV204" s="14" t="s">
        <v>163</v>
      </c>
      <c r="AW204" s="14" t="s">
        <v>39</v>
      </c>
      <c r="AX204" s="14" t="s">
        <v>87</v>
      </c>
      <c r="AY204" s="227" t="s">
        <v>154</v>
      </c>
    </row>
    <row r="205" spans="1:65" s="2" customFormat="1" ht="24.15" customHeight="1">
      <c r="A205" s="37"/>
      <c r="B205" s="38"/>
      <c r="C205" s="154" t="s">
        <v>365</v>
      </c>
      <c r="D205" s="154" t="s">
        <v>149</v>
      </c>
      <c r="E205" s="155" t="s">
        <v>982</v>
      </c>
      <c r="F205" s="156" t="s">
        <v>983</v>
      </c>
      <c r="G205" s="157" t="s">
        <v>662</v>
      </c>
      <c r="H205" s="158">
        <v>4.05</v>
      </c>
      <c r="I205" s="159">
        <v>4150</v>
      </c>
      <c r="J205" s="160">
        <f>ROUND(I205*H205,2)</f>
        <v>16807.5</v>
      </c>
      <c r="K205" s="156" t="s">
        <v>251</v>
      </c>
      <c r="L205" s="42"/>
      <c r="M205" s="161" t="s">
        <v>35</v>
      </c>
      <c r="N205" s="162" t="s">
        <v>50</v>
      </c>
      <c r="O205" s="67"/>
      <c r="P205" s="163">
        <f>O205*H205</f>
        <v>0</v>
      </c>
      <c r="Q205" s="163">
        <v>2.3010199999999998</v>
      </c>
      <c r="R205" s="163">
        <f>Q205*H205</f>
        <v>9.3191309999999987</v>
      </c>
      <c r="S205" s="163">
        <v>0</v>
      </c>
      <c r="T205" s="164">
        <f>S205*H205</f>
        <v>0</v>
      </c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R205" s="165" t="s">
        <v>163</v>
      </c>
      <c r="AT205" s="165" t="s">
        <v>149</v>
      </c>
      <c r="AU205" s="165" t="s">
        <v>89</v>
      </c>
      <c r="AY205" s="19" t="s">
        <v>154</v>
      </c>
      <c r="BE205" s="166">
        <f>IF(N205="základní",J205,0)</f>
        <v>16807.5</v>
      </c>
      <c r="BF205" s="166">
        <f>IF(N205="snížená",J205,0)</f>
        <v>0</v>
      </c>
      <c r="BG205" s="166">
        <f>IF(N205="zákl. přenesená",J205,0)</f>
        <v>0</v>
      </c>
      <c r="BH205" s="166">
        <f>IF(N205="sníž. přenesená",J205,0)</f>
        <v>0</v>
      </c>
      <c r="BI205" s="166">
        <f>IF(N205="nulová",J205,0)</f>
        <v>0</v>
      </c>
      <c r="BJ205" s="19" t="s">
        <v>87</v>
      </c>
      <c r="BK205" s="166">
        <f>ROUND(I205*H205,2)</f>
        <v>16807.5</v>
      </c>
      <c r="BL205" s="19" t="s">
        <v>163</v>
      </c>
      <c r="BM205" s="165" t="s">
        <v>1354</v>
      </c>
    </row>
    <row r="206" spans="1:65" s="2" customFormat="1" ht="10">
      <c r="A206" s="37"/>
      <c r="B206" s="38"/>
      <c r="C206" s="39"/>
      <c r="D206" s="215" t="s">
        <v>253</v>
      </c>
      <c r="E206" s="39"/>
      <c r="F206" s="216" t="s">
        <v>985</v>
      </c>
      <c r="G206" s="39"/>
      <c r="H206" s="39"/>
      <c r="I206" s="169"/>
      <c r="J206" s="39"/>
      <c r="K206" s="39"/>
      <c r="L206" s="42"/>
      <c r="M206" s="170"/>
      <c r="N206" s="171"/>
      <c r="O206" s="67"/>
      <c r="P206" s="67"/>
      <c r="Q206" s="67"/>
      <c r="R206" s="67"/>
      <c r="S206" s="67"/>
      <c r="T206" s="68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T206" s="19" t="s">
        <v>253</v>
      </c>
      <c r="AU206" s="19" t="s">
        <v>89</v>
      </c>
    </row>
    <row r="207" spans="1:65" s="13" customFormat="1" ht="10">
      <c r="B207" s="204"/>
      <c r="C207" s="205"/>
      <c r="D207" s="167" t="s">
        <v>247</v>
      </c>
      <c r="E207" s="206" t="s">
        <v>35</v>
      </c>
      <c r="F207" s="207" t="s">
        <v>1355</v>
      </c>
      <c r="G207" s="205"/>
      <c r="H207" s="208">
        <v>4.05</v>
      </c>
      <c r="I207" s="209"/>
      <c r="J207" s="205"/>
      <c r="K207" s="205"/>
      <c r="L207" s="210"/>
      <c r="M207" s="211"/>
      <c r="N207" s="212"/>
      <c r="O207" s="212"/>
      <c r="P207" s="212"/>
      <c r="Q207" s="212"/>
      <c r="R207" s="212"/>
      <c r="S207" s="212"/>
      <c r="T207" s="213"/>
      <c r="AT207" s="214" t="s">
        <v>247</v>
      </c>
      <c r="AU207" s="214" t="s">
        <v>89</v>
      </c>
      <c r="AV207" s="13" t="s">
        <v>89</v>
      </c>
      <c r="AW207" s="13" t="s">
        <v>39</v>
      </c>
      <c r="AX207" s="13" t="s">
        <v>87</v>
      </c>
      <c r="AY207" s="214" t="s">
        <v>154</v>
      </c>
    </row>
    <row r="208" spans="1:65" s="12" customFormat="1" ht="22.75" customHeight="1">
      <c r="B208" s="188"/>
      <c r="C208" s="189"/>
      <c r="D208" s="190" t="s">
        <v>78</v>
      </c>
      <c r="E208" s="202" t="s">
        <v>996</v>
      </c>
      <c r="F208" s="202" t="s">
        <v>997</v>
      </c>
      <c r="G208" s="189"/>
      <c r="H208" s="189"/>
      <c r="I208" s="192"/>
      <c r="J208" s="203">
        <f>BK208</f>
        <v>313527.56999999995</v>
      </c>
      <c r="K208" s="189"/>
      <c r="L208" s="194"/>
      <c r="M208" s="195"/>
      <c r="N208" s="196"/>
      <c r="O208" s="196"/>
      <c r="P208" s="197">
        <f>SUM(P209:P214)</f>
        <v>0</v>
      </c>
      <c r="Q208" s="196"/>
      <c r="R208" s="197">
        <f>SUM(R209:R214)</f>
        <v>3.0475009999999996</v>
      </c>
      <c r="S208" s="196"/>
      <c r="T208" s="198">
        <f>SUM(T209:T214)</f>
        <v>0</v>
      </c>
      <c r="AR208" s="199" t="s">
        <v>87</v>
      </c>
      <c r="AT208" s="200" t="s">
        <v>78</v>
      </c>
      <c r="AU208" s="200" t="s">
        <v>87</v>
      </c>
      <c r="AY208" s="199" t="s">
        <v>154</v>
      </c>
      <c r="BK208" s="201">
        <f>SUM(BK209:BK214)</f>
        <v>313527.56999999995</v>
      </c>
    </row>
    <row r="209" spans="1:65" s="2" customFormat="1" ht="16.5" customHeight="1">
      <c r="A209" s="37"/>
      <c r="B209" s="38"/>
      <c r="C209" s="154" t="s">
        <v>370</v>
      </c>
      <c r="D209" s="154" t="s">
        <v>149</v>
      </c>
      <c r="E209" s="155" t="s">
        <v>1015</v>
      </c>
      <c r="F209" s="156" t="s">
        <v>1016</v>
      </c>
      <c r="G209" s="157" t="s">
        <v>274</v>
      </c>
      <c r="H209" s="158">
        <v>26.9</v>
      </c>
      <c r="I209" s="159">
        <v>414</v>
      </c>
      <c r="J209" s="160">
        <f>ROUND(I209*H209,2)</f>
        <v>11136.6</v>
      </c>
      <c r="K209" s="156" t="s">
        <v>251</v>
      </c>
      <c r="L209" s="42"/>
      <c r="M209" s="161" t="s">
        <v>35</v>
      </c>
      <c r="N209" s="162" t="s">
        <v>50</v>
      </c>
      <c r="O209" s="67"/>
      <c r="P209" s="163">
        <f>O209*H209</f>
        <v>0</v>
      </c>
      <c r="Q209" s="163">
        <v>6.0000000000000002E-5</v>
      </c>
      <c r="R209" s="163">
        <f>Q209*H209</f>
        <v>1.614E-3</v>
      </c>
      <c r="S209" s="163">
        <v>0</v>
      </c>
      <c r="T209" s="164">
        <f>S209*H209</f>
        <v>0</v>
      </c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R209" s="165" t="s">
        <v>163</v>
      </c>
      <c r="AT209" s="165" t="s">
        <v>149</v>
      </c>
      <c r="AU209" s="165" t="s">
        <v>89</v>
      </c>
      <c r="AY209" s="19" t="s">
        <v>154</v>
      </c>
      <c r="BE209" s="166">
        <f>IF(N209="základní",J209,0)</f>
        <v>11136.6</v>
      </c>
      <c r="BF209" s="166">
        <f>IF(N209="snížená",J209,0)</f>
        <v>0</v>
      </c>
      <c r="BG209" s="166">
        <f>IF(N209="zákl. přenesená",J209,0)</f>
        <v>0</v>
      </c>
      <c r="BH209" s="166">
        <f>IF(N209="sníž. přenesená",J209,0)</f>
        <v>0</v>
      </c>
      <c r="BI209" s="166">
        <f>IF(N209="nulová",J209,0)</f>
        <v>0</v>
      </c>
      <c r="BJ209" s="19" t="s">
        <v>87</v>
      </c>
      <c r="BK209" s="166">
        <f>ROUND(I209*H209,2)</f>
        <v>11136.6</v>
      </c>
      <c r="BL209" s="19" t="s">
        <v>163</v>
      </c>
      <c r="BM209" s="165" t="s">
        <v>1356</v>
      </c>
    </row>
    <row r="210" spans="1:65" s="2" customFormat="1" ht="10">
      <c r="A210" s="37"/>
      <c r="B210" s="38"/>
      <c r="C210" s="39"/>
      <c r="D210" s="215" t="s">
        <v>253</v>
      </c>
      <c r="E210" s="39"/>
      <c r="F210" s="216" t="s">
        <v>1018</v>
      </c>
      <c r="G210" s="39"/>
      <c r="H210" s="39"/>
      <c r="I210" s="169"/>
      <c r="J210" s="39"/>
      <c r="K210" s="39"/>
      <c r="L210" s="42"/>
      <c r="M210" s="170"/>
      <c r="N210" s="171"/>
      <c r="O210" s="67"/>
      <c r="P210" s="67"/>
      <c r="Q210" s="67"/>
      <c r="R210" s="67"/>
      <c r="S210" s="67"/>
      <c r="T210" s="68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T210" s="19" t="s">
        <v>253</v>
      </c>
      <c r="AU210" s="19" t="s">
        <v>89</v>
      </c>
    </row>
    <row r="211" spans="1:65" s="13" customFormat="1" ht="10">
      <c r="B211" s="204"/>
      <c r="C211" s="205"/>
      <c r="D211" s="167" t="s">
        <v>247</v>
      </c>
      <c r="E211" s="206" t="s">
        <v>35</v>
      </c>
      <c r="F211" s="207" t="s">
        <v>1357</v>
      </c>
      <c r="G211" s="205"/>
      <c r="H211" s="208">
        <v>20.9</v>
      </c>
      <c r="I211" s="209"/>
      <c r="J211" s="205"/>
      <c r="K211" s="205"/>
      <c r="L211" s="210"/>
      <c r="M211" s="211"/>
      <c r="N211" s="212"/>
      <c r="O211" s="212"/>
      <c r="P211" s="212"/>
      <c r="Q211" s="212"/>
      <c r="R211" s="212"/>
      <c r="S211" s="212"/>
      <c r="T211" s="213"/>
      <c r="AT211" s="214" t="s">
        <v>247</v>
      </c>
      <c r="AU211" s="214" t="s">
        <v>89</v>
      </c>
      <c r="AV211" s="13" t="s">
        <v>89</v>
      </c>
      <c r="AW211" s="13" t="s">
        <v>39</v>
      </c>
      <c r="AX211" s="13" t="s">
        <v>79</v>
      </c>
      <c r="AY211" s="214" t="s">
        <v>154</v>
      </c>
    </row>
    <row r="212" spans="1:65" s="13" customFormat="1" ht="10">
      <c r="B212" s="204"/>
      <c r="C212" s="205"/>
      <c r="D212" s="167" t="s">
        <v>247</v>
      </c>
      <c r="E212" s="206" t="s">
        <v>35</v>
      </c>
      <c r="F212" s="207" t="s">
        <v>1358</v>
      </c>
      <c r="G212" s="205"/>
      <c r="H212" s="208">
        <v>6</v>
      </c>
      <c r="I212" s="209"/>
      <c r="J212" s="205"/>
      <c r="K212" s="205"/>
      <c r="L212" s="210"/>
      <c r="M212" s="211"/>
      <c r="N212" s="212"/>
      <c r="O212" s="212"/>
      <c r="P212" s="212"/>
      <c r="Q212" s="212"/>
      <c r="R212" s="212"/>
      <c r="S212" s="212"/>
      <c r="T212" s="213"/>
      <c r="AT212" s="214" t="s">
        <v>247</v>
      </c>
      <c r="AU212" s="214" t="s">
        <v>89</v>
      </c>
      <c r="AV212" s="13" t="s">
        <v>89</v>
      </c>
      <c r="AW212" s="13" t="s">
        <v>39</v>
      </c>
      <c r="AX212" s="13" t="s">
        <v>79</v>
      </c>
      <c r="AY212" s="214" t="s">
        <v>154</v>
      </c>
    </row>
    <row r="213" spans="1:65" s="14" customFormat="1" ht="10">
      <c r="B213" s="217"/>
      <c r="C213" s="218"/>
      <c r="D213" s="167" t="s">
        <v>247</v>
      </c>
      <c r="E213" s="219" t="s">
        <v>35</v>
      </c>
      <c r="F213" s="220" t="s">
        <v>267</v>
      </c>
      <c r="G213" s="218"/>
      <c r="H213" s="221">
        <v>26.9</v>
      </c>
      <c r="I213" s="222"/>
      <c r="J213" s="218"/>
      <c r="K213" s="218"/>
      <c r="L213" s="223"/>
      <c r="M213" s="224"/>
      <c r="N213" s="225"/>
      <c r="O213" s="225"/>
      <c r="P213" s="225"/>
      <c r="Q213" s="225"/>
      <c r="R213" s="225"/>
      <c r="S213" s="225"/>
      <c r="T213" s="226"/>
      <c r="AT213" s="227" t="s">
        <v>247</v>
      </c>
      <c r="AU213" s="227" t="s">
        <v>89</v>
      </c>
      <c r="AV213" s="14" t="s">
        <v>163</v>
      </c>
      <c r="AW213" s="14" t="s">
        <v>39</v>
      </c>
      <c r="AX213" s="14" t="s">
        <v>87</v>
      </c>
      <c r="AY213" s="227" t="s">
        <v>154</v>
      </c>
    </row>
    <row r="214" spans="1:65" s="2" customFormat="1" ht="16.5" customHeight="1">
      <c r="A214" s="37"/>
      <c r="B214" s="38"/>
      <c r="C214" s="228" t="s">
        <v>376</v>
      </c>
      <c r="D214" s="228" t="s">
        <v>463</v>
      </c>
      <c r="E214" s="229" t="s">
        <v>1019</v>
      </c>
      <c r="F214" s="230" t="s">
        <v>1020</v>
      </c>
      <c r="G214" s="231" t="s">
        <v>274</v>
      </c>
      <c r="H214" s="232">
        <v>26.9</v>
      </c>
      <c r="I214" s="233">
        <v>11241.3</v>
      </c>
      <c r="J214" s="234">
        <f>ROUND(I214*H214,2)</f>
        <v>302390.96999999997</v>
      </c>
      <c r="K214" s="230" t="s">
        <v>251</v>
      </c>
      <c r="L214" s="235"/>
      <c r="M214" s="236" t="s">
        <v>35</v>
      </c>
      <c r="N214" s="237" t="s">
        <v>50</v>
      </c>
      <c r="O214" s="67"/>
      <c r="P214" s="163">
        <f>O214*H214</f>
        <v>0</v>
      </c>
      <c r="Q214" s="163">
        <v>0.11323</v>
      </c>
      <c r="R214" s="163">
        <f>Q214*H214</f>
        <v>3.0458869999999996</v>
      </c>
      <c r="S214" s="163">
        <v>0</v>
      </c>
      <c r="T214" s="164">
        <f>S214*H214</f>
        <v>0</v>
      </c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  <c r="AE214" s="37"/>
      <c r="AR214" s="165" t="s">
        <v>179</v>
      </c>
      <c r="AT214" s="165" t="s">
        <v>463</v>
      </c>
      <c r="AU214" s="165" t="s">
        <v>89</v>
      </c>
      <c r="AY214" s="19" t="s">
        <v>154</v>
      </c>
      <c r="BE214" s="166">
        <f>IF(N214="základní",J214,0)</f>
        <v>302390.96999999997</v>
      </c>
      <c r="BF214" s="166">
        <f>IF(N214="snížená",J214,0)</f>
        <v>0</v>
      </c>
      <c r="BG214" s="166">
        <f>IF(N214="zákl. přenesená",J214,0)</f>
        <v>0</v>
      </c>
      <c r="BH214" s="166">
        <f>IF(N214="sníž. přenesená",J214,0)</f>
        <v>0</v>
      </c>
      <c r="BI214" s="166">
        <f>IF(N214="nulová",J214,0)</f>
        <v>0</v>
      </c>
      <c r="BJ214" s="19" t="s">
        <v>87</v>
      </c>
      <c r="BK214" s="166">
        <f>ROUND(I214*H214,2)</f>
        <v>302390.96999999997</v>
      </c>
      <c r="BL214" s="19" t="s">
        <v>163</v>
      </c>
      <c r="BM214" s="165" t="s">
        <v>1359</v>
      </c>
    </row>
    <row r="215" spans="1:65" s="12" customFormat="1" ht="22.75" customHeight="1">
      <c r="B215" s="188"/>
      <c r="C215" s="189"/>
      <c r="D215" s="190" t="s">
        <v>78</v>
      </c>
      <c r="E215" s="202" t="s">
        <v>1042</v>
      </c>
      <c r="F215" s="202" t="s">
        <v>1043</v>
      </c>
      <c r="G215" s="189"/>
      <c r="H215" s="189"/>
      <c r="I215" s="192"/>
      <c r="J215" s="203">
        <f>BK215</f>
        <v>162794.44999999998</v>
      </c>
      <c r="K215" s="189"/>
      <c r="L215" s="194"/>
      <c r="M215" s="195"/>
      <c r="N215" s="196"/>
      <c r="O215" s="196"/>
      <c r="P215" s="197">
        <f>SUM(P216:P249)</f>
        <v>0</v>
      </c>
      <c r="Q215" s="196"/>
      <c r="R215" s="197">
        <f>SUM(R216:R249)</f>
        <v>19.462720000000001</v>
      </c>
      <c r="S215" s="196"/>
      <c r="T215" s="198">
        <f>SUM(T216:T249)</f>
        <v>0</v>
      </c>
      <c r="AR215" s="199" t="s">
        <v>87</v>
      </c>
      <c r="AT215" s="200" t="s">
        <v>78</v>
      </c>
      <c r="AU215" s="200" t="s">
        <v>87</v>
      </c>
      <c r="AY215" s="199" t="s">
        <v>154</v>
      </c>
      <c r="BK215" s="201">
        <f>SUM(BK216:BK249)</f>
        <v>162794.44999999998</v>
      </c>
    </row>
    <row r="216" spans="1:65" s="2" customFormat="1" ht="21.75" customHeight="1">
      <c r="A216" s="37"/>
      <c r="B216" s="38"/>
      <c r="C216" s="154" t="s">
        <v>379</v>
      </c>
      <c r="D216" s="154" t="s">
        <v>149</v>
      </c>
      <c r="E216" s="155" t="s">
        <v>1044</v>
      </c>
      <c r="F216" s="156" t="s">
        <v>1045</v>
      </c>
      <c r="G216" s="157" t="s">
        <v>245</v>
      </c>
      <c r="H216" s="158">
        <v>3</v>
      </c>
      <c r="I216" s="159">
        <v>722</v>
      </c>
      <c r="J216" s="160">
        <f>ROUND(I216*H216,2)</f>
        <v>2166</v>
      </c>
      <c r="K216" s="156" t="s">
        <v>251</v>
      </c>
      <c r="L216" s="42"/>
      <c r="M216" s="161" t="s">
        <v>35</v>
      </c>
      <c r="N216" s="162" t="s">
        <v>50</v>
      </c>
      <c r="O216" s="67"/>
      <c r="P216" s="163">
        <f>O216*H216</f>
        <v>0</v>
      </c>
      <c r="Q216" s="163">
        <v>0.09</v>
      </c>
      <c r="R216" s="163">
        <f>Q216*H216</f>
        <v>0.27</v>
      </c>
      <c r="S216" s="163">
        <v>0</v>
      </c>
      <c r="T216" s="164">
        <f>S216*H216</f>
        <v>0</v>
      </c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  <c r="AE216" s="37"/>
      <c r="AR216" s="165" t="s">
        <v>163</v>
      </c>
      <c r="AT216" s="165" t="s">
        <v>149</v>
      </c>
      <c r="AU216" s="165" t="s">
        <v>89</v>
      </c>
      <c r="AY216" s="19" t="s">
        <v>154</v>
      </c>
      <c r="BE216" s="166">
        <f>IF(N216="základní",J216,0)</f>
        <v>2166</v>
      </c>
      <c r="BF216" s="166">
        <f>IF(N216="snížená",J216,0)</f>
        <v>0</v>
      </c>
      <c r="BG216" s="166">
        <f>IF(N216="zákl. přenesená",J216,0)</f>
        <v>0</v>
      </c>
      <c r="BH216" s="166">
        <f>IF(N216="sníž. přenesená",J216,0)</f>
        <v>0</v>
      </c>
      <c r="BI216" s="166">
        <f>IF(N216="nulová",J216,0)</f>
        <v>0</v>
      </c>
      <c r="BJ216" s="19" t="s">
        <v>87</v>
      </c>
      <c r="BK216" s="166">
        <f>ROUND(I216*H216,2)</f>
        <v>2166</v>
      </c>
      <c r="BL216" s="19" t="s">
        <v>163</v>
      </c>
      <c r="BM216" s="165" t="s">
        <v>1360</v>
      </c>
    </row>
    <row r="217" spans="1:65" s="2" customFormat="1" ht="10">
      <c r="A217" s="37"/>
      <c r="B217" s="38"/>
      <c r="C217" s="39"/>
      <c r="D217" s="215" t="s">
        <v>253</v>
      </c>
      <c r="E217" s="39"/>
      <c r="F217" s="216" t="s">
        <v>1047</v>
      </c>
      <c r="G217" s="39"/>
      <c r="H217" s="39"/>
      <c r="I217" s="169"/>
      <c r="J217" s="39"/>
      <c r="K217" s="39"/>
      <c r="L217" s="42"/>
      <c r="M217" s="170"/>
      <c r="N217" s="171"/>
      <c r="O217" s="67"/>
      <c r="P217" s="67"/>
      <c r="Q217" s="67"/>
      <c r="R217" s="67"/>
      <c r="S217" s="67"/>
      <c r="T217" s="68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  <c r="AE217" s="37"/>
      <c r="AT217" s="19" t="s">
        <v>253</v>
      </c>
      <c r="AU217" s="19" t="s">
        <v>89</v>
      </c>
    </row>
    <row r="218" spans="1:65" s="2" customFormat="1" ht="16.5" customHeight="1">
      <c r="A218" s="37"/>
      <c r="B218" s="38"/>
      <c r="C218" s="228" t="s">
        <v>384</v>
      </c>
      <c r="D218" s="228" t="s">
        <v>463</v>
      </c>
      <c r="E218" s="229" t="s">
        <v>1048</v>
      </c>
      <c r="F218" s="230" t="s">
        <v>1049</v>
      </c>
      <c r="G218" s="231" t="s">
        <v>245</v>
      </c>
      <c r="H218" s="232">
        <v>3</v>
      </c>
      <c r="I218" s="233">
        <v>2668.05</v>
      </c>
      <c r="J218" s="234">
        <f>ROUND(I218*H218,2)</f>
        <v>8004.15</v>
      </c>
      <c r="K218" s="230" t="s">
        <v>251</v>
      </c>
      <c r="L218" s="235"/>
      <c r="M218" s="236" t="s">
        <v>35</v>
      </c>
      <c r="N218" s="237" t="s">
        <v>50</v>
      </c>
      <c r="O218" s="67"/>
      <c r="P218" s="163">
        <f>O218*H218</f>
        <v>0</v>
      </c>
      <c r="Q218" s="163">
        <v>0.10199999999999999</v>
      </c>
      <c r="R218" s="163">
        <f>Q218*H218</f>
        <v>0.30599999999999999</v>
      </c>
      <c r="S218" s="163">
        <v>0</v>
      </c>
      <c r="T218" s="164">
        <f>S218*H218</f>
        <v>0</v>
      </c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  <c r="AE218" s="37"/>
      <c r="AR218" s="165" t="s">
        <v>179</v>
      </c>
      <c r="AT218" s="165" t="s">
        <v>463</v>
      </c>
      <c r="AU218" s="165" t="s">
        <v>89</v>
      </c>
      <c r="AY218" s="19" t="s">
        <v>154</v>
      </c>
      <c r="BE218" s="166">
        <f>IF(N218="základní",J218,0)</f>
        <v>8004.15</v>
      </c>
      <c r="BF218" s="166">
        <f>IF(N218="snížená",J218,0)</f>
        <v>0</v>
      </c>
      <c r="BG218" s="166">
        <f>IF(N218="zákl. přenesená",J218,0)</f>
        <v>0</v>
      </c>
      <c r="BH218" s="166">
        <f>IF(N218="sníž. přenesená",J218,0)</f>
        <v>0</v>
      </c>
      <c r="BI218" s="166">
        <f>IF(N218="nulová",J218,0)</f>
        <v>0</v>
      </c>
      <c r="BJ218" s="19" t="s">
        <v>87</v>
      </c>
      <c r="BK218" s="166">
        <f>ROUND(I218*H218,2)</f>
        <v>8004.15</v>
      </c>
      <c r="BL218" s="19" t="s">
        <v>163</v>
      </c>
      <c r="BM218" s="165" t="s">
        <v>1361</v>
      </c>
    </row>
    <row r="219" spans="1:65" s="13" customFormat="1" ht="10">
      <c r="B219" s="204"/>
      <c r="C219" s="205"/>
      <c r="D219" s="167" t="s">
        <v>247</v>
      </c>
      <c r="E219" s="206" t="s">
        <v>35</v>
      </c>
      <c r="F219" s="207" t="s">
        <v>1075</v>
      </c>
      <c r="G219" s="205"/>
      <c r="H219" s="208">
        <v>3</v>
      </c>
      <c r="I219" s="209"/>
      <c r="J219" s="205"/>
      <c r="K219" s="205"/>
      <c r="L219" s="210"/>
      <c r="M219" s="211"/>
      <c r="N219" s="212"/>
      <c r="O219" s="212"/>
      <c r="P219" s="212"/>
      <c r="Q219" s="212"/>
      <c r="R219" s="212"/>
      <c r="S219" s="212"/>
      <c r="T219" s="213"/>
      <c r="AT219" s="214" t="s">
        <v>247</v>
      </c>
      <c r="AU219" s="214" t="s">
        <v>89</v>
      </c>
      <c r="AV219" s="13" t="s">
        <v>89</v>
      </c>
      <c r="AW219" s="13" t="s">
        <v>39</v>
      </c>
      <c r="AX219" s="13" t="s">
        <v>87</v>
      </c>
      <c r="AY219" s="214" t="s">
        <v>154</v>
      </c>
    </row>
    <row r="220" spans="1:65" s="2" customFormat="1" ht="21.75" customHeight="1">
      <c r="A220" s="37"/>
      <c r="B220" s="38"/>
      <c r="C220" s="154" t="s">
        <v>390</v>
      </c>
      <c r="D220" s="154" t="s">
        <v>149</v>
      </c>
      <c r="E220" s="155" t="s">
        <v>1052</v>
      </c>
      <c r="F220" s="156" t="s">
        <v>1053</v>
      </c>
      <c r="G220" s="157" t="s">
        <v>245</v>
      </c>
      <c r="H220" s="158">
        <v>3</v>
      </c>
      <c r="I220" s="159">
        <v>977</v>
      </c>
      <c r="J220" s="160">
        <f>ROUND(I220*H220,2)</f>
        <v>2931</v>
      </c>
      <c r="K220" s="156" t="s">
        <v>251</v>
      </c>
      <c r="L220" s="42"/>
      <c r="M220" s="161" t="s">
        <v>35</v>
      </c>
      <c r="N220" s="162" t="s">
        <v>50</v>
      </c>
      <c r="O220" s="67"/>
      <c r="P220" s="163">
        <f>O220*H220</f>
        <v>0</v>
      </c>
      <c r="Q220" s="163">
        <v>8.7419999999999998E-2</v>
      </c>
      <c r="R220" s="163">
        <f>Q220*H220</f>
        <v>0.26225999999999999</v>
      </c>
      <c r="S220" s="163">
        <v>0</v>
      </c>
      <c r="T220" s="164">
        <f>S220*H220</f>
        <v>0</v>
      </c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  <c r="AE220" s="37"/>
      <c r="AR220" s="165" t="s">
        <v>163</v>
      </c>
      <c r="AT220" s="165" t="s">
        <v>149</v>
      </c>
      <c r="AU220" s="165" t="s">
        <v>89</v>
      </c>
      <c r="AY220" s="19" t="s">
        <v>154</v>
      </c>
      <c r="BE220" s="166">
        <f>IF(N220="základní",J220,0)</f>
        <v>2931</v>
      </c>
      <c r="BF220" s="166">
        <f>IF(N220="snížená",J220,0)</f>
        <v>0</v>
      </c>
      <c r="BG220" s="166">
        <f>IF(N220="zákl. přenesená",J220,0)</f>
        <v>0</v>
      </c>
      <c r="BH220" s="166">
        <f>IF(N220="sníž. přenesená",J220,0)</f>
        <v>0</v>
      </c>
      <c r="BI220" s="166">
        <f>IF(N220="nulová",J220,0)</f>
        <v>0</v>
      </c>
      <c r="BJ220" s="19" t="s">
        <v>87</v>
      </c>
      <c r="BK220" s="166">
        <f>ROUND(I220*H220,2)</f>
        <v>2931</v>
      </c>
      <c r="BL220" s="19" t="s">
        <v>163</v>
      </c>
      <c r="BM220" s="165" t="s">
        <v>1362</v>
      </c>
    </row>
    <row r="221" spans="1:65" s="2" customFormat="1" ht="10">
      <c r="A221" s="37"/>
      <c r="B221" s="38"/>
      <c r="C221" s="39"/>
      <c r="D221" s="215" t="s">
        <v>253</v>
      </c>
      <c r="E221" s="39"/>
      <c r="F221" s="216" t="s">
        <v>1055</v>
      </c>
      <c r="G221" s="39"/>
      <c r="H221" s="39"/>
      <c r="I221" s="169"/>
      <c r="J221" s="39"/>
      <c r="K221" s="39"/>
      <c r="L221" s="42"/>
      <c r="M221" s="170"/>
      <c r="N221" s="171"/>
      <c r="O221" s="67"/>
      <c r="P221" s="67"/>
      <c r="Q221" s="67"/>
      <c r="R221" s="67"/>
      <c r="S221" s="67"/>
      <c r="T221" s="68"/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  <c r="AE221" s="37"/>
      <c r="AT221" s="19" t="s">
        <v>253</v>
      </c>
      <c r="AU221" s="19" t="s">
        <v>89</v>
      </c>
    </row>
    <row r="222" spans="1:65" s="2" customFormat="1" ht="16.5" customHeight="1">
      <c r="A222" s="37"/>
      <c r="B222" s="38"/>
      <c r="C222" s="228" t="s">
        <v>396</v>
      </c>
      <c r="D222" s="228" t="s">
        <v>463</v>
      </c>
      <c r="E222" s="229" t="s">
        <v>1056</v>
      </c>
      <c r="F222" s="230" t="s">
        <v>1057</v>
      </c>
      <c r="G222" s="231" t="s">
        <v>245</v>
      </c>
      <c r="H222" s="232">
        <v>1</v>
      </c>
      <c r="I222" s="233">
        <v>330.75</v>
      </c>
      <c r="J222" s="234">
        <f>ROUND(I222*H222,2)</f>
        <v>330.75</v>
      </c>
      <c r="K222" s="230" t="s">
        <v>251</v>
      </c>
      <c r="L222" s="235"/>
      <c r="M222" s="236" t="s">
        <v>35</v>
      </c>
      <c r="N222" s="237" t="s">
        <v>50</v>
      </c>
      <c r="O222" s="67"/>
      <c r="P222" s="163">
        <f>O222*H222</f>
        <v>0</v>
      </c>
      <c r="Q222" s="163">
        <v>8.1000000000000003E-2</v>
      </c>
      <c r="R222" s="163">
        <f>Q222*H222</f>
        <v>8.1000000000000003E-2</v>
      </c>
      <c r="S222" s="163">
        <v>0</v>
      </c>
      <c r="T222" s="164">
        <f>S222*H222</f>
        <v>0</v>
      </c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  <c r="AE222" s="37"/>
      <c r="AR222" s="165" t="s">
        <v>179</v>
      </c>
      <c r="AT222" s="165" t="s">
        <v>463</v>
      </c>
      <c r="AU222" s="165" t="s">
        <v>89</v>
      </c>
      <c r="AY222" s="19" t="s">
        <v>154</v>
      </c>
      <c r="BE222" s="166">
        <f>IF(N222="základní",J222,0)</f>
        <v>330.75</v>
      </c>
      <c r="BF222" s="166">
        <f>IF(N222="snížená",J222,0)</f>
        <v>0</v>
      </c>
      <c r="BG222" s="166">
        <f>IF(N222="zákl. přenesená",J222,0)</f>
        <v>0</v>
      </c>
      <c r="BH222" s="166">
        <f>IF(N222="sníž. přenesená",J222,0)</f>
        <v>0</v>
      </c>
      <c r="BI222" s="166">
        <f>IF(N222="nulová",J222,0)</f>
        <v>0</v>
      </c>
      <c r="BJ222" s="19" t="s">
        <v>87</v>
      </c>
      <c r="BK222" s="166">
        <f>ROUND(I222*H222,2)</f>
        <v>330.75</v>
      </c>
      <c r="BL222" s="19" t="s">
        <v>163</v>
      </c>
      <c r="BM222" s="165" t="s">
        <v>1363</v>
      </c>
    </row>
    <row r="223" spans="1:65" s="13" customFormat="1" ht="10">
      <c r="B223" s="204"/>
      <c r="C223" s="205"/>
      <c r="D223" s="167" t="s">
        <v>247</v>
      </c>
      <c r="E223" s="206" t="s">
        <v>35</v>
      </c>
      <c r="F223" s="207" t="s">
        <v>1071</v>
      </c>
      <c r="G223" s="205"/>
      <c r="H223" s="208">
        <v>1</v>
      </c>
      <c r="I223" s="209"/>
      <c r="J223" s="205"/>
      <c r="K223" s="205"/>
      <c r="L223" s="210"/>
      <c r="M223" s="211"/>
      <c r="N223" s="212"/>
      <c r="O223" s="212"/>
      <c r="P223" s="212"/>
      <c r="Q223" s="212"/>
      <c r="R223" s="212"/>
      <c r="S223" s="212"/>
      <c r="T223" s="213"/>
      <c r="AT223" s="214" t="s">
        <v>247</v>
      </c>
      <c r="AU223" s="214" t="s">
        <v>89</v>
      </c>
      <c r="AV223" s="13" t="s">
        <v>89</v>
      </c>
      <c r="AW223" s="13" t="s">
        <v>39</v>
      </c>
      <c r="AX223" s="13" t="s">
        <v>87</v>
      </c>
      <c r="AY223" s="214" t="s">
        <v>154</v>
      </c>
    </row>
    <row r="224" spans="1:65" s="2" customFormat="1" ht="16.5" customHeight="1">
      <c r="A224" s="37"/>
      <c r="B224" s="38"/>
      <c r="C224" s="228" t="s">
        <v>401</v>
      </c>
      <c r="D224" s="228" t="s">
        <v>463</v>
      </c>
      <c r="E224" s="229" t="s">
        <v>1060</v>
      </c>
      <c r="F224" s="230" t="s">
        <v>1061</v>
      </c>
      <c r="G224" s="231" t="s">
        <v>245</v>
      </c>
      <c r="H224" s="232">
        <v>2</v>
      </c>
      <c r="I224" s="233">
        <v>307.64999999999998</v>
      </c>
      <c r="J224" s="234">
        <f>ROUND(I224*H224,2)</f>
        <v>615.29999999999995</v>
      </c>
      <c r="K224" s="230" t="s">
        <v>251</v>
      </c>
      <c r="L224" s="235"/>
      <c r="M224" s="236" t="s">
        <v>35</v>
      </c>
      <c r="N224" s="237" t="s">
        <v>50</v>
      </c>
      <c r="O224" s="67"/>
      <c r="P224" s="163">
        <f>O224*H224</f>
        <v>0</v>
      </c>
      <c r="Q224" s="163">
        <v>6.8000000000000005E-2</v>
      </c>
      <c r="R224" s="163">
        <f>Q224*H224</f>
        <v>0.13600000000000001</v>
      </c>
      <c r="S224" s="163">
        <v>0</v>
      </c>
      <c r="T224" s="164">
        <f>S224*H224</f>
        <v>0</v>
      </c>
      <c r="U224" s="37"/>
      <c r="V224" s="37"/>
      <c r="W224" s="37"/>
      <c r="X224" s="37"/>
      <c r="Y224" s="37"/>
      <c r="Z224" s="37"/>
      <c r="AA224" s="37"/>
      <c r="AB224" s="37"/>
      <c r="AC224" s="37"/>
      <c r="AD224" s="37"/>
      <c r="AE224" s="37"/>
      <c r="AR224" s="165" t="s">
        <v>179</v>
      </c>
      <c r="AT224" s="165" t="s">
        <v>463</v>
      </c>
      <c r="AU224" s="165" t="s">
        <v>89</v>
      </c>
      <c r="AY224" s="19" t="s">
        <v>154</v>
      </c>
      <c r="BE224" s="166">
        <f>IF(N224="základní",J224,0)</f>
        <v>615.29999999999995</v>
      </c>
      <c r="BF224" s="166">
        <f>IF(N224="snížená",J224,0)</f>
        <v>0</v>
      </c>
      <c r="BG224" s="166">
        <f>IF(N224="zákl. přenesená",J224,0)</f>
        <v>0</v>
      </c>
      <c r="BH224" s="166">
        <f>IF(N224="sníž. přenesená",J224,0)</f>
        <v>0</v>
      </c>
      <c r="BI224" s="166">
        <f>IF(N224="nulová",J224,0)</f>
        <v>0</v>
      </c>
      <c r="BJ224" s="19" t="s">
        <v>87</v>
      </c>
      <c r="BK224" s="166">
        <f>ROUND(I224*H224,2)</f>
        <v>615.29999999999995</v>
      </c>
      <c r="BL224" s="19" t="s">
        <v>163</v>
      </c>
      <c r="BM224" s="165" t="s">
        <v>1364</v>
      </c>
    </row>
    <row r="225" spans="1:65" s="13" customFormat="1" ht="10">
      <c r="B225" s="204"/>
      <c r="C225" s="205"/>
      <c r="D225" s="167" t="s">
        <v>247</v>
      </c>
      <c r="E225" s="206" t="s">
        <v>35</v>
      </c>
      <c r="F225" s="207" t="s">
        <v>1059</v>
      </c>
      <c r="G225" s="205"/>
      <c r="H225" s="208">
        <v>2</v>
      </c>
      <c r="I225" s="209"/>
      <c r="J225" s="205"/>
      <c r="K225" s="205"/>
      <c r="L225" s="210"/>
      <c r="M225" s="211"/>
      <c r="N225" s="212"/>
      <c r="O225" s="212"/>
      <c r="P225" s="212"/>
      <c r="Q225" s="212"/>
      <c r="R225" s="212"/>
      <c r="S225" s="212"/>
      <c r="T225" s="213"/>
      <c r="AT225" s="214" t="s">
        <v>247</v>
      </c>
      <c r="AU225" s="214" t="s">
        <v>89</v>
      </c>
      <c r="AV225" s="13" t="s">
        <v>89</v>
      </c>
      <c r="AW225" s="13" t="s">
        <v>39</v>
      </c>
      <c r="AX225" s="13" t="s">
        <v>87</v>
      </c>
      <c r="AY225" s="214" t="s">
        <v>154</v>
      </c>
    </row>
    <row r="226" spans="1:65" s="2" customFormat="1" ht="16.5" customHeight="1">
      <c r="A226" s="37"/>
      <c r="B226" s="38"/>
      <c r="C226" s="154" t="s">
        <v>406</v>
      </c>
      <c r="D226" s="154" t="s">
        <v>149</v>
      </c>
      <c r="E226" s="155" t="s">
        <v>1064</v>
      </c>
      <c r="F226" s="156" t="s">
        <v>1065</v>
      </c>
      <c r="G226" s="157" t="s">
        <v>245</v>
      </c>
      <c r="H226" s="158">
        <v>2</v>
      </c>
      <c r="I226" s="159">
        <v>910</v>
      </c>
      <c r="J226" s="160">
        <f>ROUND(I226*H226,2)</f>
        <v>1820</v>
      </c>
      <c r="K226" s="156" t="s">
        <v>251</v>
      </c>
      <c r="L226" s="42"/>
      <c r="M226" s="161" t="s">
        <v>35</v>
      </c>
      <c r="N226" s="162" t="s">
        <v>50</v>
      </c>
      <c r="O226" s="67"/>
      <c r="P226" s="163">
        <f>O226*H226</f>
        <v>0</v>
      </c>
      <c r="Q226" s="163">
        <v>8.7419999999999998E-2</v>
      </c>
      <c r="R226" s="163">
        <f>Q226*H226</f>
        <v>0.17484</v>
      </c>
      <c r="S226" s="163">
        <v>0</v>
      </c>
      <c r="T226" s="164">
        <f>S226*H226</f>
        <v>0</v>
      </c>
      <c r="U226" s="37"/>
      <c r="V226" s="37"/>
      <c r="W226" s="37"/>
      <c r="X226" s="37"/>
      <c r="Y226" s="37"/>
      <c r="Z226" s="37"/>
      <c r="AA226" s="37"/>
      <c r="AB226" s="37"/>
      <c r="AC226" s="37"/>
      <c r="AD226" s="37"/>
      <c r="AE226" s="37"/>
      <c r="AR226" s="165" t="s">
        <v>163</v>
      </c>
      <c r="AT226" s="165" t="s">
        <v>149</v>
      </c>
      <c r="AU226" s="165" t="s">
        <v>89</v>
      </c>
      <c r="AY226" s="19" t="s">
        <v>154</v>
      </c>
      <c r="BE226" s="166">
        <f>IF(N226="základní",J226,0)</f>
        <v>1820</v>
      </c>
      <c r="BF226" s="166">
        <f>IF(N226="snížená",J226,0)</f>
        <v>0</v>
      </c>
      <c r="BG226" s="166">
        <f>IF(N226="zákl. přenesená",J226,0)</f>
        <v>0</v>
      </c>
      <c r="BH226" s="166">
        <f>IF(N226="sníž. přenesená",J226,0)</f>
        <v>0</v>
      </c>
      <c r="BI226" s="166">
        <f>IF(N226="nulová",J226,0)</f>
        <v>0</v>
      </c>
      <c r="BJ226" s="19" t="s">
        <v>87</v>
      </c>
      <c r="BK226" s="166">
        <f>ROUND(I226*H226,2)</f>
        <v>1820</v>
      </c>
      <c r="BL226" s="19" t="s">
        <v>163</v>
      </c>
      <c r="BM226" s="165" t="s">
        <v>1365</v>
      </c>
    </row>
    <row r="227" spans="1:65" s="2" customFormat="1" ht="10">
      <c r="A227" s="37"/>
      <c r="B227" s="38"/>
      <c r="C227" s="39"/>
      <c r="D227" s="215" t="s">
        <v>253</v>
      </c>
      <c r="E227" s="39"/>
      <c r="F227" s="216" t="s">
        <v>1067</v>
      </c>
      <c r="G227" s="39"/>
      <c r="H227" s="39"/>
      <c r="I227" s="169"/>
      <c r="J227" s="39"/>
      <c r="K227" s="39"/>
      <c r="L227" s="42"/>
      <c r="M227" s="170"/>
      <c r="N227" s="171"/>
      <c r="O227" s="67"/>
      <c r="P227" s="67"/>
      <c r="Q227" s="67"/>
      <c r="R227" s="67"/>
      <c r="S227" s="67"/>
      <c r="T227" s="68"/>
      <c r="U227" s="37"/>
      <c r="V227" s="37"/>
      <c r="W227" s="37"/>
      <c r="X227" s="37"/>
      <c r="Y227" s="37"/>
      <c r="Z227" s="37"/>
      <c r="AA227" s="37"/>
      <c r="AB227" s="37"/>
      <c r="AC227" s="37"/>
      <c r="AD227" s="37"/>
      <c r="AE227" s="37"/>
      <c r="AT227" s="19" t="s">
        <v>253</v>
      </c>
      <c r="AU227" s="19" t="s">
        <v>89</v>
      </c>
    </row>
    <row r="228" spans="1:65" s="2" customFormat="1" ht="16.5" customHeight="1">
      <c r="A228" s="37"/>
      <c r="B228" s="38"/>
      <c r="C228" s="228" t="s">
        <v>414</v>
      </c>
      <c r="D228" s="228" t="s">
        <v>463</v>
      </c>
      <c r="E228" s="229" t="s">
        <v>1068</v>
      </c>
      <c r="F228" s="230" t="s">
        <v>1069</v>
      </c>
      <c r="G228" s="231" t="s">
        <v>245</v>
      </c>
      <c r="H228" s="232">
        <v>1</v>
      </c>
      <c r="I228" s="233">
        <v>236.25</v>
      </c>
      <c r="J228" s="234">
        <f>ROUND(I228*H228,2)</f>
        <v>236.25</v>
      </c>
      <c r="K228" s="230" t="s">
        <v>251</v>
      </c>
      <c r="L228" s="235"/>
      <c r="M228" s="236" t="s">
        <v>35</v>
      </c>
      <c r="N228" s="237" t="s">
        <v>50</v>
      </c>
      <c r="O228" s="67"/>
      <c r="P228" s="163">
        <f>O228*H228</f>
        <v>0</v>
      </c>
      <c r="Q228" s="163">
        <v>0.04</v>
      </c>
      <c r="R228" s="163">
        <f>Q228*H228</f>
        <v>0.04</v>
      </c>
      <c r="S228" s="163">
        <v>0</v>
      </c>
      <c r="T228" s="164">
        <f>S228*H228</f>
        <v>0</v>
      </c>
      <c r="U228" s="37"/>
      <c r="V228" s="37"/>
      <c r="W228" s="37"/>
      <c r="X228" s="37"/>
      <c r="Y228" s="37"/>
      <c r="Z228" s="37"/>
      <c r="AA228" s="37"/>
      <c r="AB228" s="37"/>
      <c r="AC228" s="37"/>
      <c r="AD228" s="37"/>
      <c r="AE228" s="37"/>
      <c r="AR228" s="165" t="s">
        <v>179</v>
      </c>
      <c r="AT228" s="165" t="s">
        <v>463</v>
      </c>
      <c r="AU228" s="165" t="s">
        <v>89</v>
      </c>
      <c r="AY228" s="19" t="s">
        <v>154</v>
      </c>
      <c r="BE228" s="166">
        <f>IF(N228="základní",J228,0)</f>
        <v>236.25</v>
      </c>
      <c r="BF228" s="166">
        <f>IF(N228="snížená",J228,0)</f>
        <v>0</v>
      </c>
      <c r="BG228" s="166">
        <f>IF(N228="zákl. přenesená",J228,0)</f>
        <v>0</v>
      </c>
      <c r="BH228" s="166">
        <f>IF(N228="sníž. přenesená",J228,0)</f>
        <v>0</v>
      </c>
      <c r="BI228" s="166">
        <f>IF(N228="nulová",J228,0)</f>
        <v>0</v>
      </c>
      <c r="BJ228" s="19" t="s">
        <v>87</v>
      </c>
      <c r="BK228" s="166">
        <f>ROUND(I228*H228,2)</f>
        <v>236.25</v>
      </c>
      <c r="BL228" s="19" t="s">
        <v>163</v>
      </c>
      <c r="BM228" s="165" t="s">
        <v>1366</v>
      </c>
    </row>
    <row r="229" spans="1:65" s="13" customFormat="1" ht="10">
      <c r="B229" s="204"/>
      <c r="C229" s="205"/>
      <c r="D229" s="167" t="s">
        <v>247</v>
      </c>
      <c r="E229" s="206" t="s">
        <v>35</v>
      </c>
      <c r="F229" s="207" t="s">
        <v>1071</v>
      </c>
      <c r="G229" s="205"/>
      <c r="H229" s="208">
        <v>1</v>
      </c>
      <c r="I229" s="209"/>
      <c r="J229" s="205"/>
      <c r="K229" s="205"/>
      <c r="L229" s="210"/>
      <c r="M229" s="211"/>
      <c r="N229" s="212"/>
      <c r="O229" s="212"/>
      <c r="P229" s="212"/>
      <c r="Q229" s="212"/>
      <c r="R229" s="212"/>
      <c r="S229" s="212"/>
      <c r="T229" s="213"/>
      <c r="AT229" s="214" t="s">
        <v>247</v>
      </c>
      <c r="AU229" s="214" t="s">
        <v>89</v>
      </c>
      <c r="AV229" s="13" t="s">
        <v>89</v>
      </c>
      <c r="AW229" s="13" t="s">
        <v>39</v>
      </c>
      <c r="AX229" s="13" t="s">
        <v>87</v>
      </c>
      <c r="AY229" s="214" t="s">
        <v>154</v>
      </c>
    </row>
    <row r="230" spans="1:65" s="2" customFormat="1" ht="16.5" customHeight="1">
      <c r="A230" s="37"/>
      <c r="B230" s="38"/>
      <c r="C230" s="228" t="s">
        <v>420</v>
      </c>
      <c r="D230" s="228" t="s">
        <v>463</v>
      </c>
      <c r="E230" s="229" t="s">
        <v>1072</v>
      </c>
      <c r="F230" s="230" t="s">
        <v>1073</v>
      </c>
      <c r="G230" s="231" t="s">
        <v>245</v>
      </c>
      <c r="H230" s="232">
        <v>1</v>
      </c>
      <c r="I230" s="233">
        <v>276.14999999999998</v>
      </c>
      <c r="J230" s="234">
        <f>ROUND(I230*H230,2)</f>
        <v>276.14999999999998</v>
      </c>
      <c r="K230" s="230" t="s">
        <v>251</v>
      </c>
      <c r="L230" s="235"/>
      <c r="M230" s="236" t="s">
        <v>35</v>
      </c>
      <c r="N230" s="237" t="s">
        <v>50</v>
      </c>
      <c r="O230" s="67"/>
      <c r="P230" s="163">
        <f>O230*H230</f>
        <v>0</v>
      </c>
      <c r="Q230" s="163">
        <v>5.0999999999999997E-2</v>
      </c>
      <c r="R230" s="163">
        <f>Q230*H230</f>
        <v>5.0999999999999997E-2</v>
      </c>
      <c r="S230" s="163">
        <v>0</v>
      </c>
      <c r="T230" s="164">
        <f>S230*H230</f>
        <v>0</v>
      </c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  <c r="AE230" s="37"/>
      <c r="AR230" s="165" t="s">
        <v>179</v>
      </c>
      <c r="AT230" s="165" t="s">
        <v>463</v>
      </c>
      <c r="AU230" s="165" t="s">
        <v>89</v>
      </c>
      <c r="AY230" s="19" t="s">
        <v>154</v>
      </c>
      <c r="BE230" s="166">
        <f>IF(N230="základní",J230,0)</f>
        <v>276.14999999999998</v>
      </c>
      <c r="BF230" s="166">
        <f>IF(N230="snížená",J230,0)</f>
        <v>0</v>
      </c>
      <c r="BG230" s="166">
        <f>IF(N230="zákl. přenesená",J230,0)</f>
        <v>0</v>
      </c>
      <c r="BH230" s="166">
        <f>IF(N230="sníž. přenesená",J230,0)</f>
        <v>0</v>
      </c>
      <c r="BI230" s="166">
        <f>IF(N230="nulová",J230,0)</f>
        <v>0</v>
      </c>
      <c r="BJ230" s="19" t="s">
        <v>87</v>
      </c>
      <c r="BK230" s="166">
        <f>ROUND(I230*H230,2)</f>
        <v>276.14999999999998</v>
      </c>
      <c r="BL230" s="19" t="s">
        <v>163</v>
      </c>
      <c r="BM230" s="165" t="s">
        <v>1367</v>
      </c>
    </row>
    <row r="231" spans="1:65" s="13" customFormat="1" ht="10">
      <c r="B231" s="204"/>
      <c r="C231" s="205"/>
      <c r="D231" s="167" t="s">
        <v>247</v>
      </c>
      <c r="E231" s="206" t="s">
        <v>35</v>
      </c>
      <c r="F231" s="207" t="s">
        <v>1071</v>
      </c>
      <c r="G231" s="205"/>
      <c r="H231" s="208">
        <v>1</v>
      </c>
      <c r="I231" s="209"/>
      <c r="J231" s="205"/>
      <c r="K231" s="205"/>
      <c r="L231" s="210"/>
      <c r="M231" s="211"/>
      <c r="N231" s="212"/>
      <c r="O231" s="212"/>
      <c r="P231" s="212"/>
      <c r="Q231" s="212"/>
      <c r="R231" s="212"/>
      <c r="S231" s="212"/>
      <c r="T231" s="213"/>
      <c r="AT231" s="214" t="s">
        <v>247</v>
      </c>
      <c r="AU231" s="214" t="s">
        <v>89</v>
      </c>
      <c r="AV231" s="13" t="s">
        <v>89</v>
      </c>
      <c r="AW231" s="13" t="s">
        <v>39</v>
      </c>
      <c r="AX231" s="13" t="s">
        <v>87</v>
      </c>
      <c r="AY231" s="214" t="s">
        <v>154</v>
      </c>
    </row>
    <row r="232" spans="1:65" s="2" customFormat="1" ht="16.5" customHeight="1">
      <c r="A232" s="37"/>
      <c r="B232" s="38"/>
      <c r="C232" s="154" t="s">
        <v>425</v>
      </c>
      <c r="D232" s="154" t="s">
        <v>149</v>
      </c>
      <c r="E232" s="155" t="s">
        <v>1076</v>
      </c>
      <c r="F232" s="156" t="s">
        <v>1077</v>
      </c>
      <c r="G232" s="157" t="s">
        <v>245</v>
      </c>
      <c r="H232" s="158">
        <v>3</v>
      </c>
      <c r="I232" s="159">
        <v>944</v>
      </c>
      <c r="J232" s="160">
        <f>ROUND(I232*H232,2)</f>
        <v>2832</v>
      </c>
      <c r="K232" s="156" t="s">
        <v>251</v>
      </c>
      <c r="L232" s="42"/>
      <c r="M232" s="161" t="s">
        <v>35</v>
      </c>
      <c r="N232" s="162" t="s">
        <v>50</v>
      </c>
      <c r="O232" s="67"/>
      <c r="P232" s="163">
        <f>O232*H232</f>
        <v>0</v>
      </c>
      <c r="Q232" s="163">
        <v>3.9269999999999999E-2</v>
      </c>
      <c r="R232" s="163">
        <f>Q232*H232</f>
        <v>0.11781</v>
      </c>
      <c r="S232" s="163">
        <v>0</v>
      </c>
      <c r="T232" s="164">
        <f>S232*H232</f>
        <v>0</v>
      </c>
      <c r="U232" s="37"/>
      <c r="V232" s="37"/>
      <c r="W232" s="37"/>
      <c r="X232" s="37"/>
      <c r="Y232" s="37"/>
      <c r="Z232" s="37"/>
      <c r="AA232" s="37"/>
      <c r="AB232" s="37"/>
      <c r="AC232" s="37"/>
      <c r="AD232" s="37"/>
      <c r="AE232" s="37"/>
      <c r="AR232" s="165" t="s">
        <v>163</v>
      </c>
      <c r="AT232" s="165" t="s">
        <v>149</v>
      </c>
      <c r="AU232" s="165" t="s">
        <v>89</v>
      </c>
      <c r="AY232" s="19" t="s">
        <v>154</v>
      </c>
      <c r="BE232" s="166">
        <f>IF(N232="základní",J232,0)</f>
        <v>2832</v>
      </c>
      <c r="BF232" s="166">
        <f>IF(N232="snížená",J232,0)</f>
        <v>0</v>
      </c>
      <c r="BG232" s="166">
        <f>IF(N232="zákl. přenesená",J232,0)</f>
        <v>0</v>
      </c>
      <c r="BH232" s="166">
        <f>IF(N232="sníž. přenesená",J232,0)</f>
        <v>0</v>
      </c>
      <c r="BI232" s="166">
        <f>IF(N232="nulová",J232,0)</f>
        <v>0</v>
      </c>
      <c r="BJ232" s="19" t="s">
        <v>87</v>
      </c>
      <c r="BK232" s="166">
        <f>ROUND(I232*H232,2)</f>
        <v>2832</v>
      </c>
      <c r="BL232" s="19" t="s">
        <v>163</v>
      </c>
      <c r="BM232" s="165" t="s">
        <v>1368</v>
      </c>
    </row>
    <row r="233" spans="1:65" s="2" customFormat="1" ht="10">
      <c r="A233" s="37"/>
      <c r="B233" s="38"/>
      <c r="C233" s="39"/>
      <c r="D233" s="215" t="s">
        <v>253</v>
      </c>
      <c r="E233" s="39"/>
      <c r="F233" s="216" t="s">
        <v>1079</v>
      </c>
      <c r="G233" s="39"/>
      <c r="H233" s="39"/>
      <c r="I233" s="169"/>
      <c r="J233" s="39"/>
      <c r="K233" s="39"/>
      <c r="L233" s="42"/>
      <c r="M233" s="170"/>
      <c r="N233" s="171"/>
      <c r="O233" s="67"/>
      <c r="P233" s="67"/>
      <c r="Q233" s="67"/>
      <c r="R233" s="67"/>
      <c r="S233" s="67"/>
      <c r="T233" s="68"/>
      <c r="U233" s="37"/>
      <c r="V233" s="37"/>
      <c r="W233" s="37"/>
      <c r="X233" s="37"/>
      <c r="Y233" s="37"/>
      <c r="Z233" s="37"/>
      <c r="AA233" s="37"/>
      <c r="AB233" s="37"/>
      <c r="AC233" s="37"/>
      <c r="AD233" s="37"/>
      <c r="AE233" s="37"/>
      <c r="AT233" s="19" t="s">
        <v>253</v>
      </c>
      <c r="AU233" s="19" t="s">
        <v>89</v>
      </c>
    </row>
    <row r="234" spans="1:65" s="2" customFormat="1" ht="16.5" customHeight="1">
      <c r="A234" s="37"/>
      <c r="B234" s="38"/>
      <c r="C234" s="228" t="s">
        <v>430</v>
      </c>
      <c r="D234" s="228" t="s">
        <v>463</v>
      </c>
      <c r="E234" s="229" t="s">
        <v>1083</v>
      </c>
      <c r="F234" s="230" t="s">
        <v>1084</v>
      </c>
      <c r="G234" s="231" t="s">
        <v>245</v>
      </c>
      <c r="H234" s="232">
        <v>1</v>
      </c>
      <c r="I234" s="233">
        <v>4681.95</v>
      </c>
      <c r="J234" s="234">
        <f>ROUND(I234*H234,2)</f>
        <v>4681.95</v>
      </c>
      <c r="K234" s="230" t="s">
        <v>251</v>
      </c>
      <c r="L234" s="235"/>
      <c r="M234" s="236" t="s">
        <v>35</v>
      </c>
      <c r="N234" s="237" t="s">
        <v>50</v>
      </c>
      <c r="O234" s="67"/>
      <c r="P234" s="163">
        <f>O234*H234</f>
        <v>0</v>
      </c>
      <c r="Q234" s="163">
        <v>0.7</v>
      </c>
      <c r="R234" s="163">
        <f>Q234*H234</f>
        <v>0.7</v>
      </c>
      <c r="S234" s="163">
        <v>0</v>
      </c>
      <c r="T234" s="164">
        <f>S234*H234</f>
        <v>0</v>
      </c>
      <c r="U234" s="37"/>
      <c r="V234" s="37"/>
      <c r="W234" s="37"/>
      <c r="X234" s="37"/>
      <c r="Y234" s="37"/>
      <c r="Z234" s="37"/>
      <c r="AA234" s="37"/>
      <c r="AB234" s="37"/>
      <c r="AC234" s="37"/>
      <c r="AD234" s="37"/>
      <c r="AE234" s="37"/>
      <c r="AR234" s="165" t="s">
        <v>179</v>
      </c>
      <c r="AT234" s="165" t="s">
        <v>463</v>
      </c>
      <c r="AU234" s="165" t="s">
        <v>89</v>
      </c>
      <c r="AY234" s="19" t="s">
        <v>154</v>
      </c>
      <c r="BE234" s="166">
        <f>IF(N234="základní",J234,0)</f>
        <v>4681.95</v>
      </c>
      <c r="BF234" s="166">
        <f>IF(N234="snížená",J234,0)</f>
        <v>0</v>
      </c>
      <c r="BG234" s="166">
        <f>IF(N234="zákl. přenesená",J234,0)</f>
        <v>0</v>
      </c>
      <c r="BH234" s="166">
        <f>IF(N234="sníž. přenesená",J234,0)</f>
        <v>0</v>
      </c>
      <c r="BI234" s="166">
        <f>IF(N234="nulová",J234,0)</f>
        <v>0</v>
      </c>
      <c r="BJ234" s="19" t="s">
        <v>87</v>
      </c>
      <c r="BK234" s="166">
        <f>ROUND(I234*H234,2)</f>
        <v>4681.95</v>
      </c>
      <c r="BL234" s="19" t="s">
        <v>163</v>
      </c>
      <c r="BM234" s="165" t="s">
        <v>1369</v>
      </c>
    </row>
    <row r="235" spans="1:65" s="13" customFormat="1" ht="10">
      <c r="B235" s="204"/>
      <c r="C235" s="205"/>
      <c r="D235" s="167" t="s">
        <v>247</v>
      </c>
      <c r="E235" s="206" t="s">
        <v>35</v>
      </c>
      <c r="F235" s="207" t="s">
        <v>1071</v>
      </c>
      <c r="G235" s="205"/>
      <c r="H235" s="208">
        <v>1</v>
      </c>
      <c r="I235" s="209"/>
      <c r="J235" s="205"/>
      <c r="K235" s="205"/>
      <c r="L235" s="210"/>
      <c r="M235" s="211"/>
      <c r="N235" s="212"/>
      <c r="O235" s="212"/>
      <c r="P235" s="212"/>
      <c r="Q235" s="212"/>
      <c r="R235" s="212"/>
      <c r="S235" s="212"/>
      <c r="T235" s="213"/>
      <c r="AT235" s="214" t="s">
        <v>247</v>
      </c>
      <c r="AU235" s="214" t="s">
        <v>89</v>
      </c>
      <c r="AV235" s="13" t="s">
        <v>89</v>
      </c>
      <c r="AW235" s="13" t="s">
        <v>39</v>
      </c>
      <c r="AX235" s="13" t="s">
        <v>87</v>
      </c>
      <c r="AY235" s="214" t="s">
        <v>154</v>
      </c>
    </row>
    <row r="236" spans="1:65" s="2" customFormat="1" ht="16.5" customHeight="1">
      <c r="A236" s="37"/>
      <c r="B236" s="38"/>
      <c r="C236" s="228" t="s">
        <v>435</v>
      </c>
      <c r="D236" s="228" t="s">
        <v>463</v>
      </c>
      <c r="E236" s="229" t="s">
        <v>1086</v>
      </c>
      <c r="F236" s="230" t="s">
        <v>1087</v>
      </c>
      <c r="G236" s="231" t="s">
        <v>245</v>
      </c>
      <c r="H236" s="232">
        <v>2</v>
      </c>
      <c r="I236" s="233">
        <v>6034.35</v>
      </c>
      <c r="J236" s="234">
        <f>ROUND(I236*H236,2)</f>
        <v>12068.7</v>
      </c>
      <c r="K236" s="230" t="s">
        <v>251</v>
      </c>
      <c r="L236" s="235"/>
      <c r="M236" s="236" t="s">
        <v>35</v>
      </c>
      <c r="N236" s="237" t="s">
        <v>50</v>
      </c>
      <c r="O236" s="67"/>
      <c r="P236" s="163">
        <f>O236*H236</f>
        <v>0</v>
      </c>
      <c r="Q236" s="163">
        <v>1.0900000000000001</v>
      </c>
      <c r="R236" s="163">
        <f>Q236*H236</f>
        <v>2.1800000000000002</v>
      </c>
      <c r="S236" s="163">
        <v>0</v>
      </c>
      <c r="T236" s="164">
        <f>S236*H236</f>
        <v>0</v>
      </c>
      <c r="U236" s="37"/>
      <c r="V236" s="37"/>
      <c r="W236" s="37"/>
      <c r="X236" s="37"/>
      <c r="Y236" s="37"/>
      <c r="Z236" s="37"/>
      <c r="AA236" s="37"/>
      <c r="AB236" s="37"/>
      <c r="AC236" s="37"/>
      <c r="AD236" s="37"/>
      <c r="AE236" s="37"/>
      <c r="AR236" s="165" t="s">
        <v>179</v>
      </c>
      <c r="AT236" s="165" t="s">
        <v>463</v>
      </c>
      <c r="AU236" s="165" t="s">
        <v>89</v>
      </c>
      <c r="AY236" s="19" t="s">
        <v>154</v>
      </c>
      <c r="BE236" s="166">
        <f>IF(N236="základní",J236,0)</f>
        <v>12068.7</v>
      </c>
      <c r="BF236" s="166">
        <f>IF(N236="snížená",J236,0)</f>
        <v>0</v>
      </c>
      <c r="BG236" s="166">
        <f>IF(N236="zákl. přenesená",J236,0)</f>
        <v>0</v>
      </c>
      <c r="BH236" s="166">
        <f>IF(N236="sníž. přenesená",J236,0)</f>
        <v>0</v>
      </c>
      <c r="BI236" s="166">
        <f>IF(N236="nulová",J236,0)</f>
        <v>0</v>
      </c>
      <c r="BJ236" s="19" t="s">
        <v>87</v>
      </c>
      <c r="BK236" s="166">
        <f>ROUND(I236*H236,2)</f>
        <v>12068.7</v>
      </c>
      <c r="BL236" s="19" t="s">
        <v>163</v>
      </c>
      <c r="BM236" s="165" t="s">
        <v>1370</v>
      </c>
    </row>
    <row r="237" spans="1:65" s="13" customFormat="1" ht="10">
      <c r="B237" s="204"/>
      <c r="C237" s="205"/>
      <c r="D237" s="167" t="s">
        <v>247</v>
      </c>
      <c r="E237" s="206" t="s">
        <v>35</v>
      </c>
      <c r="F237" s="207" t="s">
        <v>1059</v>
      </c>
      <c r="G237" s="205"/>
      <c r="H237" s="208">
        <v>2</v>
      </c>
      <c r="I237" s="209"/>
      <c r="J237" s="205"/>
      <c r="K237" s="205"/>
      <c r="L237" s="210"/>
      <c r="M237" s="211"/>
      <c r="N237" s="212"/>
      <c r="O237" s="212"/>
      <c r="P237" s="212"/>
      <c r="Q237" s="212"/>
      <c r="R237" s="212"/>
      <c r="S237" s="212"/>
      <c r="T237" s="213"/>
      <c r="AT237" s="214" t="s">
        <v>247</v>
      </c>
      <c r="AU237" s="214" t="s">
        <v>89</v>
      </c>
      <c r="AV237" s="13" t="s">
        <v>89</v>
      </c>
      <c r="AW237" s="13" t="s">
        <v>39</v>
      </c>
      <c r="AX237" s="13" t="s">
        <v>87</v>
      </c>
      <c r="AY237" s="214" t="s">
        <v>154</v>
      </c>
    </row>
    <row r="238" spans="1:65" s="2" customFormat="1" ht="16.5" customHeight="1">
      <c r="A238" s="37"/>
      <c r="B238" s="38"/>
      <c r="C238" s="154" t="s">
        <v>440</v>
      </c>
      <c r="D238" s="154" t="s">
        <v>149</v>
      </c>
      <c r="E238" s="155" t="s">
        <v>1089</v>
      </c>
      <c r="F238" s="156" t="s">
        <v>1090</v>
      </c>
      <c r="G238" s="157" t="s">
        <v>245</v>
      </c>
      <c r="H238" s="158">
        <v>1</v>
      </c>
      <c r="I238" s="159">
        <v>1200</v>
      </c>
      <c r="J238" s="160">
        <f>ROUND(I238*H238,2)</f>
        <v>1200</v>
      </c>
      <c r="K238" s="156" t="s">
        <v>251</v>
      </c>
      <c r="L238" s="42"/>
      <c r="M238" s="161" t="s">
        <v>35</v>
      </c>
      <c r="N238" s="162" t="s">
        <v>50</v>
      </c>
      <c r="O238" s="67"/>
      <c r="P238" s="163">
        <f>O238*H238</f>
        <v>0</v>
      </c>
      <c r="Q238" s="163">
        <v>1.0189999999999999E-2</v>
      </c>
      <c r="R238" s="163">
        <f>Q238*H238</f>
        <v>1.0189999999999999E-2</v>
      </c>
      <c r="S238" s="163">
        <v>0</v>
      </c>
      <c r="T238" s="164">
        <f>S238*H238</f>
        <v>0</v>
      </c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  <c r="AE238" s="37"/>
      <c r="AR238" s="165" t="s">
        <v>163</v>
      </c>
      <c r="AT238" s="165" t="s">
        <v>149</v>
      </c>
      <c r="AU238" s="165" t="s">
        <v>89</v>
      </c>
      <c r="AY238" s="19" t="s">
        <v>154</v>
      </c>
      <c r="BE238" s="166">
        <f>IF(N238="základní",J238,0)</f>
        <v>1200</v>
      </c>
      <c r="BF238" s="166">
        <f>IF(N238="snížená",J238,0)</f>
        <v>0</v>
      </c>
      <c r="BG238" s="166">
        <f>IF(N238="zákl. přenesená",J238,0)</f>
        <v>0</v>
      </c>
      <c r="BH238" s="166">
        <f>IF(N238="sníž. přenesená",J238,0)</f>
        <v>0</v>
      </c>
      <c r="BI238" s="166">
        <f>IF(N238="nulová",J238,0)</f>
        <v>0</v>
      </c>
      <c r="BJ238" s="19" t="s">
        <v>87</v>
      </c>
      <c r="BK238" s="166">
        <f>ROUND(I238*H238,2)</f>
        <v>1200</v>
      </c>
      <c r="BL238" s="19" t="s">
        <v>163</v>
      </c>
      <c r="BM238" s="165" t="s">
        <v>1371</v>
      </c>
    </row>
    <row r="239" spans="1:65" s="2" customFormat="1" ht="10">
      <c r="A239" s="37"/>
      <c r="B239" s="38"/>
      <c r="C239" s="39"/>
      <c r="D239" s="215" t="s">
        <v>253</v>
      </c>
      <c r="E239" s="39"/>
      <c r="F239" s="216" t="s">
        <v>1092</v>
      </c>
      <c r="G239" s="39"/>
      <c r="H239" s="39"/>
      <c r="I239" s="169"/>
      <c r="J239" s="39"/>
      <c r="K239" s="39"/>
      <c r="L239" s="42"/>
      <c r="M239" s="170"/>
      <c r="N239" s="171"/>
      <c r="O239" s="67"/>
      <c r="P239" s="67"/>
      <c r="Q239" s="67"/>
      <c r="R239" s="67"/>
      <c r="S239" s="67"/>
      <c r="T239" s="68"/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  <c r="AE239" s="37"/>
      <c r="AT239" s="19" t="s">
        <v>253</v>
      </c>
      <c r="AU239" s="19" t="s">
        <v>89</v>
      </c>
    </row>
    <row r="240" spans="1:65" s="2" customFormat="1" ht="16.5" customHeight="1">
      <c r="A240" s="37"/>
      <c r="B240" s="38"/>
      <c r="C240" s="228" t="s">
        <v>445</v>
      </c>
      <c r="D240" s="228" t="s">
        <v>463</v>
      </c>
      <c r="E240" s="229" t="s">
        <v>1093</v>
      </c>
      <c r="F240" s="230" t="s">
        <v>1094</v>
      </c>
      <c r="G240" s="231" t="s">
        <v>245</v>
      </c>
      <c r="H240" s="232">
        <v>1</v>
      </c>
      <c r="I240" s="233">
        <v>7350</v>
      </c>
      <c r="J240" s="234">
        <f>ROUND(I240*H240,2)</f>
        <v>7350</v>
      </c>
      <c r="K240" s="230" t="s">
        <v>251</v>
      </c>
      <c r="L240" s="235"/>
      <c r="M240" s="236" t="s">
        <v>35</v>
      </c>
      <c r="N240" s="237" t="s">
        <v>50</v>
      </c>
      <c r="O240" s="67"/>
      <c r="P240" s="163">
        <f>O240*H240</f>
        <v>0</v>
      </c>
      <c r="Q240" s="163">
        <v>0.7</v>
      </c>
      <c r="R240" s="163">
        <f>Q240*H240</f>
        <v>0.7</v>
      </c>
      <c r="S240" s="163">
        <v>0</v>
      </c>
      <c r="T240" s="164">
        <f>S240*H240</f>
        <v>0</v>
      </c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  <c r="AE240" s="37"/>
      <c r="AR240" s="165" t="s">
        <v>179</v>
      </c>
      <c r="AT240" s="165" t="s">
        <v>463</v>
      </c>
      <c r="AU240" s="165" t="s">
        <v>89</v>
      </c>
      <c r="AY240" s="19" t="s">
        <v>154</v>
      </c>
      <c r="BE240" s="166">
        <f>IF(N240="základní",J240,0)</f>
        <v>7350</v>
      </c>
      <c r="BF240" s="166">
        <f>IF(N240="snížená",J240,0)</f>
        <v>0</v>
      </c>
      <c r="BG240" s="166">
        <f>IF(N240="zákl. přenesená",J240,0)</f>
        <v>0</v>
      </c>
      <c r="BH240" s="166">
        <f>IF(N240="sníž. přenesená",J240,0)</f>
        <v>0</v>
      </c>
      <c r="BI240" s="166">
        <f>IF(N240="nulová",J240,0)</f>
        <v>0</v>
      </c>
      <c r="BJ240" s="19" t="s">
        <v>87</v>
      </c>
      <c r="BK240" s="166">
        <f>ROUND(I240*H240,2)</f>
        <v>7350</v>
      </c>
      <c r="BL240" s="19" t="s">
        <v>163</v>
      </c>
      <c r="BM240" s="165" t="s">
        <v>1372</v>
      </c>
    </row>
    <row r="241" spans="1:65" s="13" customFormat="1" ht="10">
      <c r="B241" s="204"/>
      <c r="C241" s="205"/>
      <c r="D241" s="167" t="s">
        <v>247</v>
      </c>
      <c r="E241" s="206" t="s">
        <v>35</v>
      </c>
      <c r="F241" s="207" t="s">
        <v>1071</v>
      </c>
      <c r="G241" s="205"/>
      <c r="H241" s="208">
        <v>1</v>
      </c>
      <c r="I241" s="209"/>
      <c r="J241" s="205"/>
      <c r="K241" s="205"/>
      <c r="L241" s="210"/>
      <c r="M241" s="211"/>
      <c r="N241" s="212"/>
      <c r="O241" s="212"/>
      <c r="P241" s="212"/>
      <c r="Q241" s="212"/>
      <c r="R241" s="212"/>
      <c r="S241" s="212"/>
      <c r="T241" s="213"/>
      <c r="AT241" s="214" t="s">
        <v>247</v>
      </c>
      <c r="AU241" s="214" t="s">
        <v>89</v>
      </c>
      <c r="AV241" s="13" t="s">
        <v>89</v>
      </c>
      <c r="AW241" s="13" t="s">
        <v>39</v>
      </c>
      <c r="AX241" s="13" t="s">
        <v>87</v>
      </c>
      <c r="AY241" s="214" t="s">
        <v>154</v>
      </c>
    </row>
    <row r="242" spans="1:65" s="2" customFormat="1" ht="16.5" customHeight="1">
      <c r="A242" s="37"/>
      <c r="B242" s="38"/>
      <c r="C242" s="154" t="s">
        <v>450</v>
      </c>
      <c r="D242" s="154" t="s">
        <v>149</v>
      </c>
      <c r="E242" s="155" t="s">
        <v>1099</v>
      </c>
      <c r="F242" s="156" t="s">
        <v>1100</v>
      </c>
      <c r="G242" s="157" t="s">
        <v>245</v>
      </c>
      <c r="H242" s="158">
        <v>3</v>
      </c>
      <c r="I242" s="159">
        <v>1430</v>
      </c>
      <c r="J242" s="160">
        <f>ROUND(I242*H242,2)</f>
        <v>4290</v>
      </c>
      <c r="K242" s="156" t="s">
        <v>251</v>
      </c>
      <c r="L242" s="42"/>
      <c r="M242" s="161" t="s">
        <v>35</v>
      </c>
      <c r="N242" s="162" t="s">
        <v>50</v>
      </c>
      <c r="O242" s="67"/>
      <c r="P242" s="163">
        <f>O242*H242</f>
        <v>0</v>
      </c>
      <c r="Q242" s="163">
        <v>2.8539999999999999E-2</v>
      </c>
      <c r="R242" s="163">
        <f>Q242*H242</f>
        <v>8.5620000000000002E-2</v>
      </c>
      <c r="S242" s="163">
        <v>0</v>
      </c>
      <c r="T242" s="164">
        <f>S242*H242</f>
        <v>0</v>
      </c>
      <c r="U242" s="37"/>
      <c r="V242" s="37"/>
      <c r="W242" s="37"/>
      <c r="X242" s="37"/>
      <c r="Y242" s="37"/>
      <c r="Z242" s="37"/>
      <c r="AA242" s="37"/>
      <c r="AB242" s="37"/>
      <c r="AC242" s="37"/>
      <c r="AD242" s="37"/>
      <c r="AE242" s="37"/>
      <c r="AR242" s="165" t="s">
        <v>163</v>
      </c>
      <c r="AT242" s="165" t="s">
        <v>149</v>
      </c>
      <c r="AU242" s="165" t="s">
        <v>89</v>
      </c>
      <c r="AY242" s="19" t="s">
        <v>154</v>
      </c>
      <c r="BE242" s="166">
        <f>IF(N242="základní",J242,0)</f>
        <v>4290</v>
      </c>
      <c r="BF242" s="166">
        <f>IF(N242="snížená",J242,0)</f>
        <v>0</v>
      </c>
      <c r="BG242" s="166">
        <f>IF(N242="zákl. přenesená",J242,0)</f>
        <v>0</v>
      </c>
      <c r="BH242" s="166">
        <f>IF(N242="sníž. přenesená",J242,0)</f>
        <v>0</v>
      </c>
      <c r="BI242" s="166">
        <f>IF(N242="nulová",J242,0)</f>
        <v>0</v>
      </c>
      <c r="BJ242" s="19" t="s">
        <v>87</v>
      </c>
      <c r="BK242" s="166">
        <f>ROUND(I242*H242,2)</f>
        <v>4290</v>
      </c>
      <c r="BL242" s="19" t="s">
        <v>163</v>
      </c>
      <c r="BM242" s="165" t="s">
        <v>1373</v>
      </c>
    </row>
    <row r="243" spans="1:65" s="2" customFormat="1" ht="10">
      <c r="A243" s="37"/>
      <c r="B243" s="38"/>
      <c r="C243" s="39"/>
      <c r="D243" s="215" t="s">
        <v>253</v>
      </c>
      <c r="E243" s="39"/>
      <c r="F243" s="216" t="s">
        <v>1102</v>
      </c>
      <c r="G243" s="39"/>
      <c r="H243" s="39"/>
      <c r="I243" s="169"/>
      <c r="J243" s="39"/>
      <c r="K243" s="39"/>
      <c r="L243" s="42"/>
      <c r="M243" s="170"/>
      <c r="N243" s="171"/>
      <c r="O243" s="67"/>
      <c r="P243" s="67"/>
      <c r="Q243" s="67"/>
      <c r="R243" s="67"/>
      <c r="S243" s="67"/>
      <c r="T243" s="68"/>
      <c r="U243" s="37"/>
      <c r="V243" s="37"/>
      <c r="W243" s="37"/>
      <c r="X243" s="37"/>
      <c r="Y243" s="37"/>
      <c r="Z243" s="37"/>
      <c r="AA243" s="37"/>
      <c r="AB243" s="37"/>
      <c r="AC243" s="37"/>
      <c r="AD243" s="37"/>
      <c r="AE243" s="37"/>
      <c r="AT243" s="19" t="s">
        <v>253</v>
      </c>
      <c r="AU243" s="19" t="s">
        <v>89</v>
      </c>
    </row>
    <row r="244" spans="1:65" s="2" customFormat="1" ht="16.5" customHeight="1">
      <c r="A244" s="37"/>
      <c r="B244" s="38"/>
      <c r="C244" s="228" t="s">
        <v>456</v>
      </c>
      <c r="D244" s="228" t="s">
        <v>463</v>
      </c>
      <c r="E244" s="229" t="s">
        <v>1374</v>
      </c>
      <c r="F244" s="230" t="s">
        <v>1375</v>
      </c>
      <c r="G244" s="231" t="s">
        <v>245</v>
      </c>
      <c r="H244" s="232">
        <v>3</v>
      </c>
      <c r="I244" s="233">
        <v>37380</v>
      </c>
      <c r="J244" s="234">
        <f>ROUND(I244*H244,2)</f>
        <v>112140</v>
      </c>
      <c r="K244" s="230" t="s">
        <v>251</v>
      </c>
      <c r="L244" s="235"/>
      <c r="M244" s="236" t="s">
        <v>35</v>
      </c>
      <c r="N244" s="237" t="s">
        <v>50</v>
      </c>
      <c r="O244" s="67"/>
      <c r="P244" s="163">
        <f>O244*H244</f>
        <v>0</v>
      </c>
      <c r="Q244" s="163">
        <v>4.7779999999999996</v>
      </c>
      <c r="R244" s="163">
        <f>Q244*H244</f>
        <v>14.334</v>
      </c>
      <c r="S244" s="163">
        <v>0</v>
      </c>
      <c r="T244" s="164">
        <f>S244*H244</f>
        <v>0</v>
      </c>
      <c r="U244" s="37"/>
      <c r="V244" s="37"/>
      <c r="W244" s="37"/>
      <c r="X244" s="37"/>
      <c r="Y244" s="37"/>
      <c r="Z244" s="37"/>
      <c r="AA244" s="37"/>
      <c r="AB244" s="37"/>
      <c r="AC244" s="37"/>
      <c r="AD244" s="37"/>
      <c r="AE244" s="37"/>
      <c r="AR244" s="165" t="s">
        <v>179</v>
      </c>
      <c r="AT244" s="165" t="s">
        <v>463</v>
      </c>
      <c r="AU244" s="165" t="s">
        <v>89</v>
      </c>
      <c r="AY244" s="19" t="s">
        <v>154</v>
      </c>
      <c r="BE244" s="166">
        <f>IF(N244="základní",J244,0)</f>
        <v>112140</v>
      </c>
      <c r="BF244" s="166">
        <f>IF(N244="snížená",J244,0)</f>
        <v>0</v>
      </c>
      <c r="BG244" s="166">
        <f>IF(N244="zákl. přenesená",J244,0)</f>
        <v>0</v>
      </c>
      <c r="BH244" s="166">
        <f>IF(N244="sníž. přenesená",J244,0)</f>
        <v>0</v>
      </c>
      <c r="BI244" s="166">
        <f>IF(N244="nulová",J244,0)</f>
        <v>0</v>
      </c>
      <c r="BJ244" s="19" t="s">
        <v>87</v>
      </c>
      <c r="BK244" s="166">
        <f>ROUND(I244*H244,2)</f>
        <v>112140</v>
      </c>
      <c r="BL244" s="19" t="s">
        <v>163</v>
      </c>
      <c r="BM244" s="165" t="s">
        <v>1376</v>
      </c>
    </row>
    <row r="245" spans="1:65" s="13" customFormat="1" ht="10">
      <c r="B245" s="204"/>
      <c r="C245" s="205"/>
      <c r="D245" s="167" t="s">
        <v>247</v>
      </c>
      <c r="E245" s="206" t="s">
        <v>35</v>
      </c>
      <c r="F245" s="207" t="s">
        <v>1075</v>
      </c>
      <c r="G245" s="205"/>
      <c r="H245" s="208">
        <v>3</v>
      </c>
      <c r="I245" s="209"/>
      <c r="J245" s="205"/>
      <c r="K245" s="205"/>
      <c r="L245" s="210"/>
      <c r="M245" s="211"/>
      <c r="N245" s="212"/>
      <c r="O245" s="212"/>
      <c r="P245" s="212"/>
      <c r="Q245" s="212"/>
      <c r="R245" s="212"/>
      <c r="S245" s="212"/>
      <c r="T245" s="213"/>
      <c r="AT245" s="214" t="s">
        <v>247</v>
      </c>
      <c r="AU245" s="214" t="s">
        <v>89</v>
      </c>
      <c r="AV245" s="13" t="s">
        <v>89</v>
      </c>
      <c r="AW245" s="13" t="s">
        <v>39</v>
      </c>
      <c r="AX245" s="13" t="s">
        <v>87</v>
      </c>
      <c r="AY245" s="214" t="s">
        <v>154</v>
      </c>
    </row>
    <row r="246" spans="1:65" s="2" customFormat="1" ht="16.5" customHeight="1">
      <c r="A246" s="37"/>
      <c r="B246" s="38"/>
      <c r="C246" s="228" t="s">
        <v>462</v>
      </c>
      <c r="D246" s="228" t="s">
        <v>463</v>
      </c>
      <c r="E246" s="229" t="s">
        <v>1109</v>
      </c>
      <c r="F246" s="230" t="s">
        <v>1110</v>
      </c>
      <c r="G246" s="231" t="s">
        <v>245</v>
      </c>
      <c r="H246" s="232">
        <v>2</v>
      </c>
      <c r="I246" s="233">
        <v>345.45</v>
      </c>
      <c r="J246" s="234">
        <f>ROUND(I246*H246,2)</f>
        <v>690.9</v>
      </c>
      <c r="K246" s="230" t="s">
        <v>251</v>
      </c>
      <c r="L246" s="235"/>
      <c r="M246" s="236" t="s">
        <v>35</v>
      </c>
      <c r="N246" s="237" t="s">
        <v>50</v>
      </c>
      <c r="O246" s="67"/>
      <c r="P246" s="163">
        <f>O246*H246</f>
        <v>0</v>
      </c>
      <c r="Q246" s="163">
        <v>3.0000000000000001E-3</v>
      </c>
      <c r="R246" s="163">
        <f>Q246*H246</f>
        <v>6.0000000000000001E-3</v>
      </c>
      <c r="S246" s="163">
        <v>0</v>
      </c>
      <c r="T246" s="164">
        <f>S246*H246</f>
        <v>0</v>
      </c>
      <c r="U246" s="37"/>
      <c r="V246" s="37"/>
      <c r="W246" s="37"/>
      <c r="X246" s="37"/>
      <c r="Y246" s="37"/>
      <c r="Z246" s="37"/>
      <c r="AA246" s="37"/>
      <c r="AB246" s="37"/>
      <c r="AC246" s="37"/>
      <c r="AD246" s="37"/>
      <c r="AE246" s="37"/>
      <c r="AR246" s="165" t="s">
        <v>179</v>
      </c>
      <c r="AT246" s="165" t="s">
        <v>463</v>
      </c>
      <c r="AU246" s="165" t="s">
        <v>89</v>
      </c>
      <c r="AY246" s="19" t="s">
        <v>154</v>
      </c>
      <c r="BE246" s="166">
        <f>IF(N246="základní",J246,0)</f>
        <v>690.9</v>
      </c>
      <c r="BF246" s="166">
        <f>IF(N246="snížená",J246,0)</f>
        <v>0</v>
      </c>
      <c r="BG246" s="166">
        <f>IF(N246="zákl. přenesená",J246,0)</f>
        <v>0</v>
      </c>
      <c r="BH246" s="166">
        <f>IF(N246="sníž. přenesená",J246,0)</f>
        <v>0</v>
      </c>
      <c r="BI246" s="166">
        <f>IF(N246="nulová",J246,0)</f>
        <v>0</v>
      </c>
      <c r="BJ246" s="19" t="s">
        <v>87</v>
      </c>
      <c r="BK246" s="166">
        <f>ROUND(I246*H246,2)</f>
        <v>690.9</v>
      </c>
      <c r="BL246" s="19" t="s">
        <v>163</v>
      </c>
      <c r="BM246" s="165" t="s">
        <v>1377</v>
      </c>
    </row>
    <row r="247" spans="1:65" s="13" customFormat="1" ht="10">
      <c r="B247" s="204"/>
      <c r="C247" s="205"/>
      <c r="D247" s="167" t="s">
        <v>247</v>
      </c>
      <c r="E247" s="206" t="s">
        <v>35</v>
      </c>
      <c r="F247" s="207" t="s">
        <v>1059</v>
      </c>
      <c r="G247" s="205"/>
      <c r="H247" s="208">
        <v>2</v>
      </c>
      <c r="I247" s="209"/>
      <c r="J247" s="205"/>
      <c r="K247" s="205"/>
      <c r="L247" s="210"/>
      <c r="M247" s="211"/>
      <c r="N247" s="212"/>
      <c r="O247" s="212"/>
      <c r="P247" s="212"/>
      <c r="Q247" s="212"/>
      <c r="R247" s="212"/>
      <c r="S247" s="212"/>
      <c r="T247" s="213"/>
      <c r="AT247" s="214" t="s">
        <v>247</v>
      </c>
      <c r="AU247" s="214" t="s">
        <v>89</v>
      </c>
      <c r="AV247" s="13" t="s">
        <v>89</v>
      </c>
      <c r="AW247" s="13" t="s">
        <v>39</v>
      </c>
      <c r="AX247" s="13" t="s">
        <v>87</v>
      </c>
      <c r="AY247" s="214" t="s">
        <v>154</v>
      </c>
    </row>
    <row r="248" spans="1:65" s="2" customFormat="1" ht="16.5" customHeight="1">
      <c r="A248" s="37"/>
      <c r="B248" s="38"/>
      <c r="C248" s="228" t="s">
        <v>470</v>
      </c>
      <c r="D248" s="228" t="s">
        <v>463</v>
      </c>
      <c r="E248" s="229" t="s">
        <v>1113</v>
      </c>
      <c r="F248" s="230" t="s">
        <v>1114</v>
      </c>
      <c r="G248" s="231" t="s">
        <v>245</v>
      </c>
      <c r="H248" s="232">
        <v>2</v>
      </c>
      <c r="I248" s="233">
        <v>580.65</v>
      </c>
      <c r="J248" s="234">
        <f>ROUND(I248*H248,2)</f>
        <v>1161.3</v>
      </c>
      <c r="K248" s="230" t="s">
        <v>251</v>
      </c>
      <c r="L248" s="235"/>
      <c r="M248" s="236" t="s">
        <v>35</v>
      </c>
      <c r="N248" s="237" t="s">
        <v>50</v>
      </c>
      <c r="O248" s="67"/>
      <c r="P248" s="163">
        <f>O248*H248</f>
        <v>0</v>
      </c>
      <c r="Q248" s="163">
        <v>4.0000000000000001E-3</v>
      </c>
      <c r="R248" s="163">
        <f>Q248*H248</f>
        <v>8.0000000000000002E-3</v>
      </c>
      <c r="S248" s="163">
        <v>0</v>
      </c>
      <c r="T248" s="164">
        <f>S248*H248</f>
        <v>0</v>
      </c>
      <c r="U248" s="37"/>
      <c r="V248" s="37"/>
      <c r="W248" s="37"/>
      <c r="X248" s="37"/>
      <c r="Y248" s="37"/>
      <c r="Z248" s="37"/>
      <c r="AA248" s="37"/>
      <c r="AB248" s="37"/>
      <c r="AC248" s="37"/>
      <c r="AD248" s="37"/>
      <c r="AE248" s="37"/>
      <c r="AR248" s="165" t="s">
        <v>179</v>
      </c>
      <c r="AT248" s="165" t="s">
        <v>463</v>
      </c>
      <c r="AU248" s="165" t="s">
        <v>89</v>
      </c>
      <c r="AY248" s="19" t="s">
        <v>154</v>
      </c>
      <c r="BE248" s="166">
        <f>IF(N248="základní",J248,0)</f>
        <v>1161.3</v>
      </c>
      <c r="BF248" s="166">
        <f>IF(N248="snížená",J248,0)</f>
        <v>0</v>
      </c>
      <c r="BG248" s="166">
        <f>IF(N248="zákl. přenesená",J248,0)</f>
        <v>0</v>
      </c>
      <c r="BH248" s="166">
        <f>IF(N248="sníž. přenesená",J248,0)</f>
        <v>0</v>
      </c>
      <c r="BI248" s="166">
        <f>IF(N248="nulová",J248,0)</f>
        <v>0</v>
      </c>
      <c r="BJ248" s="19" t="s">
        <v>87</v>
      </c>
      <c r="BK248" s="166">
        <f>ROUND(I248*H248,2)</f>
        <v>1161.3</v>
      </c>
      <c r="BL248" s="19" t="s">
        <v>163</v>
      </c>
      <c r="BM248" s="165" t="s">
        <v>1378</v>
      </c>
    </row>
    <row r="249" spans="1:65" s="13" customFormat="1" ht="10">
      <c r="B249" s="204"/>
      <c r="C249" s="205"/>
      <c r="D249" s="167" t="s">
        <v>247</v>
      </c>
      <c r="E249" s="206" t="s">
        <v>35</v>
      </c>
      <c r="F249" s="207" t="s">
        <v>1059</v>
      </c>
      <c r="G249" s="205"/>
      <c r="H249" s="208">
        <v>2</v>
      </c>
      <c r="I249" s="209"/>
      <c r="J249" s="205"/>
      <c r="K249" s="205"/>
      <c r="L249" s="210"/>
      <c r="M249" s="211"/>
      <c r="N249" s="212"/>
      <c r="O249" s="212"/>
      <c r="P249" s="212"/>
      <c r="Q249" s="212"/>
      <c r="R249" s="212"/>
      <c r="S249" s="212"/>
      <c r="T249" s="213"/>
      <c r="AT249" s="214" t="s">
        <v>247</v>
      </c>
      <c r="AU249" s="214" t="s">
        <v>89</v>
      </c>
      <c r="AV249" s="13" t="s">
        <v>89</v>
      </c>
      <c r="AW249" s="13" t="s">
        <v>39</v>
      </c>
      <c r="AX249" s="13" t="s">
        <v>87</v>
      </c>
      <c r="AY249" s="214" t="s">
        <v>154</v>
      </c>
    </row>
    <row r="250" spans="1:65" s="12" customFormat="1" ht="22.75" customHeight="1">
      <c r="B250" s="188"/>
      <c r="C250" s="189"/>
      <c r="D250" s="190" t="s">
        <v>78</v>
      </c>
      <c r="E250" s="202" t="s">
        <v>1116</v>
      </c>
      <c r="F250" s="202" t="s">
        <v>1117</v>
      </c>
      <c r="G250" s="189"/>
      <c r="H250" s="189"/>
      <c r="I250" s="192"/>
      <c r="J250" s="203">
        <f>BK250</f>
        <v>10095.049999999999</v>
      </c>
      <c r="K250" s="189"/>
      <c r="L250" s="194"/>
      <c r="M250" s="195"/>
      <c r="N250" s="196"/>
      <c r="O250" s="196"/>
      <c r="P250" s="197">
        <f>SUM(P251:P263)</f>
        <v>0</v>
      </c>
      <c r="Q250" s="196"/>
      <c r="R250" s="197">
        <f>SUM(R251:R263)</f>
        <v>6.6829999999999997E-3</v>
      </c>
      <c r="S250" s="196"/>
      <c r="T250" s="198">
        <f>SUM(T251:T263)</f>
        <v>0</v>
      </c>
      <c r="AR250" s="199" t="s">
        <v>87</v>
      </c>
      <c r="AT250" s="200" t="s">
        <v>78</v>
      </c>
      <c r="AU250" s="200" t="s">
        <v>87</v>
      </c>
      <c r="AY250" s="199" t="s">
        <v>154</v>
      </c>
      <c r="BK250" s="201">
        <f>SUM(BK251:BK263)</f>
        <v>10095.049999999999</v>
      </c>
    </row>
    <row r="251" spans="1:65" s="2" customFormat="1" ht="16.5" customHeight="1">
      <c r="A251" s="37"/>
      <c r="B251" s="38"/>
      <c r="C251" s="154" t="s">
        <v>477</v>
      </c>
      <c r="D251" s="154" t="s">
        <v>149</v>
      </c>
      <c r="E251" s="155" t="s">
        <v>1118</v>
      </c>
      <c r="F251" s="156" t="s">
        <v>1119</v>
      </c>
      <c r="G251" s="157" t="s">
        <v>274</v>
      </c>
      <c r="H251" s="158">
        <v>26.9</v>
      </c>
      <c r="I251" s="159">
        <v>48.5</v>
      </c>
      <c r="J251" s="160">
        <f>ROUND(I251*H251,2)</f>
        <v>1304.6500000000001</v>
      </c>
      <c r="K251" s="156" t="s">
        <v>251</v>
      </c>
      <c r="L251" s="42"/>
      <c r="M251" s="161" t="s">
        <v>35</v>
      </c>
      <c r="N251" s="162" t="s">
        <v>50</v>
      </c>
      <c r="O251" s="67"/>
      <c r="P251" s="163">
        <f>O251*H251</f>
        <v>0</v>
      </c>
      <c r="Q251" s="163">
        <v>0</v>
      </c>
      <c r="R251" s="163">
        <f>Q251*H251</f>
        <v>0</v>
      </c>
      <c r="S251" s="163">
        <v>0</v>
      </c>
      <c r="T251" s="164">
        <f>S251*H251</f>
        <v>0</v>
      </c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  <c r="AE251" s="37"/>
      <c r="AR251" s="165" t="s">
        <v>163</v>
      </c>
      <c r="AT251" s="165" t="s">
        <v>149</v>
      </c>
      <c r="AU251" s="165" t="s">
        <v>89</v>
      </c>
      <c r="AY251" s="19" t="s">
        <v>154</v>
      </c>
      <c r="BE251" s="166">
        <f>IF(N251="základní",J251,0)</f>
        <v>1304.6500000000001</v>
      </c>
      <c r="BF251" s="166">
        <f>IF(N251="snížená",J251,0)</f>
        <v>0</v>
      </c>
      <c r="BG251" s="166">
        <f>IF(N251="zákl. přenesená",J251,0)</f>
        <v>0</v>
      </c>
      <c r="BH251" s="166">
        <f>IF(N251="sníž. přenesená",J251,0)</f>
        <v>0</v>
      </c>
      <c r="BI251" s="166">
        <f>IF(N251="nulová",J251,0)</f>
        <v>0</v>
      </c>
      <c r="BJ251" s="19" t="s">
        <v>87</v>
      </c>
      <c r="BK251" s="166">
        <f>ROUND(I251*H251,2)</f>
        <v>1304.6500000000001</v>
      </c>
      <c r="BL251" s="19" t="s">
        <v>163</v>
      </c>
      <c r="BM251" s="165" t="s">
        <v>1379</v>
      </c>
    </row>
    <row r="252" spans="1:65" s="2" customFormat="1" ht="10">
      <c r="A252" s="37"/>
      <c r="B252" s="38"/>
      <c r="C252" s="39"/>
      <c r="D252" s="215" t="s">
        <v>253</v>
      </c>
      <c r="E252" s="39"/>
      <c r="F252" s="216" t="s">
        <v>1121</v>
      </c>
      <c r="G252" s="39"/>
      <c r="H252" s="39"/>
      <c r="I252" s="169"/>
      <c r="J252" s="39"/>
      <c r="K252" s="39"/>
      <c r="L252" s="42"/>
      <c r="M252" s="170"/>
      <c r="N252" s="171"/>
      <c r="O252" s="67"/>
      <c r="P252" s="67"/>
      <c r="Q252" s="67"/>
      <c r="R252" s="67"/>
      <c r="S252" s="67"/>
      <c r="T252" s="68"/>
      <c r="U252" s="37"/>
      <c r="V252" s="37"/>
      <c r="W252" s="37"/>
      <c r="X252" s="37"/>
      <c r="Y252" s="37"/>
      <c r="Z252" s="37"/>
      <c r="AA252" s="37"/>
      <c r="AB252" s="37"/>
      <c r="AC252" s="37"/>
      <c r="AD252" s="37"/>
      <c r="AE252" s="37"/>
      <c r="AT252" s="19" t="s">
        <v>253</v>
      </c>
      <c r="AU252" s="19" t="s">
        <v>89</v>
      </c>
    </row>
    <row r="253" spans="1:65" s="13" customFormat="1" ht="10">
      <c r="B253" s="204"/>
      <c r="C253" s="205"/>
      <c r="D253" s="167" t="s">
        <v>247</v>
      </c>
      <c r="E253" s="206" t="s">
        <v>35</v>
      </c>
      <c r="F253" s="207" t="s">
        <v>1357</v>
      </c>
      <c r="G253" s="205"/>
      <c r="H253" s="208">
        <v>20.9</v>
      </c>
      <c r="I253" s="209"/>
      <c r="J253" s="205"/>
      <c r="K253" s="205"/>
      <c r="L253" s="210"/>
      <c r="M253" s="211"/>
      <c r="N253" s="212"/>
      <c r="O253" s="212"/>
      <c r="P253" s="212"/>
      <c r="Q253" s="212"/>
      <c r="R253" s="212"/>
      <c r="S253" s="212"/>
      <c r="T253" s="213"/>
      <c r="AT253" s="214" t="s">
        <v>247</v>
      </c>
      <c r="AU253" s="214" t="s">
        <v>89</v>
      </c>
      <c r="AV253" s="13" t="s">
        <v>89</v>
      </c>
      <c r="AW253" s="13" t="s">
        <v>39</v>
      </c>
      <c r="AX253" s="13" t="s">
        <v>79</v>
      </c>
      <c r="AY253" s="214" t="s">
        <v>154</v>
      </c>
    </row>
    <row r="254" spans="1:65" s="13" customFormat="1" ht="10">
      <c r="B254" s="204"/>
      <c r="C254" s="205"/>
      <c r="D254" s="167" t="s">
        <v>247</v>
      </c>
      <c r="E254" s="206" t="s">
        <v>35</v>
      </c>
      <c r="F254" s="207" t="s">
        <v>1358</v>
      </c>
      <c r="G254" s="205"/>
      <c r="H254" s="208">
        <v>6</v>
      </c>
      <c r="I254" s="209"/>
      <c r="J254" s="205"/>
      <c r="K254" s="205"/>
      <c r="L254" s="210"/>
      <c r="M254" s="211"/>
      <c r="N254" s="212"/>
      <c r="O254" s="212"/>
      <c r="P254" s="212"/>
      <c r="Q254" s="212"/>
      <c r="R254" s="212"/>
      <c r="S254" s="212"/>
      <c r="T254" s="213"/>
      <c r="AT254" s="214" t="s">
        <v>247</v>
      </c>
      <c r="AU254" s="214" t="s">
        <v>89</v>
      </c>
      <c r="AV254" s="13" t="s">
        <v>89</v>
      </c>
      <c r="AW254" s="13" t="s">
        <v>39</v>
      </c>
      <c r="AX254" s="13" t="s">
        <v>79</v>
      </c>
      <c r="AY254" s="214" t="s">
        <v>154</v>
      </c>
    </row>
    <row r="255" spans="1:65" s="14" customFormat="1" ht="10">
      <c r="B255" s="217"/>
      <c r="C255" s="218"/>
      <c r="D255" s="167" t="s">
        <v>247</v>
      </c>
      <c r="E255" s="219" t="s">
        <v>35</v>
      </c>
      <c r="F255" s="220" t="s">
        <v>267</v>
      </c>
      <c r="G255" s="218"/>
      <c r="H255" s="221">
        <v>26.9</v>
      </c>
      <c r="I255" s="222"/>
      <c r="J255" s="218"/>
      <c r="K255" s="218"/>
      <c r="L255" s="223"/>
      <c r="M255" s="224"/>
      <c r="N255" s="225"/>
      <c r="O255" s="225"/>
      <c r="P255" s="225"/>
      <c r="Q255" s="225"/>
      <c r="R255" s="225"/>
      <c r="S255" s="225"/>
      <c r="T255" s="226"/>
      <c r="AT255" s="227" t="s">
        <v>247</v>
      </c>
      <c r="AU255" s="227" t="s">
        <v>89</v>
      </c>
      <c r="AV255" s="14" t="s">
        <v>163</v>
      </c>
      <c r="AW255" s="14" t="s">
        <v>39</v>
      </c>
      <c r="AX255" s="14" t="s">
        <v>87</v>
      </c>
      <c r="AY255" s="227" t="s">
        <v>154</v>
      </c>
    </row>
    <row r="256" spans="1:65" s="2" customFormat="1" ht="16.5" customHeight="1">
      <c r="A256" s="37"/>
      <c r="B256" s="38"/>
      <c r="C256" s="154" t="s">
        <v>484</v>
      </c>
      <c r="D256" s="154" t="s">
        <v>149</v>
      </c>
      <c r="E256" s="155" t="s">
        <v>1135</v>
      </c>
      <c r="F256" s="156" t="s">
        <v>1136</v>
      </c>
      <c r="G256" s="157" t="s">
        <v>1128</v>
      </c>
      <c r="H256" s="158">
        <v>4</v>
      </c>
      <c r="I256" s="159">
        <v>2090</v>
      </c>
      <c r="J256" s="160">
        <f>ROUND(I256*H256,2)</f>
        <v>8360</v>
      </c>
      <c r="K256" s="156" t="s">
        <v>251</v>
      </c>
      <c r="L256" s="42"/>
      <c r="M256" s="161" t="s">
        <v>35</v>
      </c>
      <c r="N256" s="162" t="s">
        <v>50</v>
      </c>
      <c r="O256" s="67"/>
      <c r="P256" s="163">
        <f>O256*H256</f>
        <v>0</v>
      </c>
      <c r="Q256" s="163">
        <v>1.1999999999999999E-3</v>
      </c>
      <c r="R256" s="163">
        <f>Q256*H256</f>
        <v>4.7999999999999996E-3</v>
      </c>
      <c r="S256" s="163">
        <v>0</v>
      </c>
      <c r="T256" s="164">
        <f>S256*H256</f>
        <v>0</v>
      </c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  <c r="AE256" s="37"/>
      <c r="AR256" s="165" t="s">
        <v>163</v>
      </c>
      <c r="AT256" s="165" t="s">
        <v>149</v>
      </c>
      <c r="AU256" s="165" t="s">
        <v>89</v>
      </c>
      <c r="AY256" s="19" t="s">
        <v>154</v>
      </c>
      <c r="BE256" s="166">
        <f>IF(N256="základní",J256,0)</f>
        <v>8360</v>
      </c>
      <c r="BF256" s="166">
        <f>IF(N256="snížená",J256,0)</f>
        <v>0</v>
      </c>
      <c r="BG256" s="166">
        <f>IF(N256="zákl. přenesená",J256,0)</f>
        <v>0</v>
      </c>
      <c r="BH256" s="166">
        <f>IF(N256="sníž. přenesená",J256,0)</f>
        <v>0</v>
      </c>
      <c r="BI256" s="166">
        <f>IF(N256="nulová",J256,0)</f>
        <v>0</v>
      </c>
      <c r="BJ256" s="19" t="s">
        <v>87</v>
      </c>
      <c r="BK256" s="166">
        <f>ROUND(I256*H256,2)</f>
        <v>8360</v>
      </c>
      <c r="BL256" s="19" t="s">
        <v>163</v>
      </c>
      <c r="BM256" s="165" t="s">
        <v>1380</v>
      </c>
    </row>
    <row r="257" spans="1:65" s="2" customFormat="1" ht="10">
      <c r="A257" s="37"/>
      <c r="B257" s="38"/>
      <c r="C257" s="39"/>
      <c r="D257" s="215" t="s">
        <v>253</v>
      </c>
      <c r="E257" s="39"/>
      <c r="F257" s="216" t="s">
        <v>1138</v>
      </c>
      <c r="G257" s="39"/>
      <c r="H257" s="39"/>
      <c r="I257" s="169"/>
      <c r="J257" s="39"/>
      <c r="K257" s="39"/>
      <c r="L257" s="42"/>
      <c r="M257" s="170"/>
      <c r="N257" s="171"/>
      <c r="O257" s="67"/>
      <c r="P257" s="67"/>
      <c r="Q257" s="67"/>
      <c r="R257" s="67"/>
      <c r="S257" s="67"/>
      <c r="T257" s="68"/>
      <c r="U257" s="37"/>
      <c r="V257" s="37"/>
      <c r="W257" s="37"/>
      <c r="X257" s="37"/>
      <c r="Y257" s="37"/>
      <c r="Z257" s="37"/>
      <c r="AA257" s="37"/>
      <c r="AB257" s="37"/>
      <c r="AC257" s="37"/>
      <c r="AD257" s="37"/>
      <c r="AE257" s="37"/>
      <c r="AT257" s="19" t="s">
        <v>253</v>
      </c>
      <c r="AU257" s="19" t="s">
        <v>89</v>
      </c>
    </row>
    <row r="258" spans="1:65" s="13" customFormat="1" ht="10">
      <c r="B258" s="204"/>
      <c r="C258" s="205"/>
      <c r="D258" s="167" t="s">
        <v>247</v>
      </c>
      <c r="E258" s="206" t="s">
        <v>35</v>
      </c>
      <c r="F258" s="207" t="s">
        <v>163</v>
      </c>
      <c r="G258" s="205"/>
      <c r="H258" s="208">
        <v>4</v>
      </c>
      <c r="I258" s="209"/>
      <c r="J258" s="205"/>
      <c r="K258" s="205"/>
      <c r="L258" s="210"/>
      <c r="M258" s="211"/>
      <c r="N258" s="212"/>
      <c r="O258" s="212"/>
      <c r="P258" s="212"/>
      <c r="Q258" s="212"/>
      <c r="R258" s="212"/>
      <c r="S258" s="212"/>
      <c r="T258" s="213"/>
      <c r="AT258" s="214" t="s">
        <v>247</v>
      </c>
      <c r="AU258" s="214" t="s">
        <v>89</v>
      </c>
      <c r="AV258" s="13" t="s">
        <v>89</v>
      </c>
      <c r="AW258" s="13" t="s">
        <v>39</v>
      </c>
      <c r="AX258" s="13" t="s">
        <v>87</v>
      </c>
      <c r="AY258" s="214" t="s">
        <v>154</v>
      </c>
    </row>
    <row r="259" spans="1:65" s="2" customFormat="1" ht="16.5" customHeight="1">
      <c r="A259" s="37"/>
      <c r="B259" s="38"/>
      <c r="C259" s="154" t="s">
        <v>489</v>
      </c>
      <c r="D259" s="154" t="s">
        <v>149</v>
      </c>
      <c r="E259" s="155" t="s">
        <v>1122</v>
      </c>
      <c r="F259" s="156" t="s">
        <v>1123</v>
      </c>
      <c r="G259" s="157" t="s">
        <v>274</v>
      </c>
      <c r="H259" s="158">
        <v>26.9</v>
      </c>
      <c r="I259" s="159">
        <v>16</v>
      </c>
      <c r="J259" s="160">
        <f>ROUND(I259*H259,2)</f>
        <v>430.4</v>
      </c>
      <c r="K259" s="156" t="s">
        <v>251</v>
      </c>
      <c r="L259" s="42"/>
      <c r="M259" s="161" t="s">
        <v>35</v>
      </c>
      <c r="N259" s="162" t="s">
        <v>50</v>
      </c>
      <c r="O259" s="67"/>
      <c r="P259" s="163">
        <f>O259*H259</f>
        <v>0</v>
      </c>
      <c r="Q259" s="163">
        <v>6.9999999999999994E-5</v>
      </c>
      <c r="R259" s="163">
        <f>Q259*H259</f>
        <v>1.8829999999999997E-3</v>
      </c>
      <c r="S259" s="163">
        <v>0</v>
      </c>
      <c r="T259" s="164">
        <f>S259*H259</f>
        <v>0</v>
      </c>
      <c r="U259" s="37"/>
      <c r="V259" s="37"/>
      <c r="W259" s="37"/>
      <c r="X259" s="37"/>
      <c r="Y259" s="37"/>
      <c r="Z259" s="37"/>
      <c r="AA259" s="37"/>
      <c r="AB259" s="37"/>
      <c r="AC259" s="37"/>
      <c r="AD259" s="37"/>
      <c r="AE259" s="37"/>
      <c r="AR259" s="165" t="s">
        <v>212</v>
      </c>
      <c r="AT259" s="165" t="s">
        <v>149</v>
      </c>
      <c r="AU259" s="165" t="s">
        <v>89</v>
      </c>
      <c r="AY259" s="19" t="s">
        <v>154</v>
      </c>
      <c r="BE259" s="166">
        <f>IF(N259="základní",J259,0)</f>
        <v>430.4</v>
      </c>
      <c r="BF259" s="166">
        <f>IF(N259="snížená",J259,0)</f>
        <v>0</v>
      </c>
      <c r="BG259" s="166">
        <f>IF(N259="zákl. přenesená",J259,0)</f>
        <v>0</v>
      </c>
      <c r="BH259" s="166">
        <f>IF(N259="sníž. přenesená",J259,0)</f>
        <v>0</v>
      </c>
      <c r="BI259" s="166">
        <f>IF(N259="nulová",J259,0)</f>
        <v>0</v>
      </c>
      <c r="BJ259" s="19" t="s">
        <v>87</v>
      </c>
      <c r="BK259" s="166">
        <f>ROUND(I259*H259,2)</f>
        <v>430.4</v>
      </c>
      <c r="BL259" s="19" t="s">
        <v>212</v>
      </c>
      <c r="BM259" s="165" t="s">
        <v>1381</v>
      </c>
    </row>
    <row r="260" spans="1:65" s="2" customFormat="1" ht="10">
      <c r="A260" s="37"/>
      <c r="B260" s="38"/>
      <c r="C260" s="39"/>
      <c r="D260" s="215" t="s">
        <v>253</v>
      </c>
      <c r="E260" s="39"/>
      <c r="F260" s="216" t="s">
        <v>1125</v>
      </c>
      <c r="G260" s="39"/>
      <c r="H260" s="39"/>
      <c r="I260" s="169"/>
      <c r="J260" s="39"/>
      <c r="K260" s="39"/>
      <c r="L260" s="42"/>
      <c r="M260" s="170"/>
      <c r="N260" s="171"/>
      <c r="O260" s="67"/>
      <c r="P260" s="67"/>
      <c r="Q260" s="67"/>
      <c r="R260" s="67"/>
      <c r="S260" s="67"/>
      <c r="T260" s="68"/>
      <c r="U260" s="37"/>
      <c r="V260" s="37"/>
      <c r="W260" s="37"/>
      <c r="X260" s="37"/>
      <c r="Y260" s="37"/>
      <c r="Z260" s="37"/>
      <c r="AA260" s="37"/>
      <c r="AB260" s="37"/>
      <c r="AC260" s="37"/>
      <c r="AD260" s="37"/>
      <c r="AE260" s="37"/>
      <c r="AT260" s="19" t="s">
        <v>253</v>
      </c>
      <c r="AU260" s="19" t="s">
        <v>89</v>
      </c>
    </row>
    <row r="261" spans="1:65" s="13" customFormat="1" ht="10">
      <c r="B261" s="204"/>
      <c r="C261" s="205"/>
      <c r="D261" s="167" t="s">
        <v>247</v>
      </c>
      <c r="E261" s="206" t="s">
        <v>35</v>
      </c>
      <c r="F261" s="207" t="s">
        <v>1357</v>
      </c>
      <c r="G261" s="205"/>
      <c r="H261" s="208">
        <v>20.9</v>
      </c>
      <c r="I261" s="209"/>
      <c r="J261" s="205"/>
      <c r="K261" s="205"/>
      <c r="L261" s="210"/>
      <c r="M261" s="211"/>
      <c r="N261" s="212"/>
      <c r="O261" s="212"/>
      <c r="P261" s="212"/>
      <c r="Q261" s="212"/>
      <c r="R261" s="212"/>
      <c r="S261" s="212"/>
      <c r="T261" s="213"/>
      <c r="AT261" s="214" t="s">
        <v>247</v>
      </c>
      <c r="AU261" s="214" t="s">
        <v>89</v>
      </c>
      <c r="AV261" s="13" t="s">
        <v>89</v>
      </c>
      <c r="AW261" s="13" t="s">
        <v>39</v>
      </c>
      <c r="AX261" s="13" t="s">
        <v>79</v>
      </c>
      <c r="AY261" s="214" t="s">
        <v>154</v>
      </c>
    </row>
    <row r="262" spans="1:65" s="13" customFormat="1" ht="10">
      <c r="B262" s="204"/>
      <c r="C262" s="205"/>
      <c r="D262" s="167" t="s">
        <v>247</v>
      </c>
      <c r="E262" s="206" t="s">
        <v>35</v>
      </c>
      <c r="F262" s="207" t="s">
        <v>1358</v>
      </c>
      <c r="G262" s="205"/>
      <c r="H262" s="208">
        <v>6</v>
      </c>
      <c r="I262" s="209"/>
      <c r="J262" s="205"/>
      <c r="K262" s="205"/>
      <c r="L262" s="210"/>
      <c r="M262" s="211"/>
      <c r="N262" s="212"/>
      <c r="O262" s="212"/>
      <c r="P262" s="212"/>
      <c r="Q262" s="212"/>
      <c r="R262" s="212"/>
      <c r="S262" s="212"/>
      <c r="T262" s="213"/>
      <c r="AT262" s="214" t="s">
        <v>247</v>
      </c>
      <c r="AU262" s="214" t="s">
        <v>89</v>
      </c>
      <c r="AV262" s="13" t="s">
        <v>89</v>
      </c>
      <c r="AW262" s="13" t="s">
        <v>39</v>
      </c>
      <c r="AX262" s="13" t="s">
        <v>79</v>
      </c>
      <c r="AY262" s="214" t="s">
        <v>154</v>
      </c>
    </row>
    <row r="263" spans="1:65" s="14" customFormat="1" ht="10">
      <c r="B263" s="217"/>
      <c r="C263" s="218"/>
      <c r="D263" s="167" t="s">
        <v>247</v>
      </c>
      <c r="E263" s="219" t="s">
        <v>35</v>
      </c>
      <c r="F263" s="220" t="s">
        <v>267</v>
      </c>
      <c r="G263" s="218"/>
      <c r="H263" s="221">
        <v>26.9</v>
      </c>
      <c r="I263" s="222"/>
      <c r="J263" s="218"/>
      <c r="K263" s="218"/>
      <c r="L263" s="223"/>
      <c r="M263" s="224"/>
      <c r="N263" s="225"/>
      <c r="O263" s="225"/>
      <c r="P263" s="225"/>
      <c r="Q263" s="225"/>
      <c r="R263" s="225"/>
      <c r="S263" s="225"/>
      <c r="T263" s="226"/>
      <c r="AT263" s="227" t="s">
        <v>247</v>
      </c>
      <c r="AU263" s="227" t="s">
        <v>89</v>
      </c>
      <c r="AV263" s="14" t="s">
        <v>163</v>
      </c>
      <c r="AW263" s="14" t="s">
        <v>39</v>
      </c>
      <c r="AX263" s="14" t="s">
        <v>87</v>
      </c>
      <c r="AY263" s="227" t="s">
        <v>154</v>
      </c>
    </row>
    <row r="264" spans="1:65" s="12" customFormat="1" ht="22.75" customHeight="1">
      <c r="B264" s="188"/>
      <c r="C264" s="189"/>
      <c r="D264" s="190" t="s">
        <v>78</v>
      </c>
      <c r="E264" s="202" t="s">
        <v>630</v>
      </c>
      <c r="F264" s="202" t="s">
        <v>631</v>
      </c>
      <c r="G264" s="189"/>
      <c r="H264" s="189"/>
      <c r="I264" s="192"/>
      <c r="J264" s="203">
        <f>BK264</f>
        <v>37168.720000000001</v>
      </c>
      <c r="K264" s="189"/>
      <c r="L264" s="194"/>
      <c r="M264" s="195"/>
      <c r="N264" s="196"/>
      <c r="O264" s="196"/>
      <c r="P264" s="197">
        <f>SUM(P265:P266)</f>
        <v>0</v>
      </c>
      <c r="Q264" s="196"/>
      <c r="R264" s="197">
        <f>SUM(R265:R266)</f>
        <v>0</v>
      </c>
      <c r="S264" s="196"/>
      <c r="T264" s="198">
        <f>SUM(T265:T266)</f>
        <v>0</v>
      </c>
      <c r="AR264" s="199" t="s">
        <v>87</v>
      </c>
      <c r="AT264" s="200" t="s">
        <v>78</v>
      </c>
      <c r="AU264" s="200" t="s">
        <v>87</v>
      </c>
      <c r="AY264" s="199" t="s">
        <v>154</v>
      </c>
      <c r="BK264" s="201">
        <f>SUM(BK265:BK266)</f>
        <v>37168.720000000001</v>
      </c>
    </row>
    <row r="265" spans="1:65" s="2" customFormat="1" ht="24.15" customHeight="1">
      <c r="A265" s="37"/>
      <c r="B265" s="38"/>
      <c r="C265" s="154" t="s">
        <v>494</v>
      </c>
      <c r="D265" s="154" t="s">
        <v>149</v>
      </c>
      <c r="E265" s="155" t="s">
        <v>1288</v>
      </c>
      <c r="F265" s="156" t="s">
        <v>1289</v>
      </c>
      <c r="G265" s="157" t="s">
        <v>562</v>
      </c>
      <c r="H265" s="158">
        <v>32.042000000000002</v>
      </c>
      <c r="I265" s="159">
        <v>1160</v>
      </c>
      <c r="J265" s="160">
        <f>ROUND(I265*H265,2)</f>
        <v>37168.720000000001</v>
      </c>
      <c r="K265" s="156" t="s">
        <v>251</v>
      </c>
      <c r="L265" s="42"/>
      <c r="M265" s="161" t="s">
        <v>35</v>
      </c>
      <c r="N265" s="162" t="s">
        <v>50</v>
      </c>
      <c r="O265" s="67"/>
      <c r="P265" s="163">
        <f>O265*H265</f>
        <v>0</v>
      </c>
      <c r="Q265" s="163">
        <v>0</v>
      </c>
      <c r="R265" s="163">
        <f>Q265*H265</f>
        <v>0</v>
      </c>
      <c r="S265" s="163">
        <v>0</v>
      </c>
      <c r="T265" s="164">
        <f>S265*H265</f>
        <v>0</v>
      </c>
      <c r="U265" s="37"/>
      <c r="V265" s="37"/>
      <c r="W265" s="37"/>
      <c r="X265" s="37"/>
      <c r="Y265" s="37"/>
      <c r="Z265" s="37"/>
      <c r="AA265" s="37"/>
      <c r="AB265" s="37"/>
      <c r="AC265" s="37"/>
      <c r="AD265" s="37"/>
      <c r="AE265" s="37"/>
      <c r="AR265" s="165" t="s">
        <v>163</v>
      </c>
      <c r="AT265" s="165" t="s">
        <v>149</v>
      </c>
      <c r="AU265" s="165" t="s">
        <v>89</v>
      </c>
      <c r="AY265" s="19" t="s">
        <v>154</v>
      </c>
      <c r="BE265" s="166">
        <f>IF(N265="základní",J265,0)</f>
        <v>37168.720000000001</v>
      </c>
      <c r="BF265" s="166">
        <f>IF(N265="snížená",J265,0)</f>
        <v>0</v>
      </c>
      <c r="BG265" s="166">
        <f>IF(N265="zákl. přenesená",J265,0)</f>
        <v>0</v>
      </c>
      <c r="BH265" s="166">
        <f>IF(N265="sníž. přenesená",J265,0)</f>
        <v>0</v>
      </c>
      <c r="BI265" s="166">
        <f>IF(N265="nulová",J265,0)</f>
        <v>0</v>
      </c>
      <c r="BJ265" s="19" t="s">
        <v>87</v>
      </c>
      <c r="BK265" s="166">
        <f>ROUND(I265*H265,2)</f>
        <v>37168.720000000001</v>
      </c>
      <c r="BL265" s="19" t="s">
        <v>163</v>
      </c>
      <c r="BM265" s="165" t="s">
        <v>1382</v>
      </c>
    </row>
    <row r="266" spans="1:65" s="2" customFormat="1" ht="10">
      <c r="A266" s="37"/>
      <c r="B266" s="38"/>
      <c r="C266" s="39"/>
      <c r="D266" s="215" t="s">
        <v>253</v>
      </c>
      <c r="E266" s="39"/>
      <c r="F266" s="216" t="s">
        <v>1291</v>
      </c>
      <c r="G266" s="39"/>
      <c r="H266" s="39"/>
      <c r="I266" s="169"/>
      <c r="J266" s="39"/>
      <c r="K266" s="39"/>
      <c r="L266" s="42"/>
      <c r="M266" s="249"/>
      <c r="N266" s="250"/>
      <c r="O266" s="174"/>
      <c r="P266" s="174"/>
      <c r="Q266" s="174"/>
      <c r="R266" s="174"/>
      <c r="S266" s="174"/>
      <c r="T266" s="251"/>
      <c r="U266" s="37"/>
      <c r="V266" s="37"/>
      <c r="W266" s="37"/>
      <c r="X266" s="37"/>
      <c r="Y266" s="37"/>
      <c r="Z266" s="37"/>
      <c r="AA266" s="37"/>
      <c r="AB266" s="37"/>
      <c r="AC266" s="37"/>
      <c r="AD266" s="37"/>
      <c r="AE266" s="37"/>
      <c r="AT266" s="19" t="s">
        <v>253</v>
      </c>
      <c r="AU266" s="19" t="s">
        <v>89</v>
      </c>
    </row>
    <row r="267" spans="1:65" s="2" customFormat="1" ht="7" customHeight="1">
      <c r="A267" s="37"/>
      <c r="B267" s="50"/>
      <c r="C267" s="51"/>
      <c r="D267" s="51"/>
      <c r="E267" s="51"/>
      <c r="F267" s="51"/>
      <c r="G267" s="51"/>
      <c r="H267" s="51"/>
      <c r="I267" s="51"/>
      <c r="J267" s="51"/>
      <c r="K267" s="51"/>
      <c r="L267" s="42"/>
      <c r="M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  <c r="AA267" s="37"/>
      <c r="AB267" s="37"/>
      <c r="AC267" s="37"/>
      <c r="AD267" s="37"/>
      <c r="AE267" s="37"/>
    </row>
  </sheetData>
  <sheetProtection algorithmName="SHA-512" hashValue="wtJrFtWQHjTGd81Ll1s+cKus6BAfRcmDZGFA+W3hRLFYce4FkXEjB3NBoFSuNZL1jAeh9AzqhFuPtHFKXnkKeg==" saltValue="kr9DSx3HhVUXswjYhi+TpZobtC0qmOOXTjsMMIIvbUqd2dExQqitEsRi06poJvs3lhB53SsbEkR1X3ioCHNKzg==" spinCount="100000" sheet="1" objects="1" scenarios="1" formatColumns="0" formatRows="0" autoFilter="0"/>
  <autoFilter ref="C92:K266"/>
  <mergeCells count="12">
    <mergeCell ref="E85:H85"/>
    <mergeCell ref="L2:V2"/>
    <mergeCell ref="E50:H50"/>
    <mergeCell ref="E52:H52"/>
    <mergeCell ref="E54:H54"/>
    <mergeCell ref="E81:H81"/>
    <mergeCell ref="E83:H83"/>
    <mergeCell ref="E7:H7"/>
    <mergeCell ref="E9:H9"/>
    <mergeCell ref="E11:H11"/>
    <mergeCell ref="E20:H20"/>
    <mergeCell ref="E29:H29"/>
  </mergeCells>
  <hyperlinks>
    <hyperlink ref="F97" r:id="rId1"/>
    <hyperlink ref="F100" r:id="rId2"/>
    <hyperlink ref="F103" r:id="rId3"/>
    <hyperlink ref="F106" r:id="rId4"/>
    <hyperlink ref="F109" r:id="rId5"/>
    <hyperlink ref="F116" r:id="rId6"/>
    <hyperlink ref="F123" r:id="rId7"/>
    <hyperlink ref="F130" r:id="rId8"/>
    <hyperlink ref="F137" r:id="rId9"/>
    <hyperlink ref="F142" r:id="rId10"/>
    <hyperlink ref="F148" r:id="rId11"/>
    <hyperlink ref="F154" r:id="rId12"/>
    <hyperlink ref="F157" r:id="rId13"/>
    <hyperlink ref="F160" r:id="rId14"/>
    <hyperlink ref="F165" r:id="rId15"/>
    <hyperlink ref="F170" r:id="rId16"/>
    <hyperlink ref="F174" r:id="rId17"/>
    <hyperlink ref="F186" r:id="rId18"/>
    <hyperlink ref="F196" r:id="rId19"/>
    <hyperlink ref="F201" r:id="rId20"/>
    <hyperlink ref="F206" r:id="rId21"/>
    <hyperlink ref="F210" r:id="rId22"/>
    <hyperlink ref="F217" r:id="rId23"/>
    <hyperlink ref="F221" r:id="rId24"/>
    <hyperlink ref="F227" r:id="rId25"/>
    <hyperlink ref="F233" r:id="rId26"/>
    <hyperlink ref="F239" r:id="rId27"/>
    <hyperlink ref="F243" r:id="rId28"/>
    <hyperlink ref="F252" r:id="rId29"/>
    <hyperlink ref="F257" r:id="rId30"/>
    <hyperlink ref="F260" r:id="rId31"/>
    <hyperlink ref="F266" r:id="rId32"/>
  </hyperlinks>
  <pageMargins left="0.39374999999999999" right="0.39374999999999999" top="0.39374999999999999" bottom="0.39374999999999999" header="0" footer="0"/>
  <pageSetup paperSize="9" scale="84" fitToHeight="100" orientation="landscape" blackAndWhite="1" r:id="rId33"/>
  <headerFooter>
    <oddFooter>&amp;CStrana &amp;P z &amp;N</oddFooter>
  </headerFooter>
  <drawing r:id="rId34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BM224"/>
  <sheetViews>
    <sheetView showGridLines="0" zoomScaleNormal="100" workbookViewId="0"/>
  </sheetViews>
  <sheetFormatPr defaultRowHeight="14.5"/>
  <cols>
    <col min="1" max="1" width="8.33203125" style="1" customWidth="1"/>
    <col min="2" max="2" width="1.21875" style="1" customWidth="1"/>
    <col min="3" max="3" width="4.109375" style="1" customWidth="1"/>
    <col min="4" max="4" width="4.33203125" style="1" customWidth="1"/>
    <col min="5" max="5" width="17.109375" style="1" customWidth="1"/>
    <col min="6" max="6" width="100.77734375" style="1" customWidth="1"/>
    <col min="7" max="7" width="7.44140625" style="1" customWidth="1"/>
    <col min="8" max="8" width="14" style="1" customWidth="1"/>
    <col min="9" max="9" width="15.77734375" style="1" customWidth="1"/>
    <col min="10" max="11" width="22.33203125" style="1" customWidth="1"/>
    <col min="12" max="12" width="9.33203125" style="1" customWidth="1"/>
    <col min="13" max="13" width="10.77734375" style="1" hidden="1" customWidth="1"/>
    <col min="14" max="14" width="9.33203125" style="1" hidden="1"/>
    <col min="15" max="20" width="14.10937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7" customHeight="1">
      <c r="L2" s="366"/>
      <c r="M2" s="366"/>
      <c r="N2" s="366"/>
      <c r="O2" s="366"/>
      <c r="P2" s="366"/>
      <c r="Q2" s="366"/>
      <c r="R2" s="366"/>
      <c r="S2" s="366"/>
      <c r="T2" s="366"/>
      <c r="U2" s="366"/>
      <c r="V2" s="366"/>
      <c r="AT2" s="19" t="s">
        <v>109</v>
      </c>
    </row>
    <row r="3" spans="1:46" s="1" customFormat="1" ht="7" customHeight="1">
      <c r="B3" s="111"/>
      <c r="C3" s="112"/>
      <c r="D3" s="112"/>
      <c r="E3" s="112"/>
      <c r="F3" s="112"/>
      <c r="G3" s="112"/>
      <c r="H3" s="112"/>
      <c r="I3" s="112"/>
      <c r="J3" s="112"/>
      <c r="K3" s="112"/>
      <c r="L3" s="22"/>
      <c r="AT3" s="19" t="s">
        <v>89</v>
      </c>
    </row>
    <row r="4" spans="1:46" s="1" customFormat="1" ht="25" customHeight="1">
      <c r="B4" s="22"/>
      <c r="D4" s="113" t="s">
        <v>129</v>
      </c>
      <c r="L4" s="22"/>
      <c r="M4" s="114" t="s">
        <v>10</v>
      </c>
      <c r="AT4" s="19" t="s">
        <v>4</v>
      </c>
    </row>
    <row r="5" spans="1:46" s="1" customFormat="1" ht="7" customHeight="1">
      <c r="B5" s="22"/>
      <c r="L5" s="22"/>
    </row>
    <row r="6" spans="1:46" s="1" customFormat="1" ht="12" customHeight="1">
      <c r="B6" s="22"/>
      <c r="D6" s="115" t="s">
        <v>16</v>
      </c>
      <c r="L6" s="22"/>
    </row>
    <row r="7" spans="1:46" s="1" customFormat="1" ht="16.5" customHeight="1">
      <c r="B7" s="22"/>
      <c r="E7" s="383" t="str">
        <f>'Rekapitulace stavby'!K6</f>
        <v>Stavební úpravy přečerpávací stanice a odlehčovací komory 10 v ulici Sportovní</v>
      </c>
      <c r="F7" s="384"/>
      <c r="G7" s="384"/>
      <c r="H7" s="384"/>
      <c r="L7" s="22"/>
    </row>
    <row r="8" spans="1:46" s="1" customFormat="1" ht="12" customHeight="1">
      <c r="B8" s="22"/>
      <c r="D8" s="115" t="s">
        <v>130</v>
      </c>
      <c r="L8" s="22"/>
    </row>
    <row r="9" spans="1:46" s="2" customFormat="1" ht="16.5" customHeight="1">
      <c r="A9" s="37"/>
      <c r="B9" s="42"/>
      <c r="C9" s="37"/>
      <c r="D9" s="37"/>
      <c r="E9" s="383" t="s">
        <v>851</v>
      </c>
      <c r="F9" s="386"/>
      <c r="G9" s="386"/>
      <c r="H9" s="386"/>
      <c r="I9" s="37"/>
      <c r="J9" s="37"/>
      <c r="K9" s="37"/>
      <c r="L9" s="116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</row>
    <row r="10" spans="1:46" s="2" customFormat="1" ht="12" customHeight="1">
      <c r="A10" s="37"/>
      <c r="B10" s="42"/>
      <c r="C10" s="37"/>
      <c r="D10" s="115" t="s">
        <v>852</v>
      </c>
      <c r="E10" s="37"/>
      <c r="F10" s="37"/>
      <c r="G10" s="37"/>
      <c r="H10" s="37"/>
      <c r="I10" s="37"/>
      <c r="J10" s="37"/>
      <c r="K10" s="37"/>
      <c r="L10" s="116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</row>
    <row r="11" spans="1:46" s="2" customFormat="1" ht="16.5" customHeight="1">
      <c r="A11" s="37"/>
      <c r="B11" s="42"/>
      <c r="C11" s="37"/>
      <c r="D11" s="37"/>
      <c r="E11" s="385" t="s">
        <v>1383</v>
      </c>
      <c r="F11" s="386"/>
      <c r="G11" s="386"/>
      <c r="H11" s="386"/>
      <c r="I11" s="37"/>
      <c r="J11" s="37"/>
      <c r="K11" s="37"/>
      <c r="L11" s="116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</row>
    <row r="12" spans="1:46" s="2" customFormat="1" ht="10">
      <c r="A12" s="37"/>
      <c r="B12" s="42"/>
      <c r="C12" s="37"/>
      <c r="D12" s="37"/>
      <c r="E12" s="37"/>
      <c r="F12" s="37"/>
      <c r="G12" s="37"/>
      <c r="H12" s="37"/>
      <c r="I12" s="37"/>
      <c r="J12" s="37"/>
      <c r="K12" s="37"/>
      <c r="L12" s="116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</row>
    <row r="13" spans="1:46" s="2" customFormat="1" ht="12" customHeight="1">
      <c r="A13" s="37"/>
      <c r="B13" s="42"/>
      <c r="C13" s="37"/>
      <c r="D13" s="115" t="s">
        <v>18</v>
      </c>
      <c r="E13" s="37"/>
      <c r="F13" s="106" t="s">
        <v>19</v>
      </c>
      <c r="G13" s="37"/>
      <c r="H13" s="37"/>
      <c r="I13" s="115" t="s">
        <v>20</v>
      </c>
      <c r="J13" s="106" t="s">
        <v>35</v>
      </c>
      <c r="K13" s="37"/>
      <c r="L13" s="116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</row>
    <row r="14" spans="1:46" s="2" customFormat="1" ht="12" customHeight="1">
      <c r="A14" s="37"/>
      <c r="B14" s="42"/>
      <c r="C14" s="37"/>
      <c r="D14" s="115" t="s">
        <v>22</v>
      </c>
      <c r="E14" s="37"/>
      <c r="F14" s="106" t="s">
        <v>23</v>
      </c>
      <c r="G14" s="37"/>
      <c r="H14" s="37"/>
      <c r="I14" s="115" t="s">
        <v>24</v>
      </c>
      <c r="J14" s="117" t="str">
        <f>'Rekapitulace stavby'!AN8</f>
        <v>31. 1. 2024</v>
      </c>
      <c r="K14" s="37"/>
      <c r="L14" s="116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</row>
    <row r="15" spans="1:46" s="2" customFormat="1" ht="10.75" customHeight="1">
      <c r="A15" s="37"/>
      <c r="B15" s="42"/>
      <c r="C15" s="37"/>
      <c r="D15" s="37"/>
      <c r="E15" s="37"/>
      <c r="F15" s="37"/>
      <c r="G15" s="37"/>
      <c r="H15" s="37"/>
      <c r="I15" s="37"/>
      <c r="J15" s="37"/>
      <c r="K15" s="37"/>
      <c r="L15" s="116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</row>
    <row r="16" spans="1:46" s="2" customFormat="1" ht="12" customHeight="1">
      <c r="A16" s="37"/>
      <c r="B16" s="42"/>
      <c r="C16" s="37"/>
      <c r="D16" s="115" t="s">
        <v>30</v>
      </c>
      <c r="E16" s="37"/>
      <c r="F16" s="37"/>
      <c r="G16" s="37"/>
      <c r="H16" s="37"/>
      <c r="I16" s="115" t="s">
        <v>31</v>
      </c>
      <c r="J16" s="106" t="s">
        <v>32</v>
      </c>
      <c r="K16" s="37"/>
      <c r="L16" s="116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</row>
    <row r="17" spans="1:31" s="2" customFormat="1" ht="18" customHeight="1">
      <c r="A17" s="37"/>
      <c r="B17" s="42"/>
      <c r="C17" s="37"/>
      <c r="D17" s="37"/>
      <c r="E17" s="106" t="s">
        <v>33</v>
      </c>
      <c r="F17" s="37"/>
      <c r="G17" s="37"/>
      <c r="H17" s="37"/>
      <c r="I17" s="115" t="s">
        <v>34</v>
      </c>
      <c r="J17" s="106" t="s">
        <v>35</v>
      </c>
      <c r="K17" s="37"/>
      <c r="L17" s="116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</row>
    <row r="18" spans="1:31" s="2" customFormat="1" ht="7" customHeight="1">
      <c r="A18" s="37"/>
      <c r="B18" s="42"/>
      <c r="C18" s="37"/>
      <c r="D18" s="37"/>
      <c r="E18" s="37"/>
      <c r="F18" s="37"/>
      <c r="G18" s="37"/>
      <c r="H18" s="37"/>
      <c r="I18" s="37"/>
      <c r="J18" s="37"/>
      <c r="K18" s="37"/>
      <c r="L18" s="116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</row>
    <row r="19" spans="1:31" s="2" customFormat="1" ht="12" customHeight="1">
      <c r="A19" s="37"/>
      <c r="B19" s="42"/>
      <c r="C19" s="37"/>
      <c r="D19" s="115" t="s">
        <v>36</v>
      </c>
      <c r="E19" s="37"/>
      <c r="F19" s="37"/>
      <c r="G19" s="37"/>
      <c r="H19" s="37"/>
      <c r="I19" s="115" t="s">
        <v>31</v>
      </c>
      <c r="J19" s="32" t="str">
        <f>'Rekapitulace stavby'!AN13</f>
        <v>47549793</v>
      </c>
      <c r="K19" s="37"/>
      <c r="L19" s="116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</row>
    <row r="20" spans="1:31" s="2" customFormat="1" ht="18" customHeight="1">
      <c r="A20" s="37"/>
      <c r="B20" s="42"/>
      <c r="C20" s="37"/>
      <c r="D20" s="37"/>
      <c r="E20" s="387" t="str">
        <f>'Rekapitulace stavby'!E14</f>
        <v>1.SčV, a.s.</v>
      </c>
      <c r="F20" s="388"/>
      <c r="G20" s="388"/>
      <c r="H20" s="388"/>
      <c r="I20" s="115" t="s">
        <v>34</v>
      </c>
      <c r="J20" s="32" t="str">
        <f>'Rekapitulace stavby'!AN14</f>
        <v>CZ47549793</v>
      </c>
      <c r="K20" s="37"/>
      <c r="L20" s="116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</row>
    <row r="21" spans="1:31" s="2" customFormat="1" ht="7" customHeight="1">
      <c r="A21" s="37"/>
      <c r="B21" s="42"/>
      <c r="C21" s="37"/>
      <c r="D21" s="37"/>
      <c r="E21" s="37"/>
      <c r="F21" s="37"/>
      <c r="G21" s="37"/>
      <c r="H21" s="37"/>
      <c r="I21" s="37"/>
      <c r="J21" s="37"/>
      <c r="K21" s="37"/>
      <c r="L21" s="116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</row>
    <row r="22" spans="1:31" s="2" customFormat="1" ht="12" customHeight="1">
      <c r="A22" s="37"/>
      <c r="B22" s="42"/>
      <c r="C22" s="37"/>
      <c r="D22" s="115" t="s">
        <v>37</v>
      </c>
      <c r="E22" s="37"/>
      <c r="F22" s="37"/>
      <c r="G22" s="37"/>
      <c r="H22" s="37"/>
      <c r="I22" s="115" t="s">
        <v>31</v>
      </c>
      <c r="J22" s="106" t="s">
        <v>35</v>
      </c>
      <c r="K22" s="37"/>
      <c r="L22" s="116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</row>
    <row r="23" spans="1:31" s="2" customFormat="1" ht="18" customHeight="1">
      <c r="A23" s="37"/>
      <c r="B23" s="42"/>
      <c r="C23" s="37"/>
      <c r="D23" s="37"/>
      <c r="E23" s="106" t="s">
        <v>38</v>
      </c>
      <c r="F23" s="37"/>
      <c r="G23" s="37"/>
      <c r="H23" s="37"/>
      <c r="I23" s="115" t="s">
        <v>34</v>
      </c>
      <c r="J23" s="106" t="s">
        <v>35</v>
      </c>
      <c r="K23" s="37"/>
      <c r="L23" s="116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</row>
    <row r="24" spans="1:31" s="2" customFormat="1" ht="7" customHeight="1">
      <c r="A24" s="37"/>
      <c r="B24" s="42"/>
      <c r="C24" s="37"/>
      <c r="D24" s="37"/>
      <c r="E24" s="37"/>
      <c r="F24" s="37"/>
      <c r="G24" s="37"/>
      <c r="H24" s="37"/>
      <c r="I24" s="37"/>
      <c r="J24" s="37"/>
      <c r="K24" s="37"/>
      <c r="L24" s="116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</row>
    <row r="25" spans="1:31" s="2" customFormat="1" ht="12" customHeight="1">
      <c r="A25" s="37"/>
      <c r="B25" s="42"/>
      <c r="C25" s="37"/>
      <c r="D25" s="115" t="s">
        <v>40</v>
      </c>
      <c r="E25" s="37"/>
      <c r="F25" s="37"/>
      <c r="G25" s="37"/>
      <c r="H25" s="37"/>
      <c r="I25" s="115" t="s">
        <v>31</v>
      </c>
      <c r="J25" s="106" t="s">
        <v>41</v>
      </c>
      <c r="K25" s="37"/>
      <c r="L25" s="116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</row>
    <row r="26" spans="1:31" s="2" customFormat="1" ht="18" customHeight="1">
      <c r="A26" s="37"/>
      <c r="B26" s="42"/>
      <c r="C26" s="37"/>
      <c r="D26" s="37"/>
      <c r="E26" s="106" t="s">
        <v>42</v>
      </c>
      <c r="F26" s="37"/>
      <c r="G26" s="37"/>
      <c r="H26" s="37"/>
      <c r="I26" s="115" t="s">
        <v>34</v>
      </c>
      <c r="J26" s="106" t="s">
        <v>35</v>
      </c>
      <c r="K26" s="37"/>
      <c r="L26" s="116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</row>
    <row r="27" spans="1:31" s="2" customFormat="1" ht="7" customHeight="1">
      <c r="A27" s="37"/>
      <c r="B27" s="42"/>
      <c r="C27" s="37"/>
      <c r="D27" s="37"/>
      <c r="E27" s="37"/>
      <c r="F27" s="37"/>
      <c r="G27" s="37"/>
      <c r="H27" s="37"/>
      <c r="I27" s="37"/>
      <c r="J27" s="37"/>
      <c r="K27" s="37"/>
      <c r="L27" s="116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</row>
    <row r="28" spans="1:31" s="2" customFormat="1" ht="12" customHeight="1">
      <c r="A28" s="37"/>
      <c r="B28" s="42"/>
      <c r="C28" s="37"/>
      <c r="D28" s="115" t="s">
        <v>43</v>
      </c>
      <c r="E28" s="37"/>
      <c r="F28" s="37"/>
      <c r="G28" s="37"/>
      <c r="H28" s="37"/>
      <c r="I28" s="37"/>
      <c r="J28" s="37"/>
      <c r="K28" s="37"/>
      <c r="L28" s="116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</row>
    <row r="29" spans="1:31" s="8" customFormat="1" ht="16.5" customHeight="1">
      <c r="A29" s="118"/>
      <c r="B29" s="119"/>
      <c r="C29" s="118"/>
      <c r="D29" s="118"/>
      <c r="E29" s="389" t="s">
        <v>35</v>
      </c>
      <c r="F29" s="389"/>
      <c r="G29" s="389"/>
      <c r="H29" s="389"/>
      <c r="I29" s="118"/>
      <c r="J29" s="118"/>
      <c r="K29" s="118"/>
      <c r="L29" s="120"/>
      <c r="S29" s="118"/>
      <c r="T29" s="118"/>
      <c r="U29" s="118"/>
      <c r="V29" s="118"/>
      <c r="W29" s="118"/>
      <c r="X29" s="118"/>
      <c r="Y29" s="118"/>
      <c r="Z29" s="118"/>
      <c r="AA29" s="118"/>
      <c r="AB29" s="118"/>
      <c r="AC29" s="118"/>
      <c r="AD29" s="118"/>
      <c r="AE29" s="118"/>
    </row>
    <row r="30" spans="1:31" s="2" customFormat="1" ht="7" customHeight="1">
      <c r="A30" s="37"/>
      <c r="B30" s="42"/>
      <c r="C30" s="37"/>
      <c r="D30" s="37"/>
      <c r="E30" s="37"/>
      <c r="F30" s="37"/>
      <c r="G30" s="37"/>
      <c r="H30" s="37"/>
      <c r="I30" s="37"/>
      <c r="J30" s="37"/>
      <c r="K30" s="37"/>
      <c r="L30" s="116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</row>
    <row r="31" spans="1:31" s="2" customFormat="1" ht="7" customHeight="1">
      <c r="A31" s="37"/>
      <c r="B31" s="42"/>
      <c r="C31" s="37"/>
      <c r="D31" s="121"/>
      <c r="E31" s="121"/>
      <c r="F31" s="121"/>
      <c r="G31" s="121"/>
      <c r="H31" s="121"/>
      <c r="I31" s="121"/>
      <c r="J31" s="121"/>
      <c r="K31" s="121"/>
      <c r="L31" s="116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</row>
    <row r="32" spans="1:31" s="2" customFormat="1" ht="25.4" customHeight="1">
      <c r="A32" s="37"/>
      <c r="B32" s="42"/>
      <c r="C32" s="37"/>
      <c r="D32" s="122" t="s">
        <v>45</v>
      </c>
      <c r="E32" s="37"/>
      <c r="F32" s="37"/>
      <c r="G32" s="37"/>
      <c r="H32" s="37"/>
      <c r="I32" s="37"/>
      <c r="J32" s="123">
        <f>ROUND(J92, 2)</f>
        <v>435916.53</v>
      </c>
      <c r="K32" s="37"/>
      <c r="L32" s="116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</row>
    <row r="33" spans="1:31" s="2" customFormat="1" ht="7" customHeight="1">
      <c r="A33" s="37"/>
      <c r="B33" s="42"/>
      <c r="C33" s="37"/>
      <c r="D33" s="121"/>
      <c r="E33" s="121"/>
      <c r="F33" s="121"/>
      <c r="G33" s="121"/>
      <c r="H33" s="121"/>
      <c r="I33" s="121"/>
      <c r="J33" s="121"/>
      <c r="K33" s="121"/>
      <c r="L33" s="116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</row>
    <row r="34" spans="1:31" s="2" customFormat="1" ht="14.4" customHeight="1">
      <c r="A34" s="37"/>
      <c r="B34" s="42"/>
      <c r="C34" s="37"/>
      <c r="D34" s="37"/>
      <c r="E34" s="37"/>
      <c r="F34" s="124" t="s">
        <v>47</v>
      </c>
      <c r="G34" s="37"/>
      <c r="H34" s="37"/>
      <c r="I34" s="124" t="s">
        <v>46</v>
      </c>
      <c r="J34" s="124" t="s">
        <v>48</v>
      </c>
      <c r="K34" s="37"/>
      <c r="L34" s="116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</row>
    <row r="35" spans="1:31" s="2" customFormat="1" ht="14.4" customHeight="1">
      <c r="A35" s="37"/>
      <c r="B35" s="42"/>
      <c r="C35" s="37"/>
      <c r="D35" s="125" t="s">
        <v>49</v>
      </c>
      <c r="E35" s="115" t="s">
        <v>50</v>
      </c>
      <c r="F35" s="126">
        <f>ROUND((SUM(BE92:BE223)),  2)</f>
        <v>435916.53</v>
      </c>
      <c r="G35" s="37"/>
      <c r="H35" s="37"/>
      <c r="I35" s="127">
        <v>0.21</v>
      </c>
      <c r="J35" s="126">
        <f>ROUND(((SUM(BE92:BE223))*I35),  2)</f>
        <v>91542.47</v>
      </c>
      <c r="K35" s="37"/>
      <c r="L35" s="116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</row>
    <row r="36" spans="1:31" s="2" customFormat="1" ht="14.4" customHeight="1">
      <c r="A36" s="37"/>
      <c r="B36" s="42"/>
      <c r="C36" s="37"/>
      <c r="D36" s="37"/>
      <c r="E36" s="115" t="s">
        <v>51</v>
      </c>
      <c r="F36" s="126">
        <f>ROUND((SUM(BF92:BF223)),  2)</f>
        <v>0</v>
      </c>
      <c r="G36" s="37"/>
      <c r="H36" s="37"/>
      <c r="I36" s="127">
        <v>0.15</v>
      </c>
      <c r="J36" s="126">
        <f>ROUND(((SUM(BF92:BF223))*I36),  2)</f>
        <v>0</v>
      </c>
      <c r="K36" s="37"/>
      <c r="L36" s="116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</row>
    <row r="37" spans="1:31" s="2" customFormat="1" ht="14.4" hidden="1" customHeight="1">
      <c r="A37" s="37"/>
      <c r="B37" s="42"/>
      <c r="C37" s="37"/>
      <c r="D37" s="37"/>
      <c r="E37" s="115" t="s">
        <v>52</v>
      </c>
      <c r="F37" s="126">
        <f>ROUND((SUM(BG92:BG223)),  2)</f>
        <v>0</v>
      </c>
      <c r="G37" s="37"/>
      <c r="H37" s="37"/>
      <c r="I37" s="127">
        <v>0.21</v>
      </c>
      <c r="J37" s="126">
        <f>0</f>
        <v>0</v>
      </c>
      <c r="K37" s="37"/>
      <c r="L37" s="116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</row>
    <row r="38" spans="1:31" s="2" customFormat="1" ht="14.4" hidden="1" customHeight="1">
      <c r="A38" s="37"/>
      <c r="B38" s="42"/>
      <c r="C38" s="37"/>
      <c r="D38" s="37"/>
      <c r="E38" s="115" t="s">
        <v>53</v>
      </c>
      <c r="F38" s="126">
        <f>ROUND((SUM(BH92:BH223)),  2)</f>
        <v>0</v>
      </c>
      <c r="G38" s="37"/>
      <c r="H38" s="37"/>
      <c r="I38" s="127">
        <v>0.15</v>
      </c>
      <c r="J38" s="126">
        <f>0</f>
        <v>0</v>
      </c>
      <c r="K38" s="37"/>
      <c r="L38" s="116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</row>
    <row r="39" spans="1:31" s="2" customFormat="1" ht="14.4" hidden="1" customHeight="1">
      <c r="A39" s="37"/>
      <c r="B39" s="42"/>
      <c r="C39" s="37"/>
      <c r="D39" s="37"/>
      <c r="E39" s="115" t="s">
        <v>54</v>
      </c>
      <c r="F39" s="126">
        <f>ROUND((SUM(BI92:BI223)),  2)</f>
        <v>0</v>
      </c>
      <c r="G39" s="37"/>
      <c r="H39" s="37"/>
      <c r="I39" s="127">
        <v>0</v>
      </c>
      <c r="J39" s="126">
        <f>0</f>
        <v>0</v>
      </c>
      <c r="K39" s="37"/>
      <c r="L39" s="116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</row>
    <row r="40" spans="1:31" s="2" customFormat="1" ht="7" customHeight="1">
      <c r="A40" s="37"/>
      <c r="B40" s="42"/>
      <c r="C40" s="37"/>
      <c r="D40" s="37"/>
      <c r="E40" s="37"/>
      <c r="F40" s="37"/>
      <c r="G40" s="37"/>
      <c r="H40" s="37"/>
      <c r="I40" s="37"/>
      <c r="J40" s="37"/>
      <c r="K40" s="37"/>
      <c r="L40" s="116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</row>
    <row r="41" spans="1:31" s="2" customFormat="1" ht="25.4" customHeight="1">
      <c r="A41" s="37"/>
      <c r="B41" s="42"/>
      <c r="C41" s="128"/>
      <c r="D41" s="129" t="s">
        <v>55</v>
      </c>
      <c r="E41" s="130"/>
      <c r="F41" s="130"/>
      <c r="G41" s="131" t="s">
        <v>56</v>
      </c>
      <c r="H41" s="132" t="s">
        <v>57</v>
      </c>
      <c r="I41" s="130"/>
      <c r="J41" s="133">
        <f>SUM(J32:J39)</f>
        <v>527459</v>
      </c>
      <c r="K41" s="134"/>
      <c r="L41" s="116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</row>
    <row r="42" spans="1:31" s="2" customFormat="1" ht="14.4" customHeight="1">
      <c r="A42" s="37"/>
      <c r="B42" s="135"/>
      <c r="C42" s="136"/>
      <c r="D42" s="136"/>
      <c r="E42" s="136"/>
      <c r="F42" s="136"/>
      <c r="G42" s="136"/>
      <c r="H42" s="136"/>
      <c r="I42" s="136"/>
      <c r="J42" s="136"/>
      <c r="K42" s="136"/>
      <c r="L42" s="116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</row>
    <row r="46" spans="1:31" s="2" customFormat="1" ht="7" customHeight="1">
      <c r="A46" s="37"/>
      <c r="B46" s="137"/>
      <c r="C46" s="138"/>
      <c r="D46" s="138"/>
      <c r="E46" s="138"/>
      <c r="F46" s="138"/>
      <c r="G46" s="138"/>
      <c r="H46" s="138"/>
      <c r="I46" s="138"/>
      <c r="J46" s="138"/>
      <c r="K46" s="138"/>
      <c r="L46" s="116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</row>
    <row r="47" spans="1:31" s="2" customFormat="1" ht="25" customHeight="1">
      <c r="A47" s="37"/>
      <c r="B47" s="38"/>
      <c r="C47" s="25" t="s">
        <v>132</v>
      </c>
      <c r="D47" s="39"/>
      <c r="E47" s="39"/>
      <c r="F47" s="39"/>
      <c r="G47" s="39"/>
      <c r="H47" s="39"/>
      <c r="I47" s="39"/>
      <c r="J47" s="39"/>
      <c r="K47" s="39"/>
      <c r="L47" s="116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</row>
    <row r="48" spans="1:31" s="2" customFormat="1" ht="7" customHeight="1">
      <c r="A48" s="37"/>
      <c r="B48" s="38"/>
      <c r="C48" s="39"/>
      <c r="D48" s="39"/>
      <c r="E48" s="39"/>
      <c r="F48" s="39"/>
      <c r="G48" s="39"/>
      <c r="H48" s="39"/>
      <c r="I48" s="39"/>
      <c r="J48" s="39"/>
      <c r="K48" s="39"/>
      <c r="L48" s="116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</row>
    <row r="49" spans="1:47" s="2" customFormat="1" ht="12" customHeight="1">
      <c r="A49" s="37"/>
      <c r="B49" s="38"/>
      <c r="C49" s="31" t="s">
        <v>16</v>
      </c>
      <c r="D49" s="39"/>
      <c r="E49" s="39"/>
      <c r="F49" s="39"/>
      <c r="G49" s="39"/>
      <c r="H49" s="39"/>
      <c r="I49" s="39"/>
      <c r="J49" s="39"/>
      <c r="K49" s="39"/>
      <c r="L49" s="116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</row>
    <row r="50" spans="1:47" s="2" customFormat="1" ht="16.5" customHeight="1">
      <c r="A50" s="37"/>
      <c r="B50" s="38"/>
      <c r="C50" s="39"/>
      <c r="D50" s="39"/>
      <c r="E50" s="390" t="str">
        <f>E7</f>
        <v>Stavební úpravy přečerpávací stanice a odlehčovací komory 10 v ulici Sportovní</v>
      </c>
      <c r="F50" s="391"/>
      <c r="G50" s="391"/>
      <c r="H50" s="391"/>
      <c r="I50" s="39"/>
      <c r="J50" s="39"/>
      <c r="K50" s="39"/>
      <c r="L50" s="116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</row>
    <row r="51" spans="1:47" s="1" customFormat="1" ht="12" customHeight="1">
      <c r="B51" s="23"/>
      <c r="C51" s="31" t="s">
        <v>130</v>
      </c>
      <c r="D51" s="24"/>
      <c r="E51" s="24"/>
      <c r="F51" s="24"/>
      <c r="G51" s="24"/>
      <c r="H51" s="24"/>
      <c r="I51" s="24"/>
      <c r="J51" s="24"/>
      <c r="K51" s="24"/>
      <c r="L51" s="22"/>
    </row>
    <row r="52" spans="1:47" s="2" customFormat="1" ht="16.5" customHeight="1">
      <c r="A52" s="37"/>
      <c r="B52" s="38"/>
      <c r="C52" s="39"/>
      <c r="D52" s="39"/>
      <c r="E52" s="390" t="s">
        <v>851</v>
      </c>
      <c r="F52" s="392"/>
      <c r="G52" s="392"/>
      <c r="H52" s="392"/>
      <c r="I52" s="39"/>
      <c r="J52" s="39"/>
      <c r="K52" s="39"/>
      <c r="L52" s="116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</row>
    <row r="53" spans="1:47" s="2" customFormat="1" ht="12" customHeight="1">
      <c r="A53" s="37"/>
      <c r="B53" s="38"/>
      <c r="C53" s="31" t="s">
        <v>852</v>
      </c>
      <c r="D53" s="39"/>
      <c r="E53" s="39"/>
      <c r="F53" s="39"/>
      <c r="G53" s="39"/>
      <c r="H53" s="39"/>
      <c r="I53" s="39"/>
      <c r="J53" s="39"/>
      <c r="K53" s="39"/>
      <c r="L53" s="116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</row>
    <row r="54" spans="1:47" s="2" customFormat="1" ht="16.5" customHeight="1">
      <c r="A54" s="37"/>
      <c r="B54" s="38"/>
      <c r="C54" s="39"/>
      <c r="D54" s="39"/>
      <c r="E54" s="344" t="str">
        <f>E11</f>
        <v>04 - Výtlak ČS</v>
      </c>
      <c r="F54" s="392"/>
      <c r="G54" s="392"/>
      <c r="H54" s="392"/>
      <c r="I54" s="39"/>
      <c r="J54" s="39"/>
      <c r="K54" s="39"/>
      <c r="L54" s="116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</row>
    <row r="55" spans="1:47" s="2" customFormat="1" ht="7" customHeight="1">
      <c r="A55" s="37"/>
      <c r="B55" s="38"/>
      <c r="C55" s="39"/>
      <c r="D55" s="39"/>
      <c r="E55" s="39"/>
      <c r="F55" s="39"/>
      <c r="G55" s="39"/>
      <c r="H55" s="39"/>
      <c r="I55" s="39"/>
      <c r="J55" s="39"/>
      <c r="K55" s="39"/>
      <c r="L55" s="116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</row>
    <row r="56" spans="1:47" s="2" customFormat="1" ht="12" customHeight="1">
      <c r="A56" s="37"/>
      <c r="B56" s="38"/>
      <c r="C56" s="31" t="s">
        <v>22</v>
      </c>
      <c r="D56" s="39"/>
      <c r="E56" s="39"/>
      <c r="F56" s="29" t="str">
        <f>F14</f>
        <v>Český Brod</v>
      </c>
      <c r="G56" s="39"/>
      <c r="H56" s="39"/>
      <c r="I56" s="31" t="s">
        <v>24</v>
      </c>
      <c r="J56" s="62" t="str">
        <f>IF(J14="","",J14)</f>
        <v>31. 1. 2024</v>
      </c>
      <c r="K56" s="39"/>
      <c r="L56" s="116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</row>
    <row r="57" spans="1:47" s="2" customFormat="1" ht="7" customHeight="1">
      <c r="A57" s="37"/>
      <c r="B57" s="38"/>
      <c r="C57" s="39"/>
      <c r="D57" s="39"/>
      <c r="E57" s="39"/>
      <c r="F57" s="39"/>
      <c r="G57" s="39"/>
      <c r="H57" s="39"/>
      <c r="I57" s="39"/>
      <c r="J57" s="39"/>
      <c r="K57" s="39"/>
      <c r="L57" s="116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</row>
    <row r="58" spans="1:47" s="2" customFormat="1" ht="15.15" customHeight="1">
      <c r="A58" s="37"/>
      <c r="B58" s="38"/>
      <c r="C58" s="31" t="s">
        <v>30</v>
      </c>
      <c r="D58" s="39"/>
      <c r="E58" s="39"/>
      <c r="F58" s="29" t="str">
        <f>E17</f>
        <v>Město Český Brod</v>
      </c>
      <c r="G58" s="39"/>
      <c r="H58" s="39"/>
      <c r="I58" s="31" t="s">
        <v>37</v>
      </c>
      <c r="J58" s="35" t="str">
        <f>E23</f>
        <v>Ing. Petr Koblenc</v>
      </c>
      <c r="K58" s="39"/>
      <c r="L58" s="116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</row>
    <row r="59" spans="1:47" s="2" customFormat="1" ht="25.65" customHeight="1">
      <c r="A59" s="37"/>
      <c r="B59" s="38"/>
      <c r="C59" s="31" t="s">
        <v>36</v>
      </c>
      <c r="D59" s="39"/>
      <c r="E59" s="39"/>
      <c r="F59" s="29" t="str">
        <f>IF(E20="","",E20)</f>
        <v>1.SčV, a.s.</v>
      </c>
      <c r="G59" s="39"/>
      <c r="H59" s="39"/>
      <c r="I59" s="31" t="s">
        <v>40</v>
      </c>
      <c r="J59" s="35" t="str">
        <f>E26</f>
        <v>Vodohospodářský rozvoj a výstavba a.s.</v>
      </c>
      <c r="K59" s="39"/>
      <c r="L59" s="116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</row>
    <row r="60" spans="1:47" s="2" customFormat="1" ht="10.25" customHeight="1">
      <c r="A60" s="37"/>
      <c r="B60" s="38"/>
      <c r="C60" s="39"/>
      <c r="D60" s="39"/>
      <c r="E60" s="39"/>
      <c r="F60" s="39"/>
      <c r="G60" s="39"/>
      <c r="H60" s="39"/>
      <c r="I60" s="39"/>
      <c r="J60" s="39"/>
      <c r="K60" s="39"/>
      <c r="L60" s="116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</row>
    <row r="61" spans="1:47" s="2" customFormat="1" ht="29.25" customHeight="1">
      <c r="A61" s="37"/>
      <c r="B61" s="38"/>
      <c r="C61" s="139" t="s">
        <v>133</v>
      </c>
      <c r="D61" s="140"/>
      <c r="E61" s="140"/>
      <c r="F61" s="140"/>
      <c r="G61" s="140"/>
      <c r="H61" s="140"/>
      <c r="I61" s="140"/>
      <c r="J61" s="141" t="s">
        <v>134</v>
      </c>
      <c r="K61" s="140"/>
      <c r="L61" s="116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</row>
    <row r="62" spans="1:47" s="2" customFormat="1" ht="10.25" customHeight="1">
      <c r="A62" s="37"/>
      <c r="B62" s="38"/>
      <c r="C62" s="39"/>
      <c r="D62" s="39"/>
      <c r="E62" s="39"/>
      <c r="F62" s="39"/>
      <c r="G62" s="39"/>
      <c r="H62" s="39"/>
      <c r="I62" s="39"/>
      <c r="J62" s="39"/>
      <c r="K62" s="39"/>
      <c r="L62" s="116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</row>
    <row r="63" spans="1:47" s="2" customFormat="1" ht="22.75" customHeight="1">
      <c r="A63" s="37"/>
      <c r="B63" s="38"/>
      <c r="C63" s="142" t="s">
        <v>77</v>
      </c>
      <c r="D63" s="39"/>
      <c r="E63" s="39"/>
      <c r="F63" s="39"/>
      <c r="G63" s="39"/>
      <c r="H63" s="39"/>
      <c r="I63" s="39"/>
      <c r="J63" s="80">
        <f>J92</f>
        <v>435916.53000000009</v>
      </c>
      <c r="K63" s="39"/>
      <c r="L63" s="116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U63" s="19" t="s">
        <v>135</v>
      </c>
    </row>
    <row r="64" spans="1:47" s="10" customFormat="1" ht="25" customHeight="1">
      <c r="B64" s="177"/>
      <c r="C64" s="178"/>
      <c r="D64" s="179" t="s">
        <v>225</v>
      </c>
      <c r="E64" s="180"/>
      <c r="F64" s="180"/>
      <c r="G64" s="180"/>
      <c r="H64" s="180"/>
      <c r="I64" s="180"/>
      <c r="J64" s="181">
        <f>J93</f>
        <v>435916.53000000009</v>
      </c>
      <c r="K64" s="178"/>
      <c r="L64" s="182"/>
    </row>
    <row r="65" spans="1:31" s="11" customFormat="1" ht="19.899999999999999" customHeight="1">
      <c r="B65" s="183"/>
      <c r="C65" s="100"/>
      <c r="D65" s="184" t="s">
        <v>638</v>
      </c>
      <c r="E65" s="185"/>
      <c r="F65" s="185"/>
      <c r="G65" s="185"/>
      <c r="H65" s="185"/>
      <c r="I65" s="185"/>
      <c r="J65" s="186">
        <f>J94</f>
        <v>155800.99000000002</v>
      </c>
      <c r="K65" s="100"/>
      <c r="L65" s="187"/>
    </row>
    <row r="66" spans="1:31" s="11" customFormat="1" ht="19.899999999999999" customHeight="1">
      <c r="B66" s="183"/>
      <c r="C66" s="100"/>
      <c r="D66" s="184" t="s">
        <v>639</v>
      </c>
      <c r="E66" s="185"/>
      <c r="F66" s="185"/>
      <c r="G66" s="185"/>
      <c r="H66" s="185"/>
      <c r="I66" s="185"/>
      <c r="J66" s="186">
        <f>J141</f>
        <v>49643.3</v>
      </c>
      <c r="K66" s="100"/>
      <c r="L66" s="187"/>
    </row>
    <row r="67" spans="1:31" s="11" customFormat="1" ht="19.899999999999999" customHeight="1">
      <c r="B67" s="183"/>
      <c r="C67" s="100"/>
      <c r="D67" s="184" t="s">
        <v>640</v>
      </c>
      <c r="E67" s="185"/>
      <c r="F67" s="185"/>
      <c r="G67" s="185"/>
      <c r="H67" s="185"/>
      <c r="I67" s="185"/>
      <c r="J67" s="186">
        <f>J156</f>
        <v>117885.66999999998</v>
      </c>
      <c r="K67" s="100"/>
      <c r="L67" s="187"/>
    </row>
    <row r="68" spans="1:31" s="11" customFormat="1" ht="19.899999999999999" customHeight="1">
      <c r="B68" s="183"/>
      <c r="C68" s="100"/>
      <c r="D68" s="184" t="s">
        <v>854</v>
      </c>
      <c r="E68" s="185"/>
      <c r="F68" s="185"/>
      <c r="G68" s="185"/>
      <c r="H68" s="185"/>
      <c r="I68" s="185"/>
      <c r="J68" s="186">
        <f>J178</f>
        <v>85514.780000000013</v>
      </c>
      <c r="K68" s="100"/>
      <c r="L68" s="187"/>
    </row>
    <row r="69" spans="1:31" s="11" customFormat="1" ht="19.899999999999999" customHeight="1">
      <c r="B69" s="183"/>
      <c r="C69" s="100"/>
      <c r="D69" s="184" t="s">
        <v>856</v>
      </c>
      <c r="E69" s="185"/>
      <c r="F69" s="185"/>
      <c r="G69" s="185"/>
      <c r="H69" s="185"/>
      <c r="I69" s="185"/>
      <c r="J69" s="186">
        <f>J203</f>
        <v>23525.030000000002</v>
      </c>
      <c r="K69" s="100"/>
      <c r="L69" s="187"/>
    </row>
    <row r="70" spans="1:31" s="11" customFormat="1" ht="19.899999999999999" customHeight="1">
      <c r="B70" s="183"/>
      <c r="C70" s="100"/>
      <c r="D70" s="184" t="s">
        <v>239</v>
      </c>
      <c r="E70" s="185"/>
      <c r="F70" s="185"/>
      <c r="G70" s="185"/>
      <c r="H70" s="185"/>
      <c r="I70" s="185"/>
      <c r="J70" s="186">
        <f>J219</f>
        <v>3546.76</v>
      </c>
      <c r="K70" s="100"/>
      <c r="L70" s="187"/>
    </row>
    <row r="71" spans="1:31" s="2" customFormat="1" ht="21.75" customHeight="1">
      <c r="A71" s="37"/>
      <c r="B71" s="38"/>
      <c r="C71" s="39"/>
      <c r="D71" s="39"/>
      <c r="E71" s="39"/>
      <c r="F71" s="39"/>
      <c r="G71" s="39"/>
      <c r="H71" s="39"/>
      <c r="I71" s="39"/>
      <c r="J71" s="39"/>
      <c r="K71" s="39"/>
      <c r="L71" s="116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</row>
    <row r="72" spans="1:31" s="2" customFormat="1" ht="7" customHeight="1">
      <c r="A72" s="37"/>
      <c r="B72" s="50"/>
      <c r="C72" s="51"/>
      <c r="D72" s="51"/>
      <c r="E72" s="51"/>
      <c r="F72" s="51"/>
      <c r="G72" s="51"/>
      <c r="H72" s="51"/>
      <c r="I72" s="51"/>
      <c r="J72" s="51"/>
      <c r="K72" s="51"/>
      <c r="L72" s="116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</row>
    <row r="76" spans="1:31" s="2" customFormat="1" ht="7" customHeight="1">
      <c r="A76" s="37"/>
      <c r="B76" s="52"/>
      <c r="C76" s="53"/>
      <c r="D76" s="53"/>
      <c r="E76" s="53"/>
      <c r="F76" s="53"/>
      <c r="G76" s="53"/>
      <c r="H76" s="53"/>
      <c r="I76" s="53"/>
      <c r="J76" s="53"/>
      <c r="K76" s="53"/>
      <c r="L76" s="116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</row>
    <row r="77" spans="1:31" s="2" customFormat="1" ht="25" customHeight="1">
      <c r="A77" s="37"/>
      <c r="B77" s="38"/>
      <c r="C77" s="25" t="s">
        <v>136</v>
      </c>
      <c r="D77" s="39"/>
      <c r="E77" s="39"/>
      <c r="F77" s="39"/>
      <c r="G77" s="39"/>
      <c r="H77" s="39"/>
      <c r="I77" s="39"/>
      <c r="J77" s="39"/>
      <c r="K77" s="39"/>
      <c r="L77" s="116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</row>
    <row r="78" spans="1:31" s="2" customFormat="1" ht="7" customHeight="1">
      <c r="A78" s="37"/>
      <c r="B78" s="38"/>
      <c r="C78" s="39"/>
      <c r="D78" s="39"/>
      <c r="E78" s="39"/>
      <c r="F78" s="39"/>
      <c r="G78" s="39"/>
      <c r="H78" s="39"/>
      <c r="I78" s="39"/>
      <c r="J78" s="39"/>
      <c r="K78" s="39"/>
      <c r="L78" s="116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</row>
    <row r="79" spans="1:31" s="2" customFormat="1" ht="12" customHeight="1">
      <c r="A79" s="37"/>
      <c r="B79" s="38"/>
      <c r="C79" s="31" t="s">
        <v>16</v>
      </c>
      <c r="D79" s="39"/>
      <c r="E79" s="39"/>
      <c r="F79" s="39"/>
      <c r="G79" s="39"/>
      <c r="H79" s="39"/>
      <c r="I79" s="39"/>
      <c r="J79" s="39"/>
      <c r="K79" s="39"/>
      <c r="L79" s="116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</row>
    <row r="80" spans="1:31" s="2" customFormat="1" ht="16.5" customHeight="1">
      <c r="A80" s="37"/>
      <c r="B80" s="38"/>
      <c r="C80" s="39"/>
      <c r="D80" s="39"/>
      <c r="E80" s="390" t="str">
        <f>E7</f>
        <v>Stavební úpravy přečerpávací stanice a odlehčovací komory 10 v ulici Sportovní</v>
      </c>
      <c r="F80" s="391"/>
      <c r="G80" s="391"/>
      <c r="H80" s="391"/>
      <c r="I80" s="39"/>
      <c r="J80" s="39"/>
      <c r="K80" s="39"/>
      <c r="L80" s="116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</row>
    <row r="81" spans="1:65" s="1" customFormat="1" ht="12" customHeight="1">
      <c r="B81" s="23"/>
      <c r="C81" s="31" t="s">
        <v>130</v>
      </c>
      <c r="D81" s="24"/>
      <c r="E81" s="24"/>
      <c r="F81" s="24"/>
      <c r="G81" s="24"/>
      <c r="H81" s="24"/>
      <c r="I81" s="24"/>
      <c r="J81" s="24"/>
      <c r="K81" s="24"/>
      <c r="L81" s="22"/>
    </row>
    <row r="82" spans="1:65" s="2" customFormat="1" ht="16.5" customHeight="1">
      <c r="A82" s="37"/>
      <c r="B82" s="38"/>
      <c r="C82" s="39"/>
      <c r="D82" s="39"/>
      <c r="E82" s="390" t="s">
        <v>851</v>
      </c>
      <c r="F82" s="392"/>
      <c r="G82" s="392"/>
      <c r="H82" s="392"/>
      <c r="I82" s="39"/>
      <c r="J82" s="39"/>
      <c r="K82" s="39"/>
      <c r="L82" s="116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</row>
    <row r="83" spans="1:65" s="2" customFormat="1" ht="12" customHeight="1">
      <c r="A83" s="37"/>
      <c r="B83" s="38"/>
      <c r="C83" s="31" t="s">
        <v>852</v>
      </c>
      <c r="D83" s="39"/>
      <c r="E83" s="39"/>
      <c r="F83" s="39"/>
      <c r="G83" s="39"/>
      <c r="H83" s="39"/>
      <c r="I83" s="39"/>
      <c r="J83" s="39"/>
      <c r="K83" s="39"/>
      <c r="L83" s="116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</row>
    <row r="84" spans="1:65" s="2" customFormat="1" ht="16.5" customHeight="1">
      <c r="A84" s="37"/>
      <c r="B84" s="38"/>
      <c r="C84" s="39"/>
      <c r="D84" s="39"/>
      <c r="E84" s="344" t="str">
        <f>E11</f>
        <v>04 - Výtlak ČS</v>
      </c>
      <c r="F84" s="392"/>
      <c r="G84" s="392"/>
      <c r="H84" s="392"/>
      <c r="I84" s="39"/>
      <c r="J84" s="39"/>
      <c r="K84" s="39"/>
      <c r="L84" s="116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</row>
    <row r="85" spans="1:65" s="2" customFormat="1" ht="7" customHeight="1">
      <c r="A85" s="37"/>
      <c r="B85" s="38"/>
      <c r="C85" s="39"/>
      <c r="D85" s="39"/>
      <c r="E85" s="39"/>
      <c r="F85" s="39"/>
      <c r="G85" s="39"/>
      <c r="H85" s="39"/>
      <c r="I85" s="39"/>
      <c r="J85" s="39"/>
      <c r="K85" s="39"/>
      <c r="L85" s="116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</row>
    <row r="86" spans="1:65" s="2" customFormat="1" ht="12" customHeight="1">
      <c r="A86" s="37"/>
      <c r="B86" s="38"/>
      <c r="C86" s="31" t="s">
        <v>22</v>
      </c>
      <c r="D86" s="39"/>
      <c r="E86" s="39"/>
      <c r="F86" s="29" t="str">
        <f>F14</f>
        <v>Český Brod</v>
      </c>
      <c r="G86" s="39"/>
      <c r="H86" s="39"/>
      <c r="I86" s="31" t="s">
        <v>24</v>
      </c>
      <c r="J86" s="62" t="str">
        <f>IF(J14="","",J14)</f>
        <v>31. 1. 2024</v>
      </c>
      <c r="K86" s="39"/>
      <c r="L86" s="116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</row>
    <row r="87" spans="1:65" s="2" customFormat="1" ht="7" customHeight="1">
      <c r="A87" s="37"/>
      <c r="B87" s="38"/>
      <c r="C87" s="39"/>
      <c r="D87" s="39"/>
      <c r="E87" s="39"/>
      <c r="F87" s="39"/>
      <c r="G87" s="39"/>
      <c r="H87" s="39"/>
      <c r="I87" s="39"/>
      <c r="J87" s="39"/>
      <c r="K87" s="39"/>
      <c r="L87" s="116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</row>
    <row r="88" spans="1:65" s="2" customFormat="1" ht="15.15" customHeight="1">
      <c r="A88" s="37"/>
      <c r="B88" s="38"/>
      <c r="C88" s="31" t="s">
        <v>30</v>
      </c>
      <c r="D88" s="39"/>
      <c r="E88" s="39"/>
      <c r="F88" s="29" t="str">
        <f>E17</f>
        <v>Město Český Brod</v>
      </c>
      <c r="G88" s="39"/>
      <c r="H88" s="39"/>
      <c r="I88" s="31" t="s">
        <v>37</v>
      </c>
      <c r="J88" s="35" t="str">
        <f>E23</f>
        <v>Ing. Petr Koblenc</v>
      </c>
      <c r="K88" s="39"/>
      <c r="L88" s="116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</row>
    <row r="89" spans="1:65" s="2" customFormat="1" ht="25.65" customHeight="1">
      <c r="A89" s="37"/>
      <c r="B89" s="38"/>
      <c r="C89" s="31" t="s">
        <v>36</v>
      </c>
      <c r="D89" s="39"/>
      <c r="E89" s="39"/>
      <c r="F89" s="29" t="str">
        <f>IF(E20="","",E20)</f>
        <v>1.SčV, a.s.</v>
      </c>
      <c r="G89" s="39"/>
      <c r="H89" s="39"/>
      <c r="I89" s="31" t="s">
        <v>40</v>
      </c>
      <c r="J89" s="35" t="str">
        <f>E26</f>
        <v>Vodohospodářský rozvoj a výstavba a.s.</v>
      </c>
      <c r="K89" s="39"/>
      <c r="L89" s="116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</row>
    <row r="90" spans="1:65" s="2" customFormat="1" ht="10.25" customHeight="1">
      <c r="A90" s="37"/>
      <c r="B90" s="38"/>
      <c r="C90" s="39"/>
      <c r="D90" s="39"/>
      <c r="E90" s="39"/>
      <c r="F90" s="39"/>
      <c r="G90" s="39"/>
      <c r="H90" s="39"/>
      <c r="I90" s="39"/>
      <c r="J90" s="39"/>
      <c r="K90" s="39"/>
      <c r="L90" s="116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</row>
    <row r="91" spans="1:65" s="9" customFormat="1" ht="29.25" customHeight="1">
      <c r="A91" s="143"/>
      <c r="B91" s="144"/>
      <c r="C91" s="145" t="s">
        <v>137</v>
      </c>
      <c r="D91" s="146" t="s">
        <v>64</v>
      </c>
      <c r="E91" s="146" t="s">
        <v>60</v>
      </c>
      <c r="F91" s="146" t="s">
        <v>61</v>
      </c>
      <c r="G91" s="146" t="s">
        <v>138</v>
      </c>
      <c r="H91" s="146" t="s">
        <v>139</v>
      </c>
      <c r="I91" s="146" t="s">
        <v>140</v>
      </c>
      <c r="J91" s="146" t="s">
        <v>134</v>
      </c>
      <c r="K91" s="147" t="s">
        <v>141</v>
      </c>
      <c r="L91" s="148"/>
      <c r="M91" s="71" t="s">
        <v>35</v>
      </c>
      <c r="N91" s="72" t="s">
        <v>49</v>
      </c>
      <c r="O91" s="72" t="s">
        <v>142</v>
      </c>
      <c r="P91" s="72" t="s">
        <v>143</v>
      </c>
      <c r="Q91" s="72" t="s">
        <v>144</v>
      </c>
      <c r="R91" s="72" t="s">
        <v>145</v>
      </c>
      <c r="S91" s="72" t="s">
        <v>146</v>
      </c>
      <c r="T91" s="73" t="s">
        <v>147</v>
      </c>
      <c r="U91" s="143"/>
      <c r="V91" s="143"/>
      <c r="W91" s="143"/>
      <c r="X91" s="143"/>
      <c r="Y91" s="143"/>
      <c r="Z91" s="143"/>
      <c r="AA91" s="143"/>
      <c r="AB91" s="143"/>
      <c r="AC91" s="143"/>
      <c r="AD91" s="143"/>
      <c r="AE91" s="143"/>
    </row>
    <row r="92" spans="1:65" s="2" customFormat="1" ht="22.75" customHeight="1">
      <c r="A92" s="37"/>
      <c r="B92" s="38"/>
      <c r="C92" s="78" t="s">
        <v>148</v>
      </c>
      <c r="D92" s="39"/>
      <c r="E92" s="39"/>
      <c r="F92" s="39"/>
      <c r="G92" s="39"/>
      <c r="H92" s="39"/>
      <c r="I92" s="39"/>
      <c r="J92" s="149">
        <f>BK92</f>
        <v>435916.53000000009</v>
      </c>
      <c r="K92" s="39"/>
      <c r="L92" s="42"/>
      <c r="M92" s="74"/>
      <c r="N92" s="150"/>
      <c r="O92" s="75"/>
      <c r="P92" s="151">
        <f>P93</f>
        <v>0</v>
      </c>
      <c r="Q92" s="75"/>
      <c r="R92" s="151">
        <f>R93</f>
        <v>1.6832071600000003</v>
      </c>
      <c r="S92" s="75"/>
      <c r="T92" s="152">
        <f>T93</f>
        <v>0</v>
      </c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T92" s="19" t="s">
        <v>78</v>
      </c>
      <c r="AU92" s="19" t="s">
        <v>135</v>
      </c>
      <c r="BK92" s="153">
        <f>BK93</f>
        <v>435916.53000000009</v>
      </c>
    </row>
    <row r="93" spans="1:65" s="12" customFormat="1" ht="25.9" customHeight="1">
      <c r="B93" s="188"/>
      <c r="C93" s="189"/>
      <c r="D93" s="190" t="s">
        <v>78</v>
      </c>
      <c r="E93" s="191" t="s">
        <v>240</v>
      </c>
      <c r="F93" s="191" t="s">
        <v>241</v>
      </c>
      <c r="G93" s="189"/>
      <c r="H93" s="189"/>
      <c r="I93" s="192"/>
      <c r="J93" s="193">
        <f>BK93</f>
        <v>435916.53000000009</v>
      </c>
      <c r="K93" s="189"/>
      <c r="L93" s="194"/>
      <c r="M93" s="195"/>
      <c r="N93" s="196"/>
      <c r="O93" s="196"/>
      <c r="P93" s="197">
        <f>P94+P141+P156+P178+P203+P219</f>
        <v>0</v>
      </c>
      <c r="Q93" s="196"/>
      <c r="R93" s="197">
        <f>R94+R141+R156+R178+R203+R219</f>
        <v>1.6832071600000003</v>
      </c>
      <c r="S93" s="196"/>
      <c r="T93" s="198">
        <f>T94+T141+T156+T178+T203+T219</f>
        <v>0</v>
      </c>
      <c r="AR93" s="199" t="s">
        <v>87</v>
      </c>
      <c r="AT93" s="200" t="s">
        <v>78</v>
      </c>
      <c r="AU93" s="200" t="s">
        <v>79</v>
      </c>
      <c r="AY93" s="199" t="s">
        <v>154</v>
      </c>
      <c r="BK93" s="201">
        <f>BK94+BK141+BK156+BK178+BK203+BK219</f>
        <v>435916.53000000009</v>
      </c>
    </row>
    <row r="94" spans="1:65" s="12" customFormat="1" ht="22.75" customHeight="1">
      <c r="B94" s="188"/>
      <c r="C94" s="189"/>
      <c r="D94" s="190" t="s">
        <v>78</v>
      </c>
      <c r="E94" s="202" t="s">
        <v>642</v>
      </c>
      <c r="F94" s="202" t="s">
        <v>643</v>
      </c>
      <c r="G94" s="189"/>
      <c r="H94" s="189"/>
      <c r="I94" s="192"/>
      <c r="J94" s="203">
        <f>BK94</f>
        <v>155800.99000000002</v>
      </c>
      <c r="K94" s="189"/>
      <c r="L94" s="194"/>
      <c r="M94" s="195"/>
      <c r="N94" s="196"/>
      <c r="O94" s="196"/>
      <c r="P94" s="197">
        <f>SUM(P95:P140)</f>
        <v>0</v>
      </c>
      <c r="Q94" s="196"/>
      <c r="R94" s="197">
        <f>SUM(R95:R140)</f>
        <v>0.36299116000000003</v>
      </c>
      <c r="S94" s="196"/>
      <c r="T94" s="198">
        <f>SUM(T95:T140)</f>
        <v>0</v>
      </c>
      <c r="AR94" s="199" t="s">
        <v>87</v>
      </c>
      <c r="AT94" s="200" t="s">
        <v>78</v>
      </c>
      <c r="AU94" s="200" t="s">
        <v>87</v>
      </c>
      <c r="AY94" s="199" t="s">
        <v>154</v>
      </c>
      <c r="BK94" s="201">
        <f>SUM(BK95:BK140)</f>
        <v>155800.99000000002</v>
      </c>
    </row>
    <row r="95" spans="1:65" s="2" customFormat="1" ht="21.75" customHeight="1">
      <c r="A95" s="37"/>
      <c r="B95" s="38"/>
      <c r="C95" s="154" t="s">
        <v>87</v>
      </c>
      <c r="D95" s="154" t="s">
        <v>149</v>
      </c>
      <c r="E95" s="155" t="s">
        <v>857</v>
      </c>
      <c r="F95" s="156" t="s">
        <v>858</v>
      </c>
      <c r="G95" s="157" t="s">
        <v>859</v>
      </c>
      <c r="H95" s="158">
        <v>25</v>
      </c>
      <c r="I95" s="159">
        <v>73</v>
      </c>
      <c r="J95" s="160">
        <f>ROUND(I95*H95,2)</f>
        <v>1825</v>
      </c>
      <c r="K95" s="156" t="s">
        <v>251</v>
      </c>
      <c r="L95" s="42"/>
      <c r="M95" s="161" t="s">
        <v>35</v>
      </c>
      <c r="N95" s="162" t="s">
        <v>50</v>
      </c>
      <c r="O95" s="67"/>
      <c r="P95" s="163">
        <f>O95*H95</f>
        <v>0</v>
      </c>
      <c r="Q95" s="163">
        <v>4.0000000000000003E-5</v>
      </c>
      <c r="R95" s="163">
        <f>Q95*H95</f>
        <v>1E-3</v>
      </c>
      <c r="S95" s="163">
        <v>0</v>
      </c>
      <c r="T95" s="164">
        <f>S95*H95</f>
        <v>0</v>
      </c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R95" s="165" t="s">
        <v>163</v>
      </c>
      <c r="AT95" s="165" t="s">
        <v>149</v>
      </c>
      <c r="AU95" s="165" t="s">
        <v>89</v>
      </c>
      <c r="AY95" s="19" t="s">
        <v>154</v>
      </c>
      <c r="BE95" s="166">
        <f>IF(N95="základní",J95,0)</f>
        <v>1825</v>
      </c>
      <c r="BF95" s="166">
        <f>IF(N95="snížená",J95,0)</f>
        <v>0</v>
      </c>
      <c r="BG95" s="166">
        <f>IF(N95="zákl. přenesená",J95,0)</f>
        <v>0</v>
      </c>
      <c r="BH95" s="166">
        <f>IF(N95="sníž. přenesená",J95,0)</f>
        <v>0</v>
      </c>
      <c r="BI95" s="166">
        <f>IF(N95="nulová",J95,0)</f>
        <v>0</v>
      </c>
      <c r="BJ95" s="19" t="s">
        <v>87</v>
      </c>
      <c r="BK95" s="166">
        <f>ROUND(I95*H95,2)</f>
        <v>1825</v>
      </c>
      <c r="BL95" s="19" t="s">
        <v>163</v>
      </c>
      <c r="BM95" s="165" t="s">
        <v>1384</v>
      </c>
    </row>
    <row r="96" spans="1:65" s="2" customFormat="1" ht="10">
      <c r="A96" s="37"/>
      <c r="B96" s="38"/>
      <c r="C96" s="39"/>
      <c r="D96" s="215" t="s">
        <v>253</v>
      </c>
      <c r="E96" s="39"/>
      <c r="F96" s="216" t="s">
        <v>861</v>
      </c>
      <c r="G96" s="39"/>
      <c r="H96" s="39"/>
      <c r="I96" s="169"/>
      <c r="J96" s="39"/>
      <c r="K96" s="39"/>
      <c r="L96" s="42"/>
      <c r="M96" s="170"/>
      <c r="N96" s="171"/>
      <c r="O96" s="67"/>
      <c r="P96" s="67"/>
      <c r="Q96" s="67"/>
      <c r="R96" s="67"/>
      <c r="S96" s="67"/>
      <c r="T96" s="68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T96" s="19" t="s">
        <v>253</v>
      </c>
      <c r="AU96" s="19" t="s">
        <v>89</v>
      </c>
    </row>
    <row r="97" spans="1:65" s="13" customFormat="1" ht="10">
      <c r="B97" s="204"/>
      <c r="C97" s="205"/>
      <c r="D97" s="167" t="s">
        <v>247</v>
      </c>
      <c r="E97" s="206" t="s">
        <v>35</v>
      </c>
      <c r="F97" s="207" t="s">
        <v>1385</v>
      </c>
      <c r="G97" s="205"/>
      <c r="H97" s="208">
        <v>25</v>
      </c>
      <c r="I97" s="209"/>
      <c r="J97" s="205"/>
      <c r="K97" s="205"/>
      <c r="L97" s="210"/>
      <c r="M97" s="211"/>
      <c r="N97" s="212"/>
      <c r="O97" s="212"/>
      <c r="P97" s="212"/>
      <c r="Q97" s="212"/>
      <c r="R97" s="212"/>
      <c r="S97" s="212"/>
      <c r="T97" s="213"/>
      <c r="AT97" s="214" t="s">
        <v>247</v>
      </c>
      <c r="AU97" s="214" t="s">
        <v>89</v>
      </c>
      <c r="AV97" s="13" t="s">
        <v>89</v>
      </c>
      <c r="AW97" s="13" t="s">
        <v>39</v>
      </c>
      <c r="AX97" s="13" t="s">
        <v>87</v>
      </c>
      <c r="AY97" s="214" t="s">
        <v>154</v>
      </c>
    </row>
    <row r="98" spans="1:65" s="2" customFormat="1" ht="24.15" customHeight="1">
      <c r="A98" s="37"/>
      <c r="B98" s="38"/>
      <c r="C98" s="154" t="s">
        <v>89</v>
      </c>
      <c r="D98" s="154" t="s">
        <v>149</v>
      </c>
      <c r="E98" s="155" t="s">
        <v>868</v>
      </c>
      <c r="F98" s="156" t="s">
        <v>869</v>
      </c>
      <c r="G98" s="157" t="s">
        <v>870</v>
      </c>
      <c r="H98" s="158">
        <v>30</v>
      </c>
      <c r="I98" s="159">
        <v>35</v>
      </c>
      <c r="J98" s="160">
        <f>ROUND(I98*H98,2)</f>
        <v>1050</v>
      </c>
      <c r="K98" s="156" t="s">
        <v>251</v>
      </c>
      <c r="L98" s="42"/>
      <c r="M98" s="161" t="s">
        <v>35</v>
      </c>
      <c r="N98" s="162" t="s">
        <v>50</v>
      </c>
      <c r="O98" s="67"/>
      <c r="P98" s="163">
        <f>O98*H98</f>
        <v>0</v>
      </c>
      <c r="Q98" s="163">
        <v>0</v>
      </c>
      <c r="R98" s="163">
        <f>Q98*H98</f>
        <v>0</v>
      </c>
      <c r="S98" s="163">
        <v>0</v>
      </c>
      <c r="T98" s="164">
        <f>S98*H98</f>
        <v>0</v>
      </c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R98" s="165" t="s">
        <v>163</v>
      </c>
      <c r="AT98" s="165" t="s">
        <v>149</v>
      </c>
      <c r="AU98" s="165" t="s">
        <v>89</v>
      </c>
      <c r="AY98" s="19" t="s">
        <v>154</v>
      </c>
      <c r="BE98" s="166">
        <f>IF(N98="základní",J98,0)</f>
        <v>1050</v>
      </c>
      <c r="BF98" s="166">
        <f>IF(N98="snížená",J98,0)</f>
        <v>0</v>
      </c>
      <c r="BG98" s="166">
        <f>IF(N98="zákl. přenesená",J98,0)</f>
        <v>0</v>
      </c>
      <c r="BH98" s="166">
        <f>IF(N98="sníž. přenesená",J98,0)</f>
        <v>0</v>
      </c>
      <c r="BI98" s="166">
        <f>IF(N98="nulová",J98,0)</f>
        <v>0</v>
      </c>
      <c r="BJ98" s="19" t="s">
        <v>87</v>
      </c>
      <c r="BK98" s="166">
        <f>ROUND(I98*H98,2)</f>
        <v>1050</v>
      </c>
      <c r="BL98" s="19" t="s">
        <v>163</v>
      </c>
      <c r="BM98" s="165" t="s">
        <v>1386</v>
      </c>
    </row>
    <row r="99" spans="1:65" s="2" customFormat="1" ht="10">
      <c r="A99" s="37"/>
      <c r="B99" s="38"/>
      <c r="C99" s="39"/>
      <c r="D99" s="215" t="s">
        <v>253</v>
      </c>
      <c r="E99" s="39"/>
      <c r="F99" s="216" t="s">
        <v>872</v>
      </c>
      <c r="G99" s="39"/>
      <c r="H99" s="39"/>
      <c r="I99" s="169"/>
      <c r="J99" s="39"/>
      <c r="K99" s="39"/>
      <c r="L99" s="42"/>
      <c r="M99" s="170"/>
      <c r="N99" s="171"/>
      <c r="O99" s="67"/>
      <c r="P99" s="67"/>
      <c r="Q99" s="67"/>
      <c r="R99" s="67"/>
      <c r="S99" s="67"/>
      <c r="T99" s="68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T99" s="19" t="s">
        <v>253</v>
      </c>
      <c r="AU99" s="19" t="s">
        <v>89</v>
      </c>
    </row>
    <row r="100" spans="1:65" s="13" customFormat="1" ht="10">
      <c r="B100" s="204"/>
      <c r="C100" s="205"/>
      <c r="D100" s="167" t="s">
        <v>247</v>
      </c>
      <c r="E100" s="206" t="s">
        <v>35</v>
      </c>
      <c r="F100" s="207" t="s">
        <v>1387</v>
      </c>
      <c r="G100" s="205"/>
      <c r="H100" s="208">
        <v>30</v>
      </c>
      <c r="I100" s="209"/>
      <c r="J100" s="205"/>
      <c r="K100" s="205"/>
      <c r="L100" s="210"/>
      <c r="M100" s="211"/>
      <c r="N100" s="212"/>
      <c r="O100" s="212"/>
      <c r="P100" s="212"/>
      <c r="Q100" s="212"/>
      <c r="R100" s="212"/>
      <c r="S100" s="212"/>
      <c r="T100" s="213"/>
      <c r="AT100" s="214" t="s">
        <v>247</v>
      </c>
      <c r="AU100" s="214" t="s">
        <v>89</v>
      </c>
      <c r="AV100" s="13" t="s">
        <v>89</v>
      </c>
      <c r="AW100" s="13" t="s">
        <v>39</v>
      </c>
      <c r="AX100" s="13" t="s">
        <v>87</v>
      </c>
      <c r="AY100" s="214" t="s">
        <v>154</v>
      </c>
    </row>
    <row r="101" spans="1:65" s="2" customFormat="1" ht="49" customHeight="1">
      <c r="A101" s="37"/>
      <c r="B101" s="38"/>
      <c r="C101" s="154" t="s">
        <v>159</v>
      </c>
      <c r="D101" s="154" t="s">
        <v>149</v>
      </c>
      <c r="E101" s="155" t="s">
        <v>644</v>
      </c>
      <c r="F101" s="156" t="s">
        <v>645</v>
      </c>
      <c r="G101" s="157" t="s">
        <v>274</v>
      </c>
      <c r="H101" s="158">
        <v>3.3</v>
      </c>
      <c r="I101" s="159">
        <v>428.73</v>
      </c>
      <c r="J101" s="160">
        <f>ROUND(I101*H101,2)</f>
        <v>1414.81</v>
      </c>
      <c r="K101" s="156" t="s">
        <v>251</v>
      </c>
      <c r="L101" s="42"/>
      <c r="M101" s="161" t="s">
        <v>35</v>
      </c>
      <c r="N101" s="162" t="s">
        <v>50</v>
      </c>
      <c r="O101" s="67"/>
      <c r="P101" s="163">
        <f>O101*H101</f>
        <v>0</v>
      </c>
      <c r="Q101" s="163">
        <v>3.6900000000000002E-2</v>
      </c>
      <c r="R101" s="163">
        <f>Q101*H101</f>
        <v>0.12177</v>
      </c>
      <c r="S101" s="163">
        <v>0</v>
      </c>
      <c r="T101" s="164">
        <f>S101*H101</f>
        <v>0</v>
      </c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R101" s="165" t="s">
        <v>163</v>
      </c>
      <c r="AT101" s="165" t="s">
        <v>149</v>
      </c>
      <c r="AU101" s="165" t="s">
        <v>89</v>
      </c>
      <c r="AY101" s="19" t="s">
        <v>154</v>
      </c>
      <c r="BE101" s="166">
        <f>IF(N101="základní",J101,0)</f>
        <v>1414.81</v>
      </c>
      <c r="BF101" s="166">
        <f>IF(N101="snížená",J101,0)</f>
        <v>0</v>
      </c>
      <c r="BG101" s="166">
        <f>IF(N101="zákl. přenesená",J101,0)</f>
        <v>0</v>
      </c>
      <c r="BH101" s="166">
        <f>IF(N101="sníž. přenesená",J101,0)</f>
        <v>0</v>
      </c>
      <c r="BI101" s="166">
        <f>IF(N101="nulová",J101,0)</f>
        <v>0</v>
      </c>
      <c r="BJ101" s="19" t="s">
        <v>87</v>
      </c>
      <c r="BK101" s="166">
        <f>ROUND(I101*H101,2)</f>
        <v>1414.81</v>
      </c>
      <c r="BL101" s="19" t="s">
        <v>163</v>
      </c>
      <c r="BM101" s="165" t="s">
        <v>1388</v>
      </c>
    </row>
    <row r="102" spans="1:65" s="2" customFormat="1" ht="10">
      <c r="A102" s="37"/>
      <c r="B102" s="38"/>
      <c r="C102" s="39"/>
      <c r="D102" s="215" t="s">
        <v>253</v>
      </c>
      <c r="E102" s="39"/>
      <c r="F102" s="216" t="s">
        <v>647</v>
      </c>
      <c r="G102" s="39"/>
      <c r="H102" s="39"/>
      <c r="I102" s="169"/>
      <c r="J102" s="39"/>
      <c r="K102" s="39"/>
      <c r="L102" s="42"/>
      <c r="M102" s="170"/>
      <c r="N102" s="171"/>
      <c r="O102" s="67"/>
      <c r="P102" s="67"/>
      <c r="Q102" s="67"/>
      <c r="R102" s="67"/>
      <c r="S102" s="67"/>
      <c r="T102" s="68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T102" s="19" t="s">
        <v>253</v>
      </c>
      <c r="AU102" s="19" t="s">
        <v>89</v>
      </c>
    </row>
    <row r="103" spans="1:65" s="13" customFormat="1" ht="10">
      <c r="B103" s="204"/>
      <c r="C103" s="205"/>
      <c r="D103" s="167" t="s">
        <v>247</v>
      </c>
      <c r="E103" s="206" t="s">
        <v>35</v>
      </c>
      <c r="F103" s="207" t="s">
        <v>1389</v>
      </c>
      <c r="G103" s="205"/>
      <c r="H103" s="208">
        <v>3.3</v>
      </c>
      <c r="I103" s="209"/>
      <c r="J103" s="205"/>
      <c r="K103" s="205"/>
      <c r="L103" s="210"/>
      <c r="M103" s="211"/>
      <c r="N103" s="212"/>
      <c r="O103" s="212"/>
      <c r="P103" s="212"/>
      <c r="Q103" s="212"/>
      <c r="R103" s="212"/>
      <c r="S103" s="212"/>
      <c r="T103" s="213"/>
      <c r="AT103" s="214" t="s">
        <v>247</v>
      </c>
      <c r="AU103" s="214" t="s">
        <v>89</v>
      </c>
      <c r="AV103" s="13" t="s">
        <v>89</v>
      </c>
      <c r="AW103" s="13" t="s">
        <v>39</v>
      </c>
      <c r="AX103" s="13" t="s">
        <v>87</v>
      </c>
      <c r="AY103" s="214" t="s">
        <v>154</v>
      </c>
    </row>
    <row r="104" spans="1:65" s="2" customFormat="1" ht="49" customHeight="1">
      <c r="A104" s="37"/>
      <c r="B104" s="38"/>
      <c r="C104" s="154" t="s">
        <v>163</v>
      </c>
      <c r="D104" s="154" t="s">
        <v>149</v>
      </c>
      <c r="E104" s="155" t="s">
        <v>655</v>
      </c>
      <c r="F104" s="156" t="s">
        <v>656</v>
      </c>
      <c r="G104" s="157" t="s">
        <v>274</v>
      </c>
      <c r="H104" s="158">
        <v>2.2000000000000002</v>
      </c>
      <c r="I104" s="159">
        <v>428.73</v>
      </c>
      <c r="J104" s="160">
        <f>ROUND(I104*H104,2)</f>
        <v>943.21</v>
      </c>
      <c r="K104" s="156" t="s">
        <v>251</v>
      </c>
      <c r="L104" s="42"/>
      <c r="M104" s="161" t="s">
        <v>35</v>
      </c>
      <c r="N104" s="162" t="s">
        <v>50</v>
      </c>
      <c r="O104" s="67"/>
      <c r="P104" s="163">
        <f>O104*H104</f>
        <v>0</v>
      </c>
      <c r="Q104" s="163">
        <v>3.6900000000000002E-2</v>
      </c>
      <c r="R104" s="163">
        <f>Q104*H104</f>
        <v>8.1180000000000016E-2</v>
      </c>
      <c r="S104" s="163">
        <v>0</v>
      </c>
      <c r="T104" s="164">
        <f>S104*H104</f>
        <v>0</v>
      </c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R104" s="165" t="s">
        <v>163</v>
      </c>
      <c r="AT104" s="165" t="s">
        <v>149</v>
      </c>
      <c r="AU104" s="165" t="s">
        <v>89</v>
      </c>
      <c r="AY104" s="19" t="s">
        <v>154</v>
      </c>
      <c r="BE104" s="166">
        <f>IF(N104="základní",J104,0)</f>
        <v>943.21</v>
      </c>
      <c r="BF104" s="166">
        <f>IF(N104="snížená",J104,0)</f>
        <v>0</v>
      </c>
      <c r="BG104" s="166">
        <f>IF(N104="zákl. přenesená",J104,0)</f>
        <v>0</v>
      </c>
      <c r="BH104" s="166">
        <f>IF(N104="sníž. přenesená",J104,0)</f>
        <v>0</v>
      </c>
      <c r="BI104" s="166">
        <f>IF(N104="nulová",J104,0)</f>
        <v>0</v>
      </c>
      <c r="BJ104" s="19" t="s">
        <v>87</v>
      </c>
      <c r="BK104" s="166">
        <f>ROUND(I104*H104,2)</f>
        <v>943.21</v>
      </c>
      <c r="BL104" s="19" t="s">
        <v>163</v>
      </c>
      <c r="BM104" s="165" t="s">
        <v>1390</v>
      </c>
    </row>
    <row r="105" spans="1:65" s="2" customFormat="1" ht="10">
      <c r="A105" s="37"/>
      <c r="B105" s="38"/>
      <c r="C105" s="39"/>
      <c r="D105" s="215" t="s">
        <v>253</v>
      </c>
      <c r="E105" s="39"/>
      <c r="F105" s="216" t="s">
        <v>658</v>
      </c>
      <c r="G105" s="39"/>
      <c r="H105" s="39"/>
      <c r="I105" s="169"/>
      <c r="J105" s="39"/>
      <c r="K105" s="39"/>
      <c r="L105" s="42"/>
      <c r="M105" s="170"/>
      <c r="N105" s="171"/>
      <c r="O105" s="67"/>
      <c r="P105" s="67"/>
      <c r="Q105" s="67"/>
      <c r="R105" s="67"/>
      <c r="S105" s="67"/>
      <c r="T105" s="68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T105" s="19" t="s">
        <v>253</v>
      </c>
      <c r="AU105" s="19" t="s">
        <v>89</v>
      </c>
    </row>
    <row r="106" spans="1:65" s="13" customFormat="1" ht="10">
      <c r="B106" s="204"/>
      <c r="C106" s="205"/>
      <c r="D106" s="167" t="s">
        <v>247</v>
      </c>
      <c r="E106" s="206" t="s">
        <v>35</v>
      </c>
      <c r="F106" s="207" t="s">
        <v>1391</v>
      </c>
      <c r="G106" s="205"/>
      <c r="H106" s="208">
        <v>2.2000000000000002</v>
      </c>
      <c r="I106" s="209"/>
      <c r="J106" s="205"/>
      <c r="K106" s="205"/>
      <c r="L106" s="210"/>
      <c r="M106" s="211"/>
      <c r="N106" s="212"/>
      <c r="O106" s="212"/>
      <c r="P106" s="212"/>
      <c r="Q106" s="212"/>
      <c r="R106" s="212"/>
      <c r="S106" s="212"/>
      <c r="T106" s="213"/>
      <c r="AT106" s="214" t="s">
        <v>247</v>
      </c>
      <c r="AU106" s="214" t="s">
        <v>89</v>
      </c>
      <c r="AV106" s="13" t="s">
        <v>89</v>
      </c>
      <c r="AW106" s="13" t="s">
        <v>39</v>
      </c>
      <c r="AX106" s="13" t="s">
        <v>87</v>
      </c>
      <c r="AY106" s="214" t="s">
        <v>154</v>
      </c>
    </row>
    <row r="107" spans="1:65" s="2" customFormat="1" ht="49" customHeight="1">
      <c r="A107" s="37"/>
      <c r="B107" s="38"/>
      <c r="C107" s="154" t="s">
        <v>167</v>
      </c>
      <c r="D107" s="154" t="s">
        <v>149</v>
      </c>
      <c r="E107" s="155" t="s">
        <v>650</v>
      </c>
      <c r="F107" s="156" t="s">
        <v>651</v>
      </c>
      <c r="G107" s="157" t="s">
        <v>274</v>
      </c>
      <c r="H107" s="158">
        <v>3.3</v>
      </c>
      <c r="I107" s="159">
        <v>428.73</v>
      </c>
      <c r="J107" s="160">
        <f>ROUND(I107*H107,2)</f>
        <v>1414.81</v>
      </c>
      <c r="K107" s="156" t="s">
        <v>251</v>
      </c>
      <c r="L107" s="42"/>
      <c r="M107" s="161" t="s">
        <v>35</v>
      </c>
      <c r="N107" s="162" t="s">
        <v>50</v>
      </c>
      <c r="O107" s="67"/>
      <c r="P107" s="163">
        <f>O107*H107</f>
        <v>0</v>
      </c>
      <c r="Q107" s="163">
        <v>1.269E-2</v>
      </c>
      <c r="R107" s="163">
        <f>Q107*H107</f>
        <v>4.1876999999999998E-2</v>
      </c>
      <c r="S107" s="163">
        <v>0</v>
      </c>
      <c r="T107" s="164">
        <f>S107*H107</f>
        <v>0</v>
      </c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R107" s="165" t="s">
        <v>163</v>
      </c>
      <c r="AT107" s="165" t="s">
        <v>149</v>
      </c>
      <c r="AU107" s="165" t="s">
        <v>89</v>
      </c>
      <c r="AY107" s="19" t="s">
        <v>154</v>
      </c>
      <c r="BE107" s="166">
        <f>IF(N107="základní",J107,0)</f>
        <v>1414.81</v>
      </c>
      <c r="BF107" s="166">
        <f>IF(N107="snížená",J107,0)</f>
        <v>0</v>
      </c>
      <c r="BG107" s="166">
        <f>IF(N107="zákl. přenesená",J107,0)</f>
        <v>0</v>
      </c>
      <c r="BH107" s="166">
        <f>IF(N107="sníž. přenesená",J107,0)</f>
        <v>0</v>
      </c>
      <c r="BI107" s="166">
        <f>IF(N107="nulová",J107,0)</f>
        <v>0</v>
      </c>
      <c r="BJ107" s="19" t="s">
        <v>87</v>
      </c>
      <c r="BK107" s="166">
        <f>ROUND(I107*H107,2)</f>
        <v>1414.81</v>
      </c>
      <c r="BL107" s="19" t="s">
        <v>163</v>
      </c>
      <c r="BM107" s="165" t="s">
        <v>1392</v>
      </c>
    </row>
    <row r="108" spans="1:65" s="2" customFormat="1" ht="10">
      <c r="A108" s="37"/>
      <c r="B108" s="38"/>
      <c r="C108" s="39"/>
      <c r="D108" s="215" t="s">
        <v>253</v>
      </c>
      <c r="E108" s="39"/>
      <c r="F108" s="216" t="s">
        <v>653</v>
      </c>
      <c r="G108" s="39"/>
      <c r="H108" s="39"/>
      <c r="I108" s="169"/>
      <c r="J108" s="39"/>
      <c r="K108" s="39"/>
      <c r="L108" s="42"/>
      <c r="M108" s="170"/>
      <c r="N108" s="171"/>
      <c r="O108" s="67"/>
      <c r="P108" s="67"/>
      <c r="Q108" s="67"/>
      <c r="R108" s="67"/>
      <c r="S108" s="67"/>
      <c r="T108" s="68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T108" s="19" t="s">
        <v>253</v>
      </c>
      <c r="AU108" s="19" t="s">
        <v>89</v>
      </c>
    </row>
    <row r="109" spans="1:65" s="13" customFormat="1" ht="10">
      <c r="B109" s="204"/>
      <c r="C109" s="205"/>
      <c r="D109" s="167" t="s">
        <v>247</v>
      </c>
      <c r="E109" s="206" t="s">
        <v>35</v>
      </c>
      <c r="F109" s="207" t="s">
        <v>1393</v>
      </c>
      <c r="G109" s="205"/>
      <c r="H109" s="208">
        <v>3.3</v>
      </c>
      <c r="I109" s="209"/>
      <c r="J109" s="205"/>
      <c r="K109" s="205"/>
      <c r="L109" s="210"/>
      <c r="M109" s="211"/>
      <c r="N109" s="212"/>
      <c r="O109" s="212"/>
      <c r="P109" s="212"/>
      <c r="Q109" s="212"/>
      <c r="R109" s="212"/>
      <c r="S109" s="212"/>
      <c r="T109" s="213"/>
      <c r="AT109" s="214" t="s">
        <v>247</v>
      </c>
      <c r="AU109" s="214" t="s">
        <v>89</v>
      </c>
      <c r="AV109" s="13" t="s">
        <v>89</v>
      </c>
      <c r="AW109" s="13" t="s">
        <v>39</v>
      </c>
      <c r="AX109" s="13" t="s">
        <v>87</v>
      </c>
      <c r="AY109" s="214" t="s">
        <v>154</v>
      </c>
    </row>
    <row r="110" spans="1:65" s="2" customFormat="1" ht="37.75" customHeight="1">
      <c r="A110" s="37"/>
      <c r="B110" s="38"/>
      <c r="C110" s="154" t="s">
        <v>171</v>
      </c>
      <c r="D110" s="154" t="s">
        <v>149</v>
      </c>
      <c r="E110" s="155" t="s">
        <v>1394</v>
      </c>
      <c r="F110" s="156" t="s">
        <v>1395</v>
      </c>
      <c r="G110" s="157" t="s">
        <v>274</v>
      </c>
      <c r="H110" s="158">
        <v>1.1000000000000001</v>
      </c>
      <c r="I110" s="159">
        <v>428.73</v>
      </c>
      <c r="J110" s="160">
        <f>ROUND(I110*H110,2)</f>
        <v>471.6</v>
      </c>
      <c r="K110" s="156" t="s">
        <v>35</v>
      </c>
      <c r="L110" s="42"/>
      <c r="M110" s="161" t="s">
        <v>35</v>
      </c>
      <c r="N110" s="162" t="s">
        <v>50</v>
      </c>
      <c r="O110" s="67"/>
      <c r="P110" s="163">
        <f>O110*H110</f>
        <v>0</v>
      </c>
      <c r="Q110" s="163">
        <v>1.269E-2</v>
      </c>
      <c r="R110" s="163">
        <f>Q110*H110</f>
        <v>1.3959000000000001E-2</v>
      </c>
      <c r="S110" s="163">
        <v>0</v>
      </c>
      <c r="T110" s="164">
        <f>S110*H110</f>
        <v>0</v>
      </c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R110" s="165" t="s">
        <v>163</v>
      </c>
      <c r="AT110" s="165" t="s">
        <v>149</v>
      </c>
      <c r="AU110" s="165" t="s">
        <v>89</v>
      </c>
      <c r="AY110" s="19" t="s">
        <v>154</v>
      </c>
      <c r="BE110" s="166">
        <f>IF(N110="základní",J110,0)</f>
        <v>471.6</v>
      </c>
      <c r="BF110" s="166">
        <f>IF(N110="snížená",J110,0)</f>
        <v>0</v>
      </c>
      <c r="BG110" s="166">
        <f>IF(N110="zákl. přenesená",J110,0)</f>
        <v>0</v>
      </c>
      <c r="BH110" s="166">
        <f>IF(N110="sníž. přenesená",J110,0)</f>
        <v>0</v>
      </c>
      <c r="BI110" s="166">
        <f>IF(N110="nulová",J110,0)</f>
        <v>0</v>
      </c>
      <c r="BJ110" s="19" t="s">
        <v>87</v>
      </c>
      <c r="BK110" s="166">
        <f>ROUND(I110*H110,2)</f>
        <v>471.6</v>
      </c>
      <c r="BL110" s="19" t="s">
        <v>163</v>
      </c>
      <c r="BM110" s="165" t="s">
        <v>1396</v>
      </c>
    </row>
    <row r="111" spans="1:65" s="13" customFormat="1" ht="10">
      <c r="B111" s="204"/>
      <c r="C111" s="205"/>
      <c r="D111" s="167" t="s">
        <v>247</v>
      </c>
      <c r="E111" s="206" t="s">
        <v>35</v>
      </c>
      <c r="F111" s="207" t="s">
        <v>1397</v>
      </c>
      <c r="G111" s="205"/>
      <c r="H111" s="208">
        <v>1.1000000000000001</v>
      </c>
      <c r="I111" s="209"/>
      <c r="J111" s="205"/>
      <c r="K111" s="205"/>
      <c r="L111" s="210"/>
      <c r="M111" s="211"/>
      <c r="N111" s="212"/>
      <c r="O111" s="212"/>
      <c r="P111" s="212"/>
      <c r="Q111" s="212"/>
      <c r="R111" s="212"/>
      <c r="S111" s="212"/>
      <c r="T111" s="213"/>
      <c r="AT111" s="214" t="s">
        <v>247</v>
      </c>
      <c r="AU111" s="214" t="s">
        <v>89</v>
      </c>
      <c r="AV111" s="13" t="s">
        <v>89</v>
      </c>
      <c r="AW111" s="13" t="s">
        <v>39</v>
      </c>
      <c r="AX111" s="13" t="s">
        <v>87</v>
      </c>
      <c r="AY111" s="214" t="s">
        <v>154</v>
      </c>
    </row>
    <row r="112" spans="1:65" s="2" customFormat="1" ht="24.15" customHeight="1">
      <c r="A112" s="37"/>
      <c r="B112" s="38"/>
      <c r="C112" s="154" t="s">
        <v>175</v>
      </c>
      <c r="D112" s="154" t="s">
        <v>149</v>
      </c>
      <c r="E112" s="155" t="s">
        <v>660</v>
      </c>
      <c r="F112" s="156" t="s">
        <v>661</v>
      </c>
      <c r="G112" s="157" t="s">
        <v>662</v>
      </c>
      <c r="H112" s="158">
        <v>14.85</v>
      </c>
      <c r="I112" s="159">
        <v>594</v>
      </c>
      <c r="J112" s="160">
        <f>ROUND(I112*H112,2)</f>
        <v>8820.9</v>
      </c>
      <c r="K112" s="156" t="s">
        <v>251</v>
      </c>
      <c r="L112" s="42"/>
      <c r="M112" s="161" t="s">
        <v>35</v>
      </c>
      <c r="N112" s="162" t="s">
        <v>50</v>
      </c>
      <c r="O112" s="67"/>
      <c r="P112" s="163">
        <f>O112*H112</f>
        <v>0</v>
      </c>
      <c r="Q112" s="163">
        <v>0</v>
      </c>
      <c r="R112" s="163">
        <f>Q112*H112</f>
        <v>0</v>
      </c>
      <c r="S112" s="163">
        <v>0</v>
      </c>
      <c r="T112" s="164">
        <f>S112*H112</f>
        <v>0</v>
      </c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R112" s="165" t="s">
        <v>163</v>
      </c>
      <c r="AT112" s="165" t="s">
        <v>149</v>
      </c>
      <c r="AU112" s="165" t="s">
        <v>89</v>
      </c>
      <c r="AY112" s="19" t="s">
        <v>154</v>
      </c>
      <c r="BE112" s="166">
        <f>IF(N112="základní",J112,0)</f>
        <v>8820.9</v>
      </c>
      <c r="BF112" s="166">
        <f>IF(N112="snížená",J112,0)</f>
        <v>0</v>
      </c>
      <c r="BG112" s="166">
        <f>IF(N112="zákl. přenesená",J112,0)</f>
        <v>0</v>
      </c>
      <c r="BH112" s="166">
        <f>IF(N112="sníž. přenesená",J112,0)</f>
        <v>0</v>
      </c>
      <c r="BI112" s="166">
        <f>IF(N112="nulová",J112,0)</f>
        <v>0</v>
      </c>
      <c r="BJ112" s="19" t="s">
        <v>87</v>
      </c>
      <c r="BK112" s="166">
        <f>ROUND(I112*H112,2)</f>
        <v>8820.9</v>
      </c>
      <c r="BL112" s="19" t="s">
        <v>163</v>
      </c>
      <c r="BM112" s="165" t="s">
        <v>1398</v>
      </c>
    </row>
    <row r="113" spans="1:65" s="2" customFormat="1" ht="10">
      <c r="A113" s="37"/>
      <c r="B113" s="38"/>
      <c r="C113" s="39"/>
      <c r="D113" s="215" t="s">
        <v>253</v>
      </c>
      <c r="E113" s="39"/>
      <c r="F113" s="216" t="s">
        <v>664</v>
      </c>
      <c r="G113" s="39"/>
      <c r="H113" s="39"/>
      <c r="I113" s="169"/>
      <c r="J113" s="39"/>
      <c r="K113" s="39"/>
      <c r="L113" s="42"/>
      <c r="M113" s="170"/>
      <c r="N113" s="171"/>
      <c r="O113" s="67"/>
      <c r="P113" s="67"/>
      <c r="Q113" s="67"/>
      <c r="R113" s="67"/>
      <c r="S113" s="67"/>
      <c r="T113" s="68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T113" s="19" t="s">
        <v>253</v>
      </c>
      <c r="AU113" s="19" t="s">
        <v>89</v>
      </c>
    </row>
    <row r="114" spans="1:65" s="13" customFormat="1" ht="10">
      <c r="B114" s="204"/>
      <c r="C114" s="205"/>
      <c r="D114" s="167" t="s">
        <v>247</v>
      </c>
      <c r="E114" s="206" t="s">
        <v>35</v>
      </c>
      <c r="F114" s="207" t="s">
        <v>1399</v>
      </c>
      <c r="G114" s="205"/>
      <c r="H114" s="208">
        <v>14.85</v>
      </c>
      <c r="I114" s="209"/>
      <c r="J114" s="205"/>
      <c r="K114" s="205"/>
      <c r="L114" s="210"/>
      <c r="M114" s="211"/>
      <c r="N114" s="212"/>
      <c r="O114" s="212"/>
      <c r="P114" s="212"/>
      <c r="Q114" s="212"/>
      <c r="R114" s="212"/>
      <c r="S114" s="212"/>
      <c r="T114" s="213"/>
      <c r="AT114" s="214" t="s">
        <v>247</v>
      </c>
      <c r="AU114" s="214" t="s">
        <v>89</v>
      </c>
      <c r="AV114" s="13" t="s">
        <v>89</v>
      </c>
      <c r="AW114" s="13" t="s">
        <v>39</v>
      </c>
      <c r="AX114" s="13" t="s">
        <v>87</v>
      </c>
      <c r="AY114" s="214" t="s">
        <v>154</v>
      </c>
    </row>
    <row r="115" spans="1:65" s="2" customFormat="1" ht="24.15" customHeight="1">
      <c r="A115" s="37"/>
      <c r="B115" s="38"/>
      <c r="C115" s="154" t="s">
        <v>179</v>
      </c>
      <c r="D115" s="154" t="s">
        <v>149</v>
      </c>
      <c r="E115" s="155" t="s">
        <v>1400</v>
      </c>
      <c r="F115" s="156" t="s">
        <v>1401</v>
      </c>
      <c r="G115" s="157" t="s">
        <v>662</v>
      </c>
      <c r="H115" s="158">
        <v>28.861999999999998</v>
      </c>
      <c r="I115" s="159">
        <v>740</v>
      </c>
      <c r="J115" s="160">
        <f>ROUND(I115*H115,2)</f>
        <v>21357.88</v>
      </c>
      <c r="K115" s="156" t="s">
        <v>251</v>
      </c>
      <c r="L115" s="42"/>
      <c r="M115" s="161" t="s">
        <v>35</v>
      </c>
      <c r="N115" s="162" t="s">
        <v>50</v>
      </c>
      <c r="O115" s="67"/>
      <c r="P115" s="163">
        <f>O115*H115</f>
        <v>0</v>
      </c>
      <c r="Q115" s="163">
        <v>0</v>
      </c>
      <c r="R115" s="163">
        <f>Q115*H115</f>
        <v>0</v>
      </c>
      <c r="S115" s="163">
        <v>0</v>
      </c>
      <c r="T115" s="164">
        <f>S115*H115</f>
        <v>0</v>
      </c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R115" s="165" t="s">
        <v>163</v>
      </c>
      <c r="AT115" s="165" t="s">
        <v>149</v>
      </c>
      <c r="AU115" s="165" t="s">
        <v>89</v>
      </c>
      <c r="AY115" s="19" t="s">
        <v>154</v>
      </c>
      <c r="BE115" s="166">
        <f>IF(N115="základní",J115,0)</f>
        <v>21357.88</v>
      </c>
      <c r="BF115" s="166">
        <f>IF(N115="snížená",J115,0)</f>
        <v>0</v>
      </c>
      <c r="BG115" s="166">
        <f>IF(N115="zákl. přenesená",J115,0)</f>
        <v>0</v>
      </c>
      <c r="BH115" s="166">
        <f>IF(N115="sníž. přenesená",J115,0)</f>
        <v>0</v>
      </c>
      <c r="BI115" s="166">
        <f>IF(N115="nulová",J115,0)</f>
        <v>0</v>
      </c>
      <c r="BJ115" s="19" t="s">
        <v>87</v>
      </c>
      <c r="BK115" s="166">
        <f>ROUND(I115*H115,2)</f>
        <v>21357.88</v>
      </c>
      <c r="BL115" s="19" t="s">
        <v>163</v>
      </c>
      <c r="BM115" s="165" t="s">
        <v>1402</v>
      </c>
    </row>
    <row r="116" spans="1:65" s="2" customFormat="1" ht="10">
      <c r="A116" s="37"/>
      <c r="B116" s="38"/>
      <c r="C116" s="39"/>
      <c r="D116" s="215" t="s">
        <v>253</v>
      </c>
      <c r="E116" s="39"/>
      <c r="F116" s="216" t="s">
        <v>1403</v>
      </c>
      <c r="G116" s="39"/>
      <c r="H116" s="39"/>
      <c r="I116" s="169"/>
      <c r="J116" s="39"/>
      <c r="K116" s="39"/>
      <c r="L116" s="42"/>
      <c r="M116" s="170"/>
      <c r="N116" s="171"/>
      <c r="O116" s="67"/>
      <c r="P116" s="67"/>
      <c r="Q116" s="67"/>
      <c r="R116" s="67"/>
      <c r="S116" s="67"/>
      <c r="T116" s="68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T116" s="19" t="s">
        <v>253</v>
      </c>
      <c r="AU116" s="19" t="s">
        <v>89</v>
      </c>
    </row>
    <row r="117" spans="1:65" s="13" customFormat="1" ht="10">
      <c r="B117" s="204"/>
      <c r="C117" s="205"/>
      <c r="D117" s="167" t="s">
        <v>247</v>
      </c>
      <c r="E117" s="206" t="s">
        <v>35</v>
      </c>
      <c r="F117" s="207" t="s">
        <v>1404</v>
      </c>
      <c r="G117" s="205"/>
      <c r="H117" s="208">
        <v>96.207999999999998</v>
      </c>
      <c r="I117" s="209"/>
      <c r="J117" s="205"/>
      <c r="K117" s="205"/>
      <c r="L117" s="210"/>
      <c r="M117" s="211"/>
      <c r="N117" s="212"/>
      <c r="O117" s="212"/>
      <c r="P117" s="212"/>
      <c r="Q117" s="212"/>
      <c r="R117" s="212"/>
      <c r="S117" s="212"/>
      <c r="T117" s="213"/>
      <c r="AT117" s="214" t="s">
        <v>247</v>
      </c>
      <c r="AU117" s="214" t="s">
        <v>89</v>
      </c>
      <c r="AV117" s="13" t="s">
        <v>89</v>
      </c>
      <c r="AW117" s="13" t="s">
        <v>39</v>
      </c>
      <c r="AX117" s="13" t="s">
        <v>79</v>
      </c>
      <c r="AY117" s="214" t="s">
        <v>154</v>
      </c>
    </row>
    <row r="118" spans="1:65" s="15" customFormat="1" ht="10">
      <c r="B118" s="238"/>
      <c r="C118" s="239"/>
      <c r="D118" s="167" t="s">
        <v>247</v>
      </c>
      <c r="E118" s="240" t="s">
        <v>35</v>
      </c>
      <c r="F118" s="241" t="s">
        <v>482</v>
      </c>
      <c r="G118" s="239"/>
      <c r="H118" s="242">
        <v>96.207999999999998</v>
      </c>
      <c r="I118" s="243"/>
      <c r="J118" s="239"/>
      <c r="K118" s="239"/>
      <c r="L118" s="244"/>
      <c r="M118" s="245"/>
      <c r="N118" s="246"/>
      <c r="O118" s="246"/>
      <c r="P118" s="246"/>
      <c r="Q118" s="246"/>
      <c r="R118" s="246"/>
      <c r="S118" s="246"/>
      <c r="T118" s="247"/>
      <c r="AT118" s="248" t="s">
        <v>247</v>
      </c>
      <c r="AU118" s="248" t="s">
        <v>89</v>
      </c>
      <c r="AV118" s="15" t="s">
        <v>159</v>
      </c>
      <c r="AW118" s="15" t="s">
        <v>39</v>
      </c>
      <c r="AX118" s="15" t="s">
        <v>79</v>
      </c>
      <c r="AY118" s="248" t="s">
        <v>154</v>
      </c>
    </row>
    <row r="119" spans="1:65" s="13" customFormat="1" ht="10">
      <c r="B119" s="204"/>
      <c r="C119" s="205"/>
      <c r="D119" s="167" t="s">
        <v>247</v>
      </c>
      <c r="E119" s="206" t="s">
        <v>35</v>
      </c>
      <c r="F119" s="207" t="s">
        <v>1405</v>
      </c>
      <c r="G119" s="205"/>
      <c r="H119" s="208">
        <v>28.861999999999998</v>
      </c>
      <c r="I119" s="209"/>
      <c r="J119" s="205"/>
      <c r="K119" s="205"/>
      <c r="L119" s="210"/>
      <c r="M119" s="211"/>
      <c r="N119" s="212"/>
      <c r="O119" s="212"/>
      <c r="P119" s="212"/>
      <c r="Q119" s="212"/>
      <c r="R119" s="212"/>
      <c r="S119" s="212"/>
      <c r="T119" s="213"/>
      <c r="AT119" s="214" t="s">
        <v>247</v>
      </c>
      <c r="AU119" s="214" t="s">
        <v>89</v>
      </c>
      <c r="AV119" s="13" t="s">
        <v>89</v>
      </c>
      <c r="AW119" s="13" t="s">
        <v>39</v>
      </c>
      <c r="AX119" s="13" t="s">
        <v>87</v>
      </c>
      <c r="AY119" s="214" t="s">
        <v>154</v>
      </c>
    </row>
    <row r="120" spans="1:65" s="2" customFormat="1" ht="24.15" customHeight="1">
      <c r="A120" s="37"/>
      <c r="B120" s="38"/>
      <c r="C120" s="154" t="s">
        <v>183</v>
      </c>
      <c r="D120" s="154" t="s">
        <v>149</v>
      </c>
      <c r="E120" s="155" t="s">
        <v>1406</v>
      </c>
      <c r="F120" s="156" t="s">
        <v>1407</v>
      </c>
      <c r="G120" s="157" t="s">
        <v>662</v>
      </c>
      <c r="H120" s="158">
        <v>19.242000000000001</v>
      </c>
      <c r="I120" s="159">
        <v>1170</v>
      </c>
      <c r="J120" s="160">
        <f>ROUND(I120*H120,2)</f>
        <v>22513.14</v>
      </c>
      <c r="K120" s="156" t="s">
        <v>251</v>
      </c>
      <c r="L120" s="42"/>
      <c r="M120" s="161" t="s">
        <v>35</v>
      </c>
      <c r="N120" s="162" t="s">
        <v>50</v>
      </c>
      <c r="O120" s="67"/>
      <c r="P120" s="163">
        <f>O120*H120</f>
        <v>0</v>
      </c>
      <c r="Q120" s="163">
        <v>0</v>
      </c>
      <c r="R120" s="163">
        <f>Q120*H120</f>
        <v>0</v>
      </c>
      <c r="S120" s="163">
        <v>0</v>
      </c>
      <c r="T120" s="164">
        <f>S120*H120</f>
        <v>0</v>
      </c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R120" s="165" t="s">
        <v>163</v>
      </c>
      <c r="AT120" s="165" t="s">
        <v>149</v>
      </c>
      <c r="AU120" s="165" t="s">
        <v>89</v>
      </c>
      <c r="AY120" s="19" t="s">
        <v>154</v>
      </c>
      <c r="BE120" s="166">
        <f>IF(N120="základní",J120,0)</f>
        <v>22513.14</v>
      </c>
      <c r="BF120" s="166">
        <f>IF(N120="snížená",J120,0)</f>
        <v>0</v>
      </c>
      <c r="BG120" s="166">
        <f>IF(N120="zákl. přenesená",J120,0)</f>
        <v>0</v>
      </c>
      <c r="BH120" s="166">
        <f>IF(N120="sníž. přenesená",J120,0)</f>
        <v>0</v>
      </c>
      <c r="BI120" s="166">
        <f>IF(N120="nulová",J120,0)</f>
        <v>0</v>
      </c>
      <c r="BJ120" s="19" t="s">
        <v>87</v>
      </c>
      <c r="BK120" s="166">
        <f>ROUND(I120*H120,2)</f>
        <v>22513.14</v>
      </c>
      <c r="BL120" s="19" t="s">
        <v>163</v>
      </c>
      <c r="BM120" s="165" t="s">
        <v>1408</v>
      </c>
    </row>
    <row r="121" spans="1:65" s="2" customFormat="1" ht="10">
      <c r="A121" s="37"/>
      <c r="B121" s="38"/>
      <c r="C121" s="39"/>
      <c r="D121" s="215" t="s">
        <v>253</v>
      </c>
      <c r="E121" s="39"/>
      <c r="F121" s="216" t="s">
        <v>1409</v>
      </c>
      <c r="G121" s="39"/>
      <c r="H121" s="39"/>
      <c r="I121" s="169"/>
      <c r="J121" s="39"/>
      <c r="K121" s="39"/>
      <c r="L121" s="42"/>
      <c r="M121" s="170"/>
      <c r="N121" s="171"/>
      <c r="O121" s="67"/>
      <c r="P121" s="67"/>
      <c r="Q121" s="67"/>
      <c r="R121" s="67"/>
      <c r="S121" s="67"/>
      <c r="T121" s="68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T121" s="19" t="s">
        <v>253</v>
      </c>
      <c r="AU121" s="19" t="s">
        <v>89</v>
      </c>
    </row>
    <row r="122" spans="1:65" s="13" customFormat="1" ht="10">
      <c r="B122" s="204"/>
      <c r="C122" s="205"/>
      <c r="D122" s="167" t="s">
        <v>247</v>
      </c>
      <c r="E122" s="206" t="s">
        <v>35</v>
      </c>
      <c r="F122" s="207" t="s">
        <v>1404</v>
      </c>
      <c r="G122" s="205"/>
      <c r="H122" s="208">
        <v>96.207999999999998</v>
      </c>
      <c r="I122" s="209"/>
      <c r="J122" s="205"/>
      <c r="K122" s="205"/>
      <c r="L122" s="210"/>
      <c r="M122" s="211"/>
      <c r="N122" s="212"/>
      <c r="O122" s="212"/>
      <c r="P122" s="212"/>
      <c r="Q122" s="212"/>
      <c r="R122" s="212"/>
      <c r="S122" s="212"/>
      <c r="T122" s="213"/>
      <c r="AT122" s="214" t="s">
        <v>247</v>
      </c>
      <c r="AU122" s="214" t="s">
        <v>89</v>
      </c>
      <c r="AV122" s="13" t="s">
        <v>89</v>
      </c>
      <c r="AW122" s="13" t="s">
        <v>39</v>
      </c>
      <c r="AX122" s="13" t="s">
        <v>79</v>
      </c>
      <c r="AY122" s="214" t="s">
        <v>154</v>
      </c>
    </row>
    <row r="123" spans="1:65" s="15" customFormat="1" ht="10">
      <c r="B123" s="238"/>
      <c r="C123" s="239"/>
      <c r="D123" s="167" t="s">
        <v>247</v>
      </c>
      <c r="E123" s="240" t="s">
        <v>35</v>
      </c>
      <c r="F123" s="241" t="s">
        <v>482</v>
      </c>
      <c r="G123" s="239"/>
      <c r="H123" s="242">
        <v>96.207999999999998</v>
      </c>
      <c r="I123" s="243"/>
      <c r="J123" s="239"/>
      <c r="K123" s="239"/>
      <c r="L123" s="244"/>
      <c r="M123" s="245"/>
      <c r="N123" s="246"/>
      <c r="O123" s="246"/>
      <c r="P123" s="246"/>
      <c r="Q123" s="246"/>
      <c r="R123" s="246"/>
      <c r="S123" s="246"/>
      <c r="T123" s="247"/>
      <c r="AT123" s="248" t="s">
        <v>247</v>
      </c>
      <c r="AU123" s="248" t="s">
        <v>89</v>
      </c>
      <c r="AV123" s="15" t="s">
        <v>159</v>
      </c>
      <c r="AW123" s="15" t="s">
        <v>39</v>
      </c>
      <c r="AX123" s="15" t="s">
        <v>79</v>
      </c>
      <c r="AY123" s="248" t="s">
        <v>154</v>
      </c>
    </row>
    <row r="124" spans="1:65" s="13" customFormat="1" ht="10">
      <c r="B124" s="204"/>
      <c r="C124" s="205"/>
      <c r="D124" s="167" t="s">
        <v>247</v>
      </c>
      <c r="E124" s="206" t="s">
        <v>35</v>
      </c>
      <c r="F124" s="207" t="s">
        <v>1410</v>
      </c>
      <c r="G124" s="205"/>
      <c r="H124" s="208">
        <v>19.242000000000001</v>
      </c>
      <c r="I124" s="209"/>
      <c r="J124" s="205"/>
      <c r="K124" s="205"/>
      <c r="L124" s="210"/>
      <c r="M124" s="211"/>
      <c r="N124" s="212"/>
      <c r="O124" s="212"/>
      <c r="P124" s="212"/>
      <c r="Q124" s="212"/>
      <c r="R124" s="212"/>
      <c r="S124" s="212"/>
      <c r="T124" s="213"/>
      <c r="AT124" s="214" t="s">
        <v>247</v>
      </c>
      <c r="AU124" s="214" t="s">
        <v>89</v>
      </c>
      <c r="AV124" s="13" t="s">
        <v>89</v>
      </c>
      <c r="AW124" s="13" t="s">
        <v>39</v>
      </c>
      <c r="AX124" s="13" t="s">
        <v>87</v>
      </c>
      <c r="AY124" s="214" t="s">
        <v>154</v>
      </c>
    </row>
    <row r="125" spans="1:65" s="2" customFormat="1" ht="24.15" customHeight="1">
      <c r="A125" s="37"/>
      <c r="B125" s="38"/>
      <c r="C125" s="154" t="s">
        <v>187</v>
      </c>
      <c r="D125" s="154" t="s">
        <v>149</v>
      </c>
      <c r="E125" s="155" t="s">
        <v>1411</v>
      </c>
      <c r="F125" s="156" t="s">
        <v>1412</v>
      </c>
      <c r="G125" s="157" t="s">
        <v>662</v>
      </c>
      <c r="H125" s="158">
        <v>28.861999999999998</v>
      </c>
      <c r="I125" s="159">
        <v>1570</v>
      </c>
      <c r="J125" s="160">
        <f>ROUND(I125*H125,2)</f>
        <v>45313.34</v>
      </c>
      <c r="K125" s="156" t="s">
        <v>251</v>
      </c>
      <c r="L125" s="42"/>
      <c r="M125" s="161" t="s">
        <v>35</v>
      </c>
      <c r="N125" s="162" t="s">
        <v>50</v>
      </c>
      <c r="O125" s="67"/>
      <c r="P125" s="163">
        <f>O125*H125</f>
        <v>0</v>
      </c>
      <c r="Q125" s="163">
        <v>0</v>
      </c>
      <c r="R125" s="163">
        <f>Q125*H125</f>
        <v>0</v>
      </c>
      <c r="S125" s="163">
        <v>0</v>
      </c>
      <c r="T125" s="164">
        <f>S125*H125</f>
        <v>0</v>
      </c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R125" s="165" t="s">
        <v>163</v>
      </c>
      <c r="AT125" s="165" t="s">
        <v>149</v>
      </c>
      <c r="AU125" s="165" t="s">
        <v>89</v>
      </c>
      <c r="AY125" s="19" t="s">
        <v>154</v>
      </c>
      <c r="BE125" s="166">
        <f>IF(N125="základní",J125,0)</f>
        <v>45313.34</v>
      </c>
      <c r="BF125" s="166">
        <f>IF(N125="snížená",J125,0)</f>
        <v>0</v>
      </c>
      <c r="BG125" s="166">
        <f>IF(N125="zákl. přenesená",J125,0)</f>
        <v>0</v>
      </c>
      <c r="BH125" s="166">
        <f>IF(N125="sníž. přenesená",J125,0)</f>
        <v>0</v>
      </c>
      <c r="BI125" s="166">
        <f>IF(N125="nulová",J125,0)</f>
        <v>0</v>
      </c>
      <c r="BJ125" s="19" t="s">
        <v>87</v>
      </c>
      <c r="BK125" s="166">
        <f>ROUND(I125*H125,2)</f>
        <v>45313.34</v>
      </c>
      <c r="BL125" s="19" t="s">
        <v>163</v>
      </c>
      <c r="BM125" s="165" t="s">
        <v>1413</v>
      </c>
    </row>
    <row r="126" spans="1:65" s="2" customFormat="1" ht="10">
      <c r="A126" s="37"/>
      <c r="B126" s="38"/>
      <c r="C126" s="39"/>
      <c r="D126" s="215" t="s">
        <v>253</v>
      </c>
      <c r="E126" s="39"/>
      <c r="F126" s="216" t="s">
        <v>1414</v>
      </c>
      <c r="G126" s="39"/>
      <c r="H126" s="39"/>
      <c r="I126" s="169"/>
      <c r="J126" s="39"/>
      <c r="K126" s="39"/>
      <c r="L126" s="42"/>
      <c r="M126" s="170"/>
      <c r="N126" s="171"/>
      <c r="O126" s="67"/>
      <c r="P126" s="67"/>
      <c r="Q126" s="67"/>
      <c r="R126" s="67"/>
      <c r="S126" s="67"/>
      <c r="T126" s="68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T126" s="19" t="s">
        <v>253</v>
      </c>
      <c r="AU126" s="19" t="s">
        <v>89</v>
      </c>
    </row>
    <row r="127" spans="1:65" s="13" customFormat="1" ht="10">
      <c r="B127" s="204"/>
      <c r="C127" s="205"/>
      <c r="D127" s="167" t="s">
        <v>247</v>
      </c>
      <c r="E127" s="206" t="s">
        <v>35</v>
      </c>
      <c r="F127" s="207" t="s">
        <v>1404</v>
      </c>
      <c r="G127" s="205"/>
      <c r="H127" s="208">
        <v>96.207999999999998</v>
      </c>
      <c r="I127" s="209"/>
      <c r="J127" s="205"/>
      <c r="K127" s="205"/>
      <c r="L127" s="210"/>
      <c r="M127" s="211"/>
      <c r="N127" s="212"/>
      <c r="O127" s="212"/>
      <c r="P127" s="212"/>
      <c r="Q127" s="212"/>
      <c r="R127" s="212"/>
      <c r="S127" s="212"/>
      <c r="T127" s="213"/>
      <c r="AT127" s="214" t="s">
        <v>247</v>
      </c>
      <c r="AU127" s="214" t="s">
        <v>89</v>
      </c>
      <c r="AV127" s="13" t="s">
        <v>89</v>
      </c>
      <c r="AW127" s="13" t="s">
        <v>39</v>
      </c>
      <c r="AX127" s="13" t="s">
        <v>79</v>
      </c>
      <c r="AY127" s="214" t="s">
        <v>154</v>
      </c>
    </row>
    <row r="128" spans="1:65" s="15" customFormat="1" ht="10">
      <c r="B128" s="238"/>
      <c r="C128" s="239"/>
      <c r="D128" s="167" t="s">
        <v>247</v>
      </c>
      <c r="E128" s="240" t="s">
        <v>35</v>
      </c>
      <c r="F128" s="241" t="s">
        <v>482</v>
      </c>
      <c r="G128" s="239"/>
      <c r="H128" s="242">
        <v>96.207999999999998</v>
      </c>
      <c r="I128" s="243"/>
      <c r="J128" s="239"/>
      <c r="K128" s="239"/>
      <c r="L128" s="244"/>
      <c r="M128" s="245"/>
      <c r="N128" s="246"/>
      <c r="O128" s="246"/>
      <c r="P128" s="246"/>
      <c r="Q128" s="246"/>
      <c r="R128" s="246"/>
      <c r="S128" s="246"/>
      <c r="T128" s="247"/>
      <c r="AT128" s="248" t="s">
        <v>247</v>
      </c>
      <c r="AU128" s="248" t="s">
        <v>89</v>
      </c>
      <c r="AV128" s="15" t="s">
        <v>159</v>
      </c>
      <c r="AW128" s="15" t="s">
        <v>39</v>
      </c>
      <c r="AX128" s="15" t="s">
        <v>79</v>
      </c>
      <c r="AY128" s="248" t="s">
        <v>154</v>
      </c>
    </row>
    <row r="129" spans="1:65" s="13" customFormat="1" ht="10">
      <c r="B129" s="204"/>
      <c r="C129" s="205"/>
      <c r="D129" s="167" t="s">
        <v>247</v>
      </c>
      <c r="E129" s="206" t="s">
        <v>35</v>
      </c>
      <c r="F129" s="207" t="s">
        <v>1405</v>
      </c>
      <c r="G129" s="205"/>
      <c r="H129" s="208">
        <v>28.861999999999998</v>
      </c>
      <c r="I129" s="209"/>
      <c r="J129" s="205"/>
      <c r="K129" s="205"/>
      <c r="L129" s="210"/>
      <c r="M129" s="211"/>
      <c r="N129" s="212"/>
      <c r="O129" s="212"/>
      <c r="P129" s="212"/>
      <c r="Q129" s="212"/>
      <c r="R129" s="212"/>
      <c r="S129" s="212"/>
      <c r="T129" s="213"/>
      <c r="AT129" s="214" t="s">
        <v>247</v>
      </c>
      <c r="AU129" s="214" t="s">
        <v>89</v>
      </c>
      <c r="AV129" s="13" t="s">
        <v>89</v>
      </c>
      <c r="AW129" s="13" t="s">
        <v>39</v>
      </c>
      <c r="AX129" s="13" t="s">
        <v>87</v>
      </c>
      <c r="AY129" s="214" t="s">
        <v>154</v>
      </c>
    </row>
    <row r="130" spans="1:65" s="2" customFormat="1" ht="24.15" customHeight="1">
      <c r="A130" s="37"/>
      <c r="B130" s="38"/>
      <c r="C130" s="154" t="s">
        <v>193</v>
      </c>
      <c r="D130" s="154" t="s">
        <v>149</v>
      </c>
      <c r="E130" s="155" t="s">
        <v>1415</v>
      </c>
      <c r="F130" s="156" t="s">
        <v>1416</v>
      </c>
      <c r="G130" s="157" t="s">
        <v>662</v>
      </c>
      <c r="H130" s="158">
        <v>19.242000000000001</v>
      </c>
      <c r="I130" s="159">
        <v>2270</v>
      </c>
      <c r="J130" s="160">
        <f>ROUND(I130*H130,2)</f>
        <v>43679.34</v>
      </c>
      <c r="K130" s="156" t="s">
        <v>251</v>
      </c>
      <c r="L130" s="42"/>
      <c r="M130" s="161" t="s">
        <v>35</v>
      </c>
      <c r="N130" s="162" t="s">
        <v>50</v>
      </c>
      <c r="O130" s="67"/>
      <c r="P130" s="163">
        <f>O130*H130</f>
        <v>0</v>
      </c>
      <c r="Q130" s="163">
        <v>0</v>
      </c>
      <c r="R130" s="163">
        <f>Q130*H130</f>
        <v>0</v>
      </c>
      <c r="S130" s="163">
        <v>0</v>
      </c>
      <c r="T130" s="164">
        <f>S130*H130</f>
        <v>0</v>
      </c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R130" s="165" t="s">
        <v>163</v>
      </c>
      <c r="AT130" s="165" t="s">
        <v>149</v>
      </c>
      <c r="AU130" s="165" t="s">
        <v>89</v>
      </c>
      <c r="AY130" s="19" t="s">
        <v>154</v>
      </c>
      <c r="BE130" s="166">
        <f>IF(N130="základní",J130,0)</f>
        <v>43679.34</v>
      </c>
      <c r="BF130" s="166">
        <f>IF(N130="snížená",J130,0)</f>
        <v>0</v>
      </c>
      <c r="BG130" s="166">
        <f>IF(N130="zákl. přenesená",J130,0)</f>
        <v>0</v>
      </c>
      <c r="BH130" s="166">
        <f>IF(N130="sníž. přenesená",J130,0)</f>
        <v>0</v>
      </c>
      <c r="BI130" s="166">
        <f>IF(N130="nulová",J130,0)</f>
        <v>0</v>
      </c>
      <c r="BJ130" s="19" t="s">
        <v>87</v>
      </c>
      <c r="BK130" s="166">
        <f>ROUND(I130*H130,2)</f>
        <v>43679.34</v>
      </c>
      <c r="BL130" s="19" t="s">
        <v>163</v>
      </c>
      <c r="BM130" s="165" t="s">
        <v>1417</v>
      </c>
    </row>
    <row r="131" spans="1:65" s="2" customFormat="1" ht="10">
      <c r="A131" s="37"/>
      <c r="B131" s="38"/>
      <c r="C131" s="39"/>
      <c r="D131" s="215" t="s">
        <v>253</v>
      </c>
      <c r="E131" s="39"/>
      <c r="F131" s="216" t="s">
        <v>1418</v>
      </c>
      <c r="G131" s="39"/>
      <c r="H131" s="39"/>
      <c r="I131" s="169"/>
      <c r="J131" s="39"/>
      <c r="K131" s="39"/>
      <c r="L131" s="42"/>
      <c r="M131" s="170"/>
      <c r="N131" s="171"/>
      <c r="O131" s="67"/>
      <c r="P131" s="67"/>
      <c r="Q131" s="67"/>
      <c r="R131" s="67"/>
      <c r="S131" s="67"/>
      <c r="T131" s="68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T131" s="19" t="s">
        <v>253</v>
      </c>
      <c r="AU131" s="19" t="s">
        <v>89</v>
      </c>
    </row>
    <row r="132" spans="1:65" s="13" customFormat="1" ht="10">
      <c r="B132" s="204"/>
      <c r="C132" s="205"/>
      <c r="D132" s="167" t="s">
        <v>247</v>
      </c>
      <c r="E132" s="206" t="s">
        <v>35</v>
      </c>
      <c r="F132" s="207" t="s">
        <v>1404</v>
      </c>
      <c r="G132" s="205"/>
      <c r="H132" s="208">
        <v>96.207999999999998</v>
      </c>
      <c r="I132" s="209"/>
      <c r="J132" s="205"/>
      <c r="K132" s="205"/>
      <c r="L132" s="210"/>
      <c r="M132" s="211"/>
      <c r="N132" s="212"/>
      <c r="O132" s="212"/>
      <c r="P132" s="212"/>
      <c r="Q132" s="212"/>
      <c r="R132" s="212"/>
      <c r="S132" s="212"/>
      <c r="T132" s="213"/>
      <c r="AT132" s="214" t="s">
        <v>247</v>
      </c>
      <c r="AU132" s="214" t="s">
        <v>89</v>
      </c>
      <c r="AV132" s="13" t="s">
        <v>89</v>
      </c>
      <c r="AW132" s="13" t="s">
        <v>39</v>
      </c>
      <c r="AX132" s="13" t="s">
        <v>79</v>
      </c>
      <c r="AY132" s="214" t="s">
        <v>154</v>
      </c>
    </row>
    <row r="133" spans="1:65" s="15" customFormat="1" ht="10">
      <c r="B133" s="238"/>
      <c r="C133" s="239"/>
      <c r="D133" s="167" t="s">
        <v>247</v>
      </c>
      <c r="E133" s="240" t="s">
        <v>35</v>
      </c>
      <c r="F133" s="241" t="s">
        <v>482</v>
      </c>
      <c r="G133" s="239"/>
      <c r="H133" s="242">
        <v>96.207999999999998</v>
      </c>
      <c r="I133" s="243"/>
      <c r="J133" s="239"/>
      <c r="K133" s="239"/>
      <c r="L133" s="244"/>
      <c r="M133" s="245"/>
      <c r="N133" s="246"/>
      <c r="O133" s="246"/>
      <c r="P133" s="246"/>
      <c r="Q133" s="246"/>
      <c r="R133" s="246"/>
      <c r="S133" s="246"/>
      <c r="T133" s="247"/>
      <c r="AT133" s="248" t="s">
        <v>247</v>
      </c>
      <c r="AU133" s="248" t="s">
        <v>89</v>
      </c>
      <c r="AV133" s="15" t="s">
        <v>159</v>
      </c>
      <c r="AW133" s="15" t="s">
        <v>39</v>
      </c>
      <c r="AX133" s="15" t="s">
        <v>79</v>
      </c>
      <c r="AY133" s="248" t="s">
        <v>154</v>
      </c>
    </row>
    <row r="134" spans="1:65" s="13" customFormat="1" ht="10">
      <c r="B134" s="204"/>
      <c r="C134" s="205"/>
      <c r="D134" s="167" t="s">
        <v>247</v>
      </c>
      <c r="E134" s="206" t="s">
        <v>35</v>
      </c>
      <c r="F134" s="207" t="s">
        <v>1410</v>
      </c>
      <c r="G134" s="205"/>
      <c r="H134" s="208">
        <v>19.242000000000001</v>
      </c>
      <c r="I134" s="209"/>
      <c r="J134" s="205"/>
      <c r="K134" s="205"/>
      <c r="L134" s="210"/>
      <c r="M134" s="211"/>
      <c r="N134" s="212"/>
      <c r="O134" s="212"/>
      <c r="P134" s="212"/>
      <c r="Q134" s="212"/>
      <c r="R134" s="212"/>
      <c r="S134" s="212"/>
      <c r="T134" s="213"/>
      <c r="AT134" s="214" t="s">
        <v>247</v>
      </c>
      <c r="AU134" s="214" t="s">
        <v>89</v>
      </c>
      <c r="AV134" s="13" t="s">
        <v>89</v>
      </c>
      <c r="AW134" s="13" t="s">
        <v>39</v>
      </c>
      <c r="AX134" s="13" t="s">
        <v>87</v>
      </c>
      <c r="AY134" s="214" t="s">
        <v>154</v>
      </c>
    </row>
    <row r="135" spans="1:65" s="2" customFormat="1" ht="24.15" customHeight="1">
      <c r="A135" s="37"/>
      <c r="B135" s="38"/>
      <c r="C135" s="154" t="s">
        <v>197</v>
      </c>
      <c r="D135" s="154" t="s">
        <v>149</v>
      </c>
      <c r="E135" s="155" t="s">
        <v>683</v>
      </c>
      <c r="F135" s="156" t="s">
        <v>684</v>
      </c>
      <c r="G135" s="157" t="s">
        <v>308</v>
      </c>
      <c r="H135" s="158">
        <v>174.92400000000001</v>
      </c>
      <c r="I135" s="159">
        <v>31</v>
      </c>
      <c r="J135" s="160">
        <f>ROUND(I135*H135,2)</f>
        <v>5422.64</v>
      </c>
      <c r="K135" s="156" t="s">
        <v>251</v>
      </c>
      <c r="L135" s="42"/>
      <c r="M135" s="161" t="s">
        <v>35</v>
      </c>
      <c r="N135" s="162" t="s">
        <v>50</v>
      </c>
      <c r="O135" s="67"/>
      <c r="P135" s="163">
        <f>O135*H135</f>
        <v>0</v>
      </c>
      <c r="Q135" s="163">
        <v>5.9000000000000003E-4</v>
      </c>
      <c r="R135" s="163">
        <f>Q135*H135</f>
        <v>0.10320516</v>
      </c>
      <c r="S135" s="163">
        <v>0</v>
      </c>
      <c r="T135" s="164">
        <f>S135*H135</f>
        <v>0</v>
      </c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R135" s="165" t="s">
        <v>163</v>
      </c>
      <c r="AT135" s="165" t="s">
        <v>149</v>
      </c>
      <c r="AU135" s="165" t="s">
        <v>89</v>
      </c>
      <c r="AY135" s="19" t="s">
        <v>154</v>
      </c>
      <c r="BE135" s="166">
        <f>IF(N135="základní",J135,0)</f>
        <v>5422.64</v>
      </c>
      <c r="BF135" s="166">
        <f>IF(N135="snížená",J135,0)</f>
        <v>0</v>
      </c>
      <c r="BG135" s="166">
        <f>IF(N135="zákl. přenesená",J135,0)</f>
        <v>0</v>
      </c>
      <c r="BH135" s="166">
        <f>IF(N135="sníž. přenesená",J135,0)</f>
        <v>0</v>
      </c>
      <c r="BI135" s="166">
        <f>IF(N135="nulová",J135,0)</f>
        <v>0</v>
      </c>
      <c r="BJ135" s="19" t="s">
        <v>87</v>
      </c>
      <c r="BK135" s="166">
        <f>ROUND(I135*H135,2)</f>
        <v>5422.64</v>
      </c>
      <c r="BL135" s="19" t="s">
        <v>163</v>
      </c>
      <c r="BM135" s="165" t="s">
        <v>1419</v>
      </c>
    </row>
    <row r="136" spans="1:65" s="2" customFormat="1" ht="10">
      <c r="A136" s="37"/>
      <c r="B136" s="38"/>
      <c r="C136" s="39"/>
      <c r="D136" s="215" t="s">
        <v>253</v>
      </c>
      <c r="E136" s="39"/>
      <c r="F136" s="216" t="s">
        <v>686</v>
      </c>
      <c r="G136" s="39"/>
      <c r="H136" s="39"/>
      <c r="I136" s="169"/>
      <c r="J136" s="39"/>
      <c r="K136" s="39"/>
      <c r="L136" s="42"/>
      <c r="M136" s="170"/>
      <c r="N136" s="171"/>
      <c r="O136" s="67"/>
      <c r="P136" s="67"/>
      <c r="Q136" s="67"/>
      <c r="R136" s="67"/>
      <c r="S136" s="67"/>
      <c r="T136" s="68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T136" s="19" t="s">
        <v>253</v>
      </c>
      <c r="AU136" s="19" t="s">
        <v>89</v>
      </c>
    </row>
    <row r="137" spans="1:65" s="13" customFormat="1" ht="10">
      <c r="B137" s="204"/>
      <c r="C137" s="205"/>
      <c r="D137" s="167" t="s">
        <v>247</v>
      </c>
      <c r="E137" s="206" t="s">
        <v>35</v>
      </c>
      <c r="F137" s="207" t="s">
        <v>1420</v>
      </c>
      <c r="G137" s="205"/>
      <c r="H137" s="208">
        <v>174.92400000000001</v>
      </c>
      <c r="I137" s="209"/>
      <c r="J137" s="205"/>
      <c r="K137" s="205"/>
      <c r="L137" s="210"/>
      <c r="M137" s="211"/>
      <c r="N137" s="212"/>
      <c r="O137" s="212"/>
      <c r="P137" s="212"/>
      <c r="Q137" s="212"/>
      <c r="R137" s="212"/>
      <c r="S137" s="212"/>
      <c r="T137" s="213"/>
      <c r="AT137" s="214" t="s">
        <v>247</v>
      </c>
      <c r="AU137" s="214" t="s">
        <v>89</v>
      </c>
      <c r="AV137" s="13" t="s">
        <v>89</v>
      </c>
      <c r="AW137" s="13" t="s">
        <v>39</v>
      </c>
      <c r="AX137" s="13" t="s">
        <v>87</v>
      </c>
      <c r="AY137" s="214" t="s">
        <v>154</v>
      </c>
    </row>
    <row r="138" spans="1:65" s="2" customFormat="1" ht="24.15" customHeight="1">
      <c r="A138" s="37"/>
      <c r="B138" s="38"/>
      <c r="C138" s="154" t="s">
        <v>201</v>
      </c>
      <c r="D138" s="154" t="s">
        <v>149</v>
      </c>
      <c r="E138" s="155" t="s">
        <v>693</v>
      </c>
      <c r="F138" s="156" t="s">
        <v>694</v>
      </c>
      <c r="G138" s="157" t="s">
        <v>308</v>
      </c>
      <c r="H138" s="158">
        <v>174.92400000000001</v>
      </c>
      <c r="I138" s="159">
        <v>9</v>
      </c>
      <c r="J138" s="160">
        <f>ROUND(I138*H138,2)</f>
        <v>1574.32</v>
      </c>
      <c r="K138" s="156" t="s">
        <v>251</v>
      </c>
      <c r="L138" s="42"/>
      <c r="M138" s="161" t="s">
        <v>35</v>
      </c>
      <c r="N138" s="162" t="s">
        <v>50</v>
      </c>
      <c r="O138" s="67"/>
      <c r="P138" s="163">
        <f>O138*H138</f>
        <v>0</v>
      </c>
      <c r="Q138" s="163">
        <v>0</v>
      </c>
      <c r="R138" s="163">
        <f>Q138*H138</f>
        <v>0</v>
      </c>
      <c r="S138" s="163">
        <v>0</v>
      </c>
      <c r="T138" s="164">
        <f>S138*H138</f>
        <v>0</v>
      </c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R138" s="165" t="s">
        <v>163</v>
      </c>
      <c r="AT138" s="165" t="s">
        <v>149</v>
      </c>
      <c r="AU138" s="165" t="s">
        <v>89</v>
      </c>
      <c r="AY138" s="19" t="s">
        <v>154</v>
      </c>
      <c r="BE138" s="166">
        <f>IF(N138="základní",J138,0)</f>
        <v>1574.32</v>
      </c>
      <c r="BF138" s="166">
        <f>IF(N138="snížená",J138,0)</f>
        <v>0</v>
      </c>
      <c r="BG138" s="166">
        <f>IF(N138="zákl. přenesená",J138,0)</f>
        <v>0</v>
      </c>
      <c r="BH138" s="166">
        <f>IF(N138="sníž. přenesená",J138,0)</f>
        <v>0</v>
      </c>
      <c r="BI138" s="166">
        <f>IF(N138="nulová",J138,0)</f>
        <v>0</v>
      </c>
      <c r="BJ138" s="19" t="s">
        <v>87</v>
      </c>
      <c r="BK138" s="166">
        <f>ROUND(I138*H138,2)</f>
        <v>1574.32</v>
      </c>
      <c r="BL138" s="19" t="s">
        <v>163</v>
      </c>
      <c r="BM138" s="165" t="s">
        <v>1421</v>
      </c>
    </row>
    <row r="139" spans="1:65" s="2" customFormat="1" ht="10">
      <c r="A139" s="37"/>
      <c r="B139" s="38"/>
      <c r="C139" s="39"/>
      <c r="D139" s="215" t="s">
        <v>253</v>
      </c>
      <c r="E139" s="39"/>
      <c r="F139" s="216" t="s">
        <v>696</v>
      </c>
      <c r="G139" s="39"/>
      <c r="H139" s="39"/>
      <c r="I139" s="169"/>
      <c r="J139" s="39"/>
      <c r="K139" s="39"/>
      <c r="L139" s="42"/>
      <c r="M139" s="170"/>
      <c r="N139" s="171"/>
      <c r="O139" s="67"/>
      <c r="P139" s="67"/>
      <c r="Q139" s="67"/>
      <c r="R139" s="67"/>
      <c r="S139" s="67"/>
      <c r="T139" s="68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T139" s="19" t="s">
        <v>253</v>
      </c>
      <c r="AU139" s="19" t="s">
        <v>89</v>
      </c>
    </row>
    <row r="140" spans="1:65" s="13" customFormat="1" ht="10">
      <c r="B140" s="204"/>
      <c r="C140" s="205"/>
      <c r="D140" s="167" t="s">
        <v>247</v>
      </c>
      <c r="E140" s="206" t="s">
        <v>35</v>
      </c>
      <c r="F140" s="207" t="s">
        <v>1420</v>
      </c>
      <c r="G140" s="205"/>
      <c r="H140" s="208">
        <v>174.92400000000001</v>
      </c>
      <c r="I140" s="209"/>
      <c r="J140" s="205"/>
      <c r="K140" s="205"/>
      <c r="L140" s="210"/>
      <c r="M140" s="211"/>
      <c r="N140" s="212"/>
      <c r="O140" s="212"/>
      <c r="P140" s="212"/>
      <c r="Q140" s="212"/>
      <c r="R140" s="212"/>
      <c r="S140" s="212"/>
      <c r="T140" s="213"/>
      <c r="AT140" s="214" t="s">
        <v>247</v>
      </c>
      <c r="AU140" s="214" t="s">
        <v>89</v>
      </c>
      <c r="AV140" s="13" t="s">
        <v>89</v>
      </c>
      <c r="AW140" s="13" t="s">
        <v>39</v>
      </c>
      <c r="AX140" s="13" t="s">
        <v>87</v>
      </c>
      <c r="AY140" s="214" t="s">
        <v>154</v>
      </c>
    </row>
    <row r="141" spans="1:65" s="12" customFormat="1" ht="22.75" customHeight="1">
      <c r="B141" s="188"/>
      <c r="C141" s="189"/>
      <c r="D141" s="190" t="s">
        <v>78</v>
      </c>
      <c r="E141" s="202" t="s">
        <v>697</v>
      </c>
      <c r="F141" s="202" t="s">
        <v>698</v>
      </c>
      <c r="G141" s="189"/>
      <c r="H141" s="189"/>
      <c r="I141" s="192"/>
      <c r="J141" s="203">
        <f>BK141</f>
        <v>49643.3</v>
      </c>
      <c r="K141" s="189"/>
      <c r="L141" s="194"/>
      <c r="M141" s="195"/>
      <c r="N141" s="196"/>
      <c r="O141" s="196"/>
      <c r="P141" s="197">
        <f>SUM(P142:P155)</f>
        <v>0</v>
      </c>
      <c r="Q141" s="196"/>
      <c r="R141" s="197">
        <f>SUM(R142:R155)</f>
        <v>0</v>
      </c>
      <c r="S141" s="196"/>
      <c r="T141" s="198">
        <f>SUM(T142:T155)</f>
        <v>0</v>
      </c>
      <c r="AR141" s="199" t="s">
        <v>87</v>
      </c>
      <c r="AT141" s="200" t="s">
        <v>78</v>
      </c>
      <c r="AU141" s="200" t="s">
        <v>87</v>
      </c>
      <c r="AY141" s="199" t="s">
        <v>154</v>
      </c>
      <c r="BK141" s="201">
        <f>SUM(BK142:BK155)</f>
        <v>49643.3</v>
      </c>
    </row>
    <row r="142" spans="1:65" s="2" customFormat="1" ht="37.75" customHeight="1">
      <c r="A142" s="37"/>
      <c r="B142" s="38"/>
      <c r="C142" s="154" t="s">
        <v>205</v>
      </c>
      <c r="D142" s="154" t="s">
        <v>149</v>
      </c>
      <c r="E142" s="155" t="s">
        <v>699</v>
      </c>
      <c r="F142" s="156" t="s">
        <v>700</v>
      </c>
      <c r="G142" s="157" t="s">
        <v>662</v>
      </c>
      <c r="H142" s="158">
        <v>48.103999999999999</v>
      </c>
      <c r="I142" s="159">
        <v>80</v>
      </c>
      <c r="J142" s="160">
        <f>ROUND(I142*H142,2)</f>
        <v>3848.32</v>
      </c>
      <c r="K142" s="156" t="s">
        <v>251</v>
      </c>
      <c r="L142" s="42"/>
      <c r="M142" s="161" t="s">
        <v>35</v>
      </c>
      <c r="N142" s="162" t="s">
        <v>50</v>
      </c>
      <c r="O142" s="67"/>
      <c r="P142" s="163">
        <f>O142*H142</f>
        <v>0</v>
      </c>
      <c r="Q142" s="163">
        <v>0</v>
      </c>
      <c r="R142" s="163">
        <f>Q142*H142</f>
        <v>0</v>
      </c>
      <c r="S142" s="163">
        <v>0</v>
      </c>
      <c r="T142" s="164">
        <f>S142*H142</f>
        <v>0</v>
      </c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R142" s="165" t="s">
        <v>163</v>
      </c>
      <c r="AT142" s="165" t="s">
        <v>149</v>
      </c>
      <c r="AU142" s="165" t="s">
        <v>89</v>
      </c>
      <c r="AY142" s="19" t="s">
        <v>154</v>
      </c>
      <c r="BE142" s="166">
        <f>IF(N142="základní",J142,0)</f>
        <v>3848.32</v>
      </c>
      <c r="BF142" s="166">
        <f>IF(N142="snížená",J142,0)</f>
        <v>0</v>
      </c>
      <c r="BG142" s="166">
        <f>IF(N142="zákl. přenesená",J142,0)</f>
        <v>0</v>
      </c>
      <c r="BH142" s="166">
        <f>IF(N142="sníž. přenesená",J142,0)</f>
        <v>0</v>
      </c>
      <c r="BI142" s="166">
        <f>IF(N142="nulová",J142,0)</f>
        <v>0</v>
      </c>
      <c r="BJ142" s="19" t="s">
        <v>87</v>
      </c>
      <c r="BK142" s="166">
        <f>ROUND(I142*H142,2)</f>
        <v>3848.32</v>
      </c>
      <c r="BL142" s="19" t="s">
        <v>163</v>
      </c>
      <c r="BM142" s="165" t="s">
        <v>1422</v>
      </c>
    </row>
    <row r="143" spans="1:65" s="2" customFormat="1" ht="10">
      <c r="A143" s="37"/>
      <c r="B143" s="38"/>
      <c r="C143" s="39"/>
      <c r="D143" s="215" t="s">
        <v>253</v>
      </c>
      <c r="E143" s="39"/>
      <c r="F143" s="216" t="s">
        <v>702</v>
      </c>
      <c r="G143" s="39"/>
      <c r="H143" s="39"/>
      <c r="I143" s="169"/>
      <c r="J143" s="39"/>
      <c r="K143" s="39"/>
      <c r="L143" s="42"/>
      <c r="M143" s="170"/>
      <c r="N143" s="171"/>
      <c r="O143" s="67"/>
      <c r="P143" s="67"/>
      <c r="Q143" s="67"/>
      <c r="R143" s="67"/>
      <c r="S143" s="67"/>
      <c r="T143" s="68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T143" s="19" t="s">
        <v>253</v>
      </c>
      <c r="AU143" s="19" t="s">
        <v>89</v>
      </c>
    </row>
    <row r="144" spans="1:65" s="13" customFormat="1" ht="10">
      <c r="B144" s="204"/>
      <c r="C144" s="205"/>
      <c r="D144" s="167" t="s">
        <v>247</v>
      </c>
      <c r="E144" s="206" t="s">
        <v>35</v>
      </c>
      <c r="F144" s="207" t="s">
        <v>1423</v>
      </c>
      <c r="G144" s="205"/>
      <c r="H144" s="208">
        <v>48.103999999999999</v>
      </c>
      <c r="I144" s="209"/>
      <c r="J144" s="205"/>
      <c r="K144" s="205"/>
      <c r="L144" s="210"/>
      <c r="M144" s="211"/>
      <c r="N144" s="212"/>
      <c r="O144" s="212"/>
      <c r="P144" s="212"/>
      <c r="Q144" s="212"/>
      <c r="R144" s="212"/>
      <c r="S144" s="212"/>
      <c r="T144" s="213"/>
      <c r="AT144" s="214" t="s">
        <v>247</v>
      </c>
      <c r="AU144" s="214" t="s">
        <v>89</v>
      </c>
      <c r="AV144" s="13" t="s">
        <v>89</v>
      </c>
      <c r="AW144" s="13" t="s">
        <v>39</v>
      </c>
      <c r="AX144" s="13" t="s">
        <v>87</v>
      </c>
      <c r="AY144" s="214" t="s">
        <v>154</v>
      </c>
    </row>
    <row r="145" spans="1:65" s="2" customFormat="1" ht="37.75" customHeight="1">
      <c r="A145" s="37"/>
      <c r="B145" s="38"/>
      <c r="C145" s="154" t="s">
        <v>8</v>
      </c>
      <c r="D145" s="154" t="s">
        <v>149</v>
      </c>
      <c r="E145" s="155" t="s">
        <v>918</v>
      </c>
      <c r="F145" s="156" t="s">
        <v>919</v>
      </c>
      <c r="G145" s="157" t="s">
        <v>662</v>
      </c>
      <c r="H145" s="158">
        <v>48.103999999999999</v>
      </c>
      <c r="I145" s="159">
        <v>224</v>
      </c>
      <c r="J145" s="160">
        <f>ROUND(I145*H145,2)</f>
        <v>10775.3</v>
      </c>
      <c r="K145" s="156" t="s">
        <v>251</v>
      </c>
      <c r="L145" s="42"/>
      <c r="M145" s="161" t="s">
        <v>35</v>
      </c>
      <c r="N145" s="162" t="s">
        <v>50</v>
      </c>
      <c r="O145" s="67"/>
      <c r="P145" s="163">
        <f>O145*H145</f>
        <v>0</v>
      </c>
      <c r="Q145" s="163">
        <v>0</v>
      </c>
      <c r="R145" s="163">
        <f>Q145*H145</f>
        <v>0</v>
      </c>
      <c r="S145" s="163">
        <v>0</v>
      </c>
      <c r="T145" s="164">
        <f>S145*H145</f>
        <v>0</v>
      </c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R145" s="165" t="s">
        <v>163</v>
      </c>
      <c r="AT145" s="165" t="s">
        <v>149</v>
      </c>
      <c r="AU145" s="165" t="s">
        <v>89</v>
      </c>
      <c r="AY145" s="19" t="s">
        <v>154</v>
      </c>
      <c r="BE145" s="166">
        <f>IF(N145="základní",J145,0)</f>
        <v>10775.3</v>
      </c>
      <c r="BF145" s="166">
        <f>IF(N145="snížená",J145,0)</f>
        <v>0</v>
      </c>
      <c r="BG145" s="166">
        <f>IF(N145="zákl. přenesená",J145,0)</f>
        <v>0</v>
      </c>
      <c r="BH145" s="166">
        <f>IF(N145="sníž. přenesená",J145,0)</f>
        <v>0</v>
      </c>
      <c r="BI145" s="166">
        <f>IF(N145="nulová",J145,0)</f>
        <v>0</v>
      </c>
      <c r="BJ145" s="19" t="s">
        <v>87</v>
      </c>
      <c r="BK145" s="166">
        <f>ROUND(I145*H145,2)</f>
        <v>10775.3</v>
      </c>
      <c r="BL145" s="19" t="s">
        <v>163</v>
      </c>
      <c r="BM145" s="165" t="s">
        <v>1424</v>
      </c>
    </row>
    <row r="146" spans="1:65" s="2" customFormat="1" ht="10">
      <c r="A146" s="37"/>
      <c r="B146" s="38"/>
      <c r="C146" s="39"/>
      <c r="D146" s="215" t="s">
        <v>253</v>
      </c>
      <c r="E146" s="39"/>
      <c r="F146" s="216" t="s">
        <v>921</v>
      </c>
      <c r="G146" s="39"/>
      <c r="H146" s="39"/>
      <c r="I146" s="169"/>
      <c r="J146" s="39"/>
      <c r="K146" s="39"/>
      <c r="L146" s="42"/>
      <c r="M146" s="170"/>
      <c r="N146" s="171"/>
      <c r="O146" s="67"/>
      <c r="P146" s="67"/>
      <c r="Q146" s="67"/>
      <c r="R146" s="67"/>
      <c r="S146" s="67"/>
      <c r="T146" s="68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T146" s="19" t="s">
        <v>253</v>
      </c>
      <c r="AU146" s="19" t="s">
        <v>89</v>
      </c>
    </row>
    <row r="147" spans="1:65" s="13" customFormat="1" ht="10">
      <c r="B147" s="204"/>
      <c r="C147" s="205"/>
      <c r="D147" s="167" t="s">
        <v>247</v>
      </c>
      <c r="E147" s="206" t="s">
        <v>35</v>
      </c>
      <c r="F147" s="207" t="s">
        <v>1423</v>
      </c>
      <c r="G147" s="205"/>
      <c r="H147" s="208">
        <v>48.103999999999999</v>
      </c>
      <c r="I147" s="209"/>
      <c r="J147" s="205"/>
      <c r="K147" s="205"/>
      <c r="L147" s="210"/>
      <c r="M147" s="211"/>
      <c r="N147" s="212"/>
      <c r="O147" s="212"/>
      <c r="P147" s="212"/>
      <c r="Q147" s="212"/>
      <c r="R147" s="212"/>
      <c r="S147" s="212"/>
      <c r="T147" s="213"/>
      <c r="AT147" s="214" t="s">
        <v>247</v>
      </c>
      <c r="AU147" s="214" t="s">
        <v>89</v>
      </c>
      <c r="AV147" s="13" t="s">
        <v>89</v>
      </c>
      <c r="AW147" s="13" t="s">
        <v>39</v>
      </c>
      <c r="AX147" s="13" t="s">
        <v>87</v>
      </c>
      <c r="AY147" s="214" t="s">
        <v>154</v>
      </c>
    </row>
    <row r="148" spans="1:65" s="2" customFormat="1" ht="24.15" customHeight="1">
      <c r="A148" s="37"/>
      <c r="B148" s="38"/>
      <c r="C148" s="154" t="s">
        <v>212</v>
      </c>
      <c r="D148" s="154" t="s">
        <v>149</v>
      </c>
      <c r="E148" s="155" t="s">
        <v>704</v>
      </c>
      <c r="F148" s="156" t="s">
        <v>610</v>
      </c>
      <c r="G148" s="157" t="s">
        <v>562</v>
      </c>
      <c r="H148" s="158">
        <v>182.79499999999999</v>
      </c>
      <c r="I148" s="159">
        <v>180</v>
      </c>
      <c r="J148" s="160">
        <f>ROUND(I148*H148,2)</f>
        <v>32903.1</v>
      </c>
      <c r="K148" s="156" t="s">
        <v>251</v>
      </c>
      <c r="L148" s="42"/>
      <c r="M148" s="161" t="s">
        <v>35</v>
      </c>
      <c r="N148" s="162" t="s">
        <v>50</v>
      </c>
      <c r="O148" s="67"/>
      <c r="P148" s="163">
        <f>O148*H148</f>
        <v>0</v>
      </c>
      <c r="Q148" s="163">
        <v>0</v>
      </c>
      <c r="R148" s="163">
        <f>Q148*H148</f>
        <v>0</v>
      </c>
      <c r="S148" s="163">
        <v>0</v>
      </c>
      <c r="T148" s="164">
        <f>S148*H148</f>
        <v>0</v>
      </c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R148" s="165" t="s">
        <v>163</v>
      </c>
      <c r="AT148" s="165" t="s">
        <v>149</v>
      </c>
      <c r="AU148" s="165" t="s">
        <v>89</v>
      </c>
      <c r="AY148" s="19" t="s">
        <v>154</v>
      </c>
      <c r="BE148" s="166">
        <f>IF(N148="základní",J148,0)</f>
        <v>32903.1</v>
      </c>
      <c r="BF148" s="166">
        <f>IF(N148="snížená",J148,0)</f>
        <v>0</v>
      </c>
      <c r="BG148" s="166">
        <f>IF(N148="zákl. přenesená",J148,0)</f>
        <v>0</v>
      </c>
      <c r="BH148" s="166">
        <f>IF(N148="sníž. přenesená",J148,0)</f>
        <v>0</v>
      </c>
      <c r="BI148" s="166">
        <f>IF(N148="nulová",J148,0)</f>
        <v>0</v>
      </c>
      <c r="BJ148" s="19" t="s">
        <v>87</v>
      </c>
      <c r="BK148" s="166">
        <f>ROUND(I148*H148,2)</f>
        <v>32903.1</v>
      </c>
      <c r="BL148" s="19" t="s">
        <v>163</v>
      </c>
      <c r="BM148" s="165" t="s">
        <v>1425</v>
      </c>
    </row>
    <row r="149" spans="1:65" s="2" customFormat="1" ht="10">
      <c r="A149" s="37"/>
      <c r="B149" s="38"/>
      <c r="C149" s="39"/>
      <c r="D149" s="215" t="s">
        <v>253</v>
      </c>
      <c r="E149" s="39"/>
      <c r="F149" s="216" t="s">
        <v>706</v>
      </c>
      <c r="G149" s="39"/>
      <c r="H149" s="39"/>
      <c r="I149" s="169"/>
      <c r="J149" s="39"/>
      <c r="K149" s="39"/>
      <c r="L149" s="42"/>
      <c r="M149" s="170"/>
      <c r="N149" s="171"/>
      <c r="O149" s="67"/>
      <c r="P149" s="67"/>
      <c r="Q149" s="67"/>
      <c r="R149" s="67"/>
      <c r="S149" s="67"/>
      <c r="T149" s="68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T149" s="19" t="s">
        <v>253</v>
      </c>
      <c r="AU149" s="19" t="s">
        <v>89</v>
      </c>
    </row>
    <row r="150" spans="1:65" s="13" customFormat="1" ht="10">
      <c r="B150" s="204"/>
      <c r="C150" s="205"/>
      <c r="D150" s="167" t="s">
        <v>247</v>
      </c>
      <c r="E150" s="206" t="s">
        <v>35</v>
      </c>
      <c r="F150" s="207" t="s">
        <v>1426</v>
      </c>
      <c r="G150" s="205"/>
      <c r="H150" s="208">
        <v>96.207999999999998</v>
      </c>
      <c r="I150" s="209"/>
      <c r="J150" s="205"/>
      <c r="K150" s="205"/>
      <c r="L150" s="210"/>
      <c r="M150" s="211"/>
      <c r="N150" s="212"/>
      <c r="O150" s="212"/>
      <c r="P150" s="212"/>
      <c r="Q150" s="212"/>
      <c r="R150" s="212"/>
      <c r="S150" s="212"/>
      <c r="T150" s="213"/>
      <c r="AT150" s="214" t="s">
        <v>247</v>
      </c>
      <c r="AU150" s="214" t="s">
        <v>89</v>
      </c>
      <c r="AV150" s="13" t="s">
        <v>89</v>
      </c>
      <c r="AW150" s="13" t="s">
        <v>39</v>
      </c>
      <c r="AX150" s="13" t="s">
        <v>79</v>
      </c>
      <c r="AY150" s="214" t="s">
        <v>154</v>
      </c>
    </row>
    <row r="151" spans="1:65" s="15" customFormat="1" ht="10">
      <c r="B151" s="238"/>
      <c r="C151" s="239"/>
      <c r="D151" s="167" t="s">
        <v>247</v>
      </c>
      <c r="E151" s="240" t="s">
        <v>35</v>
      </c>
      <c r="F151" s="241" t="s">
        <v>482</v>
      </c>
      <c r="G151" s="239"/>
      <c r="H151" s="242">
        <v>96.207999999999998</v>
      </c>
      <c r="I151" s="243"/>
      <c r="J151" s="239"/>
      <c r="K151" s="239"/>
      <c r="L151" s="244"/>
      <c r="M151" s="245"/>
      <c r="N151" s="246"/>
      <c r="O151" s="246"/>
      <c r="P151" s="246"/>
      <c r="Q151" s="246"/>
      <c r="R151" s="246"/>
      <c r="S151" s="246"/>
      <c r="T151" s="247"/>
      <c r="AT151" s="248" t="s">
        <v>247</v>
      </c>
      <c r="AU151" s="248" t="s">
        <v>89</v>
      </c>
      <c r="AV151" s="15" t="s">
        <v>159</v>
      </c>
      <c r="AW151" s="15" t="s">
        <v>39</v>
      </c>
      <c r="AX151" s="15" t="s">
        <v>79</v>
      </c>
      <c r="AY151" s="248" t="s">
        <v>154</v>
      </c>
    </row>
    <row r="152" spans="1:65" s="13" customFormat="1" ht="10">
      <c r="B152" s="204"/>
      <c r="C152" s="205"/>
      <c r="D152" s="167" t="s">
        <v>247</v>
      </c>
      <c r="E152" s="206" t="s">
        <v>35</v>
      </c>
      <c r="F152" s="207" t="s">
        <v>1427</v>
      </c>
      <c r="G152" s="205"/>
      <c r="H152" s="208">
        <v>182.79499999999999</v>
      </c>
      <c r="I152" s="209"/>
      <c r="J152" s="205"/>
      <c r="K152" s="205"/>
      <c r="L152" s="210"/>
      <c r="M152" s="211"/>
      <c r="N152" s="212"/>
      <c r="O152" s="212"/>
      <c r="P152" s="212"/>
      <c r="Q152" s="212"/>
      <c r="R152" s="212"/>
      <c r="S152" s="212"/>
      <c r="T152" s="213"/>
      <c r="AT152" s="214" t="s">
        <v>247</v>
      </c>
      <c r="AU152" s="214" t="s">
        <v>89</v>
      </c>
      <c r="AV152" s="13" t="s">
        <v>89</v>
      </c>
      <c r="AW152" s="13" t="s">
        <v>39</v>
      </c>
      <c r="AX152" s="13" t="s">
        <v>87</v>
      </c>
      <c r="AY152" s="214" t="s">
        <v>154</v>
      </c>
    </row>
    <row r="153" spans="1:65" s="2" customFormat="1" ht="24.15" customHeight="1">
      <c r="A153" s="37"/>
      <c r="B153" s="38"/>
      <c r="C153" s="154" t="s">
        <v>216</v>
      </c>
      <c r="D153" s="154" t="s">
        <v>149</v>
      </c>
      <c r="E153" s="155" t="s">
        <v>709</v>
      </c>
      <c r="F153" s="156" t="s">
        <v>710</v>
      </c>
      <c r="G153" s="157" t="s">
        <v>662</v>
      </c>
      <c r="H153" s="158">
        <v>96.207999999999998</v>
      </c>
      <c r="I153" s="159">
        <v>22</v>
      </c>
      <c r="J153" s="160">
        <f>ROUND(I153*H153,2)</f>
        <v>2116.58</v>
      </c>
      <c r="K153" s="156" t="s">
        <v>251</v>
      </c>
      <c r="L153" s="42"/>
      <c r="M153" s="161" t="s">
        <v>35</v>
      </c>
      <c r="N153" s="162" t="s">
        <v>50</v>
      </c>
      <c r="O153" s="67"/>
      <c r="P153" s="163">
        <f>O153*H153</f>
        <v>0</v>
      </c>
      <c r="Q153" s="163">
        <v>0</v>
      </c>
      <c r="R153" s="163">
        <f>Q153*H153</f>
        <v>0</v>
      </c>
      <c r="S153" s="163">
        <v>0</v>
      </c>
      <c r="T153" s="164">
        <f>S153*H153</f>
        <v>0</v>
      </c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R153" s="165" t="s">
        <v>163</v>
      </c>
      <c r="AT153" s="165" t="s">
        <v>149</v>
      </c>
      <c r="AU153" s="165" t="s">
        <v>89</v>
      </c>
      <c r="AY153" s="19" t="s">
        <v>154</v>
      </c>
      <c r="BE153" s="166">
        <f>IF(N153="základní",J153,0)</f>
        <v>2116.58</v>
      </c>
      <c r="BF153" s="166">
        <f>IF(N153="snížená",J153,0)</f>
        <v>0</v>
      </c>
      <c r="BG153" s="166">
        <f>IF(N153="zákl. přenesená",J153,0)</f>
        <v>0</v>
      </c>
      <c r="BH153" s="166">
        <f>IF(N153="sníž. přenesená",J153,0)</f>
        <v>0</v>
      </c>
      <c r="BI153" s="166">
        <f>IF(N153="nulová",J153,0)</f>
        <v>0</v>
      </c>
      <c r="BJ153" s="19" t="s">
        <v>87</v>
      </c>
      <c r="BK153" s="166">
        <f>ROUND(I153*H153,2)</f>
        <v>2116.58</v>
      </c>
      <c r="BL153" s="19" t="s">
        <v>163</v>
      </c>
      <c r="BM153" s="165" t="s">
        <v>1428</v>
      </c>
    </row>
    <row r="154" spans="1:65" s="2" customFormat="1" ht="10">
      <c r="A154" s="37"/>
      <c r="B154" s="38"/>
      <c r="C154" s="39"/>
      <c r="D154" s="215" t="s">
        <v>253</v>
      </c>
      <c r="E154" s="39"/>
      <c r="F154" s="216" t="s">
        <v>712</v>
      </c>
      <c r="G154" s="39"/>
      <c r="H154" s="39"/>
      <c r="I154" s="169"/>
      <c r="J154" s="39"/>
      <c r="K154" s="39"/>
      <c r="L154" s="42"/>
      <c r="M154" s="170"/>
      <c r="N154" s="171"/>
      <c r="O154" s="67"/>
      <c r="P154" s="67"/>
      <c r="Q154" s="67"/>
      <c r="R154" s="67"/>
      <c r="S154" s="67"/>
      <c r="T154" s="68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T154" s="19" t="s">
        <v>253</v>
      </c>
      <c r="AU154" s="19" t="s">
        <v>89</v>
      </c>
    </row>
    <row r="155" spans="1:65" s="13" customFormat="1" ht="10">
      <c r="B155" s="204"/>
      <c r="C155" s="205"/>
      <c r="D155" s="167" t="s">
        <v>247</v>
      </c>
      <c r="E155" s="206" t="s">
        <v>35</v>
      </c>
      <c r="F155" s="207" t="s">
        <v>1426</v>
      </c>
      <c r="G155" s="205"/>
      <c r="H155" s="208">
        <v>96.207999999999998</v>
      </c>
      <c r="I155" s="209"/>
      <c r="J155" s="205"/>
      <c r="K155" s="205"/>
      <c r="L155" s="210"/>
      <c r="M155" s="211"/>
      <c r="N155" s="212"/>
      <c r="O155" s="212"/>
      <c r="P155" s="212"/>
      <c r="Q155" s="212"/>
      <c r="R155" s="212"/>
      <c r="S155" s="212"/>
      <c r="T155" s="213"/>
      <c r="AT155" s="214" t="s">
        <v>247</v>
      </c>
      <c r="AU155" s="214" t="s">
        <v>89</v>
      </c>
      <c r="AV155" s="13" t="s">
        <v>89</v>
      </c>
      <c r="AW155" s="13" t="s">
        <v>39</v>
      </c>
      <c r="AX155" s="13" t="s">
        <v>87</v>
      </c>
      <c r="AY155" s="214" t="s">
        <v>154</v>
      </c>
    </row>
    <row r="156" spans="1:65" s="12" customFormat="1" ht="22.75" customHeight="1">
      <c r="B156" s="188"/>
      <c r="C156" s="189"/>
      <c r="D156" s="190" t="s">
        <v>78</v>
      </c>
      <c r="E156" s="202" t="s">
        <v>163</v>
      </c>
      <c r="F156" s="202" t="s">
        <v>713</v>
      </c>
      <c r="G156" s="189"/>
      <c r="H156" s="189"/>
      <c r="I156" s="192"/>
      <c r="J156" s="203">
        <f>BK156</f>
        <v>117885.66999999998</v>
      </c>
      <c r="K156" s="189"/>
      <c r="L156" s="194"/>
      <c r="M156" s="195"/>
      <c r="N156" s="196"/>
      <c r="O156" s="196"/>
      <c r="P156" s="197">
        <f>SUM(P157:P177)</f>
        <v>0</v>
      </c>
      <c r="Q156" s="196"/>
      <c r="R156" s="197">
        <f>SUM(R157:R177)</f>
        <v>0</v>
      </c>
      <c r="S156" s="196"/>
      <c r="T156" s="198">
        <f>SUM(T157:T177)</f>
        <v>0</v>
      </c>
      <c r="AR156" s="199" t="s">
        <v>87</v>
      </c>
      <c r="AT156" s="200" t="s">
        <v>78</v>
      </c>
      <c r="AU156" s="200" t="s">
        <v>87</v>
      </c>
      <c r="AY156" s="199" t="s">
        <v>154</v>
      </c>
      <c r="BK156" s="201">
        <f>SUM(BK157:BK177)</f>
        <v>117885.66999999998</v>
      </c>
    </row>
    <row r="157" spans="1:65" s="2" customFormat="1" ht="24.15" customHeight="1">
      <c r="A157" s="37"/>
      <c r="B157" s="38"/>
      <c r="C157" s="154" t="s">
        <v>220</v>
      </c>
      <c r="D157" s="154" t="s">
        <v>149</v>
      </c>
      <c r="E157" s="155" t="s">
        <v>714</v>
      </c>
      <c r="F157" s="156" t="s">
        <v>715</v>
      </c>
      <c r="G157" s="157" t="s">
        <v>662</v>
      </c>
      <c r="H157" s="158">
        <v>69.388999999999996</v>
      </c>
      <c r="I157" s="159">
        <v>157</v>
      </c>
      <c r="J157" s="160">
        <f>ROUND(I157*H157,2)</f>
        <v>10894.07</v>
      </c>
      <c r="K157" s="156" t="s">
        <v>251</v>
      </c>
      <c r="L157" s="42"/>
      <c r="M157" s="161" t="s">
        <v>35</v>
      </c>
      <c r="N157" s="162" t="s">
        <v>50</v>
      </c>
      <c r="O157" s="67"/>
      <c r="P157" s="163">
        <f>O157*H157</f>
        <v>0</v>
      </c>
      <c r="Q157" s="163">
        <v>0</v>
      </c>
      <c r="R157" s="163">
        <f>Q157*H157</f>
        <v>0</v>
      </c>
      <c r="S157" s="163">
        <v>0</v>
      </c>
      <c r="T157" s="164">
        <f>S157*H157</f>
        <v>0</v>
      </c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R157" s="165" t="s">
        <v>163</v>
      </c>
      <c r="AT157" s="165" t="s">
        <v>149</v>
      </c>
      <c r="AU157" s="165" t="s">
        <v>89</v>
      </c>
      <c r="AY157" s="19" t="s">
        <v>154</v>
      </c>
      <c r="BE157" s="166">
        <f>IF(N157="základní",J157,0)</f>
        <v>10894.07</v>
      </c>
      <c r="BF157" s="166">
        <f>IF(N157="snížená",J157,0)</f>
        <v>0</v>
      </c>
      <c r="BG157" s="166">
        <f>IF(N157="zákl. přenesená",J157,0)</f>
        <v>0</v>
      </c>
      <c r="BH157" s="166">
        <f>IF(N157="sníž. přenesená",J157,0)</f>
        <v>0</v>
      </c>
      <c r="BI157" s="166">
        <f>IF(N157="nulová",J157,0)</f>
        <v>0</v>
      </c>
      <c r="BJ157" s="19" t="s">
        <v>87</v>
      </c>
      <c r="BK157" s="166">
        <f>ROUND(I157*H157,2)</f>
        <v>10894.07</v>
      </c>
      <c r="BL157" s="19" t="s">
        <v>163</v>
      </c>
      <c r="BM157" s="165" t="s">
        <v>1429</v>
      </c>
    </row>
    <row r="158" spans="1:65" s="2" customFormat="1" ht="10">
      <c r="A158" s="37"/>
      <c r="B158" s="38"/>
      <c r="C158" s="39"/>
      <c r="D158" s="215" t="s">
        <v>253</v>
      </c>
      <c r="E158" s="39"/>
      <c r="F158" s="216" t="s">
        <v>717</v>
      </c>
      <c r="G158" s="39"/>
      <c r="H158" s="39"/>
      <c r="I158" s="169"/>
      <c r="J158" s="39"/>
      <c r="K158" s="39"/>
      <c r="L158" s="42"/>
      <c r="M158" s="170"/>
      <c r="N158" s="171"/>
      <c r="O158" s="67"/>
      <c r="P158" s="67"/>
      <c r="Q158" s="67"/>
      <c r="R158" s="67"/>
      <c r="S158" s="67"/>
      <c r="T158" s="68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T158" s="19" t="s">
        <v>253</v>
      </c>
      <c r="AU158" s="19" t="s">
        <v>89</v>
      </c>
    </row>
    <row r="159" spans="1:65" s="13" customFormat="1" ht="10">
      <c r="B159" s="204"/>
      <c r="C159" s="205"/>
      <c r="D159" s="167" t="s">
        <v>247</v>
      </c>
      <c r="E159" s="206" t="s">
        <v>35</v>
      </c>
      <c r="F159" s="207" t="s">
        <v>1430</v>
      </c>
      <c r="G159" s="205"/>
      <c r="H159" s="208">
        <v>69.388999999999996</v>
      </c>
      <c r="I159" s="209"/>
      <c r="J159" s="205"/>
      <c r="K159" s="205"/>
      <c r="L159" s="210"/>
      <c r="M159" s="211"/>
      <c r="N159" s="212"/>
      <c r="O159" s="212"/>
      <c r="P159" s="212"/>
      <c r="Q159" s="212"/>
      <c r="R159" s="212"/>
      <c r="S159" s="212"/>
      <c r="T159" s="213"/>
      <c r="AT159" s="214" t="s">
        <v>247</v>
      </c>
      <c r="AU159" s="214" t="s">
        <v>89</v>
      </c>
      <c r="AV159" s="13" t="s">
        <v>89</v>
      </c>
      <c r="AW159" s="13" t="s">
        <v>39</v>
      </c>
      <c r="AX159" s="13" t="s">
        <v>87</v>
      </c>
      <c r="AY159" s="214" t="s">
        <v>154</v>
      </c>
    </row>
    <row r="160" spans="1:65" s="2" customFormat="1" ht="16.5" customHeight="1">
      <c r="A160" s="37"/>
      <c r="B160" s="38"/>
      <c r="C160" s="228" t="s">
        <v>341</v>
      </c>
      <c r="D160" s="228" t="s">
        <v>463</v>
      </c>
      <c r="E160" s="229" t="s">
        <v>719</v>
      </c>
      <c r="F160" s="230" t="s">
        <v>720</v>
      </c>
      <c r="G160" s="231" t="s">
        <v>562</v>
      </c>
      <c r="H160" s="232">
        <v>142.24700000000001</v>
      </c>
      <c r="I160" s="233">
        <v>430</v>
      </c>
      <c r="J160" s="234">
        <f>ROUND(I160*H160,2)</f>
        <v>61166.21</v>
      </c>
      <c r="K160" s="230" t="s">
        <v>251</v>
      </c>
      <c r="L160" s="235"/>
      <c r="M160" s="236" t="s">
        <v>35</v>
      </c>
      <c r="N160" s="237" t="s">
        <v>50</v>
      </c>
      <c r="O160" s="67"/>
      <c r="P160" s="163">
        <f>O160*H160</f>
        <v>0</v>
      </c>
      <c r="Q160" s="163">
        <v>0</v>
      </c>
      <c r="R160" s="163">
        <f>Q160*H160</f>
        <v>0</v>
      </c>
      <c r="S160" s="163">
        <v>0</v>
      </c>
      <c r="T160" s="164">
        <f>S160*H160</f>
        <v>0</v>
      </c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R160" s="165" t="s">
        <v>179</v>
      </c>
      <c r="AT160" s="165" t="s">
        <v>463</v>
      </c>
      <c r="AU160" s="165" t="s">
        <v>89</v>
      </c>
      <c r="AY160" s="19" t="s">
        <v>154</v>
      </c>
      <c r="BE160" s="166">
        <f>IF(N160="základní",J160,0)</f>
        <v>61166.21</v>
      </c>
      <c r="BF160" s="166">
        <f>IF(N160="snížená",J160,0)</f>
        <v>0</v>
      </c>
      <c r="BG160" s="166">
        <f>IF(N160="zákl. přenesená",J160,0)</f>
        <v>0</v>
      </c>
      <c r="BH160" s="166">
        <f>IF(N160="sníž. přenesená",J160,0)</f>
        <v>0</v>
      </c>
      <c r="BI160" s="166">
        <f>IF(N160="nulová",J160,0)</f>
        <v>0</v>
      </c>
      <c r="BJ160" s="19" t="s">
        <v>87</v>
      </c>
      <c r="BK160" s="166">
        <f>ROUND(I160*H160,2)</f>
        <v>61166.21</v>
      </c>
      <c r="BL160" s="19" t="s">
        <v>163</v>
      </c>
      <c r="BM160" s="165" t="s">
        <v>1431</v>
      </c>
    </row>
    <row r="161" spans="1:65" s="13" customFormat="1" ht="10">
      <c r="B161" s="204"/>
      <c r="C161" s="205"/>
      <c r="D161" s="167" t="s">
        <v>247</v>
      </c>
      <c r="E161" s="206" t="s">
        <v>35</v>
      </c>
      <c r="F161" s="207" t="s">
        <v>1432</v>
      </c>
      <c r="G161" s="205"/>
      <c r="H161" s="208">
        <v>69.388999999999996</v>
      </c>
      <c r="I161" s="209"/>
      <c r="J161" s="205"/>
      <c r="K161" s="205"/>
      <c r="L161" s="210"/>
      <c r="M161" s="211"/>
      <c r="N161" s="212"/>
      <c r="O161" s="212"/>
      <c r="P161" s="212"/>
      <c r="Q161" s="212"/>
      <c r="R161" s="212"/>
      <c r="S161" s="212"/>
      <c r="T161" s="213"/>
      <c r="AT161" s="214" t="s">
        <v>247</v>
      </c>
      <c r="AU161" s="214" t="s">
        <v>89</v>
      </c>
      <c r="AV161" s="13" t="s">
        <v>89</v>
      </c>
      <c r="AW161" s="13" t="s">
        <v>39</v>
      </c>
      <c r="AX161" s="13" t="s">
        <v>79</v>
      </c>
      <c r="AY161" s="214" t="s">
        <v>154</v>
      </c>
    </row>
    <row r="162" spans="1:65" s="15" customFormat="1" ht="10">
      <c r="B162" s="238"/>
      <c r="C162" s="239"/>
      <c r="D162" s="167" t="s">
        <v>247</v>
      </c>
      <c r="E162" s="240" t="s">
        <v>35</v>
      </c>
      <c r="F162" s="241" t="s">
        <v>482</v>
      </c>
      <c r="G162" s="239"/>
      <c r="H162" s="242">
        <v>69.388999999999996</v>
      </c>
      <c r="I162" s="243"/>
      <c r="J162" s="239"/>
      <c r="K162" s="239"/>
      <c r="L162" s="244"/>
      <c r="M162" s="245"/>
      <c r="N162" s="246"/>
      <c r="O162" s="246"/>
      <c r="P162" s="246"/>
      <c r="Q162" s="246"/>
      <c r="R162" s="246"/>
      <c r="S162" s="246"/>
      <c r="T162" s="247"/>
      <c r="AT162" s="248" t="s">
        <v>247</v>
      </c>
      <c r="AU162" s="248" t="s">
        <v>89</v>
      </c>
      <c r="AV162" s="15" t="s">
        <v>159</v>
      </c>
      <c r="AW162" s="15" t="s">
        <v>39</v>
      </c>
      <c r="AX162" s="15" t="s">
        <v>79</v>
      </c>
      <c r="AY162" s="248" t="s">
        <v>154</v>
      </c>
    </row>
    <row r="163" spans="1:65" s="13" customFormat="1" ht="10">
      <c r="B163" s="204"/>
      <c r="C163" s="205"/>
      <c r="D163" s="167" t="s">
        <v>247</v>
      </c>
      <c r="E163" s="206" t="s">
        <v>35</v>
      </c>
      <c r="F163" s="207" t="s">
        <v>1433</v>
      </c>
      <c r="G163" s="205"/>
      <c r="H163" s="208">
        <v>142.24700000000001</v>
      </c>
      <c r="I163" s="209"/>
      <c r="J163" s="205"/>
      <c r="K163" s="205"/>
      <c r="L163" s="210"/>
      <c r="M163" s="211"/>
      <c r="N163" s="212"/>
      <c r="O163" s="212"/>
      <c r="P163" s="212"/>
      <c r="Q163" s="212"/>
      <c r="R163" s="212"/>
      <c r="S163" s="212"/>
      <c r="T163" s="213"/>
      <c r="AT163" s="214" t="s">
        <v>247</v>
      </c>
      <c r="AU163" s="214" t="s">
        <v>89</v>
      </c>
      <c r="AV163" s="13" t="s">
        <v>89</v>
      </c>
      <c r="AW163" s="13" t="s">
        <v>39</v>
      </c>
      <c r="AX163" s="13" t="s">
        <v>87</v>
      </c>
      <c r="AY163" s="214" t="s">
        <v>154</v>
      </c>
    </row>
    <row r="164" spans="1:65" s="2" customFormat="1" ht="37.75" customHeight="1">
      <c r="A164" s="37"/>
      <c r="B164" s="38"/>
      <c r="C164" s="154" t="s">
        <v>349</v>
      </c>
      <c r="D164" s="154" t="s">
        <v>149</v>
      </c>
      <c r="E164" s="155" t="s">
        <v>949</v>
      </c>
      <c r="F164" s="156" t="s">
        <v>950</v>
      </c>
      <c r="G164" s="157" t="s">
        <v>662</v>
      </c>
      <c r="H164" s="158">
        <v>20.434000000000001</v>
      </c>
      <c r="I164" s="159">
        <v>630</v>
      </c>
      <c r="J164" s="160">
        <f>ROUND(I164*H164,2)</f>
        <v>12873.42</v>
      </c>
      <c r="K164" s="156" t="s">
        <v>251</v>
      </c>
      <c r="L164" s="42"/>
      <c r="M164" s="161" t="s">
        <v>35</v>
      </c>
      <c r="N164" s="162" t="s">
        <v>50</v>
      </c>
      <c r="O164" s="67"/>
      <c r="P164" s="163">
        <f>O164*H164</f>
        <v>0</v>
      </c>
      <c r="Q164" s="163">
        <v>0</v>
      </c>
      <c r="R164" s="163">
        <f>Q164*H164</f>
        <v>0</v>
      </c>
      <c r="S164" s="163">
        <v>0</v>
      </c>
      <c r="T164" s="164">
        <f>S164*H164</f>
        <v>0</v>
      </c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R164" s="165" t="s">
        <v>163</v>
      </c>
      <c r="AT164" s="165" t="s">
        <v>149</v>
      </c>
      <c r="AU164" s="165" t="s">
        <v>89</v>
      </c>
      <c r="AY164" s="19" t="s">
        <v>154</v>
      </c>
      <c r="BE164" s="166">
        <f>IF(N164="základní",J164,0)</f>
        <v>12873.42</v>
      </c>
      <c r="BF164" s="166">
        <f>IF(N164="snížená",J164,0)</f>
        <v>0</v>
      </c>
      <c r="BG164" s="166">
        <f>IF(N164="zákl. přenesená",J164,0)</f>
        <v>0</v>
      </c>
      <c r="BH164" s="166">
        <f>IF(N164="sníž. přenesená",J164,0)</f>
        <v>0</v>
      </c>
      <c r="BI164" s="166">
        <f>IF(N164="nulová",J164,0)</f>
        <v>0</v>
      </c>
      <c r="BJ164" s="19" t="s">
        <v>87</v>
      </c>
      <c r="BK164" s="166">
        <f>ROUND(I164*H164,2)</f>
        <v>12873.42</v>
      </c>
      <c r="BL164" s="19" t="s">
        <v>163</v>
      </c>
      <c r="BM164" s="165" t="s">
        <v>1434</v>
      </c>
    </row>
    <row r="165" spans="1:65" s="2" customFormat="1" ht="10">
      <c r="A165" s="37"/>
      <c r="B165" s="38"/>
      <c r="C165" s="39"/>
      <c r="D165" s="215" t="s">
        <v>253</v>
      </c>
      <c r="E165" s="39"/>
      <c r="F165" s="216" t="s">
        <v>952</v>
      </c>
      <c r="G165" s="39"/>
      <c r="H165" s="39"/>
      <c r="I165" s="169"/>
      <c r="J165" s="39"/>
      <c r="K165" s="39"/>
      <c r="L165" s="42"/>
      <c r="M165" s="170"/>
      <c r="N165" s="171"/>
      <c r="O165" s="67"/>
      <c r="P165" s="67"/>
      <c r="Q165" s="67"/>
      <c r="R165" s="67"/>
      <c r="S165" s="67"/>
      <c r="T165" s="68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T165" s="19" t="s">
        <v>253</v>
      </c>
      <c r="AU165" s="19" t="s">
        <v>89</v>
      </c>
    </row>
    <row r="166" spans="1:65" s="13" customFormat="1" ht="10">
      <c r="B166" s="204"/>
      <c r="C166" s="205"/>
      <c r="D166" s="167" t="s">
        <v>247</v>
      </c>
      <c r="E166" s="206" t="s">
        <v>35</v>
      </c>
      <c r="F166" s="207" t="s">
        <v>1435</v>
      </c>
      <c r="G166" s="205"/>
      <c r="H166" s="208">
        <v>20.434000000000001</v>
      </c>
      <c r="I166" s="209"/>
      <c r="J166" s="205"/>
      <c r="K166" s="205"/>
      <c r="L166" s="210"/>
      <c r="M166" s="211"/>
      <c r="N166" s="212"/>
      <c r="O166" s="212"/>
      <c r="P166" s="212"/>
      <c r="Q166" s="212"/>
      <c r="R166" s="212"/>
      <c r="S166" s="212"/>
      <c r="T166" s="213"/>
      <c r="AT166" s="214" t="s">
        <v>247</v>
      </c>
      <c r="AU166" s="214" t="s">
        <v>89</v>
      </c>
      <c r="AV166" s="13" t="s">
        <v>89</v>
      </c>
      <c r="AW166" s="13" t="s">
        <v>39</v>
      </c>
      <c r="AX166" s="13" t="s">
        <v>87</v>
      </c>
      <c r="AY166" s="214" t="s">
        <v>154</v>
      </c>
    </row>
    <row r="167" spans="1:65" s="2" customFormat="1" ht="16.5" customHeight="1">
      <c r="A167" s="37"/>
      <c r="B167" s="38"/>
      <c r="C167" s="228" t="s">
        <v>7</v>
      </c>
      <c r="D167" s="228" t="s">
        <v>463</v>
      </c>
      <c r="E167" s="229" t="s">
        <v>962</v>
      </c>
      <c r="F167" s="230" t="s">
        <v>963</v>
      </c>
      <c r="G167" s="231" t="s">
        <v>562</v>
      </c>
      <c r="H167" s="232">
        <v>39.872999999999998</v>
      </c>
      <c r="I167" s="233">
        <v>302</v>
      </c>
      <c r="J167" s="234">
        <f>ROUND(I167*H167,2)</f>
        <v>12041.65</v>
      </c>
      <c r="K167" s="230" t="s">
        <v>251</v>
      </c>
      <c r="L167" s="235"/>
      <c r="M167" s="236" t="s">
        <v>35</v>
      </c>
      <c r="N167" s="237" t="s">
        <v>50</v>
      </c>
      <c r="O167" s="67"/>
      <c r="P167" s="163">
        <f>O167*H167</f>
        <v>0</v>
      </c>
      <c r="Q167" s="163">
        <v>0</v>
      </c>
      <c r="R167" s="163">
        <f>Q167*H167</f>
        <v>0</v>
      </c>
      <c r="S167" s="163">
        <v>0</v>
      </c>
      <c r="T167" s="164">
        <f>S167*H167</f>
        <v>0</v>
      </c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R167" s="165" t="s">
        <v>179</v>
      </c>
      <c r="AT167" s="165" t="s">
        <v>463</v>
      </c>
      <c r="AU167" s="165" t="s">
        <v>89</v>
      </c>
      <c r="AY167" s="19" t="s">
        <v>154</v>
      </c>
      <c r="BE167" s="166">
        <f>IF(N167="základní",J167,0)</f>
        <v>12041.65</v>
      </c>
      <c r="BF167" s="166">
        <f>IF(N167="snížená",J167,0)</f>
        <v>0</v>
      </c>
      <c r="BG167" s="166">
        <f>IF(N167="zákl. přenesená",J167,0)</f>
        <v>0</v>
      </c>
      <c r="BH167" s="166">
        <f>IF(N167="sníž. přenesená",J167,0)</f>
        <v>0</v>
      </c>
      <c r="BI167" s="166">
        <f>IF(N167="nulová",J167,0)</f>
        <v>0</v>
      </c>
      <c r="BJ167" s="19" t="s">
        <v>87</v>
      </c>
      <c r="BK167" s="166">
        <f>ROUND(I167*H167,2)</f>
        <v>12041.65</v>
      </c>
      <c r="BL167" s="19" t="s">
        <v>163</v>
      </c>
      <c r="BM167" s="165" t="s">
        <v>1436</v>
      </c>
    </row>
    <row r="168" spans="1:65" s="13" customFormat="1" ht="10">
      <c r="B168" s="204"/>
      <c r="C168" s="205"/>
      <c r="D168" s="167" t="s">
        <v>247</v>
      </c>
      <c r="E168" s="206" t="s">
        <v>35</v>
      </c>
      <c r="F168" s="207" t="s">
        <v>1435</v>
      </c>
      <c r="G168" s="205"/>
      <c r="H168" s="208">
        <v>20.434000000000001</v>
      </c>
      <c r="I168" s="209"/>
      <c r="J168" s="205"/>
      <c r="K168" s="205"/>
      <c r="L168" s="210"/>
      <c r="M168" s="211"/>
      <c r="N168" s="212"/>
      <c r="O168" s="212"/>
      <c r="P168" s="212"/>
      <c r="Q168" s="212"/>
      <c r="R168" s="212"/>
      <c r="S168" s="212"/>
      <c r="T168" s="213"/>
      <c r="AT168" s="214" t="s">
        <v>247</v>
      </c>
      <c r="AU168" s="214" t="s">
        <v>89</v>
      </c>
      <c r="AV168" s="13" t="s">
        <v>89</v>
      </c>
      <c r="AW168" s="13" t="s">
        <v>39</v>
      </c>
      <c r="AX168" s="13" t="s">
        <v>79</v>
      </c>
      <c r="AY168" s="214" t="s">
        <v>154</v>
      </c>
    </row>
    <row r="169" spans="1:65" s="13" customFormat="1" ht="10">
      <c r="B169" s="204"/>
      <c r="C169" s="205"/>
      <c r="D169" s="167" t="s">
        <v>247</v>
      </c>
      <c r="E169" s="206" t="s">
        <v>35</v>
      </c>
      <c r="F169" s="207" t="s">
        <v>1437</v>
      </c>
      <c r="G169" s="205"/>
      <c r="H169" s="208">
        <v>-0.98399999999999999</v>
      </c>
      <c r="I169" s="209"/>
      <c r="J169" s="205"/>
      <c r="K169" s="205"/>
      <c r="L169" s="210"/>
      <c r="M169" s="211"/>
      <c r="N169" s="212"/>
      <c r="O169" s="212"/>
      <c r="P169" s="212"/>
      <c r="Q169" s="212"/>
      <c r="R169" s="212"/>
      <c r="S169" s="212"/>
      <c r="T169" s="213"/>
      <c r="AT169" s="214" t="s">
        <v>247</v>
      </c>
      <c r="AU169" s="214" t="s">
        <v>89</v>
      </c>
      <c r="AV169" s="13" t="s">
        <v>89</v>
      </c>
      <c r="AW169" s="13" t="s">
        <v>39</v>
      </c>
      <c r="AX169" s="13" t="s">
        <v>79</v>
      </c>
      <c r="AY169" s="214" t="s">
        <v>154</v>
      </c>
    </row>
    <row r="170" spans="1:65" s="15" customFormat="1" ht="10">
      <c r="B170" s="238"/>
      <c r="C170" s="239"/>
      <c r="D170" s="167" t="s">
        <v>247</v>
      </c>
      <c r="E170" s="240" t="s">
        <v>35</v>
      </c>
      <c r="F170" s="241" t="s">
        <v>482</v>
      </c>
      <c r="G170" s="239"/>
      <c r="H170" s="242">
        <v>19.45</v>
      </c>
      <c r="I170" s="243"/>
      <c r="J170" s="239"/>
      <c r="K170" s="239"/>
      <c r="L170" s="244"/>
      <c r="M170" s="245"/>
      <c r="N170" s="246"/>
      <c r="O170" s="246"/>
      <c r="P170" s="246"/>
      <c r="Q170" s="246"/>
      <c r="R170" s="246"/>
      <c r="S170" s="246"/>
      <c r="T170" s="247"/>
      <c r="AT170" s="248" t="s">
        <v>247</v>
      </c>
      <c r="AU170" s="248" t="s">
        <v>89</v>
      </c>
      <c r="AV170" s="15" t="s">
        <v>159</v>
      </c>
      <c r="AW170" s="15" t="s">
        <v>39</v>
      </c>
      <c r="AX170" s="15" t="s">
        <v>79</v>
      </c>
      <c r="AY170" s="248" t="s">
        <v>154</v>
      </c>
    </row>
    <row r="171" spans="1:65" s="13" customFormat="1" ht="10">
      <c r="B171" s="204"/>
      <c r="C171" s="205"/>
      <c r="D171" s="167" t="s">
        <v>247</v>
      </c>
      <c r="E171" s="206" t="s">
        <v>35</v>
      </c>
      <c r="F171" s="207" t="s">
        <v>1438</v>
      </c>
      <c r="G171" s="205"/>
      <c r="H171" s="208">
        <v>39.872999999999998</v>
      </c>
      <c r="I171" s="209"/>
      <c r="J171" s="205"/>
      <c r="K171" s="205"/>
      <c r="L171" s="210"/>
      <c r="M171" s="211"/>
      <c r="N171" s="212"/>
      <c r="O171" s="212"/>
      <c r="P171" s="212"/>
      <c r="Q171" s="212"/>
      <c r="R171" s="212"/>
      <c r="S171" s="212"/>
      <c r="T171" s="213"/>
      <c r="AT171" s="214" t="s">
        <v>247</v>
      </c>
      <c r="AU171" s="214" t="s">
        <v>89</v>
      </c>
      <c r="AV171" s="13" t="s">
        <v>89</v>
      </c>
      <c r="AW171" s="13" t="s">
        <v>39</v>
      </c>
      <c r="AX171" s="13" t="s">
        <v>87</v>
      </c>
      <c r="AY171" s="214" t="s">
        <v>154</v>
      </c>
    </row>
    <row r="172" spans="1:65" s="2" customFormat="1" ht="37.75" customHeight="1">
      <c r="A172" s="37"/>
      <c r="B172" s="38"/>
      <c r="C172" s="154" t="s">
        <v>357</v>
      </c>
      <c r="D172" s="154" t="s">
        <v>149</v>
      </c>
      <c r="E172" s="155" t="s">
        <v>967</v>
      </c>
      <c r="F172" s="156" t="s">
        <v>968</v>
      </c>
      <c r="G172" s="157" t="s">
        <v>274</v>
      </c>
      <c r="H172" s="158">
        <v>38.700000000000003</v>
      </c>
      <c r="I172" s="159">
        <v>306</v>
      </c>
      <c r="J172" s="160">
        <f>ROUND(I172*H172,2)</f>
        <v>11842.2</v>
      </c>
      <c r="K172" s="156" t="s">
        <v>251</v>
      </c>
      <c r="L172" s="42"/>
      <c r="M172" s="161" t="s">
        <v>35</v>
      </c>
      <c r="N172" s="162" t="s">
        <v>50</v>
      </c>
      <c r="O172" s="67"/>
      <c r="P172" s="163">
        <f>O172*H172</f>
        <v>0</v>
      </c>
      <c r="Q172" s="163">
        <v>0</v>
      </c>
      <c r="R172" s="163">
        <f>Q172*H172</f>
        <v>0</v>
      </c>
      <c r="S172" s="163">
        <v>0</v>
      </c>
      <c r="T172" s="164">
        <f>S172*H172</f>
        <v>0</v>
      </c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R172" s="165" t="s">
        <v>163</v>
      </c>
      <c r="AT172" s="165" t="s">
        <v>149</v>
      </c>
      <c r="AU172" s="165" t="s">
        <v>89</v>
      </c>
      <c r="AY172" s="19" t="s">
        <v>154</v>
      </c>
      <c r="BE172" s="166">
        <f>IF(N172="základní",J172,0)</f>
        <v>11842.2</v>
      </c>
      <c r="BF172" s="166">
        <f>IF(N172="snížená",J172,0)</f>
        <v>0</v>
      </c>
      <c r="BG172" s="166">
        <f>IF(N172="zákl. přenesená",J172,0)</f>
        <v>0</v>
      </c>
      <c r="BH172" s="166">
        <f>IF(N172="sníž. přenesená",J172,0)</f>
        <v>0</v>
      </c>
      <c r="BI172" s="166">
        <f>IF(N172="nulová",J172,0)</f>
        <v>0</v>
      </c>
      <c r="BJ172" s="19" t="s">
        <v>87</v>
      </c>
      <c r="BK172" s="166">
        <f>ROUND(I172*H172,2)</f>
        <v>11842.2</v>
      </c>
      <c r="BL172" s="19" t="s">
        <v>163</v>
      </c>
      <c r="BM172" s="165" t="s">
        <v>1439</v>
      </c>
    </row>
    <row r="173" spans="1:65" s="2" customFormat="1" ht="10">
      <c r="A173" s="37"/>
      <c r="B173" s="38"/>
      <c r="C173" s="39"/>
      <c r="D173" s="215" t="s">
        <v>253</v>
      </c>
      <c r="E173" s="39"/>
      <c r="F173" s="216" t="s">
        <v>970</v>
      </c>
      <c r="G173" s="39"/>
      <c r="H173" s="39"/>
      <c r="I173" s="169"/>
      <c r="J173" s="39"/>
      <c r="K173" s="39"/>
      <c r="L173" s="42"/>
      <c r="M173" s="170"/>
      <c r="N173" s="171"/>
      <c r="O173" s="67"/>
      <c r="P173" s="67"/>
      <c r="Q173" s="67"/>
      <c r="R173" s="67"/>
      <c r="S173" s="67"/>
      <c r="T173" s="68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T173" s="19" t="s">
        <v>253</v>
      </c>
      <c r="AU173" s="19" t="s">
        <v>89</v>
      </c>
    </row>
    <row r="174" spans="1:65" s="13" customFormat="1" ht="10">
      <c r="B174" s="204"/>
      <c r="C174" s="205"/>
      <c r="D174" s="167" t="s">
        <v>247</v>
      </c>
      <c r="E174" s="206" t="s">
        <v>35</v>
      </c>
      <c r="F174" s="207" t="s">
        <v>1440</v>
      </c>
      <c r="G174" s="205"/>
      <c r="H174" s="208">
        <v>38.700000000000003</v>
      </c>
      <c r="I174" s="209"/>
      <c r="J174" s="205"/>
      <c r="K174" s="205"/>
      <c r="L174" s="210"/>
      <c r="M174" s="211"/>
      <c r="N174" s="212"/>
      <c r="O174" s="212"/>
      <c r="P174" s="212"/>
      <c r="Q174" s="212"/>
      <c r="R174" s="212"/>
      <c r="S174" s="212"/>
      <c r="T174" s="213"/>
      <c r="AT174" s="214" t="s">
        <v>247</v>
      </c>
      <c r="AU174" s="214" t="s">
        <v>89</v>
      </c>
      <c r="AV174" s="13" t="s">
        <v>89</v>
      </c>
      <c r="AW174" s="13" t="s">
        <v>39</v>
      </c>
      <c r="AX174" s="13" t="s">
        <v>87</v>
      </c>
      <c r="AY174" s="214" t="s">
        <v>154</v>
      </c>
    </row>
    <row r="175" spans="1:65" s="2" customFormat="1" ht="21.75" customHeight="1">
      <c r="A175" s="37"/>
      <c r="B175" s="38"/>
      <c r="C175" s="154" t="s">
        <v>365</v>
      </c>
      <c r="D175" s="154" t="s">
        <v>149</v>
      </c>
      <c r="E175" s="155" t="s">
        <v>989</v>
      </c>
      <c r="F175" s="156" t="s">
        <v>990</v>
      </c>
      <c r="G175" s="157" t="s">
        <v>662</v>
      </c>
      <c r="H175" s="158">
        <v>6.3860000000000001</v>
      </c>
      <c r="I175" s="159">
        <v>1420</v>
      </c>
      <c r="J175" s="160">
        <f>ROUND(I175*H175,2)</f>
        <v>9068.1200000000008</v>
      </c>
      <c r="K175" s="156" t="s">
        <v>251</v>
      </c>
      <c r="L175" s="42"/>
      <c r="M175" s="161" t="s">
        <v>35</v>
      </c>
      <c r="N175" s="162" t="s">
        <v>50</v>
      </c>
      <c r="O175" s="67"/>
      <c r="P175" s="163">
        <f>O175*H175</f>
        <v>0</v>
      </c>
      <c r="Q175" s="163">
        <v>0</v>
      </c>
      <c r="R175" s="163">
        <f>Q175*H175</f>
        <v>0</v>
      </c>
      <c r="S175" s="163">
        <v>0</v>
      </c>
      <c r="T175" s="164">
        <f>S175*H175</f>
        <v>0</v>
      </c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R175" s="165" t="s">
        <v>163</v>
      </c>
      <c r="AT175" s="165" t="s">
        <v>149</v>
      </c>
      <c r="AU175" s="165" t="s">
        <v>89</v>
      </c>
      <c r="AY175" s="19" t="s">
        <v>154</v>
      </c>
      <c r="BE175" s="166">
        <f>IF(N175="základní",J175,0)</f>
        <v>9068.1200000000008</v>
      </c>
      <c r="BF175" s="166">
        <f>IF(N175="snížená",J175,0)</f>
        <v>0</v>
      </c>
      <c r="BG175" s="166">
        <f>IF(N175="zákl. přenesená",J175,0)</f>
        <v>0</v>
      </c>
      <c r="BH175" s="166">
        <f>IF(N175="sníž. přenesená",J175,0)</f>
        <v>0</v>
      </c>
      <c r="BI175" s="166">
        <f>IF(N175="nulová",J175,0)</f>
        <v>0</v>
      </c>
      <c r="BJ175" s="19" t="s">
        <v>87</v>
      </c>
      <c r="BK175" s="166">
        <f>ROUND(I175*H175,2)</f>
        <v>9068.1200000000008</v>
      </c>
      <c r="BL175" s="19" t="s">
        <v>163</v>
      </c>
      <c r="BM175" s="165" t="s">
        <v>1441</v>
      </c>
    </row>
    <row r="176" spans="1:65" s="2" customFormat="1" ht="10">
      <c r="A176" s="37"/>
      <c r="B176" s="38"/>
      <c r="C176" s="39"/>
      <c r="D176" s="215" t="s">
        <v>253</v>
      </c>
      <c r="E176" s="39"/>
      <c r="F176" s="216" t="s">
        <v>992</v>
      </c>
      <c r="G176" s="39"/>
      <c r="H176" s="39"/>
      <c r="I176" s="169"/>
      <c r="J176" s="39"/>
      <c r="K176" s="39"/>
      <c r="L176" s="42"/>
      <c r="M176" s="170"/>
      <c r="N176" s="171"/>
      <c r="O176" s="67"/>
      <c r="P176" s="67"/>
      <c r="Q176" s="67"/>
      <c r="R176" s="67"/>
      <c r="S176" s="67"/>
      <c r="T176" s="68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T176" s="19" t="s">
        <v>253</v>
      </c>
      <c r="AU176" s="19" t="s">
        <v>89</v>
      </c>
    </row>
    <row r="177" spans="1:65" s="13" customFormat="1" ht="10">
      <c r="B177" s="204"/>
      <c r="C177" s="205"/>
      <c r="D177" s="167" t="s">
        <v>247</v>
      </c>
      <c r="E177" s="206" t="s">
        <v>35</v>
      </c>
      <c r="F177" s="207" t="s">
        <v>1442</v>
      </c>
      <c r="G177" s="205"/>
      <c r="H177" s="208">
        <v>6.3860000000000001</v>
      </c>
      <c r="I177" s="209"/>
      <c r="J177" s="205"/>
      <c r="K177" s="205"/>
      <c r="L177" s="210"/>
      <c r="M177" s="211"/>
      <c r="N177" s="212"/>
      <c r="O177" s="212"/>
      <c r="P177" s="212"/>
      <c r="Q177" s="212"/>
      <c r="R177" s="212"/>
      <c r="S177" s="212"/>
      <c r="T177" s="213"/>
      <c r="AT177" s="214" t="s">
        <v>247</v>
      </c>
      <c r="AU177" s="214" t="s">
        <v>89</v>
      </c>
      <c r="AV177" s="13" t="s">
        <v>89</v>
      </c>
      <c r="AW177" s="13" t="s">
        <v>39</v>
      </c>
      <c r="AX177" s="13" t="s">
        <v>87</v>
      </c>
      <c r="AY177" s="214" t="s">
        <v>154</v>
      </c>
    </row>
    <row r="178" spans="1:65" s="12" customFormat="1" ht="22.75" customHeight="1">
      <c r="B178" s="188"/>
      <c r="C178" s="189"/>
      <c r="D178" s="190" t="s">
        <v>78</v>
      </c>
      <c r="E178" s="202" t="s">
        <v>996</v>
      </c>
      <c r="F178" s="202" t="s">
        <v>997</v>
      </c>
      <c r="G178" s="189"/>
      <c r="H178" s="189"/>
      <c r="I178" s="192"/>
      <c r="J178" s="203">
        <f>BK178</f>
        <v>85514.780000000013</v>
      </c>
      <c r="K178" s="189"/>
      <c r="L178" s="194"/>
      <c r="M178" s="195"/>
      <c r="N178" s="196"/>
      <c r="O178" s="196"/>
      <c r="P178" s="197">
        <f>SUM(P179:P202)</f>
        <v>0</v>
      </c>
      <c r="Q178" s="196"/>
      <c r="R178" s="197">
        <f>SUM(R179:R202)</f>
        <v>0.39141400000000004</v>
      </c>
      <c r="S178" s="196"/>
      <c r="T178" s="198">
        <f>SUM(T179:T202)</f>
        <v>0</v>
      </c>
      <c r="AR178" s="199" t="s">
        <v>87</v>
      </c>
      <c r="AT178" s="200" t="s">
        <v>78</v>
      </c>
      <c r="AU178" s="200" t="s">
        <v>87</v>
      </c>
      <c r="AY178" s="199" t="s">
        <v>154</v>
      </c>
      <c r="BK178" s="201">
        <f>SUM(BK179:BK202)</f>
        <v>85514.780000000013</v>
      </c>
    </row>
    <row r="179" spans="1:65" s="2" customFormat="1" ht="24.15" customHeight="1">
      <c r="A179" s="37"/>
      <c r="B179" s="38"/>
      <c r="C179" s="154" t="s">
        <v>370</v>
      </c>
      <c r="D179" s="154" t="s">
        <v>149</v>
      </c>
      <c r="E179" s="155" t="s">
        <v>1443</v>
      </c>
      <c r="F179" s="156" t="s">
        <v>1444</v>
      </c>
      <c r="G179" s="157" t="s">
        <v>274</v>
      </c>
      <c r="H179" s="158">
        <v>38.700000000000003</v>
      </c>
      <c r="I179" s="159">
        <v>187</v>
      </c>
      <c r="J179" s="160">
        <f>ROUND(I179*H179,2)</f>
        <v>7236.9</v>
      </c>
      <c r="K179" s="156" t="s">
        <v>251</v>
      </c>
      <c r="L179" s="42"/>
      <c r="M179" s="161" t="s">
        <v>35</v>
      </c>
      <c r="N179" s="162" t="s">
        <v>50</v>
      </c>
      <c r="O179" s="67"/>
      <c r="P179" s="163">
        <f>O179*H179</f>
        <v>0</v>
      </c>
      <c r="Q179" s="163">
        <v>0</v>
      </c>
      <c r="R179" s="163">
        <f>Q179*H179</f>
        <v>0</v>
      </c>
      <c r="S179" s="163">
        <v>0</v>
      </c>
      <c r="T179" s="164">
        <f>S179*H179</f>
        <v>0</v>
      </c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R179" s="165" t="s">
        <v>163</v>
      </c>
      <c r="AT179" s="165" t="s">
        <v>149</v>
      </c>
      <c r="AU179" s="165" t="s">
        <v>89</v>
      </c>
      <c r="AY179" s="19" t="s">
        <v>154</v>
      </c>
      <c r="BE179" s="166">
        <f>IF(N179="základní",J179,0)</f>
        <v>7236.9</v>
      </c>
      <c r="BF179" s="166">
        <f>IF(N179="snížená",J179,0)</f>
        <v>0</v>
      </c>
      <c r="BG179" s="166">
        <f>IF(N179="zákl. přenesená",J179,0)</f>
        <v>0</v>
      </c>
      <c r="BH179" s="166">
        <f>IF(N179="sníž. přenesená",J179,0)</f>
        <v>0</v>
      </c>
      <c r="BI179" s="166">
        <f>IF(N179="nulová",J179,0)</f>
        <v>0</v>
      </c>
      <c r="BJ179" s="19" t="s">
        <v>87</v>
      </c>
      <c r="BK179" s="166">
        <f>ROUND(I179*H179,2)</f>
        <v>7236.9</v>
      </c>
      <c r="BL179" s="19" t="s">
        <v>163</v>
      </c>
      <c r="BM179" s="165" t="s">
        <v>1445</v>
      </c>
    </row>
    <row r="180" spans="1:65" s="2" customFormat="1" ht="10">
      <c r="A180" s="37"/>
      <c r="B180" s="38"/>
      <c r="C180" s="39"/>
      <c r="D180" s="215" t="s">
        <v>253</v>
      </c>
      <c r="E180" s="39"/>
      <c r="F180" s="216" t="s">
        <v>1446</v>
      </c>
      <c r="G180" s="39"/>
      <c r="H180" s="39"/>
      <c r="I180" s="169"/>
      <c r="J180" s="39"/>
      <c r="K180" s="39"/>
      <c r="L180" s="42"/>
      <c r="M180" s="170"/>
      <c r="N180" s="171"/>
      <c r="O180" s="67"/>
      <c r="P180" s="67"/>
      <c r="Q180" s="67"/>
      <c r="R180" s="67"/>
      <c r="S180" s="67"/>
      <c r="T180" s="68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T180" s="19" t="s">
        <v>253</v>
      </c>
      <c r="AU180" s="19" t="s">
        <v>89</v>
      </c>
    </row>
    <row r="181" spans="1:65" s="2" customFormat="1" ht="16.5" customHeight="1">
      <c r="A181" s="37"/>
      <c r="B181" s="38"/>
      <c r="C181" s="228" t="s">
        <v>376</v>
      </c>
      <c r="D181" s="228" t="s">
        <v>463</v>
      </c>
      <c r="E181" s="229" t="s">
        <v>1447</v>
      </c>
      <c r="F181" s="230" t="s">
        <v>1448</v>
      </c>
      <c r="G181" s="231" t="s">
        <v>274</v>
      </c>
      <c r="H181" s="232">
        <v>38.700000000000003</v>
      </c>
      <c r="I181" s="233">
        <v>782.25</v>
      </c>
      <c r="J181" s="234">
        <f>ROUND(I181*H181,2)</f>
        <v>30273.08</v>
      </c>
      <c r="K181" s="230" t="s">
        <v>251</v>
      </c>
      <c r="L181" s="235"/>
      <c r="M181" s="236" t="s">
        <v>35</v>
      </c>
      <c r="N181" s="237" t="s">
        <v>50</v>
      </c>
      <c r="O181" s="67"/>
      <c r="P181" s="163">
        <f>O181*H181</f>
        <v>0</v>
      </c>
      <c r="Q181" s="163">
        <v>8.5199999999999998E-3</v>
      </c>
      <c r="R181" s="163">
        <f>Q181*H181</f>
        <v>0.32972400000000002</v>
      </c>
      <c r="S181" s="163">
        <v>0</v>
      </c>
      <c r="T181" s="164">
        <f>S181*H181</f>
        <v>0</v>
      </c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R181" s="165" t="s">
        <v>179</v>
      </c>
      <c r="AT181" s="165" t="s">
        <v>463</v>
      </c>
      <c r="AU181" s="165" t="s">
        <v>89</v>
      </c>
      <c r="AY181" s="19" t="s">
        <v>154</v>
      </c>
      <c r="BE181" s="166">
        <f>IF(N181="základní",J181,0)</f>
        <v>30273.08</v>
      </c>
      <c r="BF181" s="166">
        <f>IF(N181="snížená",J181,0)</f>
        <v>0</v>
      </c>
      <c r="BG181" s="166">
        <f>IF(N181="zákl. přenesená",J181,0)</f>
        <v>0</v>
      </c>
      <c r="BH181" s="166">
        <f>IF(N181="sníž. přenesená",J181,0)</f>
        <v>0</v>
      </c>
      <c r="BI181" s="166">
        <f>IF(N181="nulová",J181,0)</f>
        <v>0</v>
      </c>
      <c r="BJ181" s="19" t="s">
        <v>87</v>
      </c>
      <c r="BK181" s="166">
        <f>ROUND(I181*H181,2)</f>
        <v>30273.08</v>
      </c>
      <c r="BL181" s="19" t="s">
        <v>163</v>
      </c>
      <c r="BM181" s="165" t="s">
        <v>1449</v>
      </c>
    </row>
    <row r="182" spans="1:65" s="13" customFormat="1" ht="10">
      <c r="B182" s="204"/>
      <c r="C182" s="205"/>
      <c r="D182" s="167" t="s">
        <v>247</v>
      </c>
      <c r="E182" s="206" t="s">
        <v>35</v>
      </c>
      <c r="F182" s="207" t="s">
        <v>1450</v>
      </c>
      <c r="G182" s="205"/>
      <c r="H182" s="208">
        <v>38.700000000000003</v>
      </c>
      <c r="I182" s="209"/>
      <c r="J182" s="205"/>
      <c r="K182" s="205"/>
      <c r="L182" s="210"/>
      <c r="M182" s="211"/>
      <c r="N182" s="212"/>
      <c r="O182" s="212"/>
      <c r="P182" s="212"/>
      <c r="Q182" s="212"/>
      <c r="R182" s="212"/>
      <c r="S182" s="212"/>
      <c r="T182" s="213"/>
      <c r="AT182" s="214" t="s">
        <v>247</v>
      </c>
      <c r="AU182" s="214" t="s">
        <v>89</v>
      </c>
      <c r="AV182" s="13" t="s">
        <v>89</v>
      </c>
      <c r="AW182" s="13" t="s">
        <v>39</v>
      </c>
      <c r="AX182" s="13" t="s">
        <v>87</v>
      </c>
      <c r="AY182" s="214" t="s">
        <v>154</v>
      </c>
    </row>
    <row r="183" spans="1:65" s="2" customFormat="1" ht="24.15" customHeight="1">
      <c r="A183" s="37"/>
      <c r="B183" s="38"/>
      <c r="C183" s="154" t="s">
        <v>379</v>
      </c>
      <c r="D183" s="154" t="s">
        <v>149</v>
      </c>
      <c r="E183" s="155" t="s">
        <v>1451</v>
      </c>
      <c r="F183" s="156" t="s">
        <v>1452</v>
      </c>
      <c r="G183" s="157" t="s">
        <v>245</v>
      </c>
      <c r="H183" s="158">
        <v>7</v>
      </c>
      <c r="I183" s="159">
        <v>507</v>
      </c>
      <c r="J183" s="160">
        <f>ROUND(I183*H183,2)</f>
        <v>3549</v>
      </c>
      <c r="K183" s="156" t="s">
        <v>251</v>
      </c>
      <c r="L183" s="42"/>
      <c r="M183" s="161" t="s">
        <v>35</v>
      </c>
      <c r="N183" s="162" t="s">
        <v>50</v>
      </c>
      <c r="O183" s="67"/>
      <c r="P183" s="163">
        <f>O183*H183</f>
        <v>0</v>
      </c>
      <c r="Q183" s="163">
        <v>0</v>
      </c>
      <c r="R183" s="163">
        <f>Q183*H183</f>
        <v>0</v>
      </c>
      <c r="S183" s="163">
        <v>0</v>
      </c>
      <c r="T183" s="164">
        <f>S183*H183</f>
        <v>0</v>
      </c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R183" s="165" t="s">
        <v>163</v>
      </c>
      <c r="AT183" s="165" t="s">
        <v>149</v>
      </c>
      <c r="AU183" s="165" t="s">
        <v>89</v>
      </c>
      <c r="AY183" s="19" t="s">
        <v>154</v>
      </c>
      <c r="BE183" s="166">
        <f>IF(N183="základní",J183,0)</f>
        <v>3549</v>
      </c>
      <c r="BF183" s="166">
        <f>IF(N183="snížená",J183,0)</f>
        <v>0</v>
      </c>
      <c r="BG183" s="166">
        <f>IF(N183="zákl. přenesená",J183,0)</f>
        <v>0</v>
      </c>
      <c r="BH183" s="166">
        <f>IF(N183="sníž. přenesená",J183,0)</f>
        <v>0</v>
      </c>
      <c r="BI183" s="166">
        <f>IF(N183="nulová",J183,0)</f>
        <v>0</v>
      </c>
      <c r="BJ183" s="19" t="s">
        <v>87</v>
      </c>
      <c r="BK183" s="166">
        <f>ROUND(I183*H183,2)</f>
        <v>3549</v>
      </c>
      <c r="BL183" s="19" t="s">
        <v>163</v>
      </c>
      <c r="BM183" s="165" t="s">
        <v>1453</v>
      </c>
    </row>
    <row r="184" spans="1:65" s="2" customFormat="1" ht="10">
      <c r="A184" s="37"/>
      <c r="B184" s="38"/>
      <c r="C184" s="39"/>
      <c r="D184" s="215" t="s">
        <v>253</v>
      </c>
      <c r="E184" s="39"/>
      <c r="F184" s="216" t="s">
        <v>1454</v>
      </c>
      <c r="G184" s="39"/>
      <c r="H184" s="39"/>
      <c r="I184" s="169"/>
      <c r="J184" s="39"/>
      <c r="K184" s="39"/>
      <c r="L184" s="42"/>
      <c r="M184" s="170"/>
      <c r="N184" s="171"/>
      <c r="O184" s="67"/>
      <c r="P184" s="67"/>
      <c r="Q184" s="67"/>
      <c r="R184" s="67"/>
      <c r="S184" s="67"/>
      <c r="T184" s="68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T184" s="19" t="s">
        <v>253</v>
      </c>
      <c r="AU184" s="19" t="s">
        <v>89</v>
      </c>
    </row>
    <row r="185" spans="1:65" s="2" customFormat="1" ht="16.5" customHeight="1">
      <c r="A185" s="37"/>
      <c r="B185" s="38"/>
      <c r="C185" s="228" t="s">
        <v>384</v>
      </c>
      <c r="D185" s="228" t="s">
        <v>463</v>
      </c>
      <c r="E185" s="229" t="s">
        <v>1455</v>
      </c>
      <c r="F185" s="230" t="s">
        <v>1456</v>
      </c>
      <c r="G185" s="231" t="s">
        <v>245</v>
      </c>
      <c r="H185" s="232">
        <v>7</v>
      </c>
      <c r="I185" s="233">
        <v>1038.45</v>
      </c>
      <c r="J185" s="234">
        <f>ROUND(I185*H185,2)</f>
        <v>7269.15</v>
      </c>
      <c r="K185" s="230" t="s">
        <v>251</v>
      </c>
      <c r="L185" s="235"/>
      <c r="M185" s="236" t="s">
        <v>35</v>
      </c>
      <c r="N185" s="237" t="s">
        <v>50</v>
      </c>
      <c r="O185" s="67"/>
      <c r="P185" s="163">
        <f>O185*H185</f>
        <v>0</v>
      </c>
      <c r="Q185" s="163">
        <v>2.3999999999999998E-3</v>
      </c>
      <c r="R185" s="163">
        <f>Q185*H185</f>
        <v>1.6799999999999999E-2</v>
      </c>
      <c r="S185" s="163">
        <v>0</v>
      </c>
      <c r="T185" s="164">
        <f>S185*H185</f>
        <v>0</v>
      </c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R185" s="165" t="s">
        <v>179</v>
      </c>
      <c r="AT185" s="165" t="s">
        <v>463</v>
      </c>
      <c r="AU185" s="165" t="s">
        <v>89</v>
      </c>
      <c r="AY185" s="19" t="s">
        <v>154</v>
      </c>
      <c r="BE185" s="166">
        <f>IF(N185="základní",J185,0)</f>
        <v>7269.15</v>
      </c>
      <c r="BF185" s="166">
        <f>IF(N185="snížená",J185,0)</f>
        <v>0</v>
      </c>
      <c r="BG185" s="166">
        <f>IF(N185="zákl. přenesená",J185,0)</f>
        <v>0</v>
      </c>
      <c r="BH185" s="166">
        <f>IF(N185="sníž. přenesená",J185,0)</f>
        <v>0</v>
      </c>
      <c r="BI185" s="166">
        <f>IF(N185="nulová",J185,0)</f>
        <v>0</v>
      </c>
      <c r="BJ185" s="19" t="s">
        <v>87</v>
      </c>
      <c r="BK185" s="166">
        <f>ROUND(I185*H185,2)</f>
        <v>7269.15</v>
      </c>
      <c r="BL185" s="19" t="s">
        <v>163</v>
      </c>
      <c r="BM185" s="165" t="s">
        <v>1457</v>
      </c>
    </row>
    <row r="186" spans="1:65" s="13" customFormat="1" ht="10">
      <c r="B186" s="204"/>
      <c r="C186" s="205"/>
      <c r="D186" s="167" t="s">
        <v>247</v>
      </c>
      <c r="E186" s="206" t="s">
        <v>35</v>
      </c>
      <c r="F186" s="207" t="s">
        <v>1458</v>
      </c>
      <c r="G186" s="205"/>
      <c r="H186" s="208">
        <v>7</v>
      </c>
      <c r="I186" s="209"/>
      <c r="J186" s="205"/>
      <c r="K186" s="205"/>
      <c r="L186" s="210"/>
      <c r="M186" s="211"/>
      <c r="N186" s="212"/>
      <c r="O186" s="212"/>
      <c r="P186" s="212"/>
      <c r="Q186" s="212"/>
      <c r="R186" s="212"/>
      <c r="S186" s="212"/>
      <c r="T186" s="213"/>
      <c r="AT186" s="214" t="s">
        <v>247</v>
      </c>
      <c r="AU186" s="214" t="s">
        <v>89</v>
      </c>
      <c r="AV186" s="13" t="s">
        <v>89</v>
      </c>
      <c r="AW186" s="13" t="s">
        <v>39</v>
      </c>
      <c r="AX186" s="13" t="s">
        <v>87</v>
      </c>
      <c r="AY186" s="214" t="s">
        <v>154</v>
      </c>
    </row>
    <row r="187" spans="1:65" s="2" customFormat="1" ht="24.15" customHeight="1">
      <c r="A187" s="37"/>
      <c r="B187" s="38"/>
      <c r="C187" s="154" t="s">
        <v>390</v>
      </c>
      <c r="D187" s="154" t="s">
        <v>149</v>
      </c>
      <c r="E187" s="155" t="s">
        <v>1459</v>
      </c>
      <c r="F187" s="156" t="s">
        <v>1460</v>
      </c>
      <c r="G187" s="157" t="s">
        <v>245</v>
      </c>
      <c r="H187" s="158">
        <v>5</v>
      </c>
      <c r="I187" s="159">
        <v>479</v>
      </c>
      <c r="J187" s="160">
        <f>ROUND(I187*H187,2)</f>
        <v>2395</v>
      </c>
      <c r="K187" s="156" t="s">
        <v>251</v>
      </c>
      <c r="L187" s="42"/>
      <c r="M187" s="161" t="s">
        <v>35</v>
      </c>
      <c r="N187" s="162" t="s">
        <v>50</v>
      </c>
      <c r="O187" s="67"/>
      <c r="P187" s="163">
        <f>O187*H187</f>
        <v>0</v>
      </c>
      <c r="Q187" s="163">
        <v>0</v>
      </c>
      <c r="R187" s="163">
        <f>Q187*H187</f>
        <v>0</v>
      </c>
      <c r="S187" s="163">
        <v>0</v>
      </c>
      <c r="T187" s="164">
        <f>S187*H187</f>
        <v>0</v>
      </c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R187" s="165" t="s">
        <v>163</v>
      </c>
      <c r="AT187" s="165" t="s">
        <v>149</v>
      </c>
      <c r="AU187" s="165" t="s">
        <v>89</v>
      </c>
      <c r="AY187" s="19" t="s">
        <v>154</v>
      </c>
      <c r="BE187" s="166">
        <f>IF(N187="základní",J187,0)</f>
        <v>2395</v>
      </c>
      <c r="BF187" s="166">
        <f>IF(N187="snížená",J187,0)</f>
        <v>0</v>
      </c>
      <c r="BG187" s="166">
        <f>IF(N187="zákl. přenesená",J187,0)</f>
        <v>0</v>
      </c>
      <c r="BH187" s="166">
        <f>IF(N187="sníž. přenesená",J187,0)</f>
        <v>0</v>
      </c>
      <c r="BI187" s="166">
        <f>IF(N187="nulová",J187,0)</f>
        <v>0</v>
      </c>
      <c r="BJ187" s="19" t="s">
        <v>87</v>
      </c>
      <c r="BK187" s="166">
        <f>ROUND(I187*H187,2)</f>
        <v>2395</v>
      </c>
      <c r="BL187" s="19" t="s">
        <v>163</v>
      </c>
      <c r="BM187" s="165" t="s">
        <v>1461</v>
      </c>
    </row>
    <row r="188" spans="1:65" s="2" customFormat="1" ht="10">
      <c r="A188" s="37"/>
      <c r="B188" s="38"/>
      <c r="C188" s="39"/>
      <c r="D188" s="215" t="s">
        <v>253</v>
      </c>
      <c r="E188" s="39"/>
      <c r="F188" s="216" t="s">
        <v>1462</v>
      </c>
      <c r="G188" s="39"/>
      <c r="H188" s="39"/>
      <c r="I188" s="169"/>
      <c r="J188" s="39"/>
      <c r="K188" s="39"/>
      <c r="L188" s="42"/>
      <c r="M188" s="170"/>
      <c r="N188" s="171"/>
      <c r="O188" s="67"/>
      <c r="P188" s="67"/>
      <c r="Q188" s="67"/>
      <c r="R188" s="67"/>
      <c r="S188" s="67"/>
      <c r="T188" s="68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T188" s="19" t="s">
        <v>253</v>
      </c>
      <c r="AU188" s="19" t="s">
        <v>89</v>
      </c>
    </row>
    <row r="189" spans="1:65" s="2" customFormat="1" ht="16.5" customHeight="1">
      <c r="A189" s="37"/>
      <c r="B189" s="38"/>
      <c r="C189" s="228" t="s">
        <v>396</v>
      </c>
      <c r="D189" s="228" t="s">
        <v>463</v>
      </c>
      <c r="E189" s="229" t="s">
        <v>1463</v>
      </c>
      <c r="F189" s="230" t="s">
        <v>1464</v>
      </c>
      <c r="G189" s="231" t="s">
        <v>245</v>
      </c>
      <c r="H189" s="232">
        <v>5</v>
      </c>
      <c r="I189" s="233">
        <v>3797.85</v>
      </c>
      <c r="J189" s="234">
        <f>ROUND(I189*H189,2)</f>
        <v>18989.25</v>
      </c>
      <c r="K189" s="230" t="s">
        <v>251</v>
      </c>
      <c r="L189" s="235"/>
      <c r="M189" s="236" t="s">
        <v>35</v>
      </c>
      <c r="N189" s="237" t="s">
        <v>50</v>
      </c>
      <c r="O189" s="67"/>
      <c r="P189" s="163">
        <f>O189*H189</f>
        <v>0</v>
      </c>
      <c r="Q189" s="163">
        <v>4.1999999999999997E-3</v>
      </c>
      <c r="R189" s="163">
        <f>Q189*H189</f>
        <v>2.0999999999999998E-2</v>
      </c>
      <c r="S189" s="163">
        <v>0</v>
      </c>
      <c r="T189" s="164">
        <f>S189*H189</f>
        <v>0</v>
      </c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R189" s="165" t="s">
        <v>179</v>
      </c>
      <c r="AT189" s="165" t="s">
        <v>463</v>
      </c>
      <c r="AU189" s="165" t="s">
        <v>89</v>
      </c>
      <c r="AY189" s="19" t="s">
        <v>154</v>
      </c>
      <c r="BE189" s="166">
        <f>IF(N189="základní",J189,0)</f>
        <v>18989.25</v>
      </c>
      <c r="BF189" s="166">
        <f>IF(N189="snížená",J189,0)</f>
        <v>0</v>
      </c>
      <c r="BG189" s="166">
        <f>IF(N189="zákl. přenesená",J189,0)</f>
        <v>0</v>
      </c>
      <c r="BH189" s="166">
        <f>IF(N189="sníž. přenesená",J189,0)</f>
        <v>0</v>
      </c>
      <c r="BI189" s="166">
        <f>IF(N189="nulová",J189,0)</f>
        <v>0</v>
      </c>
      <c r="BJ189" s="19" t="s">
        <v>87</v>
      </c>
      <c r="BK189" s="166">
        <f>ROUND(I189*H189,2)</f>
        <v>18989.25</v>
      </c>
      <c r="BL189" s="19" t="s">
        <v>163</v>
      </c>
      <c r="BM189" s="165" t="s">
        <v>1465</v>
      </c>
    </row>
    <row r="190" spans="1:65" s="13" customFormat="1" ht="10">
      <c r="B190" s="204"/>
      <c r="C190" s="205"/>
      <c r="D190" s="167" t="s">
        <v>247</v>
      </c>
      <c r="E190" s="206" t="s">
        <v>35</v>
      </c>
      <c r="F190" s="207" t="s">
        <v>1466</v>
      </c>
      <c r="G190" s="205"/>
      <c r="H190" s="208">
        <v>5</v>
      </c>
      <c r="I190" s="209"/>
      <c r="J190" s="205"/>
      <c r="K190" s="205"/>
      <c r="L190" s="210"/>
      <c r="M190" s="211"/>
      <c r="N190" s="212"/>
      <c r="O190" s="212"/>
      <c r="P190" s="212"/>
      <c r="Q190" s="212"/>
      <c r="R190" s="212"/>
      <c r="S190" s="212"/>
      <c r="T190" s="213"/>
      <c r="AT190" s="214" t="s">
        <v>247</v>
      </c>
      <c r="AU190" s="214" t="s">
        <v>89</v>
      </c>
      <c r="AV190" s="13" t="s">
        <v>89</v>
      </c>
      <c r="AW190" s="13" t="s">
        <v>39</v>
      </c>
      <c r="AX190" s="13" t="s">
        <v>87</v>
      </c>
      <c r="AY190" s="214" t="s">
        <v>154</v>
      </c>
    </row>
    <row r="191" spans="1:65" s="2" customFormat="1" ht="24.15" customHeight="1">
      <c r="A191" s="37"/>
      <c r="B191" s="38"/>
      <c r="C191" s="154" t="s">
        <v>401</v>
      </c>
      <c r="D191" s="154" t="s">
        <v>149</v>
      </c>
      <c r="E191" s="155" t="s">
        <v>1467</v>
      </c>
      <c r="F191" s="156" t="s">
        <v>1468</v>
      </c>
      <c r="G191" s="157" t="s">
        <v>245</v>
      </c>
      <c r="H191" s="158">
        <v>1</v>
      </c>
      <c r="I191" s="159">
        <v>468</v>
      </c>
      <c r="J191" s="160">
        <f>ROUND(I191*H191,2)</f>
        <v>468</v>
      </c>
      <c r="K191" s="156" t="s">
        <v>251</v>
      </c>
      <c r="L191" s="42"/>
      <c r="M191" s="161" t="s">
        <v>35</v>
      </c>
      <c r="N191" s="162" t="s">
        <v>50</v>
      </c>
      <c r="O191" s="67"/>
      <c r="P191" s="163">
        <f>O191*H191</f>
        <v>0</v>
      </c>
      <c r="Q191" s="163">
        <v>0</v>
      </c>
      <c r="R191" s="163">
        <f>Q191*H191</f>
        <v>0</v>
      </c>
      <c r="S191" s="163">
        <v>0</v>
      </c>
      <c r="T191" s="164">
        <f>S191*H191</f>
        <v>0</v>
      </c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R191" s="165" t="s">
        <v>163</v>
      </c>
      <c r="AT191" s="165" t="s">
        <v>149</v>
      </c>
      <c r="AU191" s="165" t="s">
        <v>89</v>
      </c>
      <c r="AY191" s="19" t="s">
        <v>154</v>
      </c>
      <c r="BE191" s="166">
        <f>IF(N191="základní",J191,0)</f>
        <v>468</v>
      </c>
      <c r="BF191" s="166">
        <f>IF(N191="snížená",J191,0)</f>
        <v>0</v>
      </c>
      <c r="BG191" s="166">
        <f>IF(N191="zákl. přenesená",J191,0)</f>
        <v>0</v>
      </c>
      <c r="BH191" s="166">
        <f>IF(N191="sníž. přenesená",J191,0)</f>
        <v>0</v>
      </c>
      <c r="BI191" s="166">
        <f>IF(N191="nulová",J191,0)</f>
        <v>0</v>
      </c>
      <c r="BJ191" s="19" t="s">
        <v>87</v>
      </c>
      <c r="BK191" s="166">
        <f>ROUND(I191*H191,2)</f>
        <v>468</v>
      </c>
      <c r="BL191" s="19" t="s">
        <v>163</v>
      </c>
      <c r="BM191" s="165" t="s">
        <v>1469</v>
      </c>
    </row>
    <row r="192" spans="1:65" s="2" customFormat="1" ht="10">
      <c r="A192" s="37"/>
      <c r="B192" s="38"/>
      <c r="C192" s="39"/>
      <c r="D192" s="215" t="s">
        <v>253</v>
      </c>
      <c r="E192" s="39"/>
      <c r="F192" s="216" t="s">
        <v>1470</v>
      </c>
      <c r="G192" s="39"/>
      <c r="H192" s="39"/>
      <c r="I192" s="169"/>
      <c r="J192" s="39"/>
      <c r="K192" s="39"/>
      <c r="L192" s="42"/>
      <c r="M192" s="170"/>
      <c r="N192" s="171"/>
      <c r="O192" s="67"/>
      <c r="P192" s="67"/>
      <c r="Q192" s="67"/>
      <c r="R192" s="67"/>
      <c r="S192" s="67"/>
      <c r="T192" s="68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T192" s="19" t="s">
        <v>253</v>
      </c>
      <c r="AU192" s="19" t="s">
        <v>89</v>
      </c>
    </row>
    <row r="193" spans="1:65" s="2" customFormat="1" ht="16.5" customHeight="1">
      <c r="A193" s="37"/>
      <c r="B193" s="38"/>
      <c r="C193" s="228" t="s">
        <v>406</v>
      </c>
      <c r="D193" s="228" t="s">
        <v>463</v>
      </c>
      <c r="E193" s="229" t="s">
        <v>1471</v>
      </c>
      <c r="F193" s="230" t="s">
        <v>1472</v>
      </c>
      <c r="G193" s="231" t="s">
        <v>245</v>
      </c>
      <c r="H193" s="232">
        <v>1</v>
      </c>
      <c r="I193" s="233">
        <v>2158.8000000000002</v>
      </c>
      <c r="J193" s="234">
        <f>ROUND(I193*H193,2)</f>
        <v>2158.8000000000002</v>
      </c>
      <c r="K193" s="230" t="s">
        <v>251</v>
      </c>
      <c r="L193" s="235"/>
      <c r="M193" s="236" t="s">
        <v>35</v>
      </c>
      <c r="N193" s="237" t="s">
        <v>50</v>
      </c>
      <c r="O193" s="67"/>
      <c r="P193" s="163">
        <f>O193*H193</f>
        <v>0</v>
      </c>
      <c r="Q193" s="163">
        <v>3.0200000000000001E-3</v>
      </c>
      <c r="R193" s="163">
        <f>Q193*H193</f>
        <v>3.0200000000000001E-3</v>
      </c>
      <c r="S193" s="163">
        <v>0</v>
      </c>
      <c r="T193" s="164">
        <f>S193*H193</f>
        <v>0</v>
      </c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R193" s="165" t="s">
        <v>179</v>
      </c>
      <c r="AT193" s="165" t="s">
        <v>463</v>
      </c>
      <c r="AU193" s="165" t="s">
        <v>89</v>
      </c>
      <c r="AY193" s="19" t="s">
        <v>154</v>
      </c>
      <c r="BE193" s="166">
        <f>IF(N193="základní",J193,0)</f>
        <v>2158.8000000000002</v>
      </c>
      <c r="BF193" s="166">
        <f>IF(N193="snížená",J193,0)</f>
        <v>0</v>
      </c>
      <c r="BG193" s="166">
        <f>IF(N193="zákl. přenesená",J193,0)</f>
        <v>0</v>
      </c>
      <c r="BH193" s="166">
        <f>IF(N193="sníž. přenesená",J193,0)</f>
        <v>0</v>
      </c>
      <c r="BI193" s="166">
        <f>IF(N193="nulová",J193,0)</f>
        <v>0</v>
      </c>
      <c r="BJ193" s="19" t="s">
        <v>87</v>
      </c>
      <c r="BK193" s="166">
        <f>ROUND(I193*H193,2)</f>
        <v>2158.8000000000002</v>
      </c>
      <c r="BL193" s="19" t="s">
        <v>163</v>
      </c>
      <c r="BM193" s="165" t="s">
        <v>1473</v>
      </c>
    </row>
    <row r="194" spans="1:65" s="13" customFormat="1" ht="10">
      <c r="B194" s="204"/>
      <c r="C194" s="205"/>
      <c r="D194" s="167" t="s">
        <v>247</v>
      </c>
      <c r="E194" s="206" t="s">
        <v>35</v>
      </c>
      <c r="F194" s="207" t="s">
        <v>1474</v>
      </c>
      <c r="G194" s="205"/>
      <c r="H194" s="208">
        <v>1</v>
      </c>
      <c r="I194" s="209"/>
      <c r="J194" s="205"/>
      <c r="K194" s="205"/>
      <c r="L194" s="210"/>
      <c r="M194" s="211"/>
      <c r="N194" s="212"/>
      <c r="O194" s="212"/>
      <c r="P194" s="212"/>
      <c r="Q194" s="212"/>
      <c r="R194" s="212"/>
      <c r="S194" s="212"/>
      <c r="T194" s="213"/>
      <c r="AT194" s="214" t="s">
        <v>247</v>
      </c>
      <c r="AU194" s="214" t="s">
        <v>89</v>
      </c>
      <c r="AV194" s="13" t="s">
        <v>89</v>
      </c>
      <c r="AW194" s="13" t="s">
        <v>39</v>
      </c>
      <c r="AX194" s="13" t="s">
        <v>87</v>
      </c>
      <c r="AY194" s="214" t="s">
        <v>154</v>
      </c>
    </row>
    <row r="195" spans="1:65" s="2" customFormat="1" ht="24.15" customHeight="1">
      <c r="A195" s="37"/>
      <c r="B195" s="38"/>
      <c r="C195" s="154" t="s">
        <v>414</v>
      </c>
      <c r="D195" s="154" t="s">
        <v>149</v>
      </c>
      <c r="E195" s="155" t="s">
        <v>1475</v>
      </c>
      <c r="F195" s="156" t="s">
        <v>1476</v>
      </c>
      <c r="G195" s="157" t="s">
        <v>245</v>
      </c>
      <c r="H195" s="158">
        <v>1</v>
      </c>
      <c r="I195" s="159">
        <v>534</v>
      </c>
      <c r="J195" s="160">
        <f>ROUND(I195*H195,2)</f>
        <v>534</v>
      </c>
      <c r="K195" s="156" t="s">
        <v>251</v>
      </c>
      <c r="L195" s="42"/>
      <c r="M195" s="161" t="s">
        <v>35</v>
      </c>
      <c r="N195" s="162" t="s">
        <v>50</v>
      </c>
      <c r="O195" s="67"/>
      <c r="P195" s="163">
        <f>O195*H195</f>
        <v>0</v>
      </c>
      <c r="Q195" s="163">
        <v>0</v>
      </c>
      <c r="R195" s="163">
        <f>Q195*H195</f>
        <v>0</v>
      </c>
      <c r="S195" s="163">
        <v>0</v>
      </c>
      <c r="T195" s="164">
        <f>S195*H195</f>
        <v>0</v>
      </c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R195" s="165" t="s">
        <v>163</v>
      </c>
      <c r="AT195" s="165" t="s">
        <v>149</v>
      </c>
      <c r="AU195" s="165" t="s">
        <v>89</v>
      </c>
      <c r="AY195" s="19" t="s">
        <v>154</v>
      </c>
      <c r="BE195" s="166">
        <f>IF(N195="základní",J195,0)</f>
        <v>534</v>
      </c>
      <c r="BF195" s="166">
        <f>IF(N195="snížená",J195,0)</f>
        <v>0</v>
      </c>
      <c r="BG195" s="166">
        <f>IF(N195="zákl. přenesená",J195,0)</f>
        <v>0</v>
      </c>
      <c r="BH195" s="166">
        <f>IF(N195="sníž. přenesená",J195,0)</f>
        <v>0</v>
      </c>
      <c r="BI195" s="166">
        <f>IF(N195="nulová",J195,0)</f>
        <v>0</v>
      </c>
      <c r="BJ195" s="19" t="s">
        <v>87</v>
      </c>
      <c r="BK195" s="166">
        <f>ROUND(I195*H195,2)</f>
        <v>534</v>
      </c>
      <c r="BL195" s="19" t="s">
        <v>163</v>
      </c>
      <c r="BM195" s="165" t="s">
        <v>1477</v>
      </c>
    </row>
    <row r="196" spans="1:65" s="2" customFormat="1" ht="10">
      <c r="A196" s="37"/>
      <c r="B196" s="38"/>
      <c r="C196" s="39"/>
      <c r="D196" s="215" t="s">
        <v>253</v>
      </c>
      <c r="E196" s="39"/>
      <c r="F196" s="216" t="s">
        <v>1478</v>
      </c>
      <c r="G196" s="39"/>
      <c r="H196" s="39"/>
      <c r="I196" s="169"/>
      <c r="J196" s="39"/>
      <c r="K196" s="39"/>
      <c r="L196" s="42"/>
      <c r="M196" s="170"/>
      <c r="N196" s="171"/>
      <c r="O196" s="67"/>
      <c r="P196" s="67"/>
      <c r="Q196" s="67"/>
      <c r="R196" s="67"/>
      <c r="S196" s="67"/>
      <c r="T196" s="68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T196" s="19" t="s">
        <v>253</v>
      </c>
      <c r="AU196" s="19" t="s">
        <v>89</v>
      </c>
    </row>
    <row r="197" spans="1:65" s="2" customFormat="1" ht="16.5" customHeight="1">
      <c r="A197" s="37"/>
      <c r="B197" s="38"/>
      <c r="C197" s="228" t="s">
        <v>420</v>
      </c>
      <c r="D197" s="228" t="s">
        <v>463</v>
      </c>
      <c r="E197" s="229" t="s">
        <v>1479</v>
      </c>
      <c r="F197" s="230" t="s">
        <v>1480</v>
      </c>
      <c r="G197" s="231" t="s">
        <v>245</v>
      </c>
      <c r="H197" s="232">
        <v>1</v>
      </c>
      <c r="I197" s="233">
        <v>5084.1000000000004</v>
      </c>
      <c r="J197" s="234">
        <f>ROUND(I197*H197,2)</f>
        <v>5084.1000000000004</v>
      </c>
      <c r="K197" s="230" t="s">
        <v>251</v>
      </c>
      <c r="L197" s="235"/>
      <c r="M197" s="236" t="s">
        <v>35</v>
      </c>
      <c r="N197" s="237" t="s">
        <v>50</v>
      </c>
      <c r="O197" s="67"/>
      <c r="P197" s="163">
        <f>O197*H197</f>
        <v>0</v>
      </c>
      <c r="Q197" s="163">
        <v>6.77E-3</v>
      </c>
      <c r="R197" s="163">
        <f>Q197*H197</f>
        <v>6.77E-3</v>
      </c>
      <c r="S197" s="163">
        <v>0</v>
      </c>
      <c r="T197" s="164">
        <f>S197*H197</f>
        <v>0</v>
      </c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R197" s="165" t="s">
        <v>179</v>
      </c>
      <c r="AT197" s="165" t="s">
        <v>463</v>
      </c>
      <c r="AU197" s="165" t="s">
        <v>89</v>
      </c>
      <c r="AY197" s="19" t="s">
        <v>154</v>
      </c>
      <c r="BE197" s="166">
        <f>IF(N197="základní",J197,0)</f>
        <v>5084.1000000000004</v>
      </c>
      <c r="BF197" s="166">
        <f>IF(N197="snížená",J197,0)</f>
        <v>0</v>
      </c>
      <c r="BG197" s="166">
        <f>IF(N197="zákl. přenesená",J197,0)</f>
        <v>0</v>
      </c>
      <c r="BH197" s="166">
        <f>IF(N197="sníž. přenesená",J197,0)</f>
        <v>0</v>
      </c>
      <c r="BI197" s="166">
        <f>IF(N197="nulová",J197,0)</f>
        <v>0</v>
      </c>
      <c r="BJ197" s="19" t="s">
        <v>87</v>
      </c>
      <c r="BK197" s="166">
        <f>ROUND(I197*H197,2)</f>
        <v>5084.1000000000004</v>
      </c>
      <c r="BL197" s="19" t="s">
        <v>163</v>
      </c>
      <c r="BM197" s="165" t="s">
        <v>1481</v>
      </c>
    </row>
    <row r="198" spans="1:65" s="13" customFormat="1" ht="10">
      <c r="B198" s="204"/>
      <c r="C198" s="205"/>
      <c r="D198" s="167" t="s">
        <v>247</v>
      </c>
      <c r="E198" s="206" t="s">
        <v>35</v>
      </c>
      <c r="F198" s="207" t="s">
        <v>1474</v>
      </c>
      <c r="G198" s="205"/>
      <c r="H198" s="208">
        <v>1</v>
      </c>
      <c r="I198" s="209"/>
      <c r="J198" s="205"/>
      <c r="K198" s="205"/>
      <c r="L198" s="210"/>
      <c r="M198" s="211"/>
      <c r="N198" s="212"/>
      <c r="O198" s="212"/>
      <c r="P198" s="212"/>
      <c r="Q198" s="212"/>
      <c r="R198" s="212"/>
      <c r="S198" s="212"/>
      <c r="T198" s="213"/>
      <c r="AT198" s="214" t="s">
        <v>247</v>
      </c>
      <c r="AU198" s="214" t="s">
        <v>89</v>
      </c>
      <c r="AV198" s="13" t="s">
        <v>89</v>
      </c>
      <c r="AW198" s="13" t="s">
        <v>39</v>
      </c>
      <c r="AX198" s="13" t="s">
        <v>87</v>
      </c>
      <c r="AY198" s="214" t="s">
        <v>154</v>
      </c>
    </row>
    <row r="199" spans="1:65" s="2" customFormat="1" ht="24.15" customHeight="1">
      <c r="A199" s="37"/>
      <c r="B199" s="38"/>
      <c r="C199" s="154" t="s">
        <v>425</v>
      </c>
      <c r="D199" s="154" t="s">
        <v>149</v>
      </c>
      <c r="E199" s="155" t="s">
        <v>1482</v>
      </c>
      <c r="F199" s="156" t="s">
        <v>1483</v>
      </c>
      <c r="G199" s="157" t="s">
        <v>245</v>
      </c>
      <c r="H199" s="158">
        <v>1</v>
      </c>
      <c r="I199" s="159">
        <v>386</v>
      </c>
      <c r="J199" s="160">
        <f>ROUND(I199*H199,2)</f>
        <v>386</v>
      </c>
      <c r="K199" s="156" t="s">
        <v>251</v>
      </c>
      <c r="L199" s="42"/>
      <c r="M199" s="161" t="s">
        <v>35</v>
      </c>
      <c r="N199" s="162" t="s">
        <v>50</v>
      </c>
      <c r="O199" s="67"/>
      <c r="P199" s="163">
        <f>O199*H199</f>
        <v>0</v>
      </c>
      <c r="Q199" s="163">
        <v>1E-4</v>
      </c>
      <c r="R199" s="163">
        <f>Q199*H199</f>
        <v>1E-4</v>
      </c>
      <c r="S199" s="163">
        <v>0</v>
      </c>
      <c r="T199" s="164">
        <f>S199*H199</f>
        <v>0</v>
      </c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R199" s="165" t="s">
        <v>163</v>
      </c>
      <c r="AT199" s="165" t="s">
        <v>149</v>
      </c>
      <c r="AU199" s="165" t="s">
        <v>89</v>
      </c>
      <c r="AY199" s="19" t="s">
        <v>154</v>
      </c>
      <c r="BE199" s="166">
        <f>IF(N199="základní",J199,0)</f>
        <v>386</v>
      </c>
      <c r="BF199" s="166">
        <f>IF(N199="snížená",J199,0)</f>
        <v>0</v>
      </c>
      <c r="BG199" s="166">
        <f>IF(N199="zákl. přenesená",J199,0)</f>
        <v>0</v>
      </c>
      <c r="BH199" s="166">
        <f>IF(N199="sníž. přenesená",J199,0)</f>
        <v>0</v>
      </c>
      <c r="BI199" s="166">
        <f>IF(N199="nulová",J199,0)</f>
        <v>0</v>
      </c>
      <c r="BJ199" s="19" t="s">
        <v>87</v>
      </c>
      <c r="BK199" s="166">
        <f>ROUND(I199*H199,2)</f>
        <v>386</v>
      </c>
      <c r="BL199" s="19" t="s">
        <v>163</v>
      </c>
      <c r="BM199" s="165" t="s">
        <v>1484</v>
      </c>
    </row>
    <row r="200" spans="1:65" s="2" customFormat="1" ht="10">
      <c r="A200" s="37"/>
      <c r="B200" s="38"/>
      <c r="C200" s="39"/>
      <c r="D200" s="215" t="s">
        <v>253</v>
      </c>
      <c r="E200" s="39"/>
      <c r="F200" s="216" t="s">
        <v>1485</v>
      </c>
      <c r="G200" s="39"/>
      <c r="H200" s="39"/>
      <c r="I200" s="169"/>
      <c r="J200" s="39"/>
      <c r="K200" s="39"/>
      <c r="L200" s="42"/>
      <c r="M200" s="170"/>
      <c r="N200" s="171"/>
      <c r="O200" s="67"/>
      <c r="P200" s="67"/>
      <c r="Q200" s="67"/>
      <c r="R200" s="67"/>
      <c r="S200" s="67"/>
      <c r="T200" s="68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T200" s="19" t="s">
        <v>253</v>
      </c>
      <c r="AU200" s="19" t="s">
        <v>89</v>
      </c>
    </row>
    <row r="201" spans="1:65" s="2" customFormat="1" ht="16.5" customHeight="1">
      <c r="A201" s="37"/>
      <c r="B201" s="38"/>
      <c r="C201" s="228" t="s">
        <v>430</v>
      </c>
      <c r="D201" s="228" t="s">
        <v>463</v>
      </c>
      <c r="E201" s="229" t="s">
        <v>1486</v>
      </c>
      <c r="F201" s="230" t="s">
        <v>1487</v>
      </c>
      <c r="G201" s="231" t="s">
        <v>245</v>
      </c>
      <c r="H201" s="232">
        <v>1</v>
      </c>
      <c r="I201" s="233">
        <v>7171.5</v>
      </c>
      <c r="J201" s="234">
        <f>ROUND(I201*H201,2)</f>
        <v>7171.5</v>
      </c>
      <c r="K201" s="230" t="s">
        <v>251</v>
      </c>
      <c r="L201" s="235"/>
      <c r="M201" s="236" t="s">
        <v>35</v>
      </c>
      <c r="N201" s="237" t="s">
        <v>50</v>
      </c>
      <c r="O201" s="67"/>
      <c r="P201" s="163">
        <f>O201*H201</f>
        <v>0</v>
      </c>
      <c r="Q201" s="163">
        <v>1.4E-2</v>
      </c>
      <c r="R201" s="163">
        <f>Q201*H201</f>
        <v>1.4E-2</v>
      </c>
      <c r="S201" s="163">
        <v>0</v>
      </c>
      <c r="T201" s="164">
        <f>S201*H201</f>
        <v>0</v>
      </c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R201" s="165" t="s">
        <v>179</v>
      </c>
      <c r="AT201" s="165" t="s">
        <v>463</v>
      </c>
      <c r="AU201" s="165" t="s">
        <v>89</v>
      </c>
      <c r="AY201" s="19" t="s">
        <v>154</v>
      </c>
      <c r="BE201" s="166">
        <f>IF(N201="základní",J201,0)</f>
        <v>7171.5</v>
      </c>
      <c r="BF201" s="166">
        <f>IF(N201="snížená",J201,0)</f>
        <v>0</v>
      </c>
      <c r="BG201" s="166">
        <f>IF(N201="zákl. přenesená",J201,0)</f>
        <v>0</v>
      </c>
      <c r="BH201" s="166">
        <f>IF(N201="sníž. přenesená",J201,0)</f>
        <v>0</v>
      </c>
      <c r="BI201" s="166">
        <f>IF(N201="nulová",J201,0)</f>
        <v>0</v>
      </c>
      <c r="BJ201" s="19" t="s">
        <v>87</v>
      </c>
      <c r="BK201" s="166">
        <f>ROUND(I201*H201,2)</f>
        <v>7171.5</v>
      </c>
      <c r="BL201" s="19" t="s">
        <v>163</v>
      </c>
      <c r="BM201" s="165" t="s">
        <v>1488</v>
      </c>
    </row>
    <row r="202" spans="1:65" s="13" customFormat="1" ht="10">
      <c r="B202" s="204"/>
      <c r="C202" s="205"/>
      <c r="D202" s="167" t="s">
        <v>247</v>
      </c>
      <c r="E202" s="206" t="s">
        <v>35</v>
      </c>
      <c r="F202" s="207" t="s">
        <v>1474</v>
      </c>
      <c r="G202" s="205"/>
      <c r="H202" s="208">
        <v>1</v>
      </c>
      <c r="I202" s="209"/>
      <c r="J202" s="205"/>
      <c r="K202" s="205"/>
      <c r="L202" s="210"/>
      <c r="M202" s="211"/>
      <c r="N202" s="212"/>
      <c r="O202" s="212"/>
      <c r="P202" s="212"/>
      <c r="Q202" s="212"/>
      <c r="R202" s="212"/>
      <c r="S202" s="212"/>
      <c r="T202" s="213"/>
      <c r="AT202" s="214" t="s">
        <v>247</v>
      </c>
      <c r="AU202" s="214" t="s">
        <v>89</v>
      </c>
      <c r="AV202" s="13" t="s">
        <v>89</v>
      </c>
      <c r="AW202" s="13" t="s">
        <v>39</v>
      </c>
      <c r="AX202" s="13" t="s">
        <v>87</v>
      </c>
      <c r="AY202" s="214" t="s">
        <v>154</v>
      </c>
    </row>
    <row r="203" spans="1:65" s="12" customFormat="1" ht="22.75" customHeight="1">
      <c r="B203" s="188"/>
      <c r="C203" s="189"/>
      <c r="D203" s="190" t="s">
        <v>78</v>
      </c>
      <c r="E203" s="202" t="s">
        <v>1116</v>
      </c>
      <c r="F203" s="202" t="s">
        <v>1117</v>
      </c>
      <c r="G203" s="189"/>
      <c r="H203" s="189"/>
      <c r="I203" s="192"/>
      <c r="J203" s="203">
        <f>BK203</f>
        <v>23525.030000000002</v>
      </c>
      <c r="K203" s="189"/>
      <c r="L203" s="194"/>
      <c r="M203" s="195"/>
      <c r="N203" s="196"/>
      <c r="O203" s="196"/>
      <c r="P203" s="197">
        <f>SUM(P204:P218)</f>
        <v>0</v>
      </c>
      <c r="Q203" s="196"/>
      <c r="R203" s="197">
        <f>SUM(R204:R218)</f>
        <v>0.92880200000000002</v>
      </c>
      <c r="S203" s="196"/>
      <c r="T203" s="198">
        <f>SUM(T204:T218)</f>
        <v>0</v>
      </c>
      <c r="AR203" s="199" t="s">
        <v>87</v>
      </c>
      <c r="AT203" s="200" t="s">
        <v>78</v>
      </c>
      <c r="AU203" s="200" t="s">
        <v>87</v>
      </c>
      <c r="AY203" s="199" t="s">
        <v>154</v>
      </c>
      <c r="BK203" s="201">
        <f>SUM(BK204:BK218)</f>
        <v>23525.030000000002</v>
      </c>
    </row>
    <row r="204" spans="1:65" s="2" customFormat="1" ht="16.5" customHeight="1">
      <c r="A204" s="37"/>
      <c r="B204" s="38"/>
      <c r="C204" s="154" t="s">
        <v>435</v>
      </c>
      <c r="D204" s="154" t="s">
        <v>149</v>
      </c>
      <c r="E204" s="155" t="s">
        <v>1489</v>
      </c>
      <c r="F204" s="156" t="s">
        <v>1490</v>
      </c>
      <c r="G204" s="157" t="s">
        <v>274</v>
      </c>
      <c r="H204" s="158">
        <v>38.700000000000003</v>
      </c>
      <c r="I204" s="159">
        <v>56.8</v>
      </c>
      <c r="J204" s="160">
        <f>ROUND(I204*H204,2)</f>
        <v>2198.16</v>
      </c>
      <c r="K204" s="156" t="s">
        <v>251</v>
      </c>
      <c r="L204" s="42"/>
      <c r="M204" s="161" t="s">
        <v>35</v>
      </c>
      <c r="N204" s="162" t="s">
        <v>50</v>
      </c>
      <c r="O204" s="67"/>
      <c r="P204" s="163">
        <f>O204*H204</f>
        <v>0</v>
      </c>
      <c r="Q204" s="163">
        <v>1.9000000000000001E-4</v>
      </c>
      <c r="R204" s="163">
        <f>Q204*H204</f>
        <v>7.353000000000001E-3</v>
      </c>
      <c r="S204" s="163">
        <v>0</v>
      </c>
      <c r="T204" s="164">
        <f>S204*H204</f>
        <v>0</v>
      </c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R204" s="165" t="s">
        <v>212</v>
      </c>
      <c r="AT204" s="165" t="s">
        <v>149</v>
      </c>
      <c r="AU204" s="165" t="s">
        <v>89</v>
      </c>
      <c r="AY204" s="19" t="s">
        <v>154</v>
      </c>
      <c r="BE204" s="166">
        <f>IF(N204="základní",J204,0)</f>
        <v>2198.16</v>
      </c>
      <c r="BF204" s="166">
        <f>IF(N204="snížená",J204,0)</f>
        <v>0</v>
      </c>
      <c r="BG204" s="166">
        <f>IF(N204="zákl. přenesená",J204,0)</f>
        <v>0</v>
      </c>
      <c r="BH204" s="166">
        <f>IF(N204="sníž. přenesená",J204,0)</f>
        <v>0</v>
      </c>
      <c r="BI204" s="166">
        <f>IF(N204="nulová",J204,0)</f>
        <v>0</v>
      </c>
      <c r="BJ204" s="19" t="s">
        <v>87</v>
      </c>
      <c r="BK204" s="166">
        <f>ROUND(I204*H204,2)</f>
        <v>2198.16</v>
      </c>
      <c r="BL204" s="19" t="s">
        <v>212</v>
      </c>
      <c r="BM204" s="165" t="s">
        <v>1491</v>
      </c>
    </row>
    <row r="205" spans="1:65" s="2" customFormat="1" ht="10">
      <c r="A205" s="37"/>
      <c r="B205" s="38"/>
      <c r="C205" s="39"/>
      <c r="D205" s="215" t="s">
        <v>253</v>
      </c>
      <c r="E205" s="39"/>
      <c r="F205" s="216" t="s">
        <v>1492</v>
      </c>
      <c r="G205" s="39"/>
      <c r="H205" s="39"/>
      <c r="I205" s="169"/>
      <c r="J205" s="39"/>
      <c r="K205" s="39"/>
      <c r="L205" s="42"/>
      <c r="M205" s="170"/>
      <c r="N205" s="171"/>
      <c r="O205" s="67"/>
      <c r="P205" s="67"/>
      <c r="Q205" s="67"/>
      <c r="R205" s="67"/>
      <c r="S205" s="67"/>
      <c r="T205" s="68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T205" s="19" t="s">
        <v>253</v>
      </c>
      <c r="AU205" s="19" t="s">
        <v>89</v>
      </c>
    </row>
    <row r="206" spans="1:65" s="13" customFormat="1" ht="10">
      <c r="B206" s="204"/>
      <c r="C206" s="205"/>
      <c r="D206" s="167" t="s">
        <v>247</v>
      </c>
      <c r="E206" s="206" t="s">
        <v>35</v>
      </c>
      <c r="F206" s="207" t="s">
        <v>1493</v>
      </c>
      <c r="G206" s="205"/>
      <c r="H206" s="208">
        <v>38.700000000000003</v>
      </c>
      <c r="I206" s="209"/>
      <c r="J206" s="205"/>
      <c r="K206" s="205"/>
      <c r="L206" s="210"/>
      <c r="M206" s="211"/>
      <c r="N206" s="212"/>
      <c r="O206" s="212"/>
      <c r="P206" s="212"/>
      <c r="Q206" s="212"/>
      <c r="R206" s="212"/>
      <c r="S206" s="212"/>
      <c r="T206" s="213"/>
      <c r="AT206" s="214" t="s">
        <v>247</v>
      </c>
      <c r="AU206" s="214" t="s">
        <v>89</v>
      </c>
      <c r="AV206" s="13" t="s">
        <v>89</v>
      </c>
      <c r="AW206" s="13" t="s">
        <v>39</v>
      </c>
      <c r="AX206" s="13" t="s">
        <v>87</v>
      </c>
      <c r="AY206" s="214" t="s">
        <v>154</v>
      </c>
    </row>
    <row r="207" spans="1:65" s="2" customFormat="1" ht="16.5" customHeight="1">
      <c r="A207" s="37"/>
      <c r="B207" s="38"/>
      <c r="C207" s="154" t="s">
        <v>440</v>
      </c>
      <c r="D207" s="154" t="s">
        <v>149</v>
      </c>
      <c r="E207" s="155" t="s">
        <v>1494</v>
      </c>
      <c r="F207" s="156" t="s">
        <v>1495</v>
      </c>
      <c r="G207" s="157" t="s">
        <v>274</v>
      </c>
      <c r="H207" s="158">
        <v>38.700000000000003</v>
      </c>
      <c r="I207" s="159">
        <v>21.5</v>
      </c>
      <c r="J207" s="160">
        <f>ROUND(I207*H207,2)</f>
        <v>832.05</v>
      </c>
      <c r="K207" s="156" t="s">
        <v>251</v>
      </c>
      <c r="L207" s="42"/>
      <c r="M207" s="161" t="s">
        <v>35</v>
      </c>
      <c r="N207" s="162" t="s">
        <v>50</v>
      </c>
      <c r="O207" s="67"/>
      <c r="P207" s="163">
        <f>O207*H207</f>
        <v>0</v>
      </c>
      <c r="Q207" s="163">
        <v>0</v>
      </c>
      <c r="R207" s="163">
        <f>Q207*H207</f>
        <v>0</v>
      </c>
      <c r="S207" s="163">
        <v>0</v>
      </c>
      <c r="T207" s="164">
        <f>S207*H207</f>
        <v>0</v>
      </c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R207" s="165" t="s">
        <v>163</v>
      </c>
      <c r="AT207" s="165" t="s">
        <v>149</v>
      </c>
      <c r="AU207" s="165" t="s">
        <v>89</v>
      </c>
      <c r="AY207" s="19" t="s">
        <v>154</v>
      </c>
      <c r="BE207" s="166">
        <f>IF(N207="základní",J207,0)</f>
        <v>832.05</v>
      </c>
      <c r="BF207" s="166">
        <f>IF(N207="snížená",J207,0)</f>
        <v>0</v>
      </c>
      <c r="BG207" s="166">
        <f>IF(N207="zákl. přenesená",J207,0)</f>
        <v>0</v>
      </c>
      <c r="BH207" s="166">
        <f>IF(N207="sníž. přenesená",J207,0)</f>
        <v>0</v>
      </c>
      <c r="BI207" s="166">
        <f>IF(N207="nulová",J207,0)</f>
        <v>0</v>
      </c>
      <c r="BJ207" s="19" t="s">
        <v>87</v>
      </c>
      <c r="BK207" s="166">
        <f>ROUND(I207*H207,2)</f>
        <v>832.05</v>
      </c>
      <c r="BL207" s="19" t="s">
        <v>163</v>
      </c>
      <c r="BM207" s="165" t="s">
        <v>1496</v>
      </c>
    </row>
    <row r="208" spans="1:65" s="2" customFormat="1" ht="10">
      <c r="A208" s="37"/>
      <c r="B208" s="38"/>
      <c r="C208" s="39"/>
      <c r="D208" s="215" t="s">
        <v>253</v>
      </c>
      <c r="E208" s="39"/>
      <c r="F208" s="216" t="s">
        <v>1497</v>
      </c>
      <c r="G208" s="39"/>
      <c r="H208" s="39"/>
      <c r="I208" s="169"/>
      <c r="J208" s="39"/>
      <c r="K208" s="39"/>
      <c r="L208" s="42"/>
      <c r="M208" s="170"/>
      <c r="N208" s="171"/>
      <c r="O208" s="67"/>
      <c r="P208" s="67"/>
      <c r="Q208" s="67"/>
      <c r="R208" s="67"/>
      <c r="S208" s="67"/>
      <c r="T208" s="68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T208" s="19" t="s">
        <v>253</v>
      </c>
      <c r="AU208" s="19" t="s">
        <v>89</v>
      </c>
    </row>
    <row r="209" spans="1:65" s="13" customFormat="1" ht="10">
      <c r="B209" s="204"/>
      <c r="C209" s="205"/>
      <c r="D209" s="167" t="s">
        <v>247</v>
      </c>
      <c r="E209" s="206" t="s">
        <v>35</v>
      </c>
      <c r="F209" s="207" t="s">
        <v>1450</v>
      </c>
      <c r="G209" s="205"/>
      <c r="H209" s="208">
        <v>38.700000000000003</v>
      </c>
      <c r="I209" s="209"/>
      <c r="J209" s="205"/>
      <c r="K209" s="205"/>
      <c r="L209" s="210"/>
      <c r="M209" s="211"/>
      <c r="N209" s="212"/>
      <c r="O209" s="212"/>
      <c r="P209" s="212"/>
      <c r="Q209" s="212"/>
      <c r="R209" s="212"/>
      <c r="S209" s="212"/>
      <c r="T209" s="213"/>
      <c r="AT209" s="214" t="s">
        <v>247</v>
      </c>
      <c r="AU209" s="214" t="s">
        <v>89</v>
      </c>
      <c r="AV209" s="13" t="s">
        <v>89</v>
      </c>
      <c r="AW209" s="13" t="s">
        <v>39</v>
      </c>
      <c r="AX209" s="13" t="s">
        <v>87</v>
      </c>
      <c r="AY209" s="214" t="s">
        <v>154</v>
      </c>
    </row>
    <row r="210" spans="1:65" s="2" customFormat="1" ht="16.5" customHeight="1">
      <c r="A210" s="37"/>
      <c r="B210" s="38"/>
      <c r="C210" s="154" t="s">
        <v>445</v>
      </c>
      <c r="D210" s="154" t="s">
        <v>149</v>
      </c>
      <c r="E210" s="155" t="s">
        <v>1498</v>
      </c>
      <c r="F210" s="156" t="s">
        <v>1499</v>
      </c>
      <c r="G210" s="157" t="s">
        <v>274</v>
      </c>
      <c r="H210" s="158">
        <v>38.700000000000003</v>
      </c>
      <c r="I210" s="159">
        <v>52.6</v>
      </c>
      <c r="J210" s="160">
        <f>ROUND(I210*H210,2)</f>
        <v>2035.62</v>
      </c>
      <c r="K210" s="156" t="s">
        <v>251</v>
      </c>
      <c r="L210" s="42"/>
      <c r="M210" s="161" t="s">
        <v>35</v>
      </c>
      <c r="N210" s="162" t="s">
        <v>50</v>
      </c>
      <c r="O210" s="67"/>
      <c r="P210" s="163">
        <f>O210*H210</f>
        <v>0</v>
      </c>
      <c r="Q210" s="163">
        <v>0</v>
      </c>
      <c r="R210" s="163">
        <f>Q210*H210</f>
        <v>0</v>
      </c>
      <c r="S210" s="163">
        <v>0</v>
      </c>
      <c r="T210" s="164">
        <f>S210*H210</f>
        <v>0</v>
      </c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R210" s="165" t="s">
        <v>163</v>
      </c>
      <c r="AT210" s="165" t="s">
        <v>149</v>
      </c>
      <c r="AU210" s="165" t="s">
        <v>89</v>
      </c>
      <c r="AY210" s="19" t="s">
        <v>154</v>
      </c>
      <c r="BE210" s="166">
        <f>IF(N210="základní",J210,0)</f>
        <v>2035.62</v>
      </c>
      <c r="BF210" s="166">
        <f>IF(N210="snížená",J210,0)</f>
        <v>0</v>
      </c>
      <c r="BG210" s="166">
        <f>IF(N210="zákl. přenesená",J210,0)</f>
        <v>0</v>
      </c>
      <c r="BH210" s="166">
        <f>IF(N210="sníž. přenesená",J210,0)</f>
        <v>0</v>
      </c>
      <c r="BI210" s="166">
        <f>IF(N210="nulová",J210,0)</f>
        <v>0</v>
      </c>
      <c r="BJ210" s="19" t="s">
        <v>87</v>
      </c>
      <c r="BK210" s="166">
        <f>ROUND(I210*H210,2)</f>
        <v>2035.62</v>
      </c>
      <c r="BL210" s="19" t="s">
        <v>163</v>
      </c>
      <c r="BM210" s="165" t="s">
        <v>1500</v>
      </c>
    </row>
    <row r="211" spans="1:65" s="2" customFormat="1" ht="10">
      <c r="A211" s="37"/>
      <c r="B211" s="38"/>
      <c r="C211" s="39"/>
      <c r="D211" s="215" t="s">
        <v>253</v>
      </c>
      <c r="E211" s="39"/>
      <c r="F211" s="216" t="s">
        <v>1501</v>
      </c>
      <c r="G211" s="39"/>
      <c r="H211" s="39"/>
      <c r="I211" s="169"/>
      <c r="J211" s="39"/>
      <c r="K211" s="39"/>
      <c r="L211" s="42"/>
      <c r="M211" s="170"/>
      <c r="N211" s="171"/>
      <c r="O211" s="67"/>
      <c r="P211" s="67"/>
      <c r="Q211" s="67"/>
      <c r="R211" s="67"/>
      <c r="S211" s="67"/>
      <c r="T211" s="68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  <c r="AE211" s="37"/>
      <c r="AT211" s="19" t="s">
        <v>253</v>
      </c>
      <c r="AU211" s="19" t="s">
        <v>89</v>
      </c>
    </row>
    <row r="212" spans="1:65" s="13" customFormat="1" ht="10">
      <c r="B212" s="204"/>
      <c r="C212" s="205"/>
      <c r="D212" s="167" t="s">
        <v>247</v>
      </c>
      <c r="E212" s="206" t="s">
        <v>35</v>
      </c>
      <c r="F212" s="207" t="s">
        <v>1450</v>
      </c>
      <c r="G212" s="205"/>
      <c r="H212" s="208">
        <v>38.700000000000003</v>
      </c>
      <c r="I212" s="209"/>
      <c r="J212" s="205"/>
      <c r="K212" s="205"/>
      <c r="L212" s="210"/>
      <c r="M212" s="211"/>
      <c r="N212" s="212"/>
      <c r="O212" s="212"/>
      <c r="P212" s="212"/>
      <c r="Q212" s="212"/>
      <c r="R212" s="212"/>
      <c r="S212" s="212"/>
      <c r="T212" s="213"/>
      <c r="AT212" s="214" t="s">
        <v>247</v>
      </c>
      <c r="AU212" s="214" t="s">
        <v>89</v>
      </c>
      <c r="AV212" s="13" t="s">
        <v>89</v>
      </c>
      <c r="AW212" s="13" t="s">
        <v>39</v>
      </c>
      <c r="AX212" s="13" t="s">
        <v>87</v>
      </c>
      <c r="AY212" s="214" t="s">
        <v>154</v>
      </c>
    </row>
    <row r="213" spans="1:65" s="2" customFormat="1" ht="16.5" customHeight="1">
      <c r="A213" s="37"/>
      <c r="B213" s="38"/>
      <c r="C213" s="154" t="s">
        <v>450</v>
      </c>
      <c r="D213" s="154" t="s">
        <v>149</v>
      </c>
      <c r="E213" s="155" t="s">
        <v>1502</v>
      </c>
      <c r="F213" s="156" t="s">
        <v>1503</v>
      </c>
      <c r="G213" s="157" t="s">
        <v>245</v>
      </c>
      <c r="H213" s="158">
        <v>2</v>
      </c>
      <c r="I213" s="159">
        <v>8920</v>
      </c>
      <c r="J213" s="160">
        <f>ROUND(I213*H213,2)</f>
        <v>17840</v>
      </c>
      <c r="K213" s="156" t="s">
        <v>251</v>
      </c>
      <c r="L213" s="42"/>
      <c r="M213" s="161" t="s">
        <v>35</v>
      </c>
      <c r="N213" s="162" t="s">
        <v>50</v>
      </c>
      <c r="O213" s="67"/>
      <c r="P213" s="163">
        <f>O213*H213</f>
        <v>0</v>
      </c>
      <c r="Q213" s="163">
        <v>0.45937</v>
      </c>
      <c r="R213" s="163">
        <f>Q213*H213</f>
        <v>0.91874</v>
      </c>
      <c r="S213" s="163">
        <v>0</v>
      </c>
      <c r="T213" s="164">
        <f>S213*H213</f>
        <v>0</v>
      </c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  <c r="AE213" s="37"/>
      <c r="AR213" s="165" t="s">
        <v>163</v>
      </c>
      <c r="AT213" s="165" t="s">
        <v>149</v>
      </c>
      <c r="AU213" s="165" t="s">
        <v>89</v>
      </c>
      <c r="AY213" s="19" t="s">
        <v>154</v>
      </c>
      <c r="BE213" s="166">
        <f>IF(N213="základní",J213,0)</f>
        <v>17840</v>
      </c>
      <c r="BF213" s="166">
        <f>IF(N213="snížená",J213,0)</f>
        <v>0</v>
      </c>
      <c r="BG213" s="166">
        <f>IF(N213="zákl. přenesená",J213,0)</f>
        <v>0</v>
      </c>
      <c r="BH213" s="166">
        <f>IF(N213="sníž. přenesená",J213,0)</f>
        <v>0</v>
      </c>
      <c r="BI213" s="166">
        <f>IF(N213="nulová",J213,0)</f>
        <v>0</v>
      </c>
      <c r="BJ213" s="19" t="s">
        <v>87</v>
      </c>
      <c r="BK213" s="166">
        <f>ROUND(I213*H213,2)</f>
        <v>17840</v>
      </c>
      <c r="BL213" s="19" t="s">
        <v>163</v>
      </c>
      <c r="BM213" s="165" t="s">
        <v>1504</v>
      </c>
    </row>
    <row r="214" spans="1:65" s="2" customFormat="1" ht="10">
      <c r="A214" s="37"/>
      <c r="B214" s="38"/>
      <c r="C214" s="39"/>
      <c r="D214" s="215" t="s">
        <v>253</v>
      </c>
      <c r="E214" s="39"/>
      <c r="F214" s="216" t="s">
        <v>1505</v>
      </c>
      <c r="G214" s="39"/>
      <c r="H214" s="39"/>
      <c r="I214" s="169"/>
      <c r="J214" s="39"/>
      <c r="K214" s="39"/>
      <c r="L214" s="42"/>
      <c r="M214" s="170"/>
      <c r="N214" s="171"/>
      <c r="O214" s="67"/>
      <c r="P214" s="67"/>
      <c r="Q214" s="67"/>
      <c r="R214" s="67"/>
      <c r="S214" s="67"/>
      <c r="T214" s="68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  <c r="AE214" s="37"/>
      <c r="AT214" s="19" t="s">
        <v>253</v>
      </c>
      <c r="AU214" s="19" t="s">
        <v>89</v>
      </c>
    </row>
    <row r="215" spans="1:65" s="13" customFormat="1" ht="10">
      <c r="B215" s="204"/>
      <c r="C215" s="205"/>
      <c r="D215" s="167" t="s">
        <v>247</v>
      </c>
      <c r="E215" s="206" t="s">
        <v>35</v>
      </c>
      <c r="F215" s="207" t="s">
        <v>1506</v>
      </c>
      <c r="G215" s="205"/>
      <c r="H215" s="208">
        <v>2</v>
      </c>
      <c r="I215" s="209"/>
      <c r="J215" s="205"/>
      <c r="K215" s="205"/>
      <c r="L215" s="210"/>
      <c r="M215" s="211"/>
      <c r="N215" s="212"/>
      <c r="O215" s="212"/>
      <c r="P215" s="212"/>
      <c r="Q215" s="212"/>
      <c r="R215" s="212"/>
      <c r="S215" s="212"/>
      <c r="T215" s="213"/>
      <c r="AT215" s="214" t="s">
        <v>247</v>
      </c>
      <c r="AU215" s="214" t="s">
        <v>89</v>
      </c>
      <c r="AV215" s="13" t="s">
        <v>89</v>
      </c>
      <c r="AW215" s="13" t="s">
        <v>39</v>
      </c>
      <c r="AX215" s="13" t="s">
        <v>87</v>
      </c>
      <c r="AY215" s="214" t="s">
        <v>154</v>
      </c>
    </row>
    <row r="216" spans="1:65" s="2" customFormat="1" ht="16.5" customHeight="1">
      <c r="A216" s="37"/>
      <c r="B216" s="38"/>
      <c r="C216" s="154" t="s">
        <v>456</v>
      </c>
      <c r="D216" s="154" t="s">
        <v>149</v>
      </c>
      <c r="E216" s="155" t="s">
        <v>1122</v>
      </c>
      <c r="F216" s="156" t="s">
        <v>1123</v>
      </c>
      <c r="G216" s="157" t="s">
        <v>274</v>
      </c>
      <c r="H216" s="158">
        <v>38.700000000000003</v>
      </c>
      <c r="I216" s="159">
        <v>16</v>
      </c>
      <c r="J216" s="160">
        <f>ROUND(I216*H216,2)</f>
        <v>619.20000000000005</v>
      </c>
      <c r="K216" s="156" t="s">
        <v>251</v>
      </c>
      <c r="L216" s="42"/>
      <c r="M216" s="161" t="s">
        <v>35</v>
      </c>
      <c r="N216" s="162" t="s">
        <v>50</v>
      </c>
      <c r="O216" s="67"/>
      <c r="P216" s="163">
        <f>O216*H216</f>
        <v>0</v>
      </c>
      <c r="Q216" s="163">
        <v>6.9999999999999994E-5</v>
      </c>
      <c r="R216" s="163">
        <f>Q216*H216</f>
        <v>2.709E-3</v>
      </c>
      <c r="S216" s="163">
        <v>0</v>
      </c>
      <c r="T216" s="164">
        <f>S216*H216</f>
        <v>0</v>
      </c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  <c r="AE216" s="37"/>
      <c r="AR216" s="165" t="s">
        <v>212</v>
      </c>
      <c r="AT216" s="165" t="s">
        <v>149</v>
      </c>
      <c r="AU216" s="165" t="s">
        <v>89</v>
      </c>
      <c r="AY216" s="19" t="s">
        <v>154</v>
      </c>
      <c r="BE216" s="166">
        <f>IF(N216="základní",J216,0)</f>
        <v>619.20000000000005</v>
      </c>
      <c r="BF216" s="166">
        <f>IF(N216="snížená",J216,0)</f>
        <v>0</v>
      </c>
      <c r="BG216" s="166">
        <f>IF(N216="zákl. přenesená",J216,0)</f>
        <v>0</v>
      </c>
      <c r="BH216" s="166">
        <f>IF(N216="sníž. přenesená",J216,0)</f>
        <v>0</v>
      </c>
      <c r="BI216" s="166">
        <f>IF(N216="nulová",J216,0)</f>
        <v>0</v>
      </c>
      <c r="BJ216" s="19" t="s">
        <v>87</v>
      </c>
      <c r="BK216" s="166">
        <f>ROUND(I216*H216,2)</f>
        <v>619.20000000000005</v>
      </c>
      <c r="BL216" s="19" t="s">
        <v>212</v>
      </c>
      <c r="BM216" s="165" t="s">
        <v>1507</v>
      </c>
    </row>
    <row r="217" spans="1:65" s="2" customFormat="1" ht="10">
      <c r="A217" s="37"/>
      <c r="B217" s="38"/>
      <c r="C217" s="39"/>
      <c r="D217" s="215" t="s">
        <v>253</v>
      </c>
      <c r="E217" s="39"/>
      <c r="F217" s="216" t="s">
        <v>1125</v>
      </c>
      <c r="G217" s="39"/>
      <c r="H217" s="39"/>
      <c r="I217" s="169"/>
      <c r="J217" s="39"/>
      <c r="K217" s="39"/>
      <c r="L217" s="42"/>
      <c r="M217" s="170"/>
      <c r="N217" s="171"/>
      <c r="O217" s="67"/>
      <c r="P217" s="67"/>
      <c r="Q217" s="67"/>
      <c r="R217" s="67"/>
      <c r="S217" s="67"/>
      <c r="T217" s="68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  <c r="AE217" s="37"/>
      <c r="AT217" s="19" t="s">
        <v>253</v>
      </c>
      <c r="AU217" s="19" t="s">
        <v>89</v>
      </c>
    </row>
    <row r="218" spans="1:65" s="13" customFormat="1" ht="10">
      <c r="B218" s="204"/>
      <c r="C218" s="205"/>
      <c r="D218" s="167" t="s">
        <v>247</v>
      </c>
      <c r="E218" s="206" t="s">
        <v>35</v>
      </c>
      <c r="F218" s="207" t="s">
        <v>1450</v>
      </c>
      <c r="G218" s="205"/>
      <c r="H218" s="208">
        <v>38.700000000000003</v>
      </c>
      <c r="I218" s="209"/>
      <c r="J218" s="205"/>
      <c r="K218" s="205"/>
      <c r="L218" s="210"/>
      <c r="M218" s="211"/>
      <c r="N218" s="212"/>
      <c r="O218" s="212"/>
      <c r="P218" s="212"/>
      <c r="Q218" s="212"/>
      <c r="R218" s="212"/>
      <c r="S218" s="212"/>
      <c r="T218" s="213"/>
      <c r="AT218" s="214" t="s">
        <v>247</v>
      </c>
      <c r="AU218" s="214" t="s">
        <v>89</v>
      </c>
      <c r="AV218" s="13" t="s">
        <v>89</v>
      </c>
      <c r="AW218" s="13" t="s">
        <v>39</v>
      </c>
      <c r="AX218" s="13" t="s">
        <v>87</v>
      </c>
      <c r="AY218" s="214" t="s">
        <v>154</v>
      </c>
    </row>
    <row r="219" spans="1:65" s="12" customFormat="1" ht="22.75" customHeight="1">
      <c r="B219" s="188"/>
      <c r="C219" s="189"/>
      <c r="D219" s="190" t="s">
        <v>78</v>
      </c>
      <c r="E219" s="202" t="s">
        <v>630</v>
      </c>
      <c r="F219" s="202" t="s">
        <v>631</v>
      </c>
      <c r="G219" s="189"/>
      <c r="H219" s="189"/>
      <c r="I219" s="192"/>
      <c r="J219" s="203">
        <f>BK219</f>
        <v>3546.76</v>
      </c>
      <c r="K219" s="189"/>
      <c r="L219" s="194"/>
      <c r="M219" s="195"/>
      <c r="N219" s="196"/>
      <c r="O219" s="196"/>
      <c r="P219" s="197">
        <f>SUM(P220:P223)</f>
        <v>0</v>
      </c>
      <c r="Q219" s="196"/>
      <c r="R219" s="197">
        <f>SUM(R220:R223)</f>
        <v>0</v>
      </c>
      <c r="S219" s="196"/>
      <c r="T219" s="198">
        <f>SUM(T220:T223)</f>
        <v>0</v>
      </c>
      <c r="AR219" s="199" t="s">
        <v>87</v>
      </c>
      <c r="AT219" s="200" t="s">
        <v>78</v>
      </c>
      <c r="AU219" s="200" t="s">
        <v>87</v>
      </c>
      <c r="AY219" s="199" t="s">
        <v>154</v>
      </c>
      <c r="BK219" s="201">
        <f>SUM(BK220:BK223)</f>
        <v>3546.76</v>
      </c>
    </row>
    <row r="220" spans="1:65" s="2" customFormat="1" ht="24.15" customHeight="1">
      <c r="A220" s="37"/>
      <c r="B220" s="38"/>
      <c r="C220" s="154" t="s">
        <v>462</v>
      </c>
      <c r="D220" s="154" t="s">
        <v>149</v>
      </c>
      <c r="E220" s="155" t="s">
        <v>1288</v>
      </c>
      <c r="F220" s="156" t="s">
        <v>1289</v>
      </c>
      <c r="G220" s="157" t="s">
        <v>562</v>
      </c>
      <c r="H220" s="158">
        <v>1.673</v>
      </c>
      <c r="I220" s="159">
        <v>1160</v>
      </c>
      <c r="J220" s="160">
        <f>ROUND(I220*H220,2)</f>
        <v>1940.68</v>
      </c>
      <c r="K220" s="156" t="s">
        <v>251</v>
      </c>
      <c r="L220" s="42"/>
      <c r="M220" s="161" t="s">
        <v>35</v>
      </c>
      <c r="N220" s="162" t="s">
        <v>50</v>
      </c>
      <c r="O220" s="67"/>
      <c r="P220" s="163">
        <f>O220*H220</f>
        <v>0</v>
      </c>
      <c r="Q220" s="163">
        <v>0</v>
      </c>
      <c r="R220" s="163">
        <f>Q220*H220</f>
        <v>0</v>
      </c>
      <c r="S220" s="163">
        <v>0</v>
      </c>
      <c r="T220" s="164">
        <f>S220*H220</f>
        <v>0</v>
      </c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  <c r="AE220" s="37"/>
      <c r="AR220" s="165" t="s">
        <v>163</v>
      </c>
      <c r="AT220" s="165" t="s">
        <v>149</v>
      </c>
      <c r="AU220" s="165" t="s">
        <v>89</v>
      </c>
      <c r="AY220" s="19" t="s">
        <v>154</v>
      </c>
      <c r="BE220" s="166">
        <f>IF(N220="základní",J220,0)</f>
        <v>1940.68</v>
      </c>
      <c r="BF220" s="166">
        <f>IF(N220="snížená",J220,0)</f>
        <v>0</v>
      </c>
      <c r="BG220" s="166">
        <f>IF(N220="zákl. přenesená",J220,0)</f>
        <v>0</v>
      </c>
      <c r="BH220" s="166">
        <f>IF(N220="sníž. přenesená",J220,0)</f>
        <v>0</v>
      </c>
      <c r="BI220" s="166">
        <f>IF(N220="nulová",J220,0)</f>
        <v>0</v>
      </c>
      <c r="BJ220" s="19" t="s">
        <v>87</v>
      </c>
      <c r="BK220" s="166">
        <f>ROUND(I220*H220,2)</f>
        <v>1940.68</v>
      </c>
      <c r="BL220" s="19" t="s">
        <v>163</v>
      </c>
      <c r="BM220" s="165" t="s">
        <v>1508</v>
      </c>
    </row>
    <row r="221" spans="1:65" s="2" customFormat="1" ht="10">
      <c r="A221" s="37"/>
      <c r="B221" s="38"/>
      <c r="C221" s="39"/>
      <c r="D221" s="215" t="s">
        <v>253</v>
      </c>
      <c r="E221" s="39"/>
      <c r="F221" s="216" t="s">
        <v>1291</v>
      </c>
      <c r="G221" s="39"/>
      <c r="H221" s="39"/>
      <c r="I221" s="169"/>
      <c r="J221" s="39"/>
      <c r="K221" s="39"/>
      <c r="L221" s="42"/>
      <c r="M221" s="170"/>
      <c r="N221" s="171"/>
      <c r="O221" s="67"/>
      <c r="P221" s="67"/>
      <c r="Q221" s="67"/>
      <c r="R221" s="67"/>
      <c r="S221" s="67"/>
      <c r="T221" s="68"/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  <c r="AE221" s="37"/>
      <c r="AT221" s="19" t="s">
        <v>253</v>
      </c>
      <c r="AU221" s="19" t="s">
        <v>89</v>
      </c>
    </row>
    <row r="222" spans="1:65" s="2" customFormat="1" ht="24.15" customHeight="1">
      <c r="A222" s="37"/>
      <c r="B222" s="38"/>
      <c r="C222" s="154" t="s">
        <v>470</v>
      </c>
      <c r="D222" s="154" t="s">
        <v>149</v>
      </c>
      <c r="E222" s="155" t="s">
        <v>1509</v>
      </c>
      <c r="F222" s="156" t="s">
        <v>1510</v>
      </c>
      <c r="G222" s="157" t="s">
        <v>562</v>
      </c>
      <c r="H222" s="158">
        <v>1.673</v>
      </c>
      <c r="I222" s="159">
        <v>960</v>
      </c>
      <c r="J222" s="160">
        <f>ROUND(I222*H222,2)</f>
        <v>1606.08</v>
      </c>
      <c r="K222" s="156" t="s">
        <v>251</v>
      </c>
      <c r="L222" s="42"/>
      <c r="M222" s="161" t="s">
        <v>35</v>
      </c>
      <c r="N222" s="162" t="s">
        <v>50</v>
      </c>
      <c r="O222" s="67"/>
      <c r="P222" s="163">
        <f>O222*H222</f>
        <v>0</v>
      </c>
      <c r="Q222" s="163">
        <v>0</v>
      </c>
      <c r="R222" s="163">
        <f>Q222*H222</f>
        <v>0</v>
      </c>
      <c r="S222" s="163">
        <v>0</v>
      </c>
      <c r="T222" s="164">
        <f>S222*H222</f>
        <v>0</v>
      </c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  <c r="AE222" s="37"/>
      <c r="AR222" s="165" t="s">
        <v>163</v>
      </c>
      <c r="AT222" s="165" t="s">
        <v>149</v>
      </c>
      <c r="AU222" s="165" t="s">
        <v>89</v>
      </c>
      <c r="AY222" s="19" t="s">
        <v>154</v>
      </c>
      <c r="BE222" s="166">
        <f>IF(N222="základní",J222,0)</f>
        <v>1606.08</v>
      </c>
      <c r="BF222" s="166">
        <f>IF(N222="snížená",J222,0)</f>
        <v>0</v>
      </c>
      <c r="BG222" s="166">
        <f>IF(N222="zákl. přenesená",J222,0)</f>
        <v>0</v>
      </c>
      <c r="BH222" s="166">
        <f>IF(N222="sníž. přenesená",J222,0)</f>
        <v>0</v>
      </c>
      <c r="BI222" s="166">
        <f>IF(N222="nulová",J222,0)</f>
        <v>0</v>
      </c>
      <c r="BJ222" s="19" t="s">
        <v>87</v>
      </c>
      <c r="BK222" s="166">
        <f>ROUND(I222*H222,2)</f>
        <v>1606.08</v>
      </c>
      <c r="BL222" s="19" t="s">
        <v>163</v>
      </c>
      <c r="BM222" s="165" t="s">
        <v>1511</v>
      </c>
    </row>
    <row r="223" spans="1:65" s="2" customFormat="1" ht="10">
      <c r="A223" s="37"/>
      <c r="B223" s="38"/>
      <c r="C223" s="39"/>
      <c r="D223" s="215" t="s">
        <v>253</v>
      </c>
      <c r="E223" s="39"/>
      <c r="F223" s="216" t="s">
        <v>1512</v>
      </c>
      <c r="G223" s="39"/>
      <c r="H223" s="39"/>
      <c r="I223" s="169"/>
      <c r="J223" s="39"/>
      <c r="K223" s="39"/>
      <c r="L223" s="42"/>
      <c r="M223" s="249"/>
      <c r="N223" s="250"/>
      <c r="O223" s="174"/>
      <c r="P223" s="174"/>
      <c r="Q223" s="174"/>
      <c r="R223" s="174"/>
      <c r="S223" s="174"/>
      <c r="T223" s="251"/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  <c r="AE223" s="37"/>
      <c r="AT223" s="19" t="s">
        <v>253</v>
      </c>
      <c r="AU223" s="19" t="s">
        <v>89</v>
      </c>
    </row>
    <row r="224" spans="1:65" s="2" customFormat="1" ht="7" customHeight="1">
      <c r="A224" s="37"/>
      <c r="B224" s="50"/>
      <c r="C224" s="51"/>
      <c r="D224" s="51"/>
      <c r="E224" s="51"/>
      <c r="F224" s="51"/>
      <c r="G224" s="51"/>
      <c r="H224" s="51"/>
      <c r="I224" s="51"/>
      <c r="J224" s="51"/>
      <c r="K224" s="51"/>
      <c r="L224" s="42"/>
      <c r="M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  <c r="AA224" s="37"/>
      <c r="AB224" s="37"/>
      <c r="AC224" s="37"/>
      <c r="AD224" s="37"/>
      <c r="AE224" s="37"/>
    </row>
  </sheetData>
  <sheetProtection algorithmName="SHA-512" hashValue="frR8Ncb5v+PHfvoi9EH9KOmZtJjQVb1Wal2H3L4sHXKXnFJR2QrS+lC0mpdMhJKdbAWyUzr+1Ok3ExAfpbAC9g==" saltValue="Od4m+5w3fxVP99JYB5N21TnmdsRw3ineztsOgc7q4/O0Swr9pls9XkWXQpDOM41+ciZ0mMfgpEBUF7TiKYopDg==" spinCount="100000" sheet="1" objects="1" scenarios="1" formatColumns="0" formatRows="0" autoFilter="0"/>
  <autoFilter ref="C91:K223"/>
  <mergeCells count="12">
    <mergeCell ref="E84:H84"/>
    <mergeCell ref="L2:V2"/>
    <mergeCell ref="E50:H50"/>
    <mergeCell ref="E52:H52"/>
    <mergeCell ref="E54:H54"/>
    <mergeCell ref="E80:H80"/>
    <mergeCell ref="E82:H82"/>
    <mergeCell ref="E7:H7"/>
    <mergeCell ref="E9:H9"/>
    <mergeCell ref="E11:H11"/>
    <mergeCell ref="E20:H20"/>
    <mergeCell ref="E29:H29"/>
  </mergeCells>
  <hyperlinks>
    <hyperlink ref="F96" r:id="rId1"/>
    <hyperlink ref="F99" r:id="rId2"/>
    <hyperlink ref="F102" r:id="rId3"/>
    <hyperlink ref="F105" r:id="rId4"/>
    <hyperlink ref="F108" r:id="rId5"/>
    <hyperlink ref="F113" r:id="rId6"/>
    <hyperlink ref="F116" r:id="rId7"/>
    <hyperlink ref="F121" r:id="rId8"/>
    <hyperlink ref="F126" r:id="rId9"/>
    <hyperlink ref="F131" r:id="rId10"/>
    <hyperlink ref="F136" r:id="rId11"/>
    <hyperlink ref="F139" r:id="rId12"/>
    <hyperlink ref="F143" r:id="rId13"/>
    <hyperlink ref="F146" r:id="rId14"/>
    <hyperlink ref="F149" r:id="rId15"/>
    <hyperlink ref="F154" r:id="rId16"/>
    <hyperlink ref="F158" r:id="rId17"/>
    <hyperlink ref="F165" r:id="rId18"/>
    <hyperlink ref="F173" r:id="rId19"/>
    <hyperlink ref="F176" r:id="rId20"/>
    <hyperlink ref="F180" r:id="rId21"/>
    <hyperlink ref="F184" r:id="rId22"/>
    <hyperlink ref="F188" r:id="rId23"/>
    <hyperlink ref="F192" r:id="rId24"/>
    <hyperlink ref="F196" r:id="rId25"/>
    <hyperlink ref="F200" r:id="rId26"/>
    <hyperlink ref="F205" r:id="rId27"/>
    <hyperlink ref="F208" r:id="rId28"/>
    <hyperlink ref="F211" r:id="rId29"/>
    <hyperlink ref="F214" r:id="rId30"/>
    <hyperlink ref="F217" r:id="rId31"/>
    <hyperlink ref="F221" r:id="rId32"/>
    <hyperlink ref="F223" r:id="rId33"/>
  </hyperlinks>
  <pageMargins left="0.39374999999999999" right="0.39374999999999999" top="0.39374999999999999" bottom="0.39374999999999999" header="0" footer="0"/>
  <pageSetup paperSize="9" scale="84" fitToHeight="100" orientation="landscape" blackAndWhite="1" r:id="rId34"/>
  <headerFooter>
    <oddFooter>&amp;CStrana &amp;P z &amp;N</oddFooter>
  </headerFooter>
  <drawing r:id="rId3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BM256"/>
  <sheetViews>
    <sheetView showGridLines="0" zoomScaleNormal="100" workbookViewId="0"/>
  </sheetViews>
  <sheetFormatPr defaultRowHeight="14.5"/>
  <cols>
    <col min="1" max="1" width="8.33203125" style="1" customWidth="1"/>
    <col min="2" max="2" width="1.21875" style="1" customWidth="1"/>
    <col min="3" max="3" width="4.109375" style="1" customWidth="1"/>
    <col min="4" max="4" width="4.33203125" style="1" customWidth="1"/>
    <col min="5" max="5" width="17.109375" style="1" customWidth="1"/>
    <col min="6" max="6" width="100.77734375" style="1" customWidth="1"/>
    <col min="7" max="7" width="7.44140625" style="1" customWidth="1"/>
    <col min="8" max="8" width="14" style="1" customWidth="1"/>
    <col min="9" max="9" width="15.77734375" style="1" customWidth="1"/>
    <col min="10" max="11" width="22.33203125" style="1" customWidth="1"/>
    <col min="12" max="12" width="9.33203125" style="1" customWidth="1"/>
    <col min="13" max="13" width="10.77734375" style="1" hidden="1" customWidth="1"/>
    <col min="14" max="14" width="9.33203125" style="1" hidden="1"/>
    <col min="15" max="20" width="14.10937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7" customHeight="1">
      <c r="L2" s="366"/>
      <c r="M2" s="366"/>
      <c r="N2" s="366"/>
      <c r="O2" s="366"/>
      <c r="P2" s="366"/>
      <c r="Q2" s="366"/>
      <c r="R2" s="366"/>
      <c r="S2" s="366"/>
      <c r="T2" s="366"/>
      <c r="U2" s="366"/>
      <c r="V2" s="366"/>
      <c r="AT2" s="19" t="s">
        <v>112</v>
      </c>
    </row>
    <row r="3" spans="1:46" s="1" customFormat="1" ht="7" customHeight="1">
      <c r="B3" s="111"/>
      <c r="C3" s="112"/>
      <c r="D3" s="112"/>
      <c r="E3" s="112"/>
      <c r="F3" s="112"/>
      <c r="G3" s="112"/>
      <c r="H3" s="112"/>
      <c r="I3" s="112"/>
      <c r="J3" s="112"/>
      <c r="K3" s="112"/>
      <c r="L3" s="22"/>
      <c r="AT3" s="19" t="s">
        <v>89</v>
      </c>
    </row>
    <row r="4" spans="1:46" s="1" customFormat="1" ht="25" customHeight="1">
      <c r="B4" s="22"/>
      <c r="D4" s="113" t="s">
        <v>129</v>
      </c>
      <c r="L4" s="22"/>
      <c r="M4" s="114" t="s">
        <v>10</v>
      </c>
      <c r="AT4" s="19" t="s">
        <v>4</v>
      </c>
    </row>
    <row r="5" spans="1:46" s="1" customFormat="1" ht="7" customHeight="1">
      <c r="B5" s="22"/>
      <c r="L5" s="22"/>
    </row>
    <row r="6" spans="1:46" s="1" customFormat="1" ht="12" customHeight="1">
      <c r="B6" s="22"/>
      <c r="D6" s="115" t="s">
        <v>16</v>
      </c>
      <c r="L6" s="22"/>
    </row>
    <row r="7" spans="1:46" s="1" customFormat="1" ht="16.5" customHeight="1">
      <c r="B7" s="22"/>
      <c r="E7" s="383" t="str">
        <f>'Rekapitulace stavby'!K6</f>
        <v>Stavební úpravy přečerpávací stanice a odlehčovací komory 10 v ulici Sportovní</v>
      </c>
      <c r="F7" s="384"/>
      <c r="G7" s="384"/>
      <c r="H7" s="384"/>
      <c r="L7" s="22"/>
    </row>
    <row r="8" spans="1:46" s="2" customFormat="1" ht="12" customHeight="1">
      <c r="A8" s="37"/>
      <c r="B8" s="42"/>
      <c r="C8" s="37"/>
      <c r="D8" s="115" t="s">
        <v>130</v>
      </c>
      <c r="E8" s="37"/>
      <c r="F8" s="37"/>
      <c r="G8" s="37"/>
      <c r="H8" s="37"/>
      <c r="I8" s="37"/>
      <c r="J8" s="37"/>
      <c r="K8" s="37"/>
      <c r="L8" s="116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</row>
    <row r="9" spans="1:46" s="2" customFormat="1" ht="16.5" customHeight="1">
      <c r="A9" s="37"/>
      <c r="B9" s="42"/>
      <c r="C9" s="37"/>
      <c r="D9" s="37"/>
      <c r="E9" s="385" t="s">
        <v>1513</v>
      </c>
      <c r="F9" s="386"/>
      <c r="G9" s="386"/>
      <c r="H9" s="386"/>
      <c r="I9" s="37"/>
      <c r="J9" s="37"/>
      <c r="K9" s="37"/>
      <c r="L9" s="116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</row>
    <row r="10" spans="1:46" s="2" customFormat="1" ht="10">
      <c r="A10" s="37"/>
      <c r="B10" s="42"/>
      <c r="C10" s="37"/>
      <c r="D10" s="37"/>
      <c r="E10" s="37"/>
      <c r="F10" s="37"/>
      <c r="G10" s="37"/>
      <c r="H10" s="37"/>
      <c r="I10" s="37"/>
      <c r="J10" s="37"/>
      <c r="K10" s="37"/>
      <c r="L10" s="116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</row>
    <row r="11" spans="1:46" s="2" customFormat="1" ht="12" customHeight="1">
      <c r="A11" s="37"/>
      <c r="B11" s="42"/>
      <c r="C11" s="37"/>
      <c r="D11" s="115" t="s">
        <v>18</v>
      </c>
      <c r="E11" s="37"/>
      <c r="F11" s="106" t="s">
        <v>19</v>
      </c>
      <c r="G11" s="37"/>
      <c r="H11" s="37"/>
      <c r="I11" s="115" t="s">
        <v>20</v>
      </c>
      <c r="J11" s="106" t="s">
        <v>35</v>
      </c>
      <c r="K11" s="37"/>
      <c r="L11" s="116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</row>
    <row r="12" spans="1:46" s="2" customFormat="1" ht="12" customHeight="1">
      <c r="A12" s="37"/>
      <c r="B12" s="42"/>
      <c r="C12" s="37"/>
      <c r="D12" s="115" t="s">
        <v>22</v>
      </c>
      <c r="E12" s="37"/>
      <c r="F12" s="106" t="s">
        <v>23</v>
      </c>
      <c r="G12" s="37"/>
      <c r="H12" s="37"/>
      <c r="I12" s="115" t="s">
        <v>24</v>
      </c>
      <c r="J12" s="117" t="str">
        <f>'Rekapitulace stavby'!AN8</f>
        <v>31. 1. 2024</v>
      </c>
      <c r="K12" s="37"/>
      <c r="L12" s="116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</row>
    <row r="13" spans="1:46" s="2" customFormat="1" ht="10.75" customHeight="1">
      <c r="A13" s="37"/>
      <c r="B13" s="42"/>
      <c r="C13" s="37"/>
      <c r="D13" s="37"/>
      <c r="E13" s="37"/>
      <c r="F13" s="37"/>
      <c r="G13" s="37"/>
      <c r="H13" s="37"/>
      <c r="I13" s="37"/>
      <c r="J13" s="37"/>
      <c r="K13" s="37"/>
      <c r="L13" s="116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</row>
    <row r="14" spans="1:46" s="2" customFormat="1" ht="12" customHeight="1">
      <c r="A14" s="37"/>
      <c r="B14" s="42"/>
      <c r="C14" s="37"/>
      <c r="D14" s="115" t="s">
        <v>30</v>
      </c>
      <c r="E14" s="37"/>
      <c r="F14" s="37"/>
      <c r="G14" s="37"/>
      <c r="H14" s="37"/>
      <c r="I14" s="115" t="s">
        <v>31</v>
      </c>
      <c r="J14" s="106" t="s">
        <v>32</v>
      </c>
      <c r="K14" s="37"/>
      <c r="L14" s="116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</row>
    <row r="15" spans="1:46" s="2" customFormat="1" ht="18" customHeight="1">
      <c r="A15" s="37"/>
      <c r="B15" s="42"/>
      <c r="C15" s="37"/>
      <c r="D15" s="37"/>
      <c r="E15" s="106" t="s">
        <v>33</v>
      </c>
      <c r="F15" s="37"/>
      <c r="G15" s="37"/>
      <c r="H15" s="37"/>
      <c r="I15" s="115" t="s">
        <v>34</v>
      </c>
      <c r="J15" s="106" t="s">
        <v>35</v>
      </c>
      <c r="K15" s="37"/>
      <c r="L15" s="116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</row>
    <row r="16" spans="1:46" s="2" customFormat="1" ht="7" customHeight="1">
      <c r="A16" s="37"/>
      <c r="B16" s="42"/>
      <c r="C16" s="37"/>
      <c r="D16" s="37"/>
      <c r="E16" s="37"/>
      <c r="F16" s="37"/>
      <c r="G16" s="37"/>
      <c r="H16" s="37"/>
      <c r="I16" s="37"/>
      <c r="J16" s="37"/>
      <c r="K16" s="37"/>
      <c r="L16" s="116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</row>
    <row r="17" spans="1:31" s="2" customFormat="1" ht="12" customHeight="1">
      <c r="A17" s="37"/>
      <c r="B17" s="42"/>
      <c r="C17" s="37"/>
      <c r="D17" s="115" t="s">
        <v>36</v>
      </c>
      <c r="E17" s="37"/>
      <c r="F17" s="37"/>
      <c r="G17" s="37"/>
      <c r="H17" s="37"/>
      <c r="I17" s="115" t="s">
        <v>31</v>
      </c>
      <c r="J17" s="32" t="str">
        <f>'Rekapitulace stavby'!AN13</f>
        <v>47549793</v>
      </c>
      <c r="K17" s="37"/>
      <c r="L17" s="116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</row>
    <row r="18" spans="1:31" s="2" customFormat="1" ht="18" customHeight="1">
      <c r="A18" s="37"/>
      <c r="B18" s="42"/>
      <c r="C18" s="37"/>
      <c r="D18" s="37"/>
      <c r="E18" s="387" t="str">
        <f>'Rekapitulace stavby'!E14</f>
        <v>1.SčV, a.s.</v>
      </c>
      <c r="F18" s="388"/>
      <c r="G18" s="388"/>
      <c r="H18" s="388"/>
      <c r="I18" s="115" t="s">
        <v>34</v>
      </c>
      <c r="J18" s="32" t="str">
        <f>'Rekapitulace stavby'!AN14</f>
        <v>CZ47549793</v>
      </c>
      <c r="K18" s="37"/>
      <c r="L18" s="116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</row>
    <row r="19" spans="1:31" s="2" customFormat="1" ht="7" customHeight="1">
      <c r="A19" s="37"/>
      <c r="B19" s="42"/>
      <c r="C19" s="37"/>
      <c r="D19" s="37"/>
      <c r="E19" s="37"/>
      <c r="F19" s="37"/>
      <c r="G19" s="37"/>
      <c r="H19" s="37"/>
      <c r="I19" s="37"/>
      <c r="J19" s="37"/>
      <c r="K19" s="37"/>
      <c r="L19" s="116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</row>
    <row r="20" spans="1:31" s="2" customFormat="1" ht="12" customHeight="1">
      <c r="A20" s="37"/>
      <c r="B20" s="42"/>
      <c r="C20" s="37"/>
      <c r="D20" s="115" t="s">
        <v>37</v>
      </c>
      <c r="E20" s="37"/>
      <c r="F20" s="37"/>
      <c r="G20" s="37"/>
      <c r="H20" s="37"/>
      <c r="I20" s="115" t="s">
        <v>31</v>
      </c>
      <c r="J20" s="106" t="s">
        <v>35</v>
      </c>
      <c r="K20" s="37"/>
      <c r="L20" s="116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</row>
    <row r="21" spans="1:31" s="2" customFormat="1" ht="18" customHeight="1">
      <c r="A21" s="37"/>
      <c r="B21" s="42"/>
      <c r="C21" s="37"/>
      <c r="D21" s="37"/>
      <c r="E21" s="106" t="s">
        <v>38</v>
      </c>
      <c r="F21" s="37"/>
      <c r="G21" s="37"/>
      <c r="H21" s="37"/>
      <c r="I21" s="115" t="s">
        <v>34</v>
      </c>
      <c r="J21" s="106" t="s">
        <v>35</v>
      </c>
      <c r="K21" s="37"/>
      <c r="L21" s="116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</row>
    <row r="22" spans="1:31" s="2" customFormat="1" ht="7" customHeight="1">
      <c r="A22" s="37"/>
      <c r="B22" s="42"/>
      <c r="C22" s="37"/>
      <c r="D22" s="37"/>
      <c r="E22" s="37"/>
      <c r="F22" s="37"/>
      <c r="G22" s="37"/>
      <c r="H22" s="37"/>
      <c r="I22" s="37"/>
      <c r="J22" s="37"/>
      <c r="K22" s="37"/>
      <c r="L22" s="116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</row>
    <row r="23" spans="1:31" s="2" customFormat="1" ht="12" customHeight="1">
      <c r="A23" s="37"/>
      <c r="B23" s="42"/>
      <c r="C23" s="37"/>
      <c r="D23" s="115" t="s">
        <v>40</v>
      </c>
      <c r="E23" s="37"/>
      <c r="F23" s="37"/>
      <c r="G23" s="37"/>
      <c r="H23" s="37"/>
      <c r="I23" s="115" t="s">
        <v>31</v>
      </c>
      <c r="J23" s="106" t="s">
        <v>41</v>
      </c>
      <c r="K23" s="37"/>
      <c r="L23" s="116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</row>
    <row r="24" spans="1:31" s="2" customFormat="1" ht="18" customHeight="1">
      <c r="A24" s="37"/>
      <c r="B24" s="42"/>
      <c r="C24" s="37"/>
      <c r="D24" s="37"/>
      <c r="E24" s="106" t="s">
        <v>42</v>
      </c>
      <c r="F24" s="37"/>
      <c r="G24" s="37"/>
      <c r="H24" s="37"/>
      <c r="I24" s="115" t="s">
        <v>34</v>
      </c>
      <c r="J24" s="106" t="s">
        <v>35</v>
      </c>
      <c r="K24" s="37"/>
      <c r="L24" s="116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</row>
    <row r="25" spans="1:31" s="2" customFormat="1" ht="7" customHeight="1">
      <c r="A25" s="37"/>
      <c r="B25" s="42"/>
      <c r="C25" s="37"/>
      <c r="D25" s="37"/>
      <c r="E25" s="37"/>
      <c r="F25" s="37"/>
      <c r="G25" s="37"/>
      <c r="H25" s="37"/>
      <c r="I25" s="37"/>
      <c r="J25" s="37"/>
      <c r="K25" s="37"/>
      <c r="L25" s="116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</row>
    <row r="26" spans="1:31" s="2" customFormat="1" ht="12" customHeight="1">
      <c r="A26" s="37"/>
      <c r="B26" s="42"/>
      <c r="C26" s="37"/>
      <c r="D26" s="115" t="s">
        <v>43</v>
      </c>
      <c r="E26" s="37"/>
      <c r="F26" s="37"/>
      <c r="G26" s="37"/>
      <c r="H26" s="37"/>
      <c r="I26" s="37"/>
      <c r="J26" s="37"/>
      <c r="K26" s="37"/>
      <c r="L26" s="116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</row>
    <row r="27" spans="1:31" s="8" customFormat="1" ht="16.5" customHeight="1">
      <c r="A27" s="118"/>
      <c r="B27" s="119"/>
      <c r="C27" s="118"/>
      <c r="D27" s="118"/>
      <c r="E27" s="389" t="s">
        <v>35</v>
      </c>
      <c r="F27" s="389"/>
      <c r="G27" s="389"/>
      <c r="H27" s="389"/>
      <c r="I27" s="118"/>
      <c r="J27" s="118"/>
      <c r="K27" s="118"/>
      <c r="L27" s="120"/>
      <c r="S27" s="118"/>
      <c r="T27" s="118"/>
      <c r="U27" s="118"/>
      <c r="V27" s="118"/>
      <c r="W27" s="118"/>
      <c r="X27" s="118"/>
      <c r="Y27" s="118"/>
      <c r="Z27" s="118"/>
      <c r="AA27" s="118"/>
      <c r="AB27" s="118"/>
      <c r="AC27" s="118"/>
      <c r="AD27" s="118"/>
      <c r="AE27" s="118"/>
    </row>
    <row r="28" spans="1:31" s="2" customFormat="1" ht="7" customHeight="1">
      <c r="A28" s="37"/>
      <c r="B28" s="42"/>
      <c r="C28" s="37"/>
      <c r="D28" s="37"/>
      <c r="E28" s="37"/>
      <c r="F28" s="37"/>
      <c r="G28" s="37"/>
      <c r="H28" s="37"/>
      <c r="I28" s="37"/>
      <c r="J28" s="37"/>
      <c r="K28" s="37"/>
      <c r="L28" s="116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</row>
    <row r="29" spans="1:31" s="2" customFormat="1" ht="7" customHeight="1">
      <c r="A29" s="37"/>
      <c r="B29" s="42"/>
      <c r="C29" s="37"/>
      <c r="D29" s="121"/>
      <c r="E29" s="121"/>
      <c r="F29" s="121"/>
      <c r="G29" s="121"/>
      <c r="H29" s="121"/>
      <c r="I29" s="121"/>
      <c r="J29" s="121"/>
      <c r="K29" s="121"/>
      <c r="L29" s="116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</row>
    <row r="30" spans="1:31" s="2" customFormat="1" ht="25.4" customHeight="1">
      <c r="A30" s="37"/>
      <c r="B30" s="42"/>
      <c r="C30" s="37"/>
      <c r="D30" s="122" t="s">
        <v>45</v>
      </c>
      <c r="E30" s="37"/>
      <c r="F30" s="37"/>
      <c r="G30" s="37"/>
      <c r="H30" s="37"/>
      <c r="I30" s="37"/>
      <c r="J30" s="123">
        <f>ROUND(J86, 2)</f>
        <v>2380623.25</v>
      </c>
      <c r="K30" s="37"/>
      <c r="L30" s="116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</row>
    <row r="31" spans="1:31" s="2" customFormat="1" ht="7" customHeight="1">
      <c r="A31" s="37"/>
      <c r="B31" s="42"/>
      <c r="C31" s="37"/>
      <c r="D31" s="121"/>
      <c r="E31" s="121"/>
      <c r="F31" s="121"/>
      <c r="G31" s="121"/>
      <c r="H31" s="121"/>
      <c r="I31" s="121"/>
      <c r="J31" s="121"/>
      <c r="K31" s="121"/>
      <c r="L31" s="116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</row>
    <row r="32" spans="1:31" s="2" customFormat="1" ht="14.4" customHeight="1">
      <c r="A32" s="37"/>
      <c r="B32" s="42"/>
      <c r="C32" s="37"/>
      <c r="D32" s="37"/>
      <c r="E32" s="37"/>
      <c r="F32" s="124" t="s">
        <v>47</v>
      </c>
      <c r="G32" s="37"/>
      <c r="H32" s="37"/>
      <c r="I32" s="124" t="s">
        <v>46</v>
      </c>
      <c r="J32" s="124" t="s">
        <v>48</v>
      </c>
      <c r="K32" s="37"/>
      <c r="L32" s="116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</row>
    <row r="33" spans="1:31" s="2" customFormat="1" ht="14.4" customHeight="1">
      <c r="A33" s="37"/>
      <c r="B33" s="42"/>
      <c r="C33" s="37"/>
      <c r="D33" s="125" t="s">
        <v>49</v>
      </c>
      <c r="E33" s="115" t="s">
        <v>50</v>
      </c>
      <c r="F33" s="126">
        <f>ROUND((SUM(BE86:BE255)),  2)</f>
        <v>2380623.25</v>
      </c>
      <c r="G33" s="37"/>
      <c r="H33" s="37"/>
      <c r="I33" s="127">
        <v>0.21</v>
      </c>
      <c r="J33" s="126">
        <f>ROUND(((SUM(BE86:BE255))*I33),  2)</f>
        <v>499930.88</v>
      </c>
      <c r="K33" s="37"/>
      <c r="L33" s="116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</row>
    <row r="34" spans="1:31" s="2" customFormat="1" ht="14.4" customHeight="1">
      <c r="A34" s="37"/>
      <c r="B34" s="42"/>
      <c r="C34" s="37"/>
      <c r="D34" s="37"/>
      <c r="E34" s="115" t="s">
        <v>51</v>
      </c>
      <c r="F34" s="126">
        <f>ROUND((SUM(BF86:BF255)),  2)</f>
        <v>0</v>
      </c>
      <c r="G34" s="37"/>
      <c r="H34" s="37"/>
      <c r="I34" s="127">
        <v>0.15</v>
      </c>
      <c r="J34" s="126">
        <f>ROUND(((SUM(BF86:BF255))*I34),  2)</f>
        <v>0</v>
      </c>
      <c r="K34" s="37"/>
      <c r="L34" s="116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</row>
    <row r="35" spans="1:31" s="2" customFormat="1" ht="14.4" hidden="1" customHeight="1">
      <c r="A35" s="37"/>
      <c r="B35" s="42"/>
      <c r="C35" s="37"/>
      <c r="D35" s="37"/>
      <c r="E35" s="115" t="s">
        <v>52</v>
      </c>
      <c r="F35" s="126">
        <f>ROUND((SUM(BG86:BG255)),  2)</f>
        <v>0</v>
      </c>
      <c r="G35" s="37"/>
      <c r="H35" s="37"/>
      <c r="I35" s="127">
        <v>0.21</v>
      </c>
      <c r="J35" s="126">
        <f>0</f>
        <v>0</v>
      </c>
      <c r="K35" s="37"/>
      <c r="L35" s="116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</row>
    <row r="36" spans="1:31" s="2" customFormat="1" ht="14.4" hidden="1" customHeight="1">
      <c r="A36" s="37"/>
      <c r="B36" s="42"/>
      <c r="C36" s="37"/>
      <c r="D36" s="37"/>
      <c r="E36" s="115" t="s">
        <v>53</v>
      </c>
      <c r="F36" s="126">
        <f>ROUND((SUM(BH86:BH255)),  2)</f>
        <v>0</v>
      </c>
      <c r="G36" s="37"/>
      <c r="H36" s="37"/>
      <c r="I36" s="127">
        <v>0.15</v>
      </c>
      <c r="J36" s="126">
        <f>0</f>
        <v>0</v>
      </c>
      <c r="K36" s="37"/>
      <c r="L36" s="116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</row>
    <row r="37" spans="1:31" s="2" customFormat="1" ht="14.4" hidden="1" customHeight="1">
      <c r="A37" s="37"/>
      <c r="B37" s="42"/>
      <c r="C37" s="37"/>
      <c r="D37" s="37"/>
      <c r="E37" s="115" t="s">
        <v>54</v>
      </c>
      <c r="F37" s="126">
        <f>ROUND((SUM(BI86:BI255)),  2)</f>
        <v>0</v>
      </c>
      <c r="G37" s="37"/>
      <c r="H37" s="37"/>
      <c r="I37" s="127">
        <v>0</v>
      </c>
      <c r="J37" s="126">
        <f>0</f>
        <v>0</v>
      </c>
      <c r="K37" s="37"/>
      <c r="L37" s="116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</row>
    <row r="38" spans="1:31" s="2" customFormat="1" ht="7" customHeight="1">
      <c r="A38" s="37"/>
      <c r="B38" s="42"/>
      <c r="C38" s="37"/>
      <c r="D38" s="37"/>
      <c r="E38" s="37"/>
      <c r="F38" s="37"/>
      <c r="G38" s="37"/>
      <c r="H38" s="37"/>
      <c r="I38" s="37"/>
      <c r="J38" s="37"/>
      <c r="K38" s="37"/>
      <c r="L38" s="116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</row>
    <row r="39" spans="1:31" s="2" customFormat="1" ht="25.4" customHeight="1">
      <c r="A39" s="37"/>
      <c r="B39" s="42"/>
      <c r="C39" s="128"/>
      <c r="D39" s="129" t="s">
        <v>55</v>
      </c>
      <c r="E39" s="130"/>
      <c r="F39" s="130"/>
      <c r="G39" s="131" t="s">
        <v>56</v>
      </c>
      <c r="H39" s="132" t="s">
        <v>57</v>
      </c>
      <c r="I39" s="130"/>
      <c r="J39" s="133">
        <f>SUM(J30:J37)</f>
        <v>2880554.13</v>
      </c>
      <c r="K39" s="134"/>
      <c r="L39" s="116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</row>
    <row r="40" spans="1:31" s="2" customFormat="1" ht="14.4" customHeight="1">
      <c r="A40" s="37"/>
      <c r="B40" s="135"/>
      <c r="C40" s="136"/>
      <c r="D40" s="136"/>
      <c r="E40" s="136"/>
      <c r="F40" s="136"/>
      <c r="G40" s="136"/>
      <c r="H40" s="136"/>
      <c r="I40" s="136"/>
      <c r="J40" s="136"/>
      <c r="K40" s="136"/>
      <c r="L40" s="116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</row>
    <row r="44" spans="1:31" s="2" customFormat="1" ht="7" customHeight="1">
      <c r="A44" s="37"/>
      <c r="B44" s="137"/>
      <c r="C44" s="138"/>
      <c r="D44" s="138"/>
      <c r="E44" s="138"/>
      <c r="F44" s="138"/>
      <c r="G44" s="138"/>
      <c r="H44" s="138"/>
      <c r="I44" s="138"/>
      <c r="J44" s="138"/>
      <c r="K44" s="138"/>
      <c r="L44" s="116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</row>
    <row r="45" spans="1:31" s="2" customFormat="1" ht="25" customHeight="1">
      <c r="A45" s="37"/>
      <c r="B45" s="38"/>
      <c r="C45" s="25" t="s">
        <v>132</v>
      </c>
      <c r="D45" s="39"/>
      <c r="E45" s="39"/>
      <c r="F45" s="39"/>
      <c r="G45" s="39"/>
      <c r="H45" s="39"/>
      <c r="I45" s="39"/>
      <c r="J45" s="39"/>
      <c r="K45" s="39"/>
      <c r="L45" s="116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</row>
    <row r="46" spans="1:31" s="2" customFormat="1" ht="7" customHeight="1">
      <c r="A46" s="37"/>
      <c r="B46" s="38"/>
      <c r="C46" s="39"/>
      <c r="D46" s="39"/>
      <c r="E46" s="39"/>
      <c r="F46" s="39"/>
      <c r="G46" s="39"/>
      <c r="H46" s="39"/>
      <c r="I46" s="39"/>
      <c r="J46" s="39"/>
      <c r="K46" s="39"/>
      <c r="L46" s="116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</row>
    <row r="47" spans="1:31" s="2" customFormat="1" ht="12" customHeight="1">
      <c r="A47" s="37"/>
      <c r="B47" s="38"/>
      <c r="C47" s="31" t="s">
        <v>16</v>
      </c>
      <c r="D47" s="39"/>
      <c r="E47" s="39"/>
      <c r="F47" s="39"/>
      <c r="G47" s="39"/>
      <c r="H47" s="39"/>
      <c r="I47" s="39"/>
      <c r="J47" s="39"/>
      <c r="K47" s="39"/>
      <c r="L47" s="116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</row>
    <row r="48" spans="1:31" s="2" customFormat="1" ht="16.5" customHeight="1">
      <c r="A48" s="37"/>
      <c r="B48" s="38"/>
      <c r="C48" s="39"/>
      <c r="D48" s="39"/>
      <c r="E48" s="390" t="str">
        <f>E7</f>
        <v>Stavební úpravy přečerpávací stanice a odlehčovací komory 10 v ulici Sportovní</v>
      </c>
      <c r="F48" s="391"/>
      <c r="G48" s="391"/>
      <c r="H48" s="391"/>
      <c r="I48" s="39"/>
      <c r="J48" s="39"/>
      <c r="K48" s="39"/>
      <c r="L48" s="116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</row>
    <row r="49" spans="1:47" s="2" customFormat="1" ht="12" customHeight="1">
      <c r="A49" s="37"/>
      <c r="B49" s="38"/>
      <c r="C49" s="31" t="s">
        <v>130</v>
      </c>
      <c r="D49" s="39"/>
      <c r="E49" s="39"/>
      <c r="F49" s="39"/>
      <c r="G49" s="39"/>
      <c r="H49" s="39"/>
      <c r="I49" s="39"/>
      <c r="J49" s="39"/>
      <c r="K49" s="39"/>
      <c r="L49" s="116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</row>
    <row r="50" spans="1:47" s="2" customFormat="1" ht="16.5" customHeight="1">
      <c r="A50" s="37"/>
      <c r="B50" s="38"/>
      <c r="C50" s="39"/>
      <c r="D50" s="39"/>
      <c r="E50" s="344" t="str">
        <f>E9</f>
        <v>IO 02 - Čerpací stanice</v>
      </c>
      <c r="F50" s="392"/>
      <c r="G50" s="392"/>
      <c r="H50" s="392"/>
      <c r="I50" s="39"/>
      <c r="J50" s="39"/>
      <c r="K50" s="39"/>
      <c r="L50" s="116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</row>
    <row r="51" spans="1:47" s="2" customFormat="1" ht="7" customHeight="1">
      <c r="A51" s="37"/>
      <c r="B51" s="38"/>
      <c r="C51" s="39"/>
      <c r="D51" s="39"/>
      <c r="E51" s="39"/>
      <c r="F51" s="39"/>
      <c r="G51" s="39"/>
      <c r="H51" s="39"/>
      <c r="I51" s="39"/>
      <c r="J51" s="39"/>
      <c r="K51" s="39"/>
      <c r="L51" s="116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</row>
    <row r="52" spans="1:47" s="2" customFormat="1" ht="12" customHeight="1">
      <c r="A52" s="37"/>
      <c r="B52" s="38"/>
      <c r="C52" s="31" t="s">
        <v>22</v>
      </c>
      <c r="D52" s="39"/>
      <c r="E52" s="39"/>
      <c r="F52" s="29" t="str">
        <f>F12</f>
        <v>Český Brod</v>
      </c>
      <c r="G52" s="39"/>
      <c r="H52" s="39"/>
      <c r="I52" s="31" t="s">
        <v>24</v>
      </c>
      <c r="J52" s="62" t="str">
        <f>IF(J12="","",J12)</f>
        <v>31. 1. 2024</v>
      </c>
      <c r="K52" s="39"/>
      <c r="L52" s="116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</row>
    <row r="53" spans="1:47" s="2" customFormat="1" ht="7" customHeight="1">
      <c r="A53" s="37"/>
      <c r="B53" s="38"/>
      <c r="C53" s="39"/>
      <c r="D53" s="39"/>
      <c r="E53" s="39"/>
      <c r="F53" s="39"/>
      <c r="G53" s="39"/>
      <c r="H53" s="39"/>
      <c r="I53" s="39"/>
      <c r="J53" s="39"/>
      <c r="K53" s="39"/>
      <c r="L53" s="116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</row>
    <row r="54" spans="1:47" s="2" customFormat="1" ht="15.15" customHeight="1">
      <c r="A54" s="37"/>
      <c r="B54" s="38"/>
      <c r="C54" s="31" t="s">
        <v>30</v>
      </c>
      <c r="D54" s="39"/>
      <c r="E54" s="39"/>
      <c r="F54" s="29" t="str">
        <f>E15</f>
        <v>Město Český Brod</v>
      </c>
      <c r="G54" s="39"/>
      <c r="H54" s="39"/>
      <c r="I54" s="31" t="s">
        <v>37</v>
      </c>
      <c r="J54" s="35" t="str">
        <f>E21</f>
        <v>Ing. Petr Koblenc</v>
      </c>
      <c r="K54" s="39"/>
      <c r="L54" s="116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</row>
    <row r="55" spans="1:47" s="2" customFormat="1" ht="25.65" customHeight="1">
      <c r="A55" s="37"/>
      <c r="B55" s="38"/>
      <c r="C55" s="31" t="s">
        <v>36</v>
      </c>
      <c r="D55" s="39"/>
      <c r="E55" s="39"/>
      <c r="F55" s="29" t="str">
        <f>IF(E18="","",E18)</f>
        <v>1.SčV, a.s.</v>
      </c>
      <c r="G55" s="39"/>
      <c r="H55" s="39"/>
      <c r="I55" s="31" t="s">
        <v>40</v>
      </c>
      <c r="J55" s="35" t="str">
        <f>E24</f>
        <v>Vodohospodářský rozvoj a výstavba a.s.</v>
      </c>
      <c r="K55" s="39"/>
      <c r="L55" s="116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</row>
    <row r="56" spans="1:47" s="2" customFormat="1" ht="10.25" customHeight="1">
      <c r="A56" s="37"/>
      <c r="B56" s="38"/>
      <c r="C56" s="39"/>
      <c r="D56" s="39"/>
      <c r="E56" s="39"/>
      <c r="F56" s="39"/>
      <c r="G56" s="39"/>
      <c r="H56" s="39"/>
      <c r="I56" s="39"/>
      <c r="J56" s="39"/>
      <c r="K56" s="39"/>
      <c r="L56" s="116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</row>
    <row r="57" spans="1:47" s="2" customFormat="1" ht="29.25" customHeight="1">
      <c r="A57" s="37"/>
      <c r="B57" s="38"/>
      <c r="C57" s="139" t="s">
        <v>133</v>
      </c>
      <c r="D57" s="140"/>
      <c r="E57" s="140"/>
      <c r="F57" s="140"/>
      <c r="G57" s="140"/>
      <c r="H57" s="140"/>
      <c r="I57" s="140"/>
      <c r="J57" s="141" t="s">
        <v>134</v>
      </c>
      <c r="K57" s="140"/>
      <c r="L57" s="116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</row>
    <row r="58" spans="1:47" s="2" customFormat="1" ht="10.25" customHeight="1">
      <c r="A58" s="37"/>
      <c r="B58" s="38"/>
      <c r="C58" s="39"/>
      <c r="D58" s="39"/>
      <c r="E58" s="39"/>
      <c r="F58" s="39"/>
      <c r="G58" s="39"/>
      <c r="H58" s="39"/>
      <c r="I58" s="39"/>
      <c r="J58" s="39"/>
      <c r="K58" s="39"/>
      <c r="L58" s="116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</row>
    <row r="59" spans="1:47" s="2" customFormat="1" ht="22.75" customHeight="1">
      <c r="A59" s="37"/>
      <c r="B59" s="38"/>
      <c r="C59" s="142" t="s">
        <v>77</v>
      </c>
      <c r="D59" s="39"/>
      <c r="E59" s="39"/>
      <c r="F59" s="39"/>
      <c r="G59" s="39"/>
      <c r="H59" s="39"/>
      <c r="I59" s="39"/>
      <c r="J59" s="80">
        <f>J86</f>
        <v>2380623.25</v>
      </c>
      <c r="K59" s="39"/>
      <c r="L59" s="116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U59" s="19" t="s">
        <v>135</v>
      </c>
    </row>
    <row r="60" spans="1:47" s="10" customFormat="1" ht="25" customHeight="1">
      <c r="B60" s="177"/>
      <c r="C60" s="178"/>
      <c r="D60" s="179" t="s">
        <v>225</v>
      </c>
      <c r="E60" s="180"/>
      <c r="F60" s="180"/>
      <c r="G60" s="180"/>
      <c r="H60" s="180"/>
      <c r="I60" s="180"/>
      <c r="J60" s="181">
        <f>J87</f>
        <v>2380623.25</v>
      </c>
      <c r="K60" s="178"/>
      <c r="L60" s="182"/>
    </row>
    <row r="61" spans="1:47" s="11" customFormat="1" ht="19.899999999999999" customHeight="1">
      <c r="B61" s="183"/>
      <c r="C61" s="100"/>
      <c r="D61" s="184" t="s">
        <v>1514</v>
      </c>
      <c r="E61" s="185"/>
      <c r="F61" s="185"/>
      <c r="G61" s="185"/>
      <c r="H61" s="185"/>
      <c r="I61" s="185"/>
      <c r="J61" s="186">
        <f>J88</f>
        <v>324059.38</v>
      </c>
      <c r="K61" s="100"/>
      <c r="L61" s="187"/>
    </row>
    <row r="62" spans="1:47" s="11" customFormat="1" ht="19.899999999999999" customHeight="1">
      <c r="B62" s="183"/>
      <c r="C62" s="100"/>
      <c r="D62" s="184" t="s">
        <v>639</v>
      </c>
      <c r="E62" s="185"/>
      <c r="F62" s="185"/>
      <c r="G62" s="185"/>
      <c r="H62" s="185"/>
      <c r="I62" s="185"/>
      <c r="J62" s="186">
        <f>J138</f>
        <v>90460.459999999992</v>
      </c>
      <c r="K62" s="100"/>
      <c r="L62" s="187"/>
    </row>
    <row r="63" spans="1:47" s="11" customFormat="1" ht="19.899999999999999" customHeight="1">
      <c r="B63" s="183"/>
      <c r="C63" s="100"/>
      <c r="D63" s="184" t="s">
        <v>640</v>
      </c>
      <c r="E63" s="185"/>
      <c r="F63" s="185"/>
      <c r="G63" s="185"/>
      <c r="H63" s="185"/>
      <c r="I63" s="185"/>
      <c r="J63" s="186">
        <f>J164</f>
        <v>46340.27</v>
      </c>
      <c r="K63" s="100"/>
      <c r="L63" s="187"/>
    </row>
    <row r="64" spans="1:47" s="11" customFormat="1" ht="19.899999999999999" customHeight="1">
      <c r="B64" s="183"/>
      <c r="C64" s="100"/>
      <c r="D64" s="184" t="s">
        <v>1515</v>
      </c>
      <c r="E64" s="185"/>
      <c r="F64" s="185"/>
      <c r="G64" s="185"/>
      <c r="H64" s="185"/>
      <c r="I64" s="185"/>
      <c r="J64" s="186">
        <f>J173</f>
        <v>364120.68000000005</v>
      </c>
      <c r="K64" s="100"/>
      <c r="L64" s="187"/>
    </row>
    <row r="65" spans="1:31" s="11" customFormat="1" ht="19.899999999999999" customHeight="1">
      <c r="B65" s="183"/>
      <c r="C65" s="100"/>
      <c r="D65" s="184" t="s">
        <v>1516</v>
      </c>
      <c r="E65" s="185"/>
      <c r="F65" s="185"/>
      <c r="G65" s="185"/>
      <c r="H65" s="185"/>
      <c r="I65" s="185"/>
      <c r="J65" s="186">
        <f>J240</f>
        <v>1549671.7</v>
      </c>
      <c r="K65" s="100"/>
      <c r="L65" s="187"/>
    </row>
    <row r="66" spans="1:31" s="11" customFormat="1" ht="19.899999999999999" customHeight="1">
      <c r="B66" s="183"/>
      <c r="C66" s="100"/>
      <c r="D66" s="184" t="s">
        <v>239</v>
      </c>
      <c r="E66" s="185"/>
      <c r="F66" s="185"/>
      <c r="G66" s="185"/>
      <c r="H66" s="185"/>
      <c r="I66" s="185"/>
      <c r="J66" s="186">
        <f>J253</f>
        <v>5970.76</v>
      </c>
      <c r="K66" s="100"/>
      <c r="L66" s="187"/>
    </row>
    <row r="67" spans="1:31" s="2" customFormat="1" ht="21.75" customHeight="1">
      <c r="A67" s="37"/>
      <c r="B67" s="38"/>
      <c r="C67" s="39"/>
      <c r="D67" s="39"/>
      <c r="E67" s="39"/>
      <c r="F67" s="39"/>
      <c r="G67" s="39"/>
      <c r="H67" s="39"/>
      <c r="I67" s="39"/>
      <c r="J67" s="39"/>
      <c r="K67" s="39"/>
      <c r="L67" s="116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</row>
    <row r="68" spans="1:31" s="2" customFormat="1" ht="7" customHeight="1">
      <c r="A68" s="37"/>
      <c r="B68" s="50"/>
      <c r="C68" s="51"/>
      <c r="D68" s="51"/>
      <c r="E68" s="51"/>
      <c r="F68" s="51"/>
      <c r="G68" s="51"/>
      <c r="H68" s="51"/>
      <c r="I68" s="51"/>
      <c r="J68" s="51"/>
      <c r="K68" s="51"/>
      <c r="L68" s="116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</row>
    <row r="72" spans="1:31" s="2" customFormat="1" ht="7" customHeight="1">
      <c r="A72" s="37"/>
      <c r="B72" s="52"/>
      <c r="C72" s="53"/>
      <c r="D72" s="53"/>
      <c r="E72" s="53"/>
      <c r="F72" s="53"/>
      <c r="G72" s="53"/>
      <c r="H72" s="53"/>
      <c r="I72" s="53"/>
      <c r="J72" s="53"/>
      <c r="K72" s="53"/>
      <c r="L72" s="116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</row>
    <row r="73" spans="1:31" s="2" customFormat="1" ht="25" customHeight="1">
      <c r="A73" s="37"/>
      <c r="B73" s="38"/>
      <c r="C73" s="25" t="s">
        <v>136</v>
      </c>
      <c r="D73" s="39"/>
      <c r="E73" s="39"/>
      <c r="F73" s="39"/>
      <c r="G73" s="39"/>
      <c r="H73" s="39"/>
      <c r="I73" s="39"/>
      <c r="J73" s="39"/>
      <c r="K73" s="39"/>
      <c r="L73" s="116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</row>
    <row r="74" spans="1:31" s="2" customFormat="1" ht="7" customHeight="1">
      <c r="A74" s="37"/>
      <c r="B74" s="38"/>
      <c r="C74" s="39"/>
      <c r="D74" s="39"/>
      <c r="E74" s="39"/>
      <c r="F74" s="39"/>
      <c r="G74" s="39"/>
      <c r="H74" s="39"/>
      <c r="I74" s="39"/>
      <c r="J74" s="39"/>
      <c r="K74" s="39"/>
      <c r="L74" s="116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</row>
    <row r="75" spans="1:31" s="2" customFormat="1" ht="12" customHeight="1">
      <c r="A75" s="37"/>
      <c r="B75" s="38"/>
      <c r="C75" s="31" t="s">
        <v>16</v>
      </c>
      <c r="D75" s="39"/>
      <c r="E75" s="39"/>
      <c r="F75" s="39"/>
      <c r="G75" s="39"/>
      <c r="H75" s="39"/>
      <c r="I75" s="39"/>
      <c r="J75" s="39"/>
      <c r="K75" s="39"/>
      <c r="L75" s="116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</row>
    <row r="76" spans="1:31" s="2" customFormat="1" ht="16.5" customHeight="1">
      <c r="A76" s="37"/>
      <c r="B76" s="38"/>
      <c r="C76" s="39"/>
      <c r="D76" s="39"/>
      <c r="E76" s="390" t="str">
        <f>E7</f>
        <v>Stavební úpravy přečerpávací stanice a odlehčovací komory 10 v ulici Sportovní</v>
      </c>
      <c r="F76" s="391"/>
      <c r="G76" s="391"/>
      <c r="H76" s="391"/>
      <c r="I76" s="39"/>
      <c r="J76" s="39"/>
      <c r="K76" s="39"/>
      <c r="L76" s="116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</row>
    <row r="77" spans="1:31" s="2" customFormat="1" ht="12" customHeight="1">
      <c r="A77" s="37"/>
      <c r="B77" s="38"/>
      <c r="C77" s="31" t="s">
        <v>130</v>
      </c>
      <c r="D77" s="39"/>
      <c r="E77" s="39"/>
      <c r="F77" s="39"/>
      <c r="G77" s="39"/>
      <c r="H77" s="39"/>
      <c r="I77" s="39"/>
      <c r="J77" s="39"/>
      <c r="K77" s="39"/>
      <c r="L77" s="116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</row>
    <row r="78" spans="1:31" s="2" customFormat="1" ht="16.5" customHeight="1">
      <c r="A78" s="37"/>
      <c r="B78" s="38"/>
      <c r="C78" s="39"/>
      <c r="D78" s="39"/>
      <c r="E78" s="344" t="str">
        <f>E9</f>
        <v>IO 02 - Čerpací stanice</v>
      </c>
      <c r="F78" s="392"/>
      <c r="G78" s="392"/>
      <c r="H78" s="392"/>
      <c r="I78" s="39"/>
      <c r="J78" s="39"/>
      <c r="K78" s="39"/>
      <c r="L78" s="116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</row>
    <row r="79" spans="1:31" s="2" customFormat="1" ht="7" customHeight="1">
      <c r="A79" s="37"/>
      <c r="B79" s="38"/>
      <c r="C79" s="39"/>
      <c r="D79" s="39"/>
      <c r="E79" s="39"/>
      <c r="F79" s="39"/>
      <c r="G79" s="39"/>
      <c r="H79" s="39"/>
      <c r="I79" s="39"/>
      <c r="J79" s="39"/>
      <c r="K79" s="39"/>
      <c r="L79" s="116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</row>
    <row r="80" spans="1:31" s="2" customFormat="1" ht="12" customHeight="1">
      <c r="A80" s="37"/>
      <c r="B80" s="38"/>
      <c r="C80" s="31" t="s">
        <v>22</v>
      </c>
      <c r="D80" s="39"/>
      <c r="E80" s="39"/>
      <c r="F80" s="29" t="str">
        <f>F12</f>
        <v>Český Brod</v>
      </c>
      <c r="G80" s="39"/>
      <c r="H80" s="39"/>
      <c r="I80" s="31" t="s">
        <v>24</v>
      </c>
      <c r="J80" s="62" t="str">
        <f>IF(J12="","",J12)</f>
        <v>31. 1. 2024</v>
      </c>
      <c r="K80" s="39"/>
      <c r="L80" s="116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</row>
    <row r="81" spans="1:65" s="2" customFormat="1" ht="7" customHeight="1">
      <c r="A81" s="37"/>
      <c r="B81" s="38"/>
      <c r="C81" s="39"/>
      <c r="D81" s="39"/>
      <c r="E81" s="39"/>
      <c r="F81" s="39"/>
      <c r="G81" s="39"/>
      <c r="H81" s="39"/>
      <c r="I81" s="39"/>
      <c r="J81" s="39"/>
      <c r="K81" s="39"/>
      <c r="L81" s="116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</row>
    <row r="82" spans="1:65" s="2" customFormat="1" ht="15.15" customHeight="1">
      <c r="A82" s="37"/>
      <c r="B82" s="38"/>
      <c r="C82" s="31" t="s">
        <v>30</v>
      </c>
      <c r="D82" s="39"/>
      <c r="E82" s="39"/>
      <c r="F82" s="29" t="str">
        <f>E15</f>
        <v>Město Český Brod</v>
      </c>
      <c r="G82" s="39"/>
      <c r="H82" s="39"/>
      <c r="I82" s="31" t="s">
        <v>37</v>
      </c>
      <c r="J82" s="35" t="str">
        <f>E21</f>
        <v>Ing. Petr Koblenc</v>
      </c>
      <c r="K82" s="39"/>
      <c r="L82" s="116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</row>
    <row r="83" spans="1:65" s="2" customFormat="1" ht="25.65" customHeight="1">
      <c r="A83" s="37"/>
      <c r="B83" s="38"/>
      <c r="C83" s="31" t="s">
        <v>36</v>
      </c>
      <c r="D83" s="39"/>
      <c r="E83" s="39"/>
      <c r="F83" s="29" t="str">
        <f>IF(E18="","",E18)</f>
        <v>1.SčV, a.s.</v>
      </c>
      <c r="G83" s="39"/>
      <c r="H83" s="39"/>
      <c r="I83" s="31" t="s">
        <v>40</v>
      </c>
      <c r="J83" s="35" t="str">
        <f>E24</f>
        <v>Vodohospodářský rozvoj a výstavba a.s.</v>
      </c>
      <c r="K83" s="39"/>
      <c r="L83" s="116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</row>
    <row r="84" spans="1:65" s="2" customFormat="1" ht="10.25" customHeight="1">
      <c r="A84" s="37"/>
      <c r="B84" s="38"/>
      <c r="C84" s="39"/>
      <c r="D84" s="39"/>
      <c r="E84" s="39"/>
      <c r="F84" s="39"/>
      <c r="G84" s="39"/>
      <c r="H84" s="39"/>
      <c r="I84" s="39"/>
      <c r="J84" s="39"/>
      <c r="K84" s="39"/>
      <c r="L84" s="116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</row>
    <row r="85" spans="1:65" s="9" customFormat="1" ht="29.25" customHeight="1">
      <c r="A85" s="143"/>
      <c r="B85" s="144"/>
      <c r="C85" s="145" t="s">
        <v>137</v>
      </c>
      <c r="D85" s="146" t="s">
        <v>64</v>
      </c>
      <c r="E85" s="146" t="s">
        <v>60</v>
      </c>
      <c r="F85" s="146" t="s">
        <v>61</v>
      </c>
      <c r="G85" s="146" t="s">
        <v>138</v>
      </c>
      <c r="H85" s="146" t="s">
        <v>139</v>
      </c>
      <c r="I85" s="146" t="s">
        <v>140</v>
      </c>
      <c r="J85" s="146" t="s">
        <v>134</v>
      </c>
      <c r="K85" s="147" t="s">
        <v>141</v>
      </c>
      <c r="L85" s="148"/>
      <c r="M85" s="71" t="s">
        <v>35</v>
      </c>
      <c r="N85" s="72" t="s">
        <v>49</v>
      </c>
      <c r="O85" s="72" t="s">
        <v>142</v>
      </c>
      <c r="P85" s="72" t="s">
        <v>143</v>
      </c>
      <c r="Q85" s="72" t="s">
        <v>144</v>
      </c>
      <c r="R85" s="72" t="s">
        <v>145</v>
      </c>
      <c r="S85" s="72" t="s">
        <v>146</v>
      </c>
      <c r="T85" s="73" t="s">
        <v>147</v>
      </c>
      <c r="U85" s="143"/>
      <c r="V85" s="143"/>
      <c r="W85" s="143"/>
      <c r="X85" s="143"/>
      <c r="Y85" s="143"/>
      <c r="Z85" s="143"/>
      <c r="AA85" s="143"/>
      <c r="AB85" s="143"/>
      <c r="AC85" s="143"/>
      <c r="AD85" s="143"/>
      <c r="AE85" s="143"/>
    </row>
    <row r="86" spans="1:65" s="2" customFormat="1" ht="22.75" customHeight="1">
      <c r="A86" s="37"/>
      <c r="B86" s="38"/>
      <c r="C86" s="78" t="s">
        <v>148</v>
      </c>
      <c r="D86" s="39"/>
      <c r="E86" s="39"/>
      <c r="F86" s="39"/>
      <c r="G86" s="39"/>
      <c r="H86" s="39"/>
      <c r="I86" s="39"/>
      <c r="J86" s="149">
        <f>BK86</f>
        <v>2380623.25</v>
      </c>
      <c r="K86" s="39"/>
      <c r="L86" s="42"/>
      <c r="M86" s="74"/>
      <c r="N86" s="150"/>
      <c r="O86" s="75"/>
      <c r="P86" s="151">
        <f>P87</f>
        <v>0</v>
      </c>
      <c r="Q86" s="75"/>
      <c r="R86" s="151">
        <f>R87</f>
        <v>40.34297797</v>
      </c>
      <c r="S86" s="75"/>
      <c r="T86" s="152">
        <f>T87</f>
        <v>9.5549999999999996E-2</v>
      </c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T86" s="19" t="s">
        <v>78</v>
      </c>
      <c r="AU86" s="19" t="s">
        <v>135</v>
      </c>
      <c r="BK86" s="153">
        <f>BK87</f>
        <v>2380623.25</v>
      </c>
    </row>
    <row r="87" spans="1:65" s="12" customFormat="1" ht="25.9" customHeight="1">
      <c r="B87" s="188"/>
      <c r="C87" s="189"/>
      <c r="D87" s="190" t="s">
        <v>78</v>
      </c>
      <c r="E87" s="191" t="s">
        <v>240</v>
      </c>
      <c r="F87" s="191" t="s">
        <v>241</v>
      </c>
      <c r="G87" s="189"/>
      <c r="H87" s="189"/>
      <c r="I87" s="192"/>
      <c r="J87" s="193">
        <f>BK87</f>
        <v>2380623.25</v>
      </c>
      <c r="K87" s="189"/>
      <c r="L87" s="194"/>
      <c r="M87" s="195"/>
      <c r="N87" s="196"/>
      <c r="O87" s="196"/>
      <c r="P87" s="197">
        <f>P88+P138+P164+P173+P240+P253</f>
        <v>0</v>
      </c>
      <c r="Q87" s="196"/>
      <c r="R87" s="197">
        <f>R88+R138+R164+R173+R240+R253</f>
        <v>40.34297797</v>
      </c>
      <c r="S87" s="196"/>
      <c r="T87" s="198">
        <f>T88+T138+T164+T173+T240+T253</f>
        <v>9.5549999999999996E-2</v>
      </c>
      <c r="AR87" s="199" t="s">
        <v>87</v>
      </c>
      <c r="AT87" s="200" t="s">
        <v>78</v>
      </c>
      <c r="AU87" s="200" t="s">
        <v>79</v>
      </c>
      <c r="AY87" s="199" t="s">
        <v>154</v>
      </c>
      <c r="BK87" s="201">
        <f>BK88+BK138+BK164+BK173+BK240+BK253</f>
        <v>2380623.25</v>
      </c>
    </row>
    <row r="88" spans="1:65" s="12" customFormat="1" ht="22.75" customHeight="1">
      <c r="B88" s="188"/>
      <c r="C88" s="189"/>
      <c r="D88" s="190" t="s">
        <v>78</v>
      </c>
      <c r="E88" s="202" t="s">
        <v>87</v>
      </c>
      <c r="F88" s="202" t="s">
        <v>1517</v>
      </c>
      <c r="G88" s="189"/>
      <c r="H88" s="189"/>
      <c r="I88" s="192"/>
      <c r="J88" s="203">
        <f>BK88</f>
        <v>324059.38</v>
      </c>
      <c r="K88" s="189"/>
      <c r="L88" s="194"/>
      <c r="M88" s="195"/>
      <c r="N88" s="196"/>
      <c r="O88" s="196"/>
      <c r="P88" s="197">
        <f>SUM(P89:P137)</f>
        <v>0</v>
      </c>
      <c r="Q88" s="196"/>
      <c r="R88" s="197">
        <f>SUM(R89:R137)</f>
        <v>0.24650039999999998</v>
      </c>
      <c r="S88" s="196"/>
      <c r="T88" s="198">
        <f>SUM(T89:T137)</f>
        <v>0</v>
      </c>
      <c r="AR88" s="199" t="s">
        <v>87</v>
      </c>
      <c r="AT88" s="200" t="s">
        <v>78</v>
      </c>
      <c r="AU88" s="200" t="s">
        <v>87</v>
      </c>
      <c r="AY88" s="199" t="s">
        <v>154</v>
      </c>
      <c r="BK88" s="201">
        <f>SUM(BK89:BK137)</f>
        <v>324059.38</v>
      </c>
    </row>
    <row r="89" spans="1:65" s="2" customFormat="1" ht="16.5" customHeight="1">
      <c r="A89" s="37"/>
      <c r="B89" s="38"/>
      <c r="C89" s="154" t="s">
        <v>87</v>
      </c>
      <c r="D89" s="154" t="s">
        <v>149</v>
      </c>
      <c r="E89" s="155" t="s">
        <v>1518</v>
      </c>
      <c r="F89" s="156" t="s">
        <v>1519</v>
      </c>
      <c r="G89" s="157" t="s">
        <v>859</v>
      </c>
      <c r="H89" s="158">
        <v>25</v>
      </c>
      <c r="I89" s="159">
        <v>71</v>
      </c>
      <c r="J89" s="160">
        <f>ROUND(I89*H89,2)</f>
        <v>1775</v>
      </c>
      <c r="K89" s="156" t="s">
        <v>251</v>
      </c>
      <c r="L89" s="42"/>
      <c r="M89" s="161" t="s">
        <v>35</v>
      </c>
      <c r="N89" s="162" t="s">
        <v>50</v>
      </c>
      <c r="O89" s="67"/>
      <c r="P89" s="163">
        <f>O89*H89</f>
        <v>0</v>
      </c>
      <c r="Q89" s="163">
        <v>3.0000000000000001E-5</v>
      </c>
      <c r="R89" s="163">
        <f>Q89*H89</f>
        <v>7.5000000000000002E-4</v>
      </c>
      <c r="S89" s="163">
        <v>0</v>
      </c>
      <c r="T89" s="164">
        <f>S89*H89</f>
        <v>0</v>
      </c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R89" s="165" t="s">
        <v>163</v>
      </c>
      <c r="AT89" s="165" t="s">
        <v>149</v>
      </c>
      <c r="AU89" s="165" t="s">
        <v>89</v>
      </c>
      <c r="AY89" s="19" t="s">
        <v>154</v>
      </c>
      <c r="BE89" s="166">
        <f>IF(N89="základní",J89,0)</f>
        <v>1775</v>
      </c>
      <c r="BF89" s="166">
        <f>IF(N89="snížená",J89,0)</f>
        <v>0</v>
      </c>
      <c r="BG89" s="166">
        <f>IF(N89="zákl. přenesená",J89,0)</f>
        <v>0</v>
      </c>
      <c r="BH89" s="166">
        <f>IF(N89="sníž. přenesená",J89,0)</f>
        <v>0</v>
      </c>
      <c r="BI89" s="166">
        <f>IF(N89="nulová",J89,0)</f>
        <v>0</v>
      </c>
      <c r="BJ89" s="19" t="s">
        <v>87</v>
      </c>
      <c r="BK89" s="166">
        <f>ROUND(I89*H89,2)</f>
        <v>1775</v>
      </c>
      <c r="BL89" s="19" t="s">
        <v>163</v>
      </c>
      <c r="BM89" s="165" t="s">
        <v>1520</v>
      </c>
    </row>
    <row r="90" spans="1:65" s="2" customFormat="1" ht="10">
      <c r="A90" s="37"/>
      <c r="B90" s="38"/>
      <c r="C90" s="39"/>
      <c r="D90" s="215" t="s">
        <v>253</v>
      </c>
      <c r="E90" s="39"/>
      <c r="F90" s="216" t="s">
        <v>1521</v>
      </c>
      <c r="G90" s="39"/>
      <c r="H90" s="39"/>
      <c r="I90" s="169"/>
      <c r="J90" s="39"/>
      <c r="K90" s="39"/>
      <c r="L90" s="42"/>
      <c r="M90" s="170"/>
      <c r="N90" s="171"/>
      <c r="O90" s="67"/>
      <c r="P90" s="67"/>
      <c r="Q90" s="67"/>
      <c r="R90" s="67"/>
      <c r="S90" s="67"/>
      <c r="T90" s="68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T90" s="19" t="s">
        <v>253</v>
      </c>
      <c r="AU90" s="19" t="s">
        <v>89</v>
      </c>
    </row>
    <row r="91" spans="1:65" s="13" customFormat="1" ht="10">
      <c r="B91" s="204"/>
      <c r="C91" s="205"/>
      <c r="D91" s="167" t="s">
        <v>247</v>
      </c>
      <c r="E91" s="206" t="s">
        <v>35</v>
      </c>
      <c r="F91" s="207" t="s">
        <v>1385</v>
      </c>
      <c r="G91" s="205"/>
      <c r="H91" s="208">
        <v>25</v>
      </c>
      <c r="I91" s="209"/>
      <c r="J91" s="205"/>
      <c r="K91" s="205"/>
      <c r="L91" s="210"/>
      <c r="M91" s="211"/>
      <c r="N91" s="212"/>
      <c r="O91" s="212"/>
      <c r="P91" s="212"/>
      <c r="Q91" s="212"/>
      <c r="R91" s="212"/>
      <c r="S91" s="212"/>
      <c r="T91" s="213"/>
      <c r="AT91" s="214" t="s">
        <v>247</v>
      </c>
      <c r="AU91" s="214" t="s">
        <v>89</v>
      </c>
      <c r="AV91" s="13" t="s">
        <v>89</v>
      </c>
      <c r="AW91" s="13" t="s">
        <v>39</v>
      </c>
      <c r="AX91" s="13" t="s">
        <v>87</v>
      </c>
      <c r="AY91" s="214" t="s">
        <v>154</v>
      </c>
    </row>
    <row r="92" spans="1:65" s="2" customFormat="1" ht="24.15" customHeight="1">
      <c r="A92" s="37"/>
      <c r="B92" s="38"/>
      <c r="C92" s="154" t="s">
        <v>89</v>
      </c>
      <c r="D92" s="154" t="s">
        <v>149</v>
      </c>
      <c r="E92" s="155" t="s">
        <v>1522</v>
      </c>
      <c r="F92" s="156" t="s">
        <v>1523</v>
      </c>
      <c r="G92" s="157" t="s">
        <v>870</v>
      </c>
      <c r="H92" s="158">
        <v>30</v>
      </c>
      <c r="I92" s="159">
        <v>31</v>
      </c>
      <c r="J92" s="160">
        <f>ROUND(I92*H92,2)</f>
        <v>930</v>
      </c>
      <c r="K92" s="156" t="s">
        <v>251</v>
      </c>
      <c r="L92" s="42"/>
      <c r="M92" s="161" t="s">
        <v>35</v>
      </c>
      <c r="N92" s="162" t="s">
        <v>50</v>
      </c>
      <c r="O92" s="67"/>
      <c r="P92" s="163">
        <f>O92*H92</f>
        <v>0</v>
      </c>
      <c r="Q92" s="163">
        <v>0</v>
      </c>
      <c r="R92" s="163">
        <f>Q92*H92</f>
        <v>0</v>
      </c>
      <c r="S92" s="163">
        <v>0</v>
      </c>
      <c r="T92" s="164">
        <f>S92*H92</f>
        <v>0</v>
      </c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R92" s="165" t="s">
        <v>163</v>
      </c>
      <c r="AT92" s="165" t="s">
        <v>149</v>
      </c>
      <c r="AU92" s="165" t="s">
        <v>89</v>
      </c>
      <c r="AY92" s="19" t="s">
        <v>154</v>
      </c>
      <c r="BE92" s="166">
        <f>IF(N92="základní",J92,0)</f>
        <v>930</v>
      </c>
      <c r="BF92" s="166">
        <f>IF(N92="snížená",J92,0)</f>
        <v>0</v>
      </c>
      <c r="BG92" s="166">
        <f>IF(N92="zákl. přenesená",J92,0)</f>
        <v>0</v>
      </c>
      <c r="BH92" s="166">
        <f>IF(N92="sníž. přenesená",J92,0)</f>
        <v>0</v>
      </c>
      <c r="BI92" s="166">
        <f>IF(N92="nulová",J92,0)</f>
        <v>0</v>
      </c>
      <c r="BJ92" s="19" t="s">
        <v>87</v>
      </c>
      <c r="BK92" s="166">
        <f>ROUND(I92*H92,2)</f>
        <v>930</v>
      </c>
      <c r="BL92" s="19" t="s">
        <v>163</v>
      </c>
      <c r="BM92" s="165" t="s">
        <v>1524</v>
      </c>
    </row>
    <row r="93" spans="1:65" s="2" customFormat="1" ht="10">
      <c r="A93" s="37"/>
      <c r="B93" s="38"/>
      <c r="C93" s="39"/>
      <c r="D93" s="215" t="s">
        <v>253</v>
      </c>
      <c r="E93" s="39"/>
      <c r="F93" s="216" t="s">
        <v>1525</v>
      </c>
      <c r="G93" s="39"/>
      <c r="H93" s="39"/>
      <c r="I93" s="169"/>
      <c r="J93" s="39"/>
      <c r="K93" s="39"/>
      <c r="L93" s="42"/>
      <c r="M93" s="170"/>
      <c r="N93" s="171"/>
      <c r="O93" s="67"/>
      <c r="P93" s="67"/>
      <c r="Q93" s="67"/>
      <c r="R93" s="67"/>
      <c r="S93" s="67"/>
      <c r="T93" s="68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T93" s="19" t="s">
        <v>253</v>
      </c>
      <c r="AU93" s="19" t="s">
        <v>89</v>
      </c>
    </row>
    <row r="94" spans="1:65" s="13" customFormat="1" ht="10">
      <c r="B94" s="204"/>
      <c r="C94" s="205"/>
      <c r="D94" s="167" t="s">
        <v>247</v>
      </c>
      <c r="E94" s="206" t="s">
        <v>35</v>
      </c>
      <c r="F94" s="207" t="s">
        <v>1387</v>
      </c>
      <c r="G94" s="205"/>
      <c r="H94" s="208">
        <v>30</v>
      </c>
      <c r="I94" s="209"/>
      <c r="J94" s="205"/>
      <c r="K94" s="205"/>
      <c r="L94" s="210"/>
      <c r="M94" s="211"/>
      <c r="N94" s="212"/>
      <c r="O94" s="212"/>
      <c r="P94" s="212"/>
      <c r="Q94" s="212"/>
      <c r="R94" s="212"/>
      <c r="S94" s="212"/>
      <c r="T94" s="213"/>
      <c r="AT94" s="214" t="s">
        <v>247</v>
      </c>
      <c r="AU94" s="214" t="s">
        <v>89</v>
      </c>
      <c r="AV94" s="13" t="s">
        <v>89</v>
      </c>
      <c r="AW94" s="13" t="s">
        <v>39</v>
      </c>
      <c r="AX94" s="13" t="s">
        <v>87</v>
      </c>
      <c r="AY94" s="214" t="s">
        <v>154</v>
      </c>
    </row>
    <row r="95" spans="1:65" s="2" customFormat="1" ht="24.15" customHeight="1">
      <c r="A95" s="37"/>
      <c r="B95" s="38"/>
      <c r="C95" s="154" t="s">
        <v>159</v>
      </c>
      <c r="D95" s="154" t="s">
        <v>149</v>
      </c>
      <c r="E95" s="155" t="s">
        <v>883</v>
      </c>
      <c r="F95" s="156" t="s">
        <v>884</v>
      </c>
      <c r="G95" s="157" t="s">
        <v>662</v>
      </c>
      <c r="H95" s="158">
        <v>57.511000000000003</v>
      </c>
      <c r="I95" s="159">
        <v>333</v>
      </c>
      <c r="J95" s="160">
        <f>ROUND(I95*H95,2)</f>
        <v>19151.16</v>
      </c>
      <c r="K95" s="156" t="s">
        <v>251</v>
      </c>
      <c r="L95" s="42"/>
      <c r="M95" s="161" t="s">
        <v>35</v>
      </c>
      <c r="N95" s="162" t="s">
        <v>50</v>
      </c>
      <c r="O95" s="67"/>
      <c r="P95" s="163">
        <f>O95*H95</f>
        <v>0</v>
      </c>
      <c r="Q95" s="163">
        <v>0</v>
      </c>
      <c r="R95" s="163">
        <f>Q95*H95</f>
        <v>0</v>
      </c>
      <c r="S95" s="163">
        <v>0</v>
      </c>
      <c r="T95" s="164">
        <f>S95*H95</f>
        <v>0</v>
      </c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R95" s="165" t="s">
        <v>163</v>
      </c>
      <c r="AT95" s="165" t="s">
        <v>149</v>
      </c>
      <c r="AU95" s="165" t="s">
        <v>89</v>
      </c>
      <c r="AY95" s="19" t="s">
        <v>154</v>
      </c>
      <c r="BE95" s="166">
        <f>IF(N95="základní",J95,0)</f>
        <v>19151.16</v>
      </c>
      <c r="BF95" s="166">
        <f>IF(N95="snížená",J95,0)</f>
        <v>0</v>
      </c>
      <c r="BG95" s="166">
        <f>IF(N95="zákl. přenesená",J95,0)</f>
        <v>0</v>
      </c>
      <c r="BH95" s="166">
        <f>IF(N95="sníž. přenesená",J95,0)</f>
        <v>0</v>
      </c>
      <c r="BI95" s="166">
        <f>IF(N95="nulová",J95,0)</f>
        <v>0</v>
      </c>
      <c r="BJ95" s="19" t="s">
        <v>87</v>
      </c>
      <c r="BK95" s="166">
        <f>ROUND(I95*H95,2)</f>
        <v>19151.16</v>
      </c>
      <c r="BL95" s="19" t="s">
        <v>163</v>
      </c>
      <c r="BM95" s="165" t="s">
        <v>1526</v>
      </c>
    </row>
    <row r="96" spans="1:65" s="2" customFormat="1" ht="10">
      <c r="A96" s="37"/>
      <c r="B96" s="38"/>
      <c r="C96" s="39"/>
      <c r="D96" s="215" t="s">
        <v>253</v>
      </c>
      <c r="E96" s="39"/>
      <c r="F96" s="216" t="s">
        <v>886</v>
      </c>
      <c r="G96" s="39"/>
      <c r="H96" s="39"/>
      <c r="I96" s="169"/>
      <c r="J96" s="39"/>
      <c r="K96" s="39"/>
      <c r="L96" s="42"/>
      <c r="M96" s="170"/>
      <c r="N96" s="171"/>
      <c r="O96" s="67"/>
      <c r="P96" s="67"/>
      <c r="Q96" s="67"/>
      <c r="R96" s="67"/>
      <c r="S96" s="67"/>
      <c r="T96" s="68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T96" s="19" t="s">
        <v>253</v>
      </c>
      <c r="AU96" s="19" t="s">
        <v>89</v>
      </c>
    </row>
    <row r="97" spans="1:65" s="13" customFormat="1" ht="10">
      <c r="B97" s="204"/>
      <c r="C97" s="205"/>
      <c r="D97" s="167" t="s">
        <v>247</v>
      </c>
      <c r="E97" s="206" t="s">
        <v>35</v>
      </c>
      <c r="F97" s="207" t="s">
        <v>1527</v>
      </c>
      <c r="G97" s="205"/>
      <c r="H97" s="208">
        <v>191.703</v>
      </c>
      <c r="I97" s="209"/>
      <c r="J97" s="205"/>
      <c r="K97" s="205"/>
      <c r="L97" s="210"/>
      <c r="M97" s="211"/>
      <c r="N97" s="212"/>
      <c r="O97" s="212"/>
      <c r="P97" s="212"/>
      <c r="Q97" s="212"/>
      <c r="R97" s="212"/>
      <c r="S97" s="212"/>
      <c r="T97" s="213"/>
      <c r="AT97" s="214" t="s">
        <v>247</v>
      </c>
      <c r="AU97" s="214" t="s">
        <v>89</v>
      </c>
      <c r="AV97" s="13" t="s">
        <v>89</v>
      </c>
      <c r="AW97" s="13" t="s">
        <v>39</v>
      </c>
      <c r="AX97" s="13" t="s">
        <v>79</v>
      </c>
      <c r="AY97" s="214" t="s">
        <v>154</v>
      </c>
    </row>
    <row r="98" spans="1:65" s="15" customFormat="1" ht="10">
      <c r="B98" s="238"/>
      <c r="C98" s="239"/>
      <c r="D98" s="167" t="s">
        <v>247</v>
      </c>
      <c r="E98" s="240" t="s">
        <v>35</v>
      </c>
      <c r="F98" s="241" t="s">
        <v>482</v>
      </c>
      <c r="G98" s="239"/>
      <c r="H98" s="242">
        <v>191.703</v>
      </c>
      <c r="I98" s="243"/>
      <c r="J98" s="239"/>
      <c r="K98" s="239"/>
      <c r="L98" s="244"/>
      <c r="M98" s="245"/>
      <c r="N98" s="246"/>
      <c r="O98" s="246"/>
      <c r="P98" s="246"/>
      <c r="Q98" s="246"/>
      <c r="R98" s="246"/>
      <c r="S98" s="246"/>
      <c r="T98" s="247"/>
      <c r="AT98" s="248" t="s">
        <v>247</v>
      </c>
      <c r="AU98" s="248" t="s">
        <v>89</v>
      </c>
      <c r="AV98" s="15" t="s">
        <v>159</v>
      </c>
      <c r="AW98" s="15" t="s">
        <v>39</v>
      </c>
      <c r="AX98" s="15" t="s">
        <v>79</v>
      </c>
      <c r="AY98" s="248" t="s">
        <v>154</v>
      </c>
    </row>
    <row r="99" spans="1:65" s="13" customFormat="1" ht="10">
      <c r="B99" s="204"/>
      <c r="C99" s="205"/>
      <c r="D99" s="167" t="s">
        <v>247</v>
      </c>
      <c r="E99" s="206" t="s">
        <v>35</v>
      </c>
      <c r="F99" s="207" t="s">
        <v>1528</v>
      </c>
      <c r="G99" s="205"/>
      <c r="H99" s="208">
        <v>57.511000000000003</v>
      </c>
      <c r="I99" s="209"/>
      <c r="J99" s="205"/>
      <c r="K99" s="205"/>
      <c r="L99" s="210"/>
      <c r="M99" s="211"/>
      <c r="N99" s="212"/>
      <c r="O99" s="212"/>
      <c r="P99" s="212"/>
      <c r="Q99" s="212"/>
      <c r="R99" s="212"/>
      <c r="S99" s="212"/>
      <c r="T99" s="213"/>
      <c r="AT99" s="214" t="s">
        <v>247</v>
      </c>
      <c r="AU99" s="214" t="s">
        <v>89</v>
      </c>
      <c r="AV99" s="13" t="s">
        <v>89</v>
      </c>
      <c r="AW99" s="13" t="s">
        <v>39</v>
      </c>
      <c r="AX99" s="13" t="s">
        <v>87</v>
      </c>
      <c r="AY99" s="214" t="s">
        <v>154</v>
      </c>
    </row>
    <row r="100" spans="1:65" s="2" customFormat="1" ht="24.15" customHeight="1">
      <c r="A100" s="37"/>
      <c r="B100" s="38"/>
      <c r="C100" s="154" t="s">
        <v>163</v>
      </c>
      <c r="D100" s="154" t="s">
        <v>149</v>
      </c>
      <c r="E100" s="155" t="s">
        <v>1529</v>
      </c>
      <c r="F100" s="156" t="s">
        <v>1530</v>
      </c>
      <c r="G100" s="157" t="s">
        <v>662</v>
      </c>
      <c r="H100" s="158">
        <v>38.341000000000001</v>
      </c>
      <c r="I100" s="159">
        <v>739</v>
      </c>
      <c r="J100" s="160">
        <f>ROUND(I100*H100,2)</f>
        <v>28334</v>
      </c>
      <c r="K100" s="156" t="s">
        <v>251</v>
      </c>
      <c r="L100" s="42"/>
      <c r="M100" s="161" t="s">
        <v>35</v>
      </c>
      <c r="N100" s="162" t="s">
        <v>50</v>
      </c>
      <c r="O100" s="67"/>
      <c r="P100" s="163">
        <f>O100*H100</f>
        <v>0</v>
      </c>
      <c r="Q100" s="163">
        <v>0</v>
      </c>
      <c r="R100" s="163">
        <f>Q100*H100</f>
        <v>0</v>
      </c>
      <c r="S100" s="163">
        <v>0</v>
      </c>
      <c r="T100" s="164">
        <f>S100*H100</f>
        <v>0</v>
      </c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R100" s="165" t="s">
        <v>163</v>
      </c>
      <c r="AT100" s="165" t="s">
        <v>149</v>
      </c>
      <c r="AU100" s="165" t="s">
        <v>89</v>
      </c>
      <c r="AY100" s="19" t="s">
        <v>154</v>
      </c>
      <c r="BE100" s="166">
        <f>IF(N100="základní",J100,0)</f>
        <v>28334</v>
      </c>
      <c r="BF100" s="166">
        <f>IF(N100="snížená",J100,0)</f>
        <v>0</v>
      </c>
      <c r="BG100" s="166">
        <f>IF(N100="zákl. přenesená",J100,0)</f>
        <v>0</v>
      </c>
      <c r="BH100" s="166">
        <f>IF(N100="sníž. přenesená",J100,0)</f>
        <v>0</v>
      </c>
      <c r="BI100" s="166">
        <f>IF(N100="nulová",J100,0)</f>
        <v>0</v>
      </c>
      <c r="BJ100" s="19" t="s">
        <v>87</v>
      </c>
      <c r="BK100" s="166">
        <f>ROUND(I100*H100,2)</f>
        <v>28334</v>
      </c>
      <c r="BL100" s="19" t="s">
        <v>163</v>
      </c>
      <c r="BM100" s="165" t="s">
        <v>1531</v>
      </c>
    </row>
    <row r="101" spans="1:65" s="2" customFormat="1" ht="10">
      <c r="A101" s="37"/>
      <c r="B101" s="38"/>
      <c r="C101" s="39"/>
      <c r="D101" s="215" t="s">
        <v>253</v>
      </c>
      <c r="E101" s="39"/>
      <c r="F101" s="216" t="s">
        <v>1532</v>
      </c>
      <c r="G101" s="39"/>
      <c r="H101" s="39"/>
      <c r="I101" s="169"/>
      <c r="J101" s="39"/>
      <c r="K101" s="39"/>
      <c r="L101" s="42"/>
      <c r="M101" s="170"/>
      <c r="N101" s="171"/>
      <c r="O101" s="67"/>
      <c r="P101" s="67"/>
      <c r="Q101" s="67"/>
      <c r="R101" s="67"/>
      <c r="S101" s="67"/>
      <c r="T101" s="68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T101" s="19" t="s">
        <v>253</v>
      </c>
      <c r="AU101" s="19" t="s">
        <v>89</v>
      </c>
    </row>
    <row r="102" spans="1:65" s="13" customFormat="1" ht="10">
      <c r="B102" s="204"/>
      <c r="C102" s="205"/>
      <c r="D102" s="167" t="s">
        <v>247</v>
      </c>
      <c r="E102" s="206" t="s">
        <v>35</v>
      </c>
      <c r="F102" s="207" t="s">
        <v>1527</v>
      </c>
      <c r="G102" s="205"/>
      <c r="H102" s="208">
        <v>191.703</v>
      </c>
      <c r="I102" s="209"/>
      <c r="J102" s="205"/>
      <c r="K102" s="205"/>
      <c r="L102" s="210"/>
      <c r="M102" s="211"/>
      <c r="N102" s="212"/>
      <c r="O102" s="212"/>
      <c r="P102" s="212"/>
      <c r="Q102" s="212"/>
      <c r="R102" s="212"/>
      <c r="S102" s="212"/>
      <c r="T102" s="213"/>
      <c r="AT102" s="214" t="s">
        <v>247</v>
      </c>
      <c r="AU102" s="214" t="s">
        <v>89</v>
      </c>
      <c r="AV102" s="13" t="s">
        <v>89</v>
      </c>
      <c r="AW102" s="13" t="s">
        <v>39</v>
      </c>
      <c r="AX102" s="13" t="s">
        <v>79</v>
      </c>
      <c r="AY102" s="214" t="s">
        <v>154</v>
      </c>
    </row>
    <row r="103" spans="1:65" s="15" customFormat="1" ht="10">
      <c r="B103" s="238"/>
      <c r="C103" s="239"/>
      <c r="D103" s="167" t="s">
        <v>247</v>
      </c>
      <c r="E103" s="240" t="s">
        <v>35</v>
      </c>
      <c r="F103" s="241" t="s">
        <v>482</v>
      </c>
      <c r="G103" s="239"/>
      <c r="H103" s="242">
        <v>191.703</v>
      </c>
      <c r="I103" s="243"/>
      <c r="J103" s="239"/>
      <c r="K103" s="239"/>
      <c r="L103" s="244"/>
      <c r="M103" s="245"/>
      <c r="N103" s="246"/>
      <c r="O103" s="246"/>
      <c r="P103" s="246"/>
      <c r="Q103" s="246"/>
      <c r="R103" s="246"/>
      <c r="S103" s="246"/>
      <c r="T103" s="247"/>
      <c r="AT103" s="248" t="s">
        <v>247</v>
      </c>
      <c r="AU103" s="248" t="s">
        <v>89</v>
      </c>
      <c r="AV103" s="15" t="s">
        <v>159</v>
      </c>
      <c r="AW103" s="15" t="s">
        <v>39</v>
      </c>
      <c r="AX103" s="15" t="s">
        <v>79</v>
      </c>
      <c r="AY103" s="248" t="s">
        <v>154</v>
      </c>
    </row>
    <row r="104" spans="1:65" s="13" customFormat="1" ht="10">
      <c r="B104" s="204"/>
      <c r="C104" s="205"/>
      <c r="D104" s="167" t="s">
        <v>247</v>
      </c>
      <c r="E104" s="206" t="s">
        <v>35</v>
      </c>
      <c r="F104" s="207" t="s">
        <v>1533</v>
      </c>
      <c r="G104" s="205"/>
      <c r="H104" s="208">
        <v>38.341000000000001</v>
      </c>
      <c r="I104" s="209"/>
      <c r="J104" s="205"/>
      <c r="K104" s="205"/>
      <c r="L104" s="210"/>
      <c r="M104" s="211"/>
      <c r="N104" s="212"/>
      <c r="O104" s="212"/>
      <c r="P104" s="212"/>
      <c r="Q104" s="212"/>
      <c r="R104" s="212"/>
      <c r="S104" s="212"/>
      <c r="T104" s="213"/>
      <c r="AT104" s="214" t="s">
        <v>247</v>
      </c>
      <c r="AU104" s="214" t="s">
        <v>89</v>
      </c>
      <c r="AV104" s="13" t="s">
        <v>89</v>
      </c>
      <c r="AW104" s="13" t="s">
        <v>39</v>
      </c>
      <c r="AX104" s="13" t="s">
        <v>87</v>
      </c>
      <c r="AY104" s="214" t="s">
        <v>154</v>
      </c>
    </row>
    <row r="105" spans="1:65" s="2" customFormat="1" ht="24.15" customHeight="1">
      <c r="A105" s="37"/>
      <c r="B105" s="38"/>
      <c r="C105" s="154" t="s">
        <v>167</v>
      </c>
      <c r="D105" s="154" t="s">
        <v>149</v>
      </c>
      <c r="E105" s="155" t="s">
        <v>899</v>
      </c>
      <c r="F105" s="156" t="s">
        <v>900</v>
      </c>
      <c r="G105" s="157" t="s">
        <v>662</v>
      </c>
      <c r="H105" s="158">
        <v>57.511000000000003</v>
      </c>
      <c r="I105" s="159">
        <v>763</v>
      </c>
      <c r="J105" s="160">
        <f>ROUND(I105*H105,2)</f>
        <v>43880.89</v>
      </c>
      <c r="K105" s="156" t="s">
        <v>251</v>
      </c>
      <c r="L105" s="42"/>
      <c r="M105" s="161" t="s">
        <v>35</v>
      </c>
      <c r="N105" s="162" t="s">
        <v>50</v>
      </c>
      <c r="O105" s="67"/>
      <c r="P105" s="163">
        <f>O105*H105</f>
        <v>0</v>
      </c>
      <c r="Q105" s="163">
        <v>0</v>
      </c>
      <c r="R105" s="163">
        <f>Q105*H105</f>
        <v>0</v>
      </c>
      <c r="S105" s="163">
        <v>0</v>
      </c>
      <c r="T105" s="164">
        <f>S105*H105</f>
        <v>0</v>
      </c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R105" s="165" t="s">
        <v>163</v>
      </c>
      <c r="AT105" s="165" t="s">
        <v>149</v>
      </c>
      <c r="AU105" s="165" t="s">
        <v>89</v>
      </c>
      <c r="AY105" s="19" t="s">
        <v>154</v>
      </c>
      <c r="BE105" s="166">
        <f>IF(N105="základní",J105,0)</f>
        <v>43880.89</v>
      </c>
      <c r="BF105" s="166">
        <f>IF(N105="snížená",J105,0)</f>
        <v>0</v>
      </c>
      <c r="BG105" s="166">
        <f>IF(N105="zákl. přenesená",J105,0)</f>
        <v>0</v>
      </c>
      <c r="BH105" s="166">
        <f>IF(N105="sníž. přenesená",J105,0)</f>
        <v>0</v>
      </c>
      <c r="BI105" s="166">
        <f>IF(N105="nulová",J105,0)</f>
        <v>0</v>
      </c>
      <c r="BJ105" s="19" t="s">
        <v>87</v>
      </c>
      <c r="BK105" s="166">
        <f>ROUND(I105*H105,2)</f>
        <v>43880.89</v>
      </c>
      <c r="BL105" s="19" t="s">
        <v>163</v>
      </c>
      <c r="BM105" s="165" t="s">
        <v>1534</v>
      </c>
    </row>
    <row r="106" spans="1:65" s="2" customFormat="1" ht="10">
      <c r="A106" s="37"/>
      <c r="B106" s="38"/>
      <c r="C106" s="39"/>
      <c r="D106" s="215" t="s">
        <v>253</v>
      </c>
      <c r="E106" s="39"/>
      <c r="F106" s="216" t="s">
        <v>902</v>
      </c>
      <c r="G106" s="39"/>
      <c r="H106" s="39"/>
      <c r="I106" s="169"/>
      <c r="J106" s="39"/>
      <c r="K106" s="39"/>
      <c r="L106" s="42"/>
      <c r="M106" s="170"/>
      <c r="N106" s="171"/>
      <c r="O106" s="67"/>
      <c r="P106" s="67"/>
      <c r="Q106" s="67"/>
      <c r="R106" s="67"/>
      <c r="S106" s="67"/>
      <c r="T106" s="68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T106" s="19" t="s">
        <v>253</v>
      </c>
      <c r="AU106" s="19" t="s">
        <v>89</v>
      </c>
    </row>
    <row r="107" spans="1:65" s="13" customFormat="1" ht="10">
      <c r="B107" s="204"/>
      <c r="C107" s="205"/>
      <c r="D107" s="167" t="s">
        <v>247</v>
      </c>
      <c r="E107" s="206" t="s">
        <v>35</v>
      </c>
      <c r="F107" s="207" t="s">
        <v>1527</v>
      </c>
      <c r="G107" s="205"/>
      <c r="H107" s="208">
        <v>191.703</v>
      </c>
      <c r="I107" s="209"/>
      <c r="J107" s="205"/>
      <c r="K107" s="205"/>
      <c r="L107" s="210"/>
      <c r="M107" s="211"/>
      <c r="N107" s="212"/>
      <c r="O107" s="212"/>
      <c r="P107" s="212"/>
      <c r="Q107" s="212"/>
      <c r="R107" s="212"/>
      <c r="S107" s="212"/>
      <c r="T107" s="213"/>
      <c r="AT107" s="214" t="s">
        <v>247</v>
      </c>
      <c r="AU107" s="214" t="s">
        <v>89</v>
      </c>
      <c r="AV107" s="13" t="s">
        <v>89</v>
      </c>
      <c r="AW107" s="13" t="s">
        <v>39</v>
      </c>
      <c r="AX107" s="13" t="s">
        <v>79</v>
      </c>
      <c r="AY107" s="214" t="s">
        <v>154</v>
      </c>
    </row>
    <row r="108" spans="1:65" s="15" customFormat="1" ht="10">
      <c r="B108" s="238"/>
      <c r="C108" s="239"/>
      <c r="D108" s="167" t="s">
        <v>247</v>
      </c>
      <c r="E108" s="240" t="s">
        <v>35</v>
      </c>
      <c r="F108" s="241" t="s">
        <v>482</v>
      </c>
      <c r="G108" s="239"/>
      <c r="H108" s="242">
        <v>191.703</v>
      </c>
      <c r="I108" s="243"/>
      <c r="J108" s="239"/>
      <c r="K108" s="239"/>
      <c r="L108" s="244"/>
      <c r="M108" s="245"/>
      <c r="N108" s="246"/>
      <c r="O108" s="246"/>
      <c r="P108" s="246"/>
      <c r="Q108" s="246"/>
      <c r="R108" s="246"/>
      <c r="S108" s="246"/>
      <c r="T108" s="247"/>
      <c r="AT108" s="248" t="s">
        <v>247</v>
      </c>
      <c r="AU108" s="248" t="s">
        <v>89</v>
      </c>
      <c r="AV108" s="15" t="s">
        <v>159</v>
      </c>
      <c r="AW108" s="15" t="s">
        <v>39</v>
      </c>
      <c r="AX108" s="15" t="s">
        <v>79</v>
      </c>
      <c r="AY108" s="248" t="s">
        <v>154</v>
      </c>
    </row>
    <row r="109" spans="1:65" s="13" customFormat="1" ht="10">
      <c r="B109" s="204"/>
      <c r="C109" s="205"/>
      <c r="D109" s="167" t="s">
        <v>247</v>
      </c>
      <c r="E109" s="206" t="s">
        <v>35</v>
      </c>
      <c r="F109" s="207" t="s">
        <v>1528</v>
      </c>
      <c r="G109" s="205"/>
      <c r="H109" s="208">
        <v>57.511000000000003</v>
      </c>
      <c r="I109" s="209"/>
      <c r="J109" s="205"/>
      <c r="K109" s="205"/>
      <c r="L109" s="210"/>
      <c r="M109" s="211"/>
      <c r="N109" s="212"/>
      <c r="O109" s="212"/>
      <c r="P109" s="212"/>
      <c r="Q109" s="212"/>
      <c r="R109" s="212"/>
      <c r="S109" s="212"/>
      <c r="T109" s="213"/>
      <c r="AT109" s="214" t="s">
        <v>247</v>
      </c>
      <c r="AU109" s="214" t="s">
        <v>89</v>
      </c>
      <c r="AV109" s="13" t="s">
        <v>89</v>
      </c>
      <c r="AW109" s="13" t="s">
        <v>39</v>
      </c>
      <c r="AX109" s="13" t="s">
        <v>87</v>
      </c>
      <c r="AY109" s="214" t="s">
        <v>154</v>
      </c>
    </row>
    <row r="110" spans="1:65" s="2" customFormat="1" ht="24.15" customHeight="1">
      <c r="A110" s="37"/>
      <c r="B110" s="38"/>
      <c r="C110" s="154" t="s">
        <v>171</v>
      </c>
      <c r="D110" s="154" t="s">
        <v>149</v>
      </c>
      <c r="E110" s="155" t="s">
        <v>1535</v>
      </c>
      <c r="F110" s="156" t="s">
        <v>1536</v>
      </c>
      <c r="G110" s="157" t="s">
        <v>662</v>
      </c>
      <c r="H110" s="158">
        <v>38.341000000000001</v>
      </c>
      <c r="I110" s="159">
        <v>1750</v>
      </c>
      <c r="J110" s="160">
        <f>ROUND(I110*H110,2)</f>
        <v>67096.75</v>
      </c>
      <c r="K110" s="156" t="s">
        <v>251</v>
      </c>
      <c r="L110" s="42"/>
      <c r="M110" s="161" t="s">
        <v>35</v>
      </c>
      <c r="N110" s="162" t="s">
        <v>50</v>
      </c>
      <c r="O110" s="67"/>
      <c r="P110" s="163">
        <f>O110*H110</f>
        <v>0</v>
      </c>
      <c r="Q110" s="163">
        <v>0</v>
      </c>
      <c r="R110" s="163">
        <f>Q110*H110</f>
        <v>0</v>
      </c>
      <c r="S110" s="163">
        <v>0</v>
      </c>
      <c r="T110" s="164">
        <f>S110*H110</f>
        <v>0</v>
      </c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R110" s="165" t="s">
        <v>163</v>
      </c>
      <c r="AT110" s="165" t="s">
        <v>149</v>
      </c>
      <c r="AU110" s="165" t="s">
        <v>89</v>
      </c>
      <c r="AY110" s="19" t="s">
        <v>154</v>
      </c>
      <c r="BE110" s="166">
        <f>IF(N110="základní",J110,0)</f>
        <v>67096.75</v>
      </c>
      <c r="BF110" s="166">
        <f>IF(N110="snížená",J110,0)</f>
        <v>0</v>
      </c>
      <c r="BG110" s="166">
        <f>IF(N110="zákl. přenesená",J110,0)</f>
        <v>0</v>
      </c>
      <c r="BH110" s="166">
        <f>IF(N110="sníž. přenesená",J110,0)</f>
        <v>0</v>
      </c>
      <c r="BI110" s="166">
        <f>IF(N110="nulová",J110,0)</f>
        <v>0</v>
      </c>
      <c r="BJ110" s="19" t="s">
        <v>87</v>
      </c>
      <c r="BK110" s="166">
        <f>ROUND(I110*H110,2)</f>
        <v>67096.75</v>
      </c>
      <c r="BL110" s="19" t="s">
        <v>163</v>
      </c>
      <c r="BM110" s="165" t="s">
        <v>1537</v>
      </c>
    </row>
    <row r="111" spans="1:65" s="2" customFormat="1" ht="10">
      <c r="A111" s="37"/>
      <c r="B111" s="38"/>
      <c r="C111" s="39"/>
      <c r="D111" s="215" t="s">
        <v>253</v>
      </c>
      <c r="E111" s="39"/>
      <c r="F111" s="216" t="s">
        <v>1538</v>
      </c>
      <c r="G111" s="39"/>
      <c r="H111" s="39"/>
      <c r="I111" s="169"/>
      <c r="J111" s="39"/>
      <c r="K111" s="39"/>
      <c r="L111" s="42"/>
      <c r="M111" s="170"/>
      <c r="N111" s="171"/>
      <c r="O111" s="67"/>
      <c r="P111" s="67"/>
      <c r="Q111" s="67"/>
      <c r="R111" s="67"/>
      <c r="S111" s="67"/>
      <c r="T111" s="68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T111" s="19" t="s">
        <v>253</v>
      </c>
      <c r="AU111" s="19" t="s">
        <v>89</v>
      </c>
    </row>
    <row r="112" spans="1:65" s="13" customFormat="1" ht="10">
      <c r="B112" s="204"/>
      <c r="C112" s="205"/>
      <c r="D112" s="167" t="s">
        <v>247</v>
      </c>
      <c r="E112" s="206" t="s">
        <v>35</v>
      </c>
      <c r="F112" s="207" t="s">
        <v>1527</v>
      </c>
      <c r="G112" s="205"/>
      <c r="H112" s="208">
        <v>191.703</v>
      </c>
      <c r="I112" s="209"/>
      <c r="J112" s="205"/>
      <c r="K112" s="205"/>
      <c r="L112" s="210"/>
      <c r="M112" s="211"/>
      <c r="N112" s="212"/>
      <c r="O112" s="212"/>
      <c r="P112" s="212"/>
      <c r="Q112" s="212"/>
      <c r="R112" s="212"/>
      <c r="S112" s="212"/>
      <c r="T112" s="213"/>
      <c r="AT112" s="214" t="s">
        <v>247</v>
      </c>
      <c r="AU112" s="214" t="s">
        <v>89</v>
      </c>
      <c r="AV112" s="13" t="s">
        <v>89</v>
      </c>
      <c r="AW112" s="13" t="s">
        <v>39</v>
      </c>
      <c r="AX112" s="13" t="s">
        <v>79</v>
      </c>
      <c r="AY112" s="214" t="s">
        <v>154</v>
      </c>
    </row>
    <row r="113" spans="1:65" s="15" customFormat="1" ht="10">
      <c r="B113" s="238"/>
      <c r="C113" s="239"/>
      <c r="D113" s="167" t="s">
        <v>247</v>
      </c>
      <c r="E113" s="240" t="s">
        <v>35</v>
      </c>
      <c r="F113" s="241" t="s">
        <v>482</v>
      </c>
      <c r="G113" s="239"/>
      <c r="H113" s="242">
        <v>191.703</v>
      </c>
      <c r="I113" s="243"/>
      <c r="J113" s="239"/>
      <c r="K113" s="239"/>
      <c r="L113" s="244"/>
      <c r="M113" s="245"/>
      <c r="N113" s="246"/>
      <c r="O113" s="246"/>
      <c r="P113" s="246"/>
      <c r="Q113" s="246"/>
      <c r="R113" s="246"/>
      <c r="S113" s="246"/>
      <c r="T113" s="247"/>
      <c r="AT113" s="248" t="s">
        <v>247</v>
      </c>
      <c r="AU113" s="248" t="s">
        <v>89</v>
      </c>
      <c r="AV113" s="15" t="s">
        <v>159</v>
      </c>
      <c r="AW113" s="15" t="s">
        <v>39</v>
      </c>
      <c r="AX113" s="15" t="s">
        <v>79</v>
      </c>
      <c r="AY113" s="248" t="s">
        <v>154</v>
      </c>
    </row>
    <row r="114" spans="1:65" s="13" customFormat="1" ht="10">
      <c r="B114" s="204"/>
      <c r="C114" s="205"/>
      <c r="D114" s="167" t="s">
        <v>247</v>
      </c>
      <c r="E114" s="206" t="s">
        <v>35</v>
      </c>
      <c r="F114" s="207" t="s">
        <v>1533</v>
      </c>
      <c r="G114" s="205"/>
      <c r="H114" s="208">
        <v>38.341000000000001</v>
      </c>
      <c r="I114" s="209"/>
      <c r="J114" s="205"/>
      <c r="K114" s="205"/>
      <c r="L114" s="210"/>
      <c r="M114" s="211"/>
      <c r="N114" s="212"/>
      <c r="O114" s="212"/>
      <c r="P114" s="212"/>
      <c r="Q114" s="212"/>
      <c r="R114" s="212"/>
      <c r="S114" s="212"/>
      <c r="T114" s="213"/>
      <c r="AT114" s="214" t="s">
        <v>247</v>
      </c>
      <c r="AU114" s="214" t="s">
        <v>89</v>
      </c>
      <c r="AV114" s="13" t="s">
        <v>89</v>
      </c>
      <c r="AW114" s="13" t="s">
        <v>39</v>
      </c>
      <c r="AX114" s="13" t="s">
        <v>87</v>
      </c>
      <c r="AY114" s="214" t="s">
        <v>154</v>
      </c>
    </row>
    <row r="115" spans="1:65" s="2" customFormat="1" ht="16.5" customHeight="1">
      <c r="A115" s="37"/>
      <c r="B115" s="38"/>
      <c r="C115" s="154" t="s">
        <v>175</v>
      </c>
      <c r="D115" s="154" t="s">
        <v>149</v>
      </c>
      <c r="E115" s="155" t="s">
        <v>1539</v>
      </c>
      <c r="F115" s="156" t="s">
        <v>1540</v>
      </c>
      <c r="G115" s="157" t="s">
        <v>308</v>
      </c>
      <c r="H115" s="158">
        <v>133.56</v>
      </c>
      <c r="I115" s="159">
        <v>192</v>
      </c>
      <c r="J115" s="160">
        <f>ROUND(I115*H115,2)</f>
        <v>25643.52</v>
      </c>
      <c r="K115" s="156" t="s">
        <v>251</v>
      </c>
      <c r="L115" s="42"/>
      <c r="M115" s="161" t="s">
        <v>35</v>
      </c>
      <c r="N115" s="162" t="s">
        <v>50</v>
      </c>
      <c r="O115" s="67"/>
      <c r="P115" s="163">
        <f>O115*H115</f>
        <v>0</v>
      </c>
      <c r="Q115" s="163">
        <v>7.2000000000000005E-4</v>
      </c>
      <c r="R115" s="163">
        <f>Q115*H115</f>
        <v>9.6163200000000004E-2</v>
      </c>
      <c r="S115" s="163">
        <v>0</v>
      </c>
      <c r="T115" s="164">
        <f>S115*H115</f>
        <v>0</v>
      </c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R115" s="165" t="s">
        <v>163</v>
      </c>
      <c r="AT115" s="165" t="s">
        <v>149</v>
      </c>
      <c r="AU115" s="165" t="s">
        <v>89</v>
      </c>
      <c r="AY115" s="19" t="s">
        <v>154</v>
      </c>
      <c r="BE115" s="166">
        <f>IF(N115="základní",J115,0)</f>
        <v>25643.52</v>
      </c>
      <c r="BF115" s="166">
        <f>IF(N115="snížená",J115,0)</f>
        <v>0</v>
      </c>
      <c r="BG115" s="166">
        <f>IF(N115="zákl. přenesená",J115,0)</f>
        <v>0</v>
      </c>
      <c r="BH115" s="166">
        <f>IF(N115="sníž. přenesená",J115,0)</f>
        <v>0</v>
      </c>
      <c r="BI115" s="166">
        <f>IF(N115="nulová",J115,0)</f>
        <v>0</v>
      </c>
      <c r="BJ115" s="19" t="s">
        <v>87</v>
      </c>
      <c r="BK115" s="166">
        <f>ROUND(I115*H115,2)</f>
        <v>25643.52</v>
      </c>
      <c r="BL115" s="19" t="s">
        <v>163</v>
      </c>
      <c r="BM115" s="165" t="s">
        <v>1541</v>
      </c>
    </row>
    <row r="116" spans="1:65" s="2" customFormat="1" ht="10">
      <c r="A116" s="37"/>
      <c r="B116" s="38"/>
      <c r="C116" s="39"/>
      <c r="D116" s="215" t="s">
        <v>253</v>
      </c>
      <c r="E116" s="39"/>
      <c r="F116" s="216" t="s">
        <v>1542</v>
      </c>
      <c r="G116" s="39"/>
      <c r="H116" s="39"/>
      <c r="I116" s="169"/>
      <c r="J116" s="39"/>
      <c r="K116" s="39"/>
      <c r="L116" s="42"/>
      <c r="M116" s="170"/>
      <c r="N116" s="171"/>
      <c r="O116" s="67"/>
      <c r="P116" s="67"/>
      <c r="Q116" s="67"/>
      <c r="R116" s="67"/>
      <c r="S116" s="67"/>
      <c r="T116" s="68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T116" s="19" t="s">
        <v>253</v>
      </c>
      <c r="AU116" s="19" t="s">
        <v>89</v>
      </c>
    </row>
    <row r="117" spans="1:65" s="13" customFormat="1" ht="10">
      <c r="B117" s="204"/>
      <c r="C117" s="205"/>
      <c r="D117" s="167" t="s">
        <v>247</v>
      </c>
      <c r="E117" s="206" t="s">
        <v>35</v>
      </c>
      <c r="F117" s="207" t="s">
        <v>1543</v>
      </c>
      <c r="G117" s="205"/>
      <c r="H117" s="208">
        <v>133.56</v>
      </c>
      <c r="I117" s="209"/>
      <c r="J117" s="205"/>
      <c r="K117" s="205"/>
      <c r="L117" s="210"/>
      <c r="M117" s="211"/>
      <c r="N117" s="212"/>
      <c r="O117" s="212"/>
      <c r="P117" s="212"/>
      <c r="Q117" s="212"/>
      <c r="R117" s="212"/>
      <c r="S117" s="212"/>
      <c r="T117" s="213"/>
      <c r="AT117" s="214" t="s">
        <v>247</v>
      </c>
      <c r="AU117" s="214" t="s">
        <v>89</v>
      </c>
      <c r="AV117" s="13" t="s">
        <v>89</v>
      </c>
      <c r="AW117" s="13" t="s">
        <v>39</v>
      </c>
      <c r="AX117" s="13" t="s">
        <v>87</v>
      </c>
      <c r="AY117" s="214" t="s">
        <v>154</v>
      </c>
    </row>
    <row r="118" spans="1:65" s="2" customFormat="1" ht="24.15" customHeight="1">
      <c r="A118" s="37"/>
      <c r="B118" s="38"/>
      <c r="C118" s="154" t="s">
        <v>179</v>
      </c>
      <c r="D118" s="154" t="s">
        <v>149</v>
      </c>
      <c r="E118" s="155" t="s">
        <v>1544</v>
      </c>
      <c r="F118" s="156" t="s">
        <v>1545</v>
      </c>
      <c r="G118" s="157" t="s">
        <v>308</v>
      </c>
      <c r="H118" s="158">
        <v>133.56</v>
      </c>
      <c r="I118" s="159">
        <v>89.4</v>
      </c>
      <c r="J118" s="160">
        <f>ROUND(I118*H118,2)</f>
        <v>11940.26</v>
      </c>
      <c r="K118" s="156" t="s">
        <v>251</v>
      </c>
      <c r="L118" s="42"/>
      <c r="M118" s="161" t="s">
        <v>35</v>
      </c>
      <c r="N118" s="162" t="s">
        <v>50</v>
      </c>
      <c r="O118" s="67"/>
      <c r="P118" s="163">
        <f>O118*H118</f>
        <v>0</v>
      </c>
      <c r="Q118" s="163">
        <v>0</v>
      </c>
      <c r="R118" s="163">
        <f>Q118*H118</f>
        <v>0</v>
      </c>
      <c r="S118" s="163">
        <v>0</v>
      </c>
      <c r="T118" s="164">
        <f>S118*H118</f>
        <v>0</v>
      </c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R118" s="165" t="s">
        <v>163</v>
      </c>
      <c r="AT118" s="165" t="s">
        <v>149</v>
      </c>
      <c r="AU118" s="165" t="s">
        <v>89</v>
      </c>
      <c r="AY118" s="19" t="s">
        <v>154</v>
      </c>
      <c r="BE118" s="166">
        <f>IF(N118="základní",J118,0)</f>
        <v>11940.26</v>
      </c>
      <c r="BF118" s="166">
        <f>IF(N118="snížená",J118,0)</f>
        <v>0</v>
      </c>
      <c r="BG118" s="166">
        <f>IF(N118="zákl. přenesená",J118,0)</f>
        <v>0</v>
      </c>
      <c r="BH118" s="166">
        <f>IF(N118="sníž. přenesená",J118,0)</f>
        <v>0</v>
      </c>
      <c r="BI118" s="166">
        <f>IF(N118="nulová",J118,0)</f>
        <v>0</v>
      </c>
      <c r="BJ118" s="19" t="s">
        <v>87</v>
      </c>
      <c r="BK118" s="166">
        <f>ROUND(I118*H118,2)</f>
        <v>11940.26</v>
      </c>
      <c r="BL118" s="19" t="s">
        <v>163</v>
      </c>
      <c r="BM118" s="165" t="s">
        <v>1546</v>
      </c>
    </row>
    <row r="119" spans="1:65" s="2" customFormat="1" ht="10">
      <c r="A119" s="37"/>
      <c r="B119" s="38"/>
      <c r="C119" s="39"/>
      <c r="D119" s="215" t="s">
        <v>253</v>
      </c>
      <c r="E119" s="39"/>
      <c r="F119" s="216" t="s">
        <v>1547</v>
      </c>
      <c r="G119" s="39"/>
      <c r="H119" s="39"/>
      <c r="I119" s="169"/>
      <c r="J119" s="39"/>
      <c r="K119" s="39"/>
      <c r="L119" s="42"/>
      <c r="M119" s="170"/>
      <c r="N119" s="171"/>
      <c r="O119" s="67"/>
      <c r="P119" s="67"/>
      <c r="Q119" s="67"/>
      <c r="R119" s="67"/>
      <c r="S119" s="67"/>
      <c r="T119" s="68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T119" s="19" t="s">
        <v>253</v>
      </c>
      <c r="AU119" s="19" t="s">
        <v>89</v>
      </c>
    </row>
    <row r="120" spans="1:65" s="13" customFormat="1" ht="10">
      <c r="B120" s="204"/>
      <c r="C120" s="205"/>
      <c r="D120" s="167" t="s">
        <v>247</v>
      </c>
      <c r="E120" s="206" t="s">
        <v>35</v>
      </c>
      <c r="F120" s="207" t="s">
        <v>1543</v>
      </c>
      <c r="G120" s="205"/>
      <c r="H120" s="208">
        <v>133.56</v>
      </c>
      <c r="I120" s="209"/>
      <c r="J120" s="205"/>
      <c r="K120" s="205"/>
      <c r="L120" s="210"/>
      <c r="M120" s="211"/>
      <c r="N120" s="212"/>
      <c r="O120" s="212"/>
      <c r="P120" s="212"/>
      <c r="Q120" s="212"/>
      <c r="R120" s="212"/>
      <c r="S120" s="212"/>
      <c r="T120" s="213"/>
      <c r="AT120" s="214" t="s">
        <v>247</v>
      </c>
      <c r="AU120" s="214" t="s">
        <v>89</v>
      </c>
      <c r="AV120" s="13" t="s">
        <v>89</v>
      </c>
      <c r="AW120" s="13" t="s">
        <v>39</v>
      </c>
      <c r="AX120" s="13" t="s">
        <v>87</v>
      </c>
      <c r="AY120" s="214" t="s">
        <v>154</v>
      </c>
    </row>
    <row r="121" spans="1:65" s="2" customFormat="1" ht="24.15" customHeight="1">
      <c r="A121" s="37"/>
      <c r="B121" s="38"/>
      <c r="C121" s="154" t="s">
        <v>183</v>
      </c>
      <c r="D121" s="154" t="s">
        <v>149</v>
      </c>
      <c r="E121" s="155" t="s">
        <v>1548</v>
      </c>
      <c r="F121" s="156" t="s">
        <v>1549</v>
      </c>
      <c r="G121" s="157" t="s">
        <v>308</v>
      </c>
      <c r="H121" s="158">
        <v>133.56</v>
      </c>
      <c r="I121" s="159">
        <v>312.5</v>
      </c>
      <c r="J121" s="160">
        <f>ROUND(I121*H121,2)</f>
        <v>41737.5</v>
      </c>
      <c r="K121" s="156" t="s">
        <v>251</v>
      </c>
      <c r="L121" s="42"/>
      <c r="M121" s="161" t="s">
        <v>35</v>
      </c>
      <c r="N121" s="162" t="s">
        <v>50</v>
      </c>
      <c r="O121" s="67"/>
      <c r="P121" s="163">
        <f>O121*H121</f>
        <v>0</v>
      </c>
      <c r="Q121" s="163">
        <v>1.1199999999999999E-3</v>
      </c>
      <c r="R121" s="163">
        <f>Q121*H121</f>
        <v>0.14958719999999998</v>
      </c>
      <c r="S121" s="163">
        <v>0</v>
      </c>
      <c r="T121" s="164">
        <f>S121*H121</f>
        <v>0</v>
      </c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R121" s="165" t="s">
        <v>163</v>
      </c>
      <c r="AT121" s="165" t="s">
        <v>149</v>
      </c>
      <c r="AU121" s="165" t="s">
        <v>89</v>
      </c>
      <c r="AY121" s="19" t="s">
        <v>154</v>
      </c>
      <c r="BE121" s="166">
        <f>IF(N121="základní",J121,0)</f>
        <v>41737.5</v>
      </c>
      <c r="BF121" s="166">
        <f>IF(N121="snížená",J121,0)</f>
        <v>0</v>
      </c>
      <c r="BG121" s="166">
        <f>IF(N121="zákl. přenesená",J121,0)</f>
        <v>0</v>
      </c>
      <c r="BH121" s="166">
        <f>IF(N121="sníž. přenesená",J121,0)</f>
        <v>0</v>
      </c>
      <c r="BI121" s="166">
        <f>IF(N121="nulová",J121,0)</f>
        <v>0</v>
      </c>
      <c r="BJ121" s="19" t="s">
        <v>87</v>
      </c>
      <c r="BK121" s="166">
        <f>ROUND(I121*H121,2)</f>
        <v>41737.5</v>
      </c>
      <c r="BL121" s="19" t="s">
        <v>163</v>
      </c>
      <c r="BM121" s="165" t="s">
        <v>1550</v>
      </c>
    </row>
    <row r="122" spans="1:65" s="2" customFormat="1" ht="10">
      <c r="A122" s="37"/>
      <c r="B122" s="38"/>
      <c r="C122" s="39"/>
      <c r="D122" s="215" t="s">
        <v>253</v>
      </c>
      <c r="E122" s="39"/>
      <c r="F122" s="216" t="s">
        <v>1551</v>
      </c>
      <c r="G122" s="39"/>
      <c r="H122" s="39"/>
      <c r="I122" s="169"/>
      <c r="J122" s="39"/>
      <c r="K122" s="39"/>
      <c r="L122" s="42"/>
      <c r="M122" s="170"/>
      <c r="N122" s="171"/>
      <c r="O122" s="67"/>
      <c r="P122" s="67"/>
      <c r="Q122" s="67"/>
      <c r="R122" s="67"/>
      <c r="S122" s="67"/>
      <c r="T122" s="68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T122" s="19" t="s">
        <v>253</v>
      </c>
      <c r="AU122" s="19" t="s">
        <v>89</v>
      </c>
    </row>
    <row r="123" spans="1:65" s="13" customFormat="1" ht="10">
      <c r="B123" s="204"/>
      <c r="C123" s="205"/>
      <c r="D123" s="167" t="s">
        <v>247</v>
      </c>
      <c r="E123" s="206" t="s">
        <v>35</v>
      </c>
      <c r="F123" s="207" t="s">
        <v>1543</v>
      </c>
      <c r="G123" s="205"/>
      <c r="H123" s="208">
        <v>133.56</v>
      </c>
      <c r="I123" s="209"/>
      <c r="J123" s="205"/>
      <c r="K123" s="205"/>
      <c r="L123" s="210"/>
      <c r="M123" s="211"/>
      <c r="N123" s="212"/>
      <c r="O123" s="212"/>
      <c r="P123" s="212"/>
      <c r="Q123" s="212"/>
      <c r="R123" s="212"/>
      <c r="S123" s="212"/>
      <c r="T123" s="213"/>
      <c r="AT123" s="214" t="s">
        <v>247</v>
      </c>
      <c r="AU123" s="214" t="s">
        <v>89</v>
      </c>
      <c r="AV123" s="13" t="s">
        <v>89</v>
      </c>
      <c r="AW123" s="13" t="s">
        <v>39</v>
      </c>
      <c r="AX123" s="13" t="s">
        <v>87</v>
      </c>
      <c r="AY123" s="214" t="s">
        <v>154</v>
      </c>
    </row>
    <row r="124" spans="1:65" s="2" customFormat="1" ht="24.15" customHeight="1">
      <c r="A124" s="37"/>
      <c r="B124" s="38"/>
      <c r="C124" s="154" t="s">
        <v>187</v>
      </c>
      <c r="D124" s="154" t="s">
        <v>149</v>
      </c>
      <c r="E124" s="155" t="s">
        <v>1552</v>
      </c>
      <c r="F124" s="156" t="s">
        <v>1553</v>
      </c>
      <c r="G124" s="157" t="s">
        <v>308</v>
      </c>
      <c r="H124" s="158">
        <v>133.56</v>
      </c>
      <c r="I124" s="159">
        <v>62.7</v>
      </c>
      <c r="J124" s="160">
        <f>ROUND(I124*H124,2)</f>
        <v>8374.2099999999991</v>
      </c>
      <c r="K124" s="156" t="s">
        <v>251</v>
      </c>
      <c r="L124" s="42"/>
      <c r="M124" s="161" t="s">
        <v>35</v>
      </c>
      <c r="N124" s="162" t="s">
        <v>50</v>
      </c>
      <c r="O124" s="67"/>
      <c r="P124" s="163">
        <f>O124*H124</f>
        <v>0</v>
      </c>
      <c r="Q124" s="163">
        <v>0</v>
      </c>
      <c r="R124" s="163">
        <f>Q124*H124</f>
        <v>0</v>
      </c>
      <c r="S124" s="163">
        <v>0</v>
      </c>
      <c r="T124" s="164">
        <f>S124*H124</f>
        <v>0</v>
      </c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R124" s="165" t="s">
        <v>163</v>
      </c>
      <c r="AT124" s="165" t="s">
        <v>149</v>
      </c>
      <c r="AU124" s="165" t="s">
        <v>89</v>
      </c>
      <c r="AY124" s="19" t="s">
        <v>154</v>
      </c>
      <c r="BE124" s="166">
        <f>IF(N124="základní",J124,0)</f>
        <v>8374.2099999999991</v>
      </c>
      <c r="BF124" s="166">
        <f>IF(N124="snížená",J124,0)</f>
        <v>0</v>
      </c>
      <c r="BG124" s="166">
        <f>IF(N124="zákl. přenesená",J124,0)</f>
        <v>0</v>
      </c>
      <c r="BH124" s="166">
        <f>IF(N124="sníž. přenesená",J124,0)</f>
        <v>0</v>
      </c>
      <c r="BI124" s="166">
        <f>IF(N124="nulová",J124,0)</f>
        <v>0</v>
      </c>
      <c r="BJ124" s="19" t="s">
        <v>87</v>
      </c>
      <c r="BK124" s="166">
        <f>ROUND(I124*H124,2)</f>
        <v>8374.2099999999991</v>
      </c>
      <c r="BL124" s="19" t="s">
        <v>163</v>
      </c>
      <c r="BM124" s="165" t="s">
        <v>1554</v>
      </c>
    </row>
    <row r="125" spans="1:65" s="2" customFormat="1" ht="10">
      <c r="A125" s="37"/>
      <c r="B125" s="38"/>
      <c r="C125" s="39"/>
      <c r="D125" s="215" t="s">
        <v>253</v>
      </c>
      <c r="E125" s="39"/>
      <c r="F125" s="216" t="s">
        <v>1555</v>
      </c>
      <c r="G125" s="39"/>
      <c r="H125" s="39"/>
      <c r="I125" s="169"/>
      <c r="J125" s="39"/>
      <c r="K125" s="39"/>
      <c r="L125" s="42"/>
      <c r="M125" s="170"/>
      <c r="N125" s="171"/>
      <c r="O125" s="67"/>
      <c r="P125" s="67"/>
      <c r="Q125" s="67"/>
      <c r="R125" s="67"/>
      <c r="S125" s="67"/>
      <c r="T125" s="68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T125" s="19" t="s">
        <v>253</v>
      </c>
      <c r="AU125" s="19" t="s">
        <v>89</v>
      </c>
    </row>
    <row r="126" spans="1:65" s="13" customFormat="1" ht="10">
      <c r="B126" s="204"/>
      <c r="C126" s="205"/>
      <c r="D126" s="167" t="s">
        <v>247</v>
      </c>
      <c r="E126" s="206" t="s">
        <v>35</v>
      </c>
      <c r="F126" s="207" t="s">
        <v>1543</v>
      </c>
      <c r="G126" s="205"/>
      <c r="H126" s="208">
        <v>133.56</v>
      </c>
      <c r="I126" s="209"/>
      <c r="J126" s="205"/>
      <c r="K126" s="205"/>
      <c r="L126" s="210"/>
      <c r="M126" s="211"/>
      <c r="N126" s="212"/>
      <c r="O126" s="212"/>
      <c r="P126" s="212"/>
      <c r="Q126" s="212"/>
      <c r="R126" s="212"/>
      <c r="S126" s="212"/>
      <c r="T126" s="213"/>
      <c r="AT126" s="214" t="s">
        <v>247</v>
      </c>
      <c r="AU126" s="214" t="s">
        <v>89</v>
      </c>
      <c r="AV126" s="13" t="s">
        <v>89</v>
      </c>
      <c r="AW126" s="13" t="s">
        <v>39</v>
      </c>
      <c r="AX126" s="13" t="s">
        <v>87</v>
      </c>
      <c r="AY126" s="214" t="s">
        <v>154</v>
      </c>
    </row>
    <row r="127" spans="1:65" s="2" customFormat="1" ht="24.15" customHeight="1">
      <c r="A127" s="37"/>
      <c r="B127" s="38"/>
      <c r="C127" s="154" t="s">
        <v>193</v>
      </c>
      <c r="D127" s="154" t="s">
        <v>149</v>
      </c>
      <c r="E127" s="155" t="s">
        <v>1556</v>
      </c>
      <c r="F127" s="156" t="s">
        <v>1557</v>
      </c>
      <c r="G127" s="157" t="s">
        <v>662</v>
      </c>
      <c r="H127" s="158">
        <v>144.59299999999999</v>
      </c>
      <c r="I127" s="159">
        <v>79.3</v>
      </c>
      <c r="J127" s="160">
        <f>ROUND(I127*H127,2)</f>
        <v>11466.22</v>
      </c>
      <c r="K127" s="156" t="s">
        <v>251</v>
      </c>
      <c r="L127" s="42"/>
      <c r="M127" s="161" t="s">
        <v>35</v>
      </c>
      <c r="N127" s="162" t="s">
        <v>50</v>
      </c>
      <c r="O127" s="67"/>
      <c r="P127" s="163">
        <f>O127*H127</f>
        <v>0</v>
      </c>
      <c r="Q127" s="163">
        <v>0</v>
      </c>
      <c r="R127" s="163">
        <f>Q127*H127</f>
        <v>0</v>
      </c>
      <c r="S127" s="163">
        <v>0</v>
      </c>
      <c r="T127" s="164">
        <f>S127*H127</f>
        <v>0</v>
      </c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R127" s="165" t="s">
        <v>163</v>
      </c>
      <c r="AT127" s="165" t="s">
        <v>149</v>
      </c>
      <c r="AU127" s="165" t="s">
        <v>89</v>
      </c>
      <c r="AY127" s="19" t="s">
        <v>154</v>
      </c>
      <c r="BE127" s="166">
        <f>IF(N127="základní",J127,0)</f>
        <v>11466.22</v>
      </c>
      <c r="BF127" s="166">
        <f>IF(N127="snížená",J127,0)</f>
        <v>0</v>
      </c>
      <c r="BG127" s="166">
        <f>IF(N127="zákl. přenesená",J127,0)</f>
        <v>0</v>
      </c>
      <c r="BH127" s="166">
        <f>IF(N127="sníž. přenesená",J127,0)</f>
        <v>0</v>
      </c>
      <c r="BI127" s="166">
        <f>IF(N127="nulová",J127,0)</f>
        <v>0</v>
      </c>
      <c r="BJ127" s="19" t="s">
        <v>87</v>
      </c>
      <c r="BK127" s="166">
        <f>ROUND(I127*H127,2)</f>
        <v>11466.22</v>
      </c>
      <c r="BL127" s="19" t="s">
        <v>163</v>
      </c>
      <c r="BM127" s="165" t="s">
        <v>1558</v>
      </c>
    </row>
    <row r="128" spans="1:65" s="2" customFormat="1" ht="10">
      <c r="A128" s="37"/>
      <c r="B128" s="38"/>
      <c r="C128" s="39"/>
      <c r="D128" s="215" t="s">
        <v>253</v>
      </c>
      <c r="E128" s="39"/>
      <c r="F128" s="216" t="s">
        <v>1559</v>
      </c>
      <c r="G128" s="39"/>
      <c r="H128" s="39"/>
      <c r="I128" s="169"/>
      <c r="J128" s="39"/>
      <c r="K128" s="39"/>
      <c r="L128" s="42"/>
      <c r="M128" s="170"/>
      <c r="N128" s="171"/>
      <c r="O128" s="67"/>
      <c r="P128" s="67"/>
      <c r="Q128" s="67"/>
      <c r="R128" s="67"/>
      <c r="S128" s="67"/>
      <c r="T128" s="68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T128" s="19" t="s">
        <v>253</v>
      </c>
      <c r="AU128" s="19" t="s">
        <v>89</v>
      </c>
    </row>
    <row r="129" spans="1:65" s="13" customFormat="1" ht="10">
      <c r="B129" s="204"/>
      <c r="C129" s="205"/>
      <c r="D129" s="167" t="s">
        <v>247</v>
      </c>
      <c r="E129" s="206" t="s">
        <v>35</v>
      </c>
      <c r="F129" s="207" t="s">
        <v>1560</v>
      </c>
      <c r="G129" s="205"/>
      <c r="H129" s="208">
        <v>191.703</v>
      </c>
      <c r="I129" s="209"/>
      <c r="J129" s="205"/>
      <c r="K129" s="205"/>
      <c r="L129" s="210"/>
      <c r="M129" s="211"/>
      <c r="N129" s="212"/>
      <c r="O129" s="212"/>
      <c r="P129" s="212"/>
      <c r="Q129" s="212"/>
      <c r="R129" s="212"/>
      <c r="S129" s="212"/>
      <c r="T129" s="213"/>
      <c r="AT129" s="214" t="s">
        <v>247</v>
      </c>
      <c r="AU129" s="214" t="s">
        <v>89</v>
      </c>
      <c r="AV129" s="13" t="s">
        <v>89</v>
      </c>
      <c r="AW129" s="13" t="s">
        <v>39</v>
      </c>
      <c r="AX129" s="13" t="s">
        <v>79</v>
      </c>
      <c r="AY129" s="214" t="s">
        <v>154</v>
      </c>
    </row>
    <row r="130" spans="1:65" s="13" customFormat="1" ht="10">
      <c r="B130" s="204"/>
      <c r="C130" s="205"/>
      <c r="D130" s="167" t="s">
        <v>247</v>
      </c>
      <c r="E130" s="206" t="s">
        <v>35</v>
      </c>
      <c r="F130" s="207" t="s">
        <v>1561</v>
      </c>
      <c r="G130" s="205"/>
      <c r="H130" s="208">
        <v>-3.9689999999999999</v>
      </c>
      <c r="I130" s="209"/>
      <c r="J130" s="205"/>
      <c r="K130" s="205"/>
      <c r="L130" s="210"/>
      <c r="M130" s="211"/>
      <c r="N130" s="212"/>
      <c r="O130" s="212"/>
      <c r="P130" s="212"/>
      <c r="Q130" s="212"/>
      <c r="R130" s="212"/>
      <c r="S130" s="212"/>
      <c r="T130" s="213"/>
      <c r="AT130" s="214" t="s">
        <v>247</v>
      </c>
      <c r="AU130" s="214" t="s">
        <v>89</v>
      </c>
      <c r="AV130" s="13" t="s">
        <v>89</v>
      </c>
      <c r="AW130" s="13" t="s">
        <v>39</v>
      </c>
      <c r="AX130" s="13" t="s">
        <v>79</v>
      </c>
      <c r="AY130" s="214" t="s">
        <v>154</v>
      </c>
    </row>
    <row r="131" spans="1:65" s="13" customFormat="1" ht="10">
      <c r="B131" s="204"/>
      <c r="C131" s="205"/>
      <c r="D131" s="167" t="s">
        <v>247</v>
      </c>
      <c r="E131" s="206" t="s">
        <v>35</v>
      </c>
      <c r="F131" s="207" t="s">
        <v>1562</v>
      </c>
      <c r="G131" s="205"/>
      <c r="H131" s="208">
        <v>-5.9539999999999997</v>
      </c>
      <c r="I131" s="209"/>
      <c r="J131" s="205"/>
      <c r="K131" s="205"/>
      <c r="L131" s="210"/>
      <c r="M131" s="211"/>
      <c r="N131" s="212"/>
      <c r="O131" s="212"/>
      <c r="P131" s="212"/>
      <c r="Q131" s="212"/>
      <c r="R131" s="212"/>
      <c r="S131" s="212"/>
      <c r="T131" s="213"/>
      <c r="AT131" s="214" t="s">
        <v>247</v>
      </c>
      <c r="AU131" s="214" t="s">
        <v>89</v>
      </c>
      <c r="AV131" s="13" t="s">
        <v>89</v>
      </c>
      <c r="AW131" s="13" t="s">
        <v>39</v>
      </c>
      <c r="AX131" s="13" t="s">
        <v>79</v>
      </c>
      <c r="AY131" s="214" t="s">
        <v>154</v>
      </c>
    </row>
    <row r="132" spans="1:65" s="13" customFormat="1" ht="10">
      <c r="B132" s="204"/>
      <c r="C132" s="205"/>
      <c r="D132" s="167" t="s">
        <v>247</v>
      </c>
      <c r="E132" s="206" t="s">
        <v>35</v>
      </c>
      <c r="F132" s="207" t="s">
        <v>1563</v>
      </c>
      <c r="G132" s="205"/>
      <c r="H132" s="208">
        <v>-37.186999999999998</v>
      </c>
      <c r="I132" s="209"/>
      <c r="J132" s="205"/>
      <c r="K132" s="205"/>
      <c r="L132" s="210"/>
      <c r="M132" s="211"/>
      <c r="N132" s="212"/>
      <c r="O132" s="212"/>
      <c r="P132" s="212"/>
      <c r="Q132" s="212"/>
      <c r="R132" s="212"/>
      <c r="S132" s="212"/>
      <c r="T132" s="213"/>
      <c r="AT132" s="214" t="s">
        <v>247</v>
      </c>
      <c r="AU132" s="214" t="s">
        <v>89</v>
      </c>
      <c r="AV132" s="13" t="s">
        <v>89</v>
      </c>
      <c r="AW132" s="13" t="s">
        <v>39</v>
      </c>
      <c r="AX132" s="13" t="s">
        <v>79</v>
      </c>
      <c r="AY132" s="214" t="s">
        <v>154</v>
      </c>
    </row>
    <row r="133" spans="1:65" s="14" customFormat="1" ht="10">
      <c r="B133" s="217"/>
      <c r="C133" s="218"/>
      <c r="D133" s="167" t="s">
        <v>247</v>
      </c>
      <c r="E133" s="219" t="s">
        <v>35</v>
      </c>
      <c r="F133" s="220" t="s">
        <v>267</v>
      </c>
      <c r="G133" s="218"/>
      <c r="H133" s="221">
        <v>144.59299999999999</v>
      </c>
      <c r="I133" s="222"/>
      <c r="J133" s="218"/>
      <c r="K133" s="218"/>
      <c r="L133" s="223"/>
      <c r="M133" s="224"/>
      <c r="N133" s="225"/>
      <c r="O133" s="225"/>
      <c r="P133" s="225"/>
      <c r="Q133" s="225"/>
      <c r="R133" s="225"/>
      <c r="S133" s="225"/>
      <c r="T133" s="226"/>
      <c r="AT133" s="227" t="s">
        <v>247</v>
      </c>
      <c r="AU133" s="227" t="s">
        <v>89</v>
      </c>
      <c r="AV133" s="14" t="s">
        <v>163</v>
      </c>
      <c r="AW133" s="14" t="s">
        <v>39</v>
      </c>
      <c r="AX133" s="14" t="s">
        <v>87</v>
      </c>
      <c r="AY133" s="227" t="s">
        <v>154</v>
      </c>
    </row>
    <row r="134" spans="1:65" s="2" customFormat="1" ht="16.5" customHeight="1">
      <c r="A134" s="37"/>
      <c r="B134" s="38"/>
      <c r="C134" s="228" t="s">
        <v>197</v>
      </c>
      <c r="D134" s="228" t="s">
        <v>463</v>
      </c>
      <c r="E134" s="229" t="s">
        <v>719</v>
      </c>
      <c r="F134" s="230" t="s">
        <v>720</v>
      </c>
      <c r="G134" s="231" t="s">
        <v>562</v>
      </c>
      <c r="H134" s="232">
        <v>148.209</v>
      </c>
      <c r="I134" s="233">
        <v>430</v>
      </c>
      <c r="J134" s="234">
        <f>ROUND(I134*H134,2)</f>
        <v>63729.87</v>
      </c>
      <c r="K134" s="230" t="s">
        <v>251</v>
      </c>
      <c r="L134" s="235"/>
      <c r="M134" s="236" t="s">
        <v>35</v>
      </c>
      <c r="N134" s="237" t="s">
        <v>50</v>
      </c>
      <c r="O134" s="67"/>
      <c r="P134" s="163">
        <f>O134*H134</f>
        <v>0</v>
      </c>
      <c r="Q134" s="163">
        <v>0</v>
      </c>
      <c r="R134" s="163">
        <f>Q134*H134</f>
        <v>0</v>
      </c>
      <c r="S134" s="163">
        <v>0</v>
      </c>
      <c r="T134" s="164">
        <f>S134*H134</f>
        <v>0</v>
      </c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R134" s="165" t="s">
        <v>179</v>
      </c>
      <c r="AT134" s="165" t="s">
        <v>463</v>
      </c>
      <c r="AU134" s="165" t="s">
        <v>89</v>
      </c>
      <c r="AY134" s="19" t="s">
        <v>154</v>
      </c>
      <c r="BE134" s="166">
        <f>IF(N134="základní",J134,0)</f>
        <v>63729.87</v>
      </c>
      <c r="BF134" s="166">
        <f>IF(N134="snížená",J134,0)</f>
        <v>0</v>
      </c>
      <c r="BG134" s="166">
        <f>IF(N134="zákl. přenesená",J134,0)</f>
        <v>0</v>
      </c>
      <c r="BH134" s="166">
        <f>IF(N134="sníž. přenesená",J134,0)</f>
        <v>0</v>
      </c>
      <c r="BI134" s="166">
        <f>IF(N134="nulová",J134,0)</f>
        <v>0</v>
      </c>
      <c r="BJ134" s="19" t="s">
        <v>87</v>
      </c>
      <c r="BK134" s="166">
        <f>ROUND(I134*H134,2)</f>
        <v>63729.87</v>
      </c>
      <c r="BL134" s="19" t="s">
        <v>163</v>
      </c>
      <c r="BM134" s="165" t="s">
        <v>1564</v>
      </c>
    </row>
    <row r="135" spans="1:65" s="13" customFormat="1" ht="10">
      <c r="B135" s="204"/>
      <c r="C135" s="205"/>
      <c r="D135" s="167" t="s">
        <v>247</v>
      </c>
      <c r="E135" s="206" t="s">
        <v>35</v>
      </c>
      <c r="F135" s="207" t="s">
        <v>1565</v>
      </c>
      <c r="G135" s="205"/>
      <c r="H135" s="208">
        <v>72.296999999999997</v>
      </c>
      <c r="I135" s="209"/>
      <c r="J135" s="205"/>
      <c r="K135" s="205"/>
      <c r="L135" s="210"/>
      <c r="M135" s="211"/>
      <c r="N135" s="212"/>
      <c r="O135" s="212"/>
      <c r="P135" s="212"/>
      <c r="Q135" s="212"/>
      <c r="R135" s="212"/>
      <c r="S135" s="212"/>
      <c r="T135" s="213"/>
      <c r="AT135" s="214" t="s">
        <v>247</v>
      </c>
      <c r="AU135" s="214" t="s">
        <v>89</v>
      </c>
      <c r="AV135" s="13" t="s">
        <v>89</v>
      </c>
      <c r="AW135" s="13" t="s">
        <v>39</v>
      </c>
      <c r="AX135" s="13" t="s">
        <v>79</v>
      </c>
      <c r="AY135" s="214" t="s">
        <v>154</v>
      </c>
    </row>
    <row r="136" spans="1:65" s="15" customFormat="1" ht="10">
      <c r="B136" s="238"/>
      <c r="C136" s="239"/>
      <c r="D136" s="167" t="s">
        <v>247</v>
      </c>
      <c r="E136" s="240" t="s">
        <v>35</v>
      </c>
      <c r="F136" s="241" t="s">
        <v>482</v>
      </c>
      <c r="G136" s="239"/>
      <c r="H136" s="242">
        <v>72.296999999999997</v>
      </c>
      <c r="I136" s="243"/>
      <c r="J136" s="239"/>
      <c r="K136" s="239"/>
      <c r="L136" s="244"/>
      <c r="M136" s="245"/>
      <c r="N136" s="246"/>
      <c r="O136" s="246"/>
      <c r="P136" s="246"/>
      <c r="Q136" s="246"/>
      <c r="R136" s="246"/>
      <c r="S136" s="246"/>
      <c r="T136" s="247"/>
      <c r="AT136" s="248" t="s">
        <v>247</v>
      </c>
      <c r="AU136" s="248" t="s">
        <v>89</v>
      </c>
      <c r="AV136" s="15" t="s">
        <v>159</v>
      </c>
      <c r="AW136" s="15" t="s">
        <v>39</v>
      </c>
      <c r="AX136" s="15" t="s">
        <v>79</v>
      </c>
      <c r="AY136" s="248" t="s">
        <v>154</v>
      </c>
    </row>
    <row r="137" spans="1:65" s="13" customFormat="1" ht="10">
      <c r="B137" s="204"/>
      <c r="C137" s="205"/>
      <c r="D137" s="167" t="s">
        <v>247</v>
      </c>
      <c r="E137" s="206" t="s">
        <v>35</v>
      </c>
      <c r="F137" s="207" t="s">
        <v>1566</v>
      </c>
      <c r="G137" s="205"/>
      <c r="H137" s="208">
        <v>148.209</v>
      </c>
      <c r="I137" s="209"/>
      <c r="J137" s="205"/>
      <c r="K137" s="205"/>
      <c r="L137" s="210"/>
      <c r="M137" s="211"/>
      <c r="N137" s="212"/>
      <c r="O137" s="212"/>
      <c r="P137" s="212"/>
      <c r="Q137" s="212"/>
      <c r="R137" s="212"/>
      <c r="S137" s="212"/>
      <c r="T137" s="213"/>
      <c r="AT137" s="214" t="s">
        <v>247</v>
      </c>
      <c r="AU137" s="214" t="s">
        <v>89</v>
      </c>
      <c r="AV137" s="13" t="s">
        <v>89</v>
      </c>
      <c r="AW137" s="13" t="s">
        <v>39</v>
      </c>
      <c r="AX137" s="13" t="s">
        <v>87</v>
      </c>
      <c r="AY137" s="214" t="s">
        <v>154</v>
      </c>
    </row>
    <row r="138" spans="1:65" s="12" customFormat="1" ht="22.75" customHeight="1">
      <c r="B138" s="188"/>
      <c r="C138" s="189"/>
      <c r="D138" s="190" t="s">
        <v>78</v>
      </c>
      <c r="E138" s="202" t="s">
        <v>697</v>
      </c>
      <c r="F138" s="202" t="s">
        <v>698</v>
      </c>
      <c r="G138" s="189"/>
      <c r="H138" s="189"/>
      <c r="I138" s="192"/>
      <c r="J138" s="203">
        <f>BK138</f>
        <v>90460.459999999992</v>
      </c>
      <c r="K138" s="189"/>
      <c r="L138" s="194"/>
      <c r="M138" s="195"/>
      <c r="N138" s="196"/>
      <c r="O138" s="196"/>
      <c r="P138" s="197">
        <f>SUM(P139:P163)</f>
        <v>0</v>
      </c>
      <c r="Q138" s="196"/>
      <c r="R138" s="197">
        <f>SUM(R139:R163)</f>
        <v>0</v>
      </c>
      <c r="S138" s="196"/>
      <c r="T138" s="198">
        <f>SUM(T139:T163)</f>
        <v>0</v>
      </c>
      <c r="AR138" s="199" t="s">
        <v>87</v>
      </c>
      <c r="AT138" s="200" t="s">
        <v>78</v>
      </c>
      <c r="AU138" s="200" t="s">
        <v>87</v>
      </c>
      <c r="AY138" s="199" t="s">
        <v>154</v>
      </c>
      <c r="BK138" s="201">
        <f>SUM(BK139:BK163)</f>
        <v>90460.459999999992</v>
      </c>
    </row>
    <row r="139" spans="1:65" s="2" customFormat="1" ht="37.75" customHeight="1">
      <c r="A139" s="37"/>
      <c r="B139" s="38"/>
      <c r="C139" s="154" t="s">
        <v>201</v>
      </c>
      <c r="D139" s="154" t="s">
        <v>149</v>
      </c>
      <c r="E139" s="155" t="s">
        <v>699</v>
      </c>
      <c r="F139" s="156" t="s">
        <v>700</v>
      </c>
      <c r="G139" s="157" t="s">
        <v>662</v>
      </c>
      <c r="H139" s="158">
        <v>23.555</v>
      </c>
      <c r="I139" s="159">
        <v>80</v>
      </c>
      <c r="J139" s="160">
        <f>ROUND(I139*H139,2)</f>
        <v>1884.4</v>
      </c>
      <c r="K139" s="156" t="s">
        <v>251</v>
      </c>
      <c r="L139" s="42"/>
      <c r="M139" s="161" t="s">
        <v>35</v>
      </c>
      <c r="N139" s="162" t="s">
        <v>50</v>
      </c>
      <c r="O139" s="67"/>
      <c r="P139" s="163">
        <f>O139*H139</f>
        <v>0</v>
      </c>
      <c r="Q139" s="163">
        <v>0</v>
      </c>
      <c r="R139" s="163">
        <f>Q139*H139</f>
        <v>0</v>
      </c>
      <c r="S139" s="163">
        <v>0</v>
      </c>
      <c r="T139" s="164">
        <f>S139*H139</f>
        <v>0</v>
      </c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R139" s="165" t="s">
        <v>163</v>
      </c>
      <c r="AT139" s="165" t="s">
        <v>149</v>
      </c>
      <c r="AU139" s="165" t="s">
        <v>89</v>
      </c>
      <c r="AY139" s="19" t="s">
        <v>154</v>
      </c>
      <c r="BE139" s="166">
        <f>IF(N139="základní",J139,0)</f>
        <v>1884.4</v>
      </c>
      <c r="BF139" s="166">
        <f>IF(N139="snížená",J139,0)</f>
        <v>0</v>
      </c>
      <c r="BG139" s="166">
        <f>IF(N139="zákl. přenesená",J139,0)</f>
        <v>0</v>
      </c>
      <c r="BH139" s="166">
        <f>IF(N139="sníž. přenesená",J139,0)</f>
        <v>0</v>
      </c>
      <c r="BI139" s="166">
        <f>IF(N139="nulová",J139,0)</f>
        <v>0</v>
      </c>
      <c r="BJ139" s="19" t="s">
        <v>87</v>
      </c>
      <c r="BK139" s="166">
        <f>ROUND(I139*H139,2)</f>
        <v>1884.4</v>
      </c>
      <c r="BL139" s="19" t="s">
        <v>163</v>
      </c>
      <c r="BM139" s="165" t="s">
        <v>1567</v>
      </c>
    </row>
    <row r="140" spans="1:65" s="2" customFormat="1" ht="10">
      <c r="A140" s="37"/>
      <c r="B140" s="38"/>
      <c r="C140" s="39"/>
      <c r="D140" s="215" t="s">
        <v>253</v>
      </c>
      <c r="E140" s="39"/>
      <c r="F140" s="216" t="s">
        <v>702</v>
      </c>
      <c r="G140" s="39"/>
      <c r="H140" s="39"/>
      <c r="I140" s="169"/>
      <c r="J140" s="39"/>
      <c r="K140" s="39"/>
      <c r="L140" s="42"/>
      <c r="M140" s="170"/>
      <c r="N140" s="171"/>
      <c r="O140" s="67"/>
      <c r="P140" s="67"/>
      <c r="Q140" s="67"/>
      <c r="R140" s="67"/>
      <c r="S140" s="67"/>
      <c r="T140" s="68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T140" s="19" t="s">
        <v>253</v>
      </c>
      <c r="AU140" s="19" t="s">
        <v>89</v>
      </c>
    </row>
    <row r="141" spans="1:65" s="13" customFormat="1" ht="10">
      <c r="B141" s="204"/>
      <c r="C141" s="205"/>
      <c r="D141" s="167" t="s">
        <v>247</v>
      </c>
      <c r="E141" s="206" t="s">
        <v>35</v>
      </c>
      <c r="F141" s="207" t="s">
        <v>1568</v>
      </c>
      <c r="G141" s="205"/>
      <c r="H141" s="208">
        <v>95.852000000000004</v>
      </c>
      <c r="I141" s="209"/>
      <c r="J141" s="205"/>
      <c r="K141" s="205"/>
      <c r="L141" s="210"/>
      <c r="M141" s="211"/>
      <c r="N141" s="212"/>
      <c r="O141" s="212"/>
      <c r="P141" s="212"/>
      <c r="Q141" s="212"/>
      <c r="R141" s="212"/>
      <c r="S141" s="212"/>
      <c r="T141" s="213"/>
      <c r="AT141" s="214" t="s">
        <v>247</v>
      </c>
      <c r="AU141" s="214" t="s">
        <v>89</v>
      </c>
      <c r="AV141" s="13" t="s">
        <v>89</v>
      </c>
      <c r="AW141" s="13" t="s">
        <v>39</v>
      </c>
      <c r="AX141" s="13" t="s">
        <v>79</v>
      </c>
      <c r="AY141" s="214" t="s">
        <v>154</v>
      </c>
    </row>
    <row r="142" spans="1:65" s="13" customFormat="1" ht="10">
      <c r="B142" s="204"/>
      <c r="C142" s="205"/>
      <c r="D142" s="167" t="s">
        <v>247</v>
      </c>
      <c r="E142" s="206" t="s">
        <v>35</v>
      </c>
      <c r="F142" s="207" t="s">
        <v>1569</v>
      </c>
      <c r="G142" s="205"/>
      <c r="H142" s="208">
        <v>-72.296999999999997</v>
      </c>
      <c r="I142" s="209"/>
      <c r="J142" s="205"/>
      <c r="K142" s="205"/>
      <c r="L142" s="210"/>
      <c r="M142" s="211"/>
      <c r="N142" s="212"/>
      <c r="O142" s="212"/>
      <c r="P142" s="212"/>
      <c r="Q142" s="212"/>
      <c r="R142" s="212"/>
      <c r="S142" s="212"/>
      <c r="T142" s="213"/>
      <c r="AT142" s="214" t="s">
        <v>247</v>
      </c>
      <c r="AU142" s="214" t="s">
        <v>89</v>
      </c>
      <c r="AV142" s="13" t="s">
        <v>89</v>
      </c>
      <c r="AW142" s="13" t="s">
        <v>39</v>
      </c>
      <c r="AX142" s="13" t="s">
        <v>79</v>
      </c>
      <c r="AY142" s="214" t="s">
        <v>154</v>
      </c>
    </row>
    <row r="143" spans="1:65" s="15" customFormat="1" ht="10">
      <c r="B143" s="238"/>
      <c r="C143" s="239"/>
      <c r="D143" s="167" t="s">
        <v>247</v>
      </c>
      <c r="E143" s="240" t="s">
        <v>35</v>
      </c>
      <c r="F143" s="241" t="s">
        <v>482</v>
      </c>
      <c r="G143" s="239"/>
      <c r="H143" s="242">
        <v>23.555</v>
      </c>
      <c r="I143" s="243"/>
      <c r="J143" s="239"/>
      <c r="K143" s="239"/>
      <c r="L143" s="244"/>
      <c r="M143" s="245"/>
      <c r="N143" s="246"/>
      <c r="O143" s="246"/>
      <c r="P143" s="246"/>
      <c r="Q143" s="246"/>
      <c r="R143" s="246"/>
      <c r="S143" s="246"/>
      <c r="T143" s="247"/>
      <c r="AT143" s="248" t="s">
        <v>247</v>
      </c>
      <c r="AU143" s="248" t="s">
        <v>89</v>
      </c>
      <c r="AV143" s="15" t="s">
        <v>159</v>
      </c>
      <c r="AW143" s="15" t="s">
        <v>39</v>
      </c>
      <c r="AX143" s="15" t="s">
        <v>79</v>
      </c>
      <c r="AY143" s="248" t="s">
        <v>154</v>
      </c>
    </row>
    <row r="144" spans="1:65" s="13" customFormat="1" ht="10">
      <c r="B144" s="204"/>
      <c r="C144" s="205"/>
      <c r="D144" s="167" t="s">
        <v>247</v>
      </c>
      <c r="E144" s="206" t="s">
        <v>35</v>
      </c>
      <c r="F144" s="207" t="s">
        <v>1570</v>
      </c>
      <c r="G144" s="205"/>
      <c r="H144" s="208">
        <v>23.555</v>
      </c>
      <c r="I144" s="209"/>
      <c r="J144" s="205"/>
      <c r="K144" s="205"/>
      <c r="L144" s="210"/>
      <c r="M144" s="211"/>
      <c r="N144" s="212"/>
      <c r="O144" s="212"/>
      <c r="P144" s="212"/>
      <c r="Q144" s="212"/>
      <c r="R144" s="212"/>
      <c r="S144" s="212"/>
      <c r="T144" s="213"/>
      <c r="AT144" s="214" t="s">
        <v>247</v>
      </c>
      <c r="AU144" s="214" t="s">
        <v>89</v>
      </c>
      <c r="AV144" s="13" t="s">
        <v>89</v>
      </c>
      <c r="AW144" s="13" t="s">
        <v>39</v>
      </c>
      <c r="AX144" s="13" t="s">
        <v>87</v>
      </c>
      <c r="AY144" s="214" t="s">
        <v>154</v>
      </c>
    </row>
    <row r="145" spans="1:65" s="2" customFormat="1" ht="37.75" customHeight="1">
      <c r="A145" s="37"/>
      <c r="B145" s="38"/>
      <c r="C145" s="154" t="s">
        <v>205</v>
      </c>
      <c r="D145" s="154" t="s">
        <v>149</v>
      </c>
      <c r="E145" s="155" t="s">
        <v>918</v>
      </c>
      <c r="F145" s="156" t="s">
        <v>919</v>
      </c>
      <c r="G145" s="157" t="s">
        <v>662</v>
      </c>
      <c r="H145" s="158">
        <v>95.852000000000004</v>
      </c>
      <c r="I145" s="159">
        <v>224</v>
      </c>
      <c r="J145" s="160">
        <f>ROUND(I145*H145,2)</f>
        <v>21470.85</v>
      </c>
      <c r="K145" s="156" t="s">
        <v>251</v>
      </c>
      <c r="L145" s="42"/>
      <c r="M145" s="161" t="s">
        <v>35</v>
      </c>
      <c r="N145" s="162" t="s">
        <v>50</v>
      </c>
      <c r="O145" s="67"/>
      <c r="P145" s="163">
        <f>O145*H145</f>
        <v>0</v>
      </c>
      <c r="Q145" s="163">
        <v>0</v>
      </c>
      <c r="R145" s="163">
        <f>Q145*H145</f>
        <v>0</v>
      </c>
      <c r="S145" s="163">
        <v>0</v>
      </c>
      <c r="T145" s="164">
        <f>S145*H145</f>
        <v>0</v>
      </c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R145" s="165" t="s">
        <v>163</v>
      </c>
      <c r="AT145" s="165" t="s">
        <v>149</v>
      </c>
      <c r="AU145" s="165" t="s">
        <v>89</v>
      </c>
      <c r="AY145" s="19" t="s">
        <v>154</v>
      </c>
      <c r="BE145" s="166">
        <f>IF(N145="základní",J145,0)</f>
        <v>21470.85</v>
      </c>
      <c r="BF145" s="166">
        <f>IF(N145="snížená",J145,0)</f>
        <v>0</v>
      </c>
      <c r="BG145" s="166">
        <f>IF(N145="zákl. přenesená",J145,0)</f>
        <v>0</v>
      </c>
      <c r="BH145" s="166">
        <f>IF(N145="sníž. přenesená",J145,0)</f>
        <v>0</v>
      </c>
      <c r="BI145" s="166">
        <f>IF(N145="nulová",J145,0)</f>
        <v>0</v>
      </c>
      <c r="BJ145" s="19" t="s">
        <v>87</v>
      </c>
      <c r="BK145" s="166">
        <f>ROUND(I145*H145,2)</f>
        <v>21470.85</v>
      </c>
      <c r="BL145" s="19" t="s">
        <v>163</v>
      </c>
      <c r="BM145" s="165" t="s">
        <v>1571</v>
      </c>
    </row>
    <row r="146" spans="1:65" s="2" customFormat="1" ht="10">
      <c r="A146" s="37"/>
      <c r="B146" s="38"/>
      <c r="C146" s="39"/>
      <c r="D146" s="215" t="s">
        <v>253</v>
      </c>
      <c r="E146" s="39"/>
      <c r="F146" s="216" t="s">
        <v>921</v>
      </c>
      <c r="G146" s="39"/>
      <c r="H146" s="39"/>
      <c r="I146" s="169"/>
      <c r="J146" s="39"/>
      <c r="K146" s="39"/>
      <c r="L146" s="42"/>
      <c r="M146" s="170"/>
      <c r="N146" s="171"/>
      <c r="O146" s="67"/>
      <c r="P146" s="67"/>
      <c r="Q146" s="67"/>
      <c r="R146" s="67"/>
      <c r="S146" s="67"/>
      <c r="T146" s="68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T146" s="19" t="s">
        <v>253</v>
      </c>
      <c r="AU146" s="19" t="s">
        <v>89</v>
      </c>
    </row>
    <row r="147" spans="1:65" s="13" customFormat="1" ht="10">
      <c r="B147" s="204"/>
      <c r="C147" s="205"/>
      <c r="D147" s="167" t="s">
        <v>247</v>
      </c>
      <c r="E147" s="206" t="s">
        <v>35</v>
      </c>
      <c r="F147" s="207" t="s">
        <v>1568</v>
      </c>
      <c r="G147" s="205"/>
      <c r="H147" s="208">
        <v>95.852000000000004</v>
      </c>
      <c r="I147" s="209"/>
      <c r="J147" s="205"/>
      <c r="K147" s="205"/>
      <c r="L147" s="210"/>
      <c r="M147" s="211"/>
      <c r="N147" s="212"/>
      <c r="O147" s="212"/>
      <c r="P147" s="212"/>
      <c r="Q147" s="212"/>
      <c r="R147" s="212"/>
      <c r="S147" s="212"/>
      <c r="T147" s="213"/>
      <c r="AT147" s="214" t="s">
        <v>247</v>
      </c>
      <c r="AU147" s="214" t="s">
        <v>89</v>
      </c>
      <c r="AV147" s="13" t="s">
        <v>89</v>
      </c>
      <c r="AW147" s="13" t="s">
        <v>39</v>
      </c>
      <c r="AX147" s="13" t="s">
        <v>87</v>
      </c>
      <c r="AY147" s="214" t="s">
        <v>154</v>
      </c>
    </row>
    <row r="148" spans="1:65" s="2" customFormat="1" ht="24.15" customHeight="1">
      <c r="A148" s="37"/>
      <c r="B148" s="38"/>
      <c r="C148" s="154" t="s">
        <v>8</v>
      </c>
      <c r="D148" s="154" t="s">
        <v>149</v>
      </c>
      <c r="E148" s="155" t="s">
        <v>922</v>
      </c>
      <c r="F148" s="156" t="s">
        <v>923</v>
      </c>
      <c r="G148" s="157" t="s">
        <v>662</v>
      </c>
      <c r="H148" s="158">
        <v>72.296999999999997</v>
      </c>
      <c r="I148" s="159">
        <v>167</v>
      </c>
      <c r="J148" s="160">
        <f>ROUND(I148*H148,2)</f>
        <v>12073.6</v>
      </c>
      <c r="K148" s="156" t="s">
        <v>251</v>
      </c>
      <c r="L148" s="42"/>
      <c r="M148" s="161" t="s">
        <v>35</v>
      </c>
      <c r="N148" s="162" t="s">
        <v>50</v>
      </c>
      <c r="O148" s="67"/>
      <c r="P148" s="163">
        <f>O148*H148</f>
        <v>0</v>
      </c>
      <c r="Q148" s="163">
        <v>0</v>
      </c>
      <c r="R148" s="163">
        <f>Q148*H148</f>
        <v>0</v>
      </c>
      <c r="S148" s="163">
        <v>0</v>
      </c>
      <c r="T148" s="164">
        <f>S148*H148</f>
        <v>0</v>
      </c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R148" s="165" t="s">
        <v>163</v>
      </c>
      <c r="AT148" s="165" t="s">
        <v>149</v>
      </c>
      <c r="AU148" s="165" t="s">
        <v>89</v>
      </c>
      <c r="AY148" s="19" t="s">
        <v>154</v>
      </c>
      <c r="BE148" s="166">
        <f>IF(N148="základní",J148,0)</f>
        <v>12073.6</v>
      </c>
      <c r="BF148" s="166">
        <f>IF(N148="snížená",J148,0)</f>
        <v>0</v>
      </c>
      <c r="BG148" s="166">
        <f>IF(N148="zákl. přenesená",J148,0)</f>
        <v>0</v>
      </c>
      <c r="BH148" s="166">
        <f>IF(N148="sníž. přenesená",J148,0)</f>
        <v>0</v>
      </c>
      <c r="BI148" s="166">
        <f>IF(N148="nulová",J148,0)</f>
        <v>0</v>
      </c>
      <c r="BJ148" s="19" t="s">
        <v>87</v>
      </c>
      <c r="BK148" s="166">
        <f>ROUND(I148*H148,2)</f>
        <v>12073.6</v>
      </c>
      <c r="BL148" s="19" t="s">
        <v>163</v>
      </c>
      <c r="BM148" s="165" t="s">
        <v>1572</v>
      </c>
    </row>
    <row r="149" spans="1:65" s="2" customFormat="1" ht="10">
      <c r="A149" s="37"/>
      <c r="B149" s="38"/>
      <c r="C149" s="39"/>
      <c r="D149" s="215" t="s">
        <v>253</v>
      </c>
      <c r="E149" s="39"/>
      <c r="F149" s="216" t="s">
        <v>925</v>
      </c>
      <c r="G149" s="39"/>
      <c r="H149" s="39"/>
      <c r="I149" s="169"/>
      <c r="J149" s="39"/>
      <c r="K149" s="39"/>
      <c r="L149" s="42"/>
      <c r="M149" s="170"/>
      <c r="N149" s="171"/>
      <c r="O149" s="67"/>
      <c r="P149" s="67"/>
      <c r="Q149" s="67"/>
      <c r="R149" s="67"/>
      <c r="S149" s="67"/>
      <c r="T149" s="68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T149" s="19" t="s">
        <v>253</v>
      </c>
      <c r="AU149" s="19" t="s">
        <v>89</v>
      </c>
    </row>
    <row r="150" spans="1:65" s="13" customFormat="1" ht="10">
      <c r="B150" s="204"/>
      <c r="C150" s="205"/>
      <c r="D150" s="167" t="s">
        <v>247</v>
      </c>
      <c r="E150" s="206" t="s">
        <v>35</v>
      </c>
      <c r="F150" s="207" t="s">
        <v>1573</v>
      </c>
      <c r="G150" s="205"/>
      <c r="H150" s="208">
        <v>72.296999999999997</v>
      </c>
      <c r="I150" s="209"/>
      <c r="J150" s="205"/>
      <c r="K150" s="205"/>
      <c r="L150" s="210"/>
      <c r="M150" s="211"/>
      <c r="N150" s="212"/>
      <c r="O150" s="212"/>
      <c r="P150" s="212"/>
      <c r="Q150" s="212"/>
      <c r="R150" s="212"/>
      <c r="S150" s="212"/>
      <c r="T150" s="213"/>
      <c r="AT150" s="214" t="s">
        <v>247</v>
      </c>
      <c r="AU150" s="214" t="s">
        <v>89</v>
      </c>
      <c r="AV150" s="13" t="s">
        <v>89</v>
      </c>
      <c r="AW150" s="13" t="s">
        <v>39</v>
      </c>
      <c r="AX150" s="13" t="s">
        <v>87</v>
      </c>
      <c r="AY150" s="214" t="s">
        <v>154</v>
      </c>
    </row>
    <row r="151" spans="1:65" s="2" customFormat="1" ht="37.75" customHeight="1">
      <c r="A151" s="37"/>
      <c r="B151" s="38"/>
      <c r="C151" s="154" t="s">
        <v>212</v>
      </c>
      <c r="D151" s="154" t="s">
        <v>149</v>
      </c>
      <c r="E151" s="155" t="s">
        <v>927</v>
      </c>
      <c r="F151" s="156" t="s">
        <v>928</v>
      </c>
      <c r="G151" s="157" t="s">
        <v>662</v>
      </c>
      <c r="H151" s="158">
        <v>144.59399999999999</v>
      </c>
      <c r="I151" s="159">
        <v>80</v>
      </c>
      <c r="J151" s="160">
        <f>ROUND(I151*H151,2)</f>
        <v>11567.52</v>
      </c>
      <c r="K151" s="156" t="s">
        <v>251</v>
      </c>
      <c r="L151" s="42"/>
      <c r="M151" s="161" t="s">
        <v>35</v>
      </c>
      <c r="N151" s="162" t="s">
        <v>50</v>
      </c>
      <c r="O151" s="67"/>
      <c r="P151" s="163">
        <f>O151*H151</f>
        <v>0</v>
      </c>
      <c r="Q151" s="163">
        <v>0</v>
      </c>
      <c r="R151" s="163">
        <f>Q151*H151</f>
        <v>0</v>
      </c>
      <c r="S151" s="163">
        <v>0</v>
      </c>
      <c r="T151" s="164">
        <f>S151*H151</f>
        <v>0</v>
      </c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R151" s="165" t="s">
        <v>163</v>
      </c>
      <c r="AT151" s="165" t="s">
        <v>149</v>
      </c>
      <c r="AU151" s="165" t="s">
        <v>89</v>
      </c>
      <c r="AY151" s="19" t="s">
        <v>154</v>
      </c>
      <c r="BE151" s="166">
        <f>IF(N151="základní",J151,0)</f>
        <v>11567.52</v>
      </c>
      <c r="BF151" s="166">
        <f>IF(N151="snížená",J151,0)</f>
        <v>0</v>
      </c>
      <c r="BG151" s="166">
        <f>IF(N151="zákl. přenesená",J151,0)</f>
        <v>0</v>
      </c>
      <c r="BH151" s="166">
        <f>IF(N151="sníž. přenesená",J151,0)</f>
        <v>0</v>
      </c>
      <c r="BI151" s="166">
        <f>IF(N151="nulová",J151,0)</f>
        <v>0</v>
      </c>
      <c r="BJ151" s="19" t="s">
        <v>87</v>
      </c>
      <c r="BK151" s="166">
        <f>ROUND(I151*H151,2)</f>
        <v>11567.52</v>
      </c>
      <c r="BL151" s="19" t="s">
        <v>163</v>
      </c>
      <c r="BM151" s="165" t="s">
        <v>1574</v>
      </c>
    </row>
    <row r="152" spans="1:65" s="2" customFormat="1" ht="10">
      <c r="A152" s="37"/>
      <c r="B152" s="38"/>
      <c r="C152" s="39"/>
      <c r="D152" s="215" t="s">
        <v>253</v>
      </c>
      <c r="E152" s="39"/>
      <c r="F152" s="216" t="s">
        <v>930</v>
      </c>
      <c r="G152" s="39"/>
      <c r="H152" s="39"/>
      <c r="I152" s="169"/>
      <c r="J152" s="39"/>
      <c r="K152" s="39"/>
      <c r="L152" s="42"/>
      <c r="M152" s="170"/>
      <c r="N152" s="171"/>
      <c r="O152" s="67"/>
      <c r="P152" s="67"/>
      <c r="Q152" s="67"/>
      <c r="R152" s="67"/>
      <c r="S152" s="67"/>
      <c r="T152" s="68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T152" s="19" t="s">
        <v>253</v>
      </c>
      <c r="AU152" s="19" t="s">
        <v>89</v>
      </c>
    </row>
    <row r="153" spans="1:65" s="13" customFormat="1" ht="10">
      <c r="B153" s="204"/>
      <c r="C153" s="205"/>
      <c r="D153" s="167" t="s">
        <v>247</v>
      </c>
      <c r="E153" s="206" t="s">
        <v>35</v>
      </c>
      <c r="F153" s="207" t="s">
        <v>1575</v>
      </c>
      <c r="G153" s="205"/>
      <c r="H153" s="208">
        <v>72.296999999999997</v>
      </c>
      <c r="I153" s="209"/>
      <c r="J153" s="205"/>
      <c r="K153" s="205"/>
      <c r="L153" s="210"/>
      <c r="M153" s="211"/>
      <c r="N153" s="212"/>
      <c r="O153" s="212"/>
      <c r="P153" s="212"/>
      <c r="Q153" s="212"/>
      <c r="R153" s="212"/>
      <c r="S153" s="212"/>
      <c r="T153" s="213"/>
      <c r="AT153" s="214" t="s">
        <v>247</v>
      </c>
      <c r="AU153" s="214" t="s">
        <v>89</v>
      </c>
      <c r="AV153" s="13" t="s">
        <v>89</v>
      </c>
      <c r="AW153" s="13" t="s">
        <v>39</v>
      </c>
      <c r="AX153" s="13" t="s">
        <v>79</v>
      </c>
      <c r="AY153" s="214" t="s">
        <v>154</v>
      </c>
    </row>
    <row r="154" spans="1:65" s="13" customFormat="1" ht="10">
      <c r="B154" s="204"/>
      <c r="C154" s="205"/>
      <c r="D154" s="167" t="s">
        <v>247</v>
      </c>
      <c r="E154" s="206" t="s">
        <v>35</v>
      </c>
      <c r="F154" s="207" t="s">
        <v>1576</v>
      </c>
      <c r="G154" s="205"/>
      <c r="H154" s="208">
        <v>72.296999999999997</v>
      </c>
      <c r="I154" s="209"/>
      <c r="J154" s="205"/>
      <c r="K154" s="205"/>
      <c r="L154" s="210"/>
      <c r="M154" s="211"/>
      <c r="N154" s="212"/>
      <c r="O154" s="212"/>
      <c r="P154" s="212"/>
      <c r="Q154" s="212"/>
      <c r="R154" s="212"/>
      <c r="S154" s="212"/>
      <c r="T154" s="213"/>
      <c r="AT154" s="214" t="s">
        <v>247</v>
      </c>
      <c r="AU154" s="214" t="s">
        <v>89</v>
      </c>
      <c r="AV154" s="13" t="s">
        <v>89</v>
      </c>
      <c r="AW154" s="13" t="s">
        <v>39</v>
      </c>
      <c r="AX154" s="13" t="s">
        <v>79</v>
      </c>
      <c r="AY154" s="214" t="s">
        <v>154</v>
      </c>
    </row>
    <row r="155" spans="1:65" s="14" customFormat="1" ht="10">
      <c r="B155" s="217"/>
      <c r="C155" s="218"/>
      <c r="D155" s="167" t="s">
        <v>247</v>
      </c>
      <c r="E155" s="219" t="s">
        <v>35</v>
      </c>
      <c r="F155" s="220" t="s">
        <v>267</v>
      </c>
      <c r="G155" s="218"/>
      <c r="H155" s="221">
        <v>144.59399999999999</v>
      </c>
      <c r="I155" s="222"/>
      <c r="J155" s="218"/>
      <c r="K155" s="218"/>
      <c r="L155" s="223"/>
      <c r="M155" s="224"/>
      <c r="N155" s="225"/>
      <c r="O155" s="225"/>
      <c r="P155" s="225"/>
      <c r="Q155" s="225"/>
      <c r="R155" s="225"/>
      <c r="S155" s="225"/>
      <c r="T155" s="226"/>
      <c r="AT155" s="227" t="s">
        <v>247</v>
      </c>
      <c r="AU155" s="227" t="s">
        <v>89</v>
      </c>
      <c r="AV155" s="14" t="s">
        <v>163</v>
      </c>
      <c r="AW155" s="14" t="s">
        <v>39</v>
      </c>
      <c r="AX155" s="14" t="s">
        <v>87</v>
      </c>
      <c r="AY155" s="227" t="s">
        <v>154</v>
      </c>
    </row>
    <row r="156" spans="1:65" s="2" customFormat="1" ht="24.15" customHeight="1">
      <c r="A156" s="37"/>
      <c r="B156" s="38"/>
      <c r="C156" s="154" t="s">
        <v>216</v>
      </c>
      <c r="D156" s="154" t="s">
        <v>149</v>
      </c>
      <c r="E156" s="155" t="s">
        <v>709</v>
      </c>
      <c r="F156" s="156" t="s">
        <v>710</v>
      </c>
      <c r="G156" s="157" t="s">
        <v>662</v>
      </c>
      <c r="H156" s="158">
        <v>119.407</v>
      </c>
      <c r="I156" s="159">
        <v>22</v>
      </c>
      <c r="J156" s="160">
        <f>ROUND(I156*H156,2)</f>
        <v>2626.95</v>
      </c>
      <c r="K156" s="156" t="s">
        <v>251</v>
      </c>
      <c r="L156" s="42"/>
      <c r="M156" s="161" t="s">
        <v>35</v>
      </c>
      <c r="N156" s="162" t="s">
        <v>50</v>
      </c>
      <c r="O156" s="67"/>
      <c r="P156" s="163">
        <f>O156*H156</f>
        <v>0</v>
      </c>
      <c r="Q156" s="163">
        <v>0</v>
      </c>
      <c r="R156" s="163">
        <f>Q156*H156</f>
        <v>0</v>
      </c>
      <c r="S156" s="163">
        <v>0</v>
      </c>
      <c r="T156" s="164">
        <f>S156*H156</f>
        <v>0</v>
      </c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R156" s="165" t="s">
        <v>163</v>
      </c>
      <c r="AT156" s="165" t="s">
        <v>149</v>
      </c>
      <c r="AU156" s="165" t="s">
        <v>89</v>
      </c>
      <c r="AY156" s="19" t="s">
        <v>154</v>
      </c>
      <c r="BE156" s="166">
        <f>IF(N156="základní",J156,0)</f>
        <v>2626.95</v>
      </c>
      <c r="BF156" s="166">
        <f>IF(N156="snížená",J156,0)</f>
        <v>0</v>
      </c>
      <c r="BG156" s="166">
        <f>IF(N156="zákl. přenesená",J156,0)</f>
        <v>0</v>
      </c>
      <c r="BH156" s="166">
        <f>IF(N156="sníž. přenesená",J156,0)</f>
        <v>0</v>
      </c>
      <c r="BI156" s="166">
        <f>IF(N156="nulová",J156,0)</f>
        <v>0</v>
      </c>
      <c r="BJ156" s="19" t="s">
        <v>87</v>
      </c>
      <c r="BK156" s="166">
        <f>ROUND(I156*H156,2)</f>
        <v>2626.95</v>
      </c>
      <c r="BL156" s="19" t="s">
        <v>163</v>
      </c>
      <c r="BM156" s="165" t="s">
        <v>1577</v>
      </c>
    </row>
    <row r="157" spans="1:65" s="2" customFormat="1" ht="10">
      <c r="A157" s="37"/>
      <c r="B157" s="38"/>
      <c r="C157" s="39"/>
      <c r="D157" s="215" t="s">
        <v>253</v>
      </c>
      <c r="E157" s="39"/>
      <c r="F157" s="216" t="s">
        <v>712</v>
      </c>
      <c r="G157" s="39"/>
      <c r="H157" s="39"/>
      <c r="I157" s="169"/>
      <c r="J157" s="39"/>
      <c r="K157" s="39"/>
      <c r="L157" s="42"/>
      <c r="M157" s="170"/>
      <c r="N157" s="171"/>
      <c r="O157" s="67"/>
      <c r="P157" s="67"/>
      <c r="Q157" s="67"/>
      <c r="R157" s="67"/>
      <c r="S157" s="67"/>
      <c r="T157" s="68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T157" s="19" t="s">
        <v>253</v>
      </c>
      <c r="AU157" s="19" t="s">
        <v>89</v>
      </c>
    </row>
    <row r="158" spans="1:65" s="13" customFormat="1" ht="10">
      <c r="B158" s="204"/>
      <c r="C158" s="205"/>
      <c r="D158" s="167" t="s">
        <v>247</v>
      </c>
      <c r="E158" s="206" t="s">
        <v>35</v>
      </c>
      <c r="F158" s="207" t="s">
        <v>1578</v>
      </c>
      <c r="G158" s="205"/>
      <c r="H158" s="208">
        <v>119.407</v>
      </c>
      <c r="I158" s="209"/>
      <c r="J158" s="205"/>
      <c r="K158" s="205"/>
      <c r="L158" s="210"/>
      <c r="M158" s="211"/>
      <c r="N158" s="212"/>
      <c r="O158" s="212"/>
      <c r="P158" s="212"/>
      <c r="Q158" s="212"/>
      <c r="R158" s="212"/>
      <c r="S158" s="212"/>
      <c r="T158" s="213"/>
      <c r="AT158" s="214" t="s">
        <v>247</v>
      </c>
      <c r="AU158" s="214" t="s">
        <v>89</v>
      </c>
      <c r="AV158" s="13" t="s">
        <v>89</v>
      </c>
      <c r="AW158" s="13" t="s">
        <v>39</v>
      </c>
      <c r="AX158" s="13" t="s">
        <v>87</v>
      </c>
      <c r="AY158" s="214" t="s">
        <v>154</v>
      </c>
    </row>
    <row r="159" spans="1:65" s="2" customFormat="1" ht="24.15" customHeight="1">
      <c r="A159" s="37"/>
      <c r="B159" s="38"/>
      <c r="C159" s="154" t="s">
        <v>220</v>
      </c>
      <c r="D159" s="154" t="s">
        <v>149</v>
      </c>
      <c r="E159" s="155" t="s">
        <v>704</v>
      </c>
      <c r="F159" s="156" t="s">
        <v>610</v>
      </c>
      <c r="G159" s="157" t="s">
        <v>562</v>
      </c>
      <c r="H159" s="158">
        <v>226.87299999999999</v>
      </c>
      <c r="I159" s="159">
        <v>180</v>
      </c>
      <c r="J159" s="160">
        <f>ROUND(I159*H159,2)</f>
        <v>40837.14</v>
      </c>
      <c r="K159" s="156" t="s">
        <v>251</v>
      </c>
      <c r="L159" s="42"/>
      <c r="M159" s="161" t="s">
        <v>35</v>
      </c>
      <c r="N159" s="162" t="s">
        <v>50</v>
      </c>
      <c r="O159" s="67"/>
      <c r="P159" s="163">
        <f>O159*H159</f>
        <v>0</v>
      </c>
      <c r="Q159" s="163">
        <v>0</v>
      </c>
      <c r="R159" s="163">
        <f>Q159*H159</f>
        <v>0</v>
      </c>
      <c r="S159" s="163">
        <v>0</v>
      </c>
      <c r="T159" s="164">
        <f>S159*H159</f>
        <v>0</v>
      </c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R159" s="165" t="s">
        <v>163</v>
      </c>
      <c r="AT159" s="165" t="s">
        <v>149</v>
      </c>
      <c r="AU159" s="165" t="s">
        <v>89</v>
      </c>
      <c r="AY159" s="19" t="s">
        <v>154</v>
      </c>
      <c r="BE159" s="166">
        <f>IF(N159="základní",J159,0)</f>
        <v>40837.14</v>
      </c>
      <c r="BF159" s="166">
        <f>IF(N159="snížená",J159,0)</f>
        <v>0</v>
      </c>
      <c r="BG159" s="166">
        <f>IF(N159="zákl. přenesená",J159,0)</f>
        <v>0</v>
      </c>
      <c r="BH159" s="166">
        <f>IF(N159="sníž. přenesená",J159,0)</f>
        <v>0</v>
      </c>
      <c r="BI159" s="166">
        <f>IF(N159="nulová",J159,0)</f>
        <v>0</v>
      </c>
      <c r="BJ159" s="19" t="s">
        <v>87</v>
      </c>
      <c r="BK159" s="166">
        <f>ROUND(I159*H159,2)</f>
        <v>40837.14</v>
      </c>
      <c r="BL159" s="19" t="s">
        <v>163</v>
      </c>
      <c r="BM159" s="165" t="s">
        <v>1579</v>
      </c>
    </row>
    <row r="160" spans="1:65" s="2" customFormat="1" ht="10">
      <c r="A160" s="37"/>
      <c r="B160" s="38"/>
      <c r="C160" s="39"/>
      <c r="D160" s="215" t="s">
        <v>253</v>
      </c>
      <c r="E160" s="39"/>
      <c r="F160" s="216" t="s">
        <v>706</v>
      </c>
      <c r="G160" s="39"/>
      <c r="H160" s="39"/>
      <c r="I160" s="169"/>
      <c r="J160" s="39"/>
      <c r="K160" s="39"/>
      <c r="L160" s="42"/>
      <c r="M160" s="170"/>
      <c r="N160" s="171"/>
      <c r="O160" s="67"/>
      <c r="P160" s="67"/>
      <c r="Q160" s="67"/>
      <c r="R160" s="67"/>
      <c r="S160" s="67"/>
      <c r="T160" s="68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T160" s="19" t="s">
        <v>253</v>
      </c>
      <c r="AU160" s="19" t="s">
        <v>89</v>
      </c>
    </row>
    <row r="161" spans="1:65" s="13" customFormat="1" ht="10">
      <c r="B161" s="204"/>
      <c r="C161" s="205"/>
      <c r="D161" s="167" t="s">
        <v>247</v>
      </c>
      <c r="E161" s="206" t="s">
        <v>35</v>
      </c>
      <c r="F161" s="207" t="s">
        <v>1578</v>
      </c>
      <c r="G161" s="205"/>
      <c r="H161" s="208">
        <v>119.407</v>
      </c>
      <c r="I161" s="209"/>
      <c r="J161" s="205"/>
      <c r="K161" s="205"/>
      <c r="L161" s="210"/>
      <c r="M161" s="211"/>
      <c r="N161" s="212"/>
      <c r="O161" s="212"/>
      <c r="P161" s="212"/>
      <c r="Q161" s="212"/>
      <c r="R161" s="212"/>
      <c r="S161" s="212"/>
      <c r="T161" s="213"/>
      <c r="AT161" s="214" t="s">
        <v>247</v>
      </c>
      <c r="AU161" s="214" t="s">
        <v>89</v>
      </c>
      <c r="AV161" s="13" t="s">
        <v>89</v>
      </c>
      <c r="AW161" s="13" t="s">
        <v>39</v>
      </c>
      <c r="AX161" s="13" t="s">
        <v>79</v>
      </c>
      <c r="AY161" s="214" t="s">
        <v>154</v>
      </c>
    </row>
    <row r="162" spans="1:65" s="15" customFormat="1" ht="10">
      <c r="B162" s="238"/>
      <c r="C162" s="239"/>
      <c r="D162" s="167" t="s">
        <v>247</v>
      </c>
      <c r="E162" s="240" t="s">
        <v>35</v>
      </c>
      <c r="F162" s="241" t="s">
        <v>482</v>
      </c>
      <c r="G162" s="239"/>
      <c r="H162" s="242">
        <v>119.407</v>
      </c>
      <c r="I162" s="243"/>
      <c r="J162" s="239"/>
      <c r="K162" s="239"/>
      <c r="L162" s="244"/>
      <c r="M162" s="245"/>
      <c r="N162" s="246"/>
      <c r="O162" s="246"/>
      <c r="P162" s="246"/>
      <c r="Q162" s="246"/>
      <c r="R162" s="246"/>
      <c r="S162" s="246"/>
      <c r="T162" s="247"/>
      <c r="AT162" s="248" t="s">
        <v>247</v>
      </c>
      <c r="AU162" s="248" t="s">
        <v>89</v>
      </c>
      <c r="AV162" s="15" t="s">
        <v>159</v>
      </c>
      <c r="AW162" s="15" t="s">
        <v>39</v>
      </c>
      <c r="AX162" s="15" t="s">
        <v>79</v>
      </c>
      <c r="AY162" s="248" t="s">
        <v>154</v>
      </c>
    </row>
    <row r="163" spans="1:65" s="13" customFormat="1" ht="10">
      <c r="B163" s="204"/>
      <c r="C163" s="205"/>
      <c r="D163" s="167" t="s">
        <v>247</v>
      </c>
      <c r="E163" s="206" t="s">
        <v>35</v>
      </c>
      <c r="F163" s="207" t="s">
        <v>1580</v>
      </c>
      <c r="G163" s="205"/>
      <c r="H163" s="208">
        <v>226.87299999999999</v>
      </c>
      <c r="I163" s="209"/>
      <c r="J163" s="205"/>
      <c r="K163" s="205"/>
      <c r="L163" s="210"/>
      <c r="M163" s="211"/>
      <c r="N163" s="212"/>
      <c r="O163" s="212"/>
      <c r="P163" s="212"/>
      <c r="Q163" s="212"/>
      <c r="R163" s="212"/>
      <c r="S163" s="212"/>
      <c r="T163" s="213"/>
      <c r="AT163" s="214" t="s">
        <v>247</v>
      </c>
      <c r="AU163" s="214" t="s">
        <v>89</v>
      </c>
      <c r="AV163" s="13" t="s">
        <v>89</v>
      </c>
      <c r="AW163" s="13" t="s">
        <v>39</v>
      </c>
      <c r="AX163" s="13" t="s">
        <v>87</v>
      </c>
      <c r="AY163" s="214" t="s">
        <v>154</v>
      </c>
    </row>
    <row r="164" spans="1:65" s="12" customFormat="1" ht="22.75" customHeight="1">
      <c r="B164" s="188"/>
      <c r="C164" s="189"/>
      <c r="D164" s="190" t="s">
        <v>78</v>
      </c>
      <c r="E164" s="202" t="s">
        <v>163</v>
      </c>
      <c r="F164" s="202" t="s">
        <v>713</v>
      </c>
      <c r="G164" s="189"/>
      <c r="H164" s="189"/>
      <c r="I164" s="192"/>
      <c r="J164" s="203">
        <f>BK164</f>
        <v>46340.27</v>
      </c>
      <c r="K164" s="189"/>
      <c r="L164" s="194"/>
      <c r="M164" s="195"/>
      <c r="N164" s="196"/>
      <c r="O164" s="196"/>
      <c r="P164" s="197">
        <f>SUM(P165:P172)</f>
        <v>0</v>
      </c>
      <c r="Q164" s="196"/>
      <c r="R164" s="197">
        <f>SUM(R165:R172)</f>
        <v>14.118510669999999</v>
      </c>
      <c r="S164" s="196"/>
      <c r="T164" s="198">
        <f>SUM(T165:T172)</f>
        <v>0</v>
      </c>
      <c r="AR164" s="199" t="s">
        <v>87</v>
      </c>
      <c r="AT164" s="200" t="s">
        <v>78</v>
      </c>
      <c r="AU164" s="200" t="s">
        <v>87</v>
      </c>
      <c r="AY164" s="199" t="s">
        <v>154</v>
      </c>
      <c r="BK164" s="201">
        <f>SUM(BK165:BK172)</f>
        <v>46340.27</v>
      </c>
    </row>
    <row r="165" spans="1:65" s="2" customFormat="1" ht="24.15" customHeight="1">
      <c r="A165" s="37"/>
      <c r="B165" s="38"/>
      <c r="C165" s="154" t="s">
        <v>341</v>
      </c>
      <c r="D165" s="154" t="s">
        <v>149</v>
      </c>
      <c r="E165" s="155" t="s">
        <v>1581</v>
      </c>
      <c r="F165" s="156" t="s">
        <v>1582</v>
      </c>
      <c r="G165" s="157" t="s">
        <v>662</v>
      </c>
      <c r="H165" s="158">
        <v>5.9539999999999997</v>
      </c>
      <c r="I165" s="159">
        <v>4150</v>
      </c>
      <c r="J165" s="160">
        <f>ROUND(I165*H165,2)</f>
        <v>24709.1</v>
      </c>
      <c r="K165" s="156" t="s">
        <v>251</v>
      </c>
      <c r="L165" s="42"/>
      <c r="M165" s="161" t="s">
        <v>35</v>
      </c>
      <c r="N165" s="162" t="s">
        <v>50</v>
      </c>
      <c r="O165" s="67"/>
      <c r="P165" s="163">
        <f>O165*H165</f>
        <v>0</v>
      </c>
      <c r="Q165" s="163">
        <v>2.3010199999999998</v>
      </c>
      <c r="R165" s="163">
        <f>Q165*H165</f>
        <v>13.700273079999999</v>
      </c>
      <c r="S165" s="163">
        <v>0</v>
      </c>
      <c r="T165" s="164">
        <f>S165*H165</f>
        <v>0</v>
      </c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R165" s="165" t="s">
        <v>163</v>
      </c>
      <c r="AT165" s="165" t="s">
        <v>149</v>
      </c>
      <c r="AU165" s="165" t="s">
        <v>89</v>
      </c>
      <c r="AY165" s="19" t="s">
        <v>154</v>
      </c>
      <c r="BE165" s="166">
        <f>IF(N165="základní",J165,0)</f>
        <v>24709.1</v>
      </c>
      <c r="BF165" s="166">
        <f>IF(N165="snížená",J165,0)</f>
        <v>0</v>
      </c>
      <c r="BG165" s="166">
        <f>IF(N165="zákl. přenesená",J165,0)</f>
        <v>0</v>
      </c>
      <c r="BH165" s="166">
        <f>IF(N165="sníž. přenesená",J165,0)</f>
        <v>0</v>
      </c>
      <c r="BI165" s="166">
        <f>IF(N165="nulová",J165,0)</f>
        <v>0</v>
      </c>
      <c r="BJ165" s="19" t="s">
        <v>87</v>
      </c>
      <c r="BK165" s="166">
        <f>ROUND(I165*H165,2)</f>
        <v>24709.1</v>
      </c>
      <c r="BL165" s="19" t="s">
        <v>163</v>
      </c>
      <c r="BM165" s="165" t="s">
        <v>1583</v>
      </c>
    </row>
    <row r="166" spans="1:65" s="2" customFormat="1" ht="10">
      <c r="A166" s="37"/>
      <c r="B166" s="38"/>
      <c r="C166" s="39"/>
      <c r="D166" s="215" t="s">
        <v>253</v>
      </c>
      <c r="E166" s="39"/>
      <c r="F166" s="216" t="s">
        <v>1584</v>
      </c>
      <c r="G166" s="39"/>
      <c r="H166" s="39"/>
      <c r="I166" s="169"/>
      <c r="J166" s="39"/>
      <c r="K166" s="39"/>
      <c r="L166" s="42"/>
      <c r="M166" s="170"/>
      <c r="N166" s="171"/>
      <c r="O166" s="67"/>
      <c r="P166" s="67"/>
      <c r="Q166" s="67"/>
      <c r="R166" s="67"/>
      <c r="S166" s="67"/>
      <c r="T166" s="68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T166" s="19" t="s">
        <v>253</v>
      </c>
      <c r="AU166" s="19" t="s">
        <v>89</v>
      </c>
    </row>
    <row r="167" spans="1:65" s="13" customFormat="1" ht="10">
      <c r="B167" s="204"/>
      <c r="C167" s="205"/>
      <c r="D167" s="167" t="s">
        <v>247</v>
      </c>
      <c r="E167" s="206" t="s">
        <v>35</v>
      </c>
      <c r="F167" s="207" t="s">
        <v>1585</v>
      </c>
      <c r="G167" s="205"/>
      <c r="H167" s="208">
        <v>5.9539999999999997</v>
      </c>
      <c r="I167" s="209"/>
      <c r="J167" s="205"/>
      <c r="K167" s="205"/>
      <c r="L167" s="210"/>
      <c r="M167" s="211"/>
      <c r="N167" s="212"/>
      <c r="O167" s="212"/>
      <c r="P167" s="212"/>
      <c r="Q167" s="212"/>
      <c r="R167" s="212"/>
      <c r="S167" s="212"/>
      <c r="T167" s="213"/>
      <c r="AT167" s="214" t="s">
        <v>247</v>
      </c>
      <c r="AU167" s="214" t="s">
        <v>89</v>
      </c>
      <c r="AV167" s="13" t="s">
        <v>89</v>
      </c>
      <c r="AW167" s="13" t="s">
        <v>39</v>
      </c>
      <c r="AX167" s="13" t="s">
        <v>87</v>
      </c>
      <c r="AY167" s="214" t="s">
        <v>154</v>
      </c>
    </row>
    <row r="168" spans="1:65" s="2" customFormat="1" ht="16.5" customHeight="1">
      <c r="A168" s="37"/>
      <c r="B168" s="38"/>
      <c r="C168" s="228" t="s">
        <v>349</v>
      </c>
      <c r="D168" s="228" t="s">
        <v>463</v>
      </c>
      <c r="E168" s="229" t="s">
        <v>1586</v>
      </c>
      <c r="F168" s="230" t="s">
        <v>1587</v>
      </c>
      <c r="G168" s="231" t="s">
        <v>308</v>
      </c>
      <c r="H168" s="232">
        <v>49.613</v>
      </c>
      <c r="I168" s="233">
        <v>244</v>
      </c>
      <c r="J168" s="234">
        <f>ROUND(I168*H168,2)</f>
        <v>12105.57</v>
      </c>
      <c r="K168" s="230" t="s">
        <v>251</v>
      </c>
      <c r="L168" s="235"/>
      <c r="M168" s="236" t="s">
        <v>35</v>
      </c>
      <c r="N168" s="237" t="s">
        <v>50</v>
      </c>
      <c r="O168" s="67"/>
      <c r="P168" s="163">
        <f>O168*H168</f>
        <v>0</v>
      </c>
      <c r="Q168" s="163">
        <v>8.43E-3</v>
      </c>
      <c r="R168" s="163">
        <f>Q168*H168</f>
        <v>0.41823758999999999</v>
      </c>
      <c r="S168" s="163">
        <v>0</v>
      </c>
      <c r="T168" s="164">
        <f>S168*H168</f>
        <v>0</v>
      </c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R168" s="165" t="s">
        <v>179</v>
      </c>
      <c r="AT168" s="165" t="s">
        <v>463</v>
      </c>
      <c r="AU168" s="165" t="s">
        <v>89</v>
      </c>
      <c r="AY168" s="19" t="s">
        <v>154</v>
      </c>
      <c r="BE168" s="166">
        <f>IF(N168="základní",J168,0)</f>
        <v>12105.57</v>
      </c>
      <c r="BF168" s="166">
        <f>IF(N168="snížená",J168,0)</f>
        <v>0</v>
      </c>
      <c r="BG168" s="166">
        <f>IF(N168="zákl. přenesená",J168,0)</f>
        <v>0</v>
      </c>
      <c r="BH168" s="166">
        <f>IF(N168="sníž. přenesená",J168,0)</f>
        <v>0</v>
      </c>
      <c r="BI168" s="166">
        <f>IF(N168="nulová",J168,0)</f>
        <v>0</v>
      </c>
      <c r="BJ168" s="19" t="s">
        <v>87</v>
      </c>
      <c r="BK168" s="166">
        <f>ROUND(I168*H168,2)</f>
        <v>12105.57</v>
      </c>
      <c r="BL168" s="19" t="s">
        <v>163</v>
      </c>
      <c r="BM168" s="165" t="s">
        <v>1588</v>
      </c>
    </row>
    <row r="169" spans="1:65" s="13" customFormat="1" ht="10">
      <c r="B169" s="204"/>
      <c r="C169" s="205"/>
      <c r="D169" s="167" t="s">
        <v>247</v>
      </c>
      <c r="E169" s="206" t="s">
        <v>35</v>
      </c>
      <c r="F169" s="207" t="s">
        <v>1589</v>
      </c>
      <c r="G169" s="205"/>
      <c r="H169" s="208">
        <v>49.613</v>
      </c>
      <c r="I169" s="209"/>
      <c r="J169" s="205"/>
      <c r="K169" s="205"/>
      <c r="L169" s="210"/>
      <c r="M169" s="211"/>
      <c r="N169" s="212"/>
      <c r="O169" s="212"/>
      <c r="P169" s="212"/>
      <c r="Q169" s="212"/>
      <c r="R169" s="212"/>
      <c r="S169" s="212"/>
      <c r="T169" s="213"/>
      <c r="AT169" s="214" t="s">
        <v>247</v>
      </c>
      <c r="AU169" s="214" t="s">
        <v>89</v>
      </c>
      <c r="AV169" s="13" t="s">
        <v>89</v>
      </c>
      <c r="AW169" s="13" t="s">
        <v>39</v>
      </c>
      <c r="AX169" s="13" t="s">
        <v>87</v>
      </c>
      <c r="AY169" s="214" t="s">
        <v>154</v>
      </c>
    </row>
    <row r="170" spans="1:65" s="2" customFormat="1" ht="21.75" customHeight="1">
      <c r="A170" s="37"/>
      <c r="B170" s="38"/>
      <c r="C170" s="154" t="s">
        <v>7</v>
      </c>
      <c r="D170" s="154" t="s">
        <v>149</v>
      </c>
      <c r="E170" s="155" t="s">
        <v>1590</v>
      </c>
      <c r="F170" s="156" t="s">
        <v>1591</v>
      </c>
      <c r="G170" s="157" t="s">
        <v>662</v>
      </c>
      <c r="H170" s="158">
        <v>3.9689999999999999</v>
      </c>
      <c r="I170" s="159">
        <v>2400</v>
      </c>
      <c r="J170" s="160">
        <f>ROUND(I170*H170,2)</f>
        <v>9525.6</v>
      </c>
      <c r="K170" s="156" t="s">
        <v>251</v>
      </c>
      <c r="L170" s="42"/>
      <c r="M170" s="161" t="s">
        <v>35</v>
      </c>
      <c r="N170" s="162" t="s">
        <v>50</v>
      </c>
      <c r="O170" s="67"/>
      <c r="P170" s="163">
        <f>O170*H170</f>
        <v>0</v>
      </c>
      <c r="Q170" s="163">
        <v>0</v>
      </c>
      <c r="R170" s="163">
        <f>Q170*H170</f>
        <v>0</v>
      </c>
      <c r="S170" s="163">
        <v>0</v>
      </c>
      <c r="T170" s="164">
        <f>S170*H170</f>
        <v>0</v>
      </c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R170" s="165" t="s">
        <v>163</v>
      </c>
      <c r="AT170" s="165" t="s">
        <v>149</v>
      </c>
      <c r="AU170" s="165" t="s">
        <v>89</v>
      </c>
      <c r="AY170" s="19" t="s">
        <v>154</v>
      </c>
      <c r="BE170" s="166">
        <f>IF(N170="základní",J170,0)</f>
        <v>9525.6</v>
      </c>
      <c r="BF170" s="166">
        <f>IF(N170="snížená",J170,0)</f>
        <v>0</v>
      </c>
      <c r="BG170" s="166">
        <f>IF(N170="zákl. přenesená",J170,0)</f>
        <v>0</v>
      </c>
      <c r="BH170" s="166">
        <f>IF(N170="sníž. přenesená",J170,0)</f>
        <v>0</v>
      </c>
      <c r="BI170" s="166">
        <f>IF(N170="nulová",J170,0)</f>
        <v>0</v>
      </c>
      <c r="BJ170" s="19" t="s">
        <v>87</v>
      </c>
      <c r="BK170" s="166">
        <f>ROUND(I170*H170,2)</f>
        <v>9525.6</v>
      </c>
      <c r="BL170" s="19" t="s">
        <v>163</v>
      </c>
      <c r="BM170" s="165" t="s">
        <v>1592</v>
      </c>
    </row>
    <row r="171" spans="1:65" s="2" customFormat="1" ht="10">
      <c r="A171" s="37"/>
      <c r="B171" s="38"/>
      <c r="C171" s="39"/>
      <c r="D171" s="215" t="s">
        <v>253</v>
      </c>
      <c r="E171" s="39"/>
      <c r="F171" s="216" t="s">
        <v>1593</v>
      </c>
      <c r="G171" s="39"/>
      <c r="H171" s="39"/>
      <c r="I171" s="169"/>
      <c r="J171" s="39"/>
      <c r="K171" s="39"/>
      <c r="L171" s="42"/>
      <c r="M171" s="170"/>
      <c r="N171" s="171"/>
      <c r="O171" s="67"/>
      <c r="P171" s="67"/>
      <c r="Q171" s="67"/>
      <c r="R171" s="67"/>
      <c r="S171" s="67"/>
      <c r="T171" s="68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T171" s="19" t="s">
        <v>253</v>
      </c>
      <c r="AU171" s="19" t="s">
        <v>89</v>
      </c>
    </row>
    <row r="172" spans="1:65" s="13" customFormat="1" ht="10">
      <c r="B172" s="204"/>
      <c r="C172" s="205"/>
      <c r="D172" s="167" t="s">
        <v>247</v>
      </c>
      <c r="E172" s="206" t="s">
        <v>35</v>
      </c>
      <c r="F172" s="207" t="s">
        <v>1594</v>
      </c>
      <c r="G172" s="205"/>
      <c r="H172" s="208">
        <v>3.9689999999999999</v>
      </c>
      <c r="I172" s="209"/>
      <c r="J172" s="205"/>
      <c r="K172" s="205"/>
      <c r="L172" s="210"/>
      <c r="M172" s="211"/>
      <c r="N172" s="212"/>
      <c r="O172" s="212"/>
      <c r="P172" s="212"/>
      <c r="Q172" s="212"/>
      <c r="R172" s="212"/>
      <c r="S172" s="212"/>
      <c r="T172" s="213"/>
      <c r="AT172" s="214" t="s">
        <v>247</v>
      </c>
      <c r="AU172" s="214" t="s">
        <v>89</v>
      </c>
      <c r="AV172" s="13" t="s">
        <v>89</v>
      </c>
      <c r="AW172" s="13" t="s">
        <v>39</v>
      </c>
      <c r="AX172" s="13" t="s">
        <v>87</v>
      </c>
      <c r="AY172" s="214" t="s">
        <v>154</v>
      </c>
    </row>
    <row r="173" spans="1:65" s="12" customFormat="1" ht="22.75" customHeight="1">
      <c r="B173" s="188"/>
      <c r="C173" s="189"/>
      <c r="D173" s="190" t="s">
        <v>78</v>
      </c>
      <c r="E173" s="202" t="s">
        <v>996</v>
      </c>
      <c r="F173" s="202" t="s">
        <v>1595</v>
      </c>
      <c r="G173" s="189"/>
      <c r="H173" s="189"/>
      <c r="I173" s="192"/>
      <c r="J173" s="203">
        <f>BK173</f>
        <v>364120.68000000005</v>
      </c>
      <c r="K173" s="189"/>
      <c r="L173" s="194"/>
      <c r="M173" s="195"/>
      <c r="N173" s="196"/>
      <c r="O173" s="196"/>
      <c r="P173" s="197">
        <f>SUM(P174:P239)</f>
        <v>0</v>
      </c>
      <c r="Q173" s="196"/>
      <c r="R173" s="197">
        <f>SUM(R174:R239)</f>
        <v>25.7283969</v>
      </c>
      <c r="S173" s="196"/>
      <c r="T173" s="198">
        <f>SUM(T174:T239)</f>
        <v>9.5549999999999996E-2</v>
      </c>
      <c r="AR173" s="199" t="s">
        <v>87</v>
      </c>
      <c r="AT173" s="200" t="s">
        <v>78</v>
      </c>
      <c r="AU173" s="200" t="s">
        <v>87</v>
      </c>
      <c r="AY173" s="199" t="s">
        <v>154</v>
      </c>
      <c r="BK173" s="201">
        <f>SUM(BK174:BK239)</f>
        <v>364120.68000000005</v>
      </c>
    </row>
    <row r="174" spans="1:65" s="2" customFormat="1" ht="21.75" customHeight="1">
      <c r="A174" s="37"/>
      <c r="B174" s="38"/>
      <c r="C174" s="154" t="s">
        <v>357</v>
      </c>
      <c r="D174" s="154" t="s">
        <v>149</v>
      </c>
      <c r="E174" s="155" t="s">
        <v>1044</v>
      </c>
      <c r="F174" s="156" t="s">
        <v>1045</v>
      </c>
      <c r="G174" s="157" t="s">
        <v>245</v>
      </c>
      <c r="H174" s="158">
        <v>1</v>
      </c>
      <c r="I174" s="159">
        <v>722</v>
      </c>
      <c r="J174" s="160">
        <f>ROUND(I174*H174,2)</f>
        <v>722</v>
      </c>
      <c r="K174" s="156" t="s">
        <v>251</v>
      </c>
      <c r="L174" s="42"/>
      <c r="M174" s="161" t="s">
        <v>35</v>
      </c>
      <c r="N174" s="162" t="s">
        <v>50</v>
      </c>
      <c r="O174" s="67"/>
      <c r="P174" s="163">
        <f>O174*H174</f>
        <v>0</v>
      </c>
      <c r="Q174" s="163">
        <v>0.09</v>
      </c>
      <c r="R174" s="163">
        <f>Q174*H174</f>
        <v>0.09</v>
      </c>
      <c r="S174" s="163">
        <v>0</v>
      </c>
      <c r="T174" s="164">
        <f>S174*H174</f>
        <v>0</v>
      </c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R174" s="165" t="s">
        <v>163</v>
      </c>
      <c r="AT174" s="165" t="s">
        <v>149</v>
      </c>
      <c r="AU174" s="165" t="s">
        <v>89</v>
      </c>
      <c r="AY174" s="19" t="s">
        <v>154</v>
      </c>
      <c r="BE174" s="166">
        <f>IF(N174="základní",J174,0)</f>
        <v>722</v>
      </c>
      <c r="BF174" s="166">
        <f>IF(N174="snížená",J174,0)</f>
        <v>0</v>
      </c>
      <c r="BG174" s="166">
        <f>IF(N174="zákl. přenesená",J174,0)</f>
        <v>0</v>
      </c>
      <c r="BH174" s="166">
        <f>IF(N174="sníž. přenesená",J174,0)</f>
        <v>0</v>
      </c>
      <c r="BI174" s="166">
        <f>IF(N174="nulová",J174,0)</f>
        <v>0</v>
      </c>
      <c r="BJ174" s="19" t="s">
        <v>87</v>
      </c>
      <c r="BK174" s="166">
        <f>ROUND(I174*H174,2)</f>
        <v>722</v>
      </c>
      <c r="BL174" s="19" t="s">
        <v>163</v>
      </c>
      <c r="BM174" s="165" t="s">
        <v>1596</v>
      </c>
    </row>
    <row r="175" spans="1:65" s="2" customFormat="1" ht="10">
      <c r="A175" s="37"/>
      <c r="B175" s="38"/>
      <c r="C175" s="39"/>
      <c r="D175" s="215" t="s">
        <v>253</v>
      </c>
      <c r="E175" s="39"/>
      <c r="F175" s="216" t="s">
        <v>1047</v>
      </c>
      <c r="G175" s="39"/>
      <c r="H175" s="39"/>
      <c r="I175" s="169"/>
      <c r="J175" s="39"/>
      <c r="K175" s="39"/>
      <c r="L175" s="42"/>
      <c r="M175" s="170"/>
      <c r="N175" s="171"/>
      <c r="O175" s="67"/>
      <c r="P175" s="67"/>
      <c r="Q175" s="67"/>
      <c r="R175" s="67"/>
      <c r="S175" s="67"/>
      <c r="T175" s="68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T175" s="19" t="s">
        <v>253</v>
      </c>
      <c r="AU175" s="19" t="s">
        <v>89</v>
      </c>
    </row>
    <row r="176" spans="1:65" s="2" customFormat="1" ht="16.5" customHeight="1">
      <c r="A176" s="37"/>
      <c r="B176" s="38"/>
      <c r="C176" s="228" t="s">
        <v>365</v>
      </c>
      <c r="D176" s="228" t="s">
        <v>463</v>
      </c>
      <c r="E176" s="229" t="s">
        <v>1597</v>
      </c>
      <c r="F176" s="230" t="s">
        <v>1598</v>
      </c>
      <c r="G176" s="231" t="s">
        <v>245</v>
      </c>
      <c r="H176" s="232">
        <v>1</v>
      </c>
      <c r="I176" s="233">
        <v>11833.5</v>
      </c>
      <c r="J176" s="234">
        <f>ROUND(I176*H176,2)</f>
        <v>11833.5</v>
      </c>
      <c r="K176" s="230" t="s">
        <v>35</v>
      </c>
      <c r="L176" s="235"/>
      <c r="M176" s="236" t="s">
        <v>35</v>
      </c>
      <c r="N176" s="237" t="s">
        <v>50</v>
      </c>
      <c r="O176" s="67"/>
      <c r="P176" s="163">
        <f>O176*H176</f>
        <v>0</v>
      </c>
      <c r="Q176" s="163">
        <v>0.10199999999999999</v>
      </c>
      <c r="R176" s="163">
        <f>Q176*H176</f>
        <v>0.10199999999999999</v>
      </c>
      <c r="S176" s="163">
        <v>0</v>
      </c>
      <c r="T176" s="164">
        <f>S176*H176</f>
        <v>0</v>
      </c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R176" s="165" t="s">
        <v>179</v>
      </c>
      <c r="AT176" s="165" t="s">
        <v>463</v>
      </c>
      <c r="AU176" s="165" t="s">
        <v>89</v>
      </c>
      <c r="AY176" s="19" t="s">
        <v>154</v>
      </c>
      <c r="BE176" s="166">
        <f>IF(N176="základní",J176,0)</f>
        <v>11833.5</v>
      </c>
      <c r="BF176" s="166">
        <f>IF(N176="snížená",J176,0)</f>
        <v>0</v>
      </c>
      <c r="BG176" s="166">
        <f>IF(N176="zákl. přenesená",J176,0)</f>
        <v>0</v>
      </c>
      <c r="BH176" s="166">
        <f>IF(N176="sníž. přenesená",J176,0)</f>
        <v>0</v>
      </c>
      <c r="BI176" s="166">
        <f>IF(N176="nulová",J176,0)</f>
        <v>0</v>
      </c>
      <c r="BJ176" s="19" t="s">
        <v>87</v>
      </c>
      <c r="BK176" s="166">
        <f>ROUND(I176*H176,2)</f>
        <v>11833.5</v>
      </c>
      <c r="BL176" s="19" t="s">
        <v>163</v>
      </c>
      <c r="BM176" s="165" t="s">
        <v>1599</v>
      </c>
    </row>
    <row r="177" spans="1:65" s="13" customFormat="1" ht="10">
      <c r="B177" s="204"/>
      <c r="C177" s="205"/>
      <c r="D177" s="167" t="s">
        <v>247</v>
      </c>
      <c r="E177" s="206" t="s">
        <v>35</v>
      </c>
      <c r="F177" s="207" t="s">
        <v>87</v>
      </c>
      <c r="G177" s="205"/>
      <c r="H177" s="208">
        <v>1</v>
      </c>
      <c r="I177" s="209"/>
      <c r="J177" s="205"/>
      <c r="K177" s="205"/>
      <c r="L177" s="210"/>
      <c r="M177" s="211"/>
      <c r="N177" s="212"/>
      <c r="O177" s="212"/>
      <c r="P177" s="212"/>
      <c r="Q177" s="212"/>
      <c r="R177" s="212"/>
      <c r="S177" s="212"/>
      <c r="T177" s="213"/>
      <c r="AT177" s="214" t="s">
        <v>247</v>
      </c>
      <c r="AU177" s="214" t="s">
        <v>89</v>
      </c>
      <c r="AV177" s="13" t="s">
        <v>89</v>
      </c>
      <c r="AW177" s="13" t="s">
        <v>39</v>
      </c>
      <c r="AX177" s="13" t="s">
        <v>87</v>
      </c>
      <c r="AY177" s="214" t="s">
        <v>154</v>
      </c>
    </row>
    <row r="178" spans="1:65" s="2" customFormat="1" ht="16.5" customHeight="1">
      <c r="A178" s="37"/>
      <c r="B178" s="38"/>
      <c r="C178" s="228" t="s">
        <v>370</v>
      </c>
      <c r="D178" s="228" t="s">
        <v>463</v>
      </c>
      <c r="E178" s="229" t="s">
        <v>1060</v>
      </c>
      <c r="F178" s="230" t="s">
        <v>1061</v>
      </c>
      <c r="G178" s="231" t="s">
        <v>245</v>
      </c>
      <c r="H178" s="232">
        <v>1</v>
      </c>
      <c r="I178" s="233">
        <v>307.64999999999998</v>
      </c>
      <c r="J178" s="234">
        <f>ROUND(I178*H178,2)</f>
        <v>307.64999999999998</v>
      </c>
      <c r="K178" s="230" t="s">
        <v>251</v>
      </c>
      <c r="L178" s="235"/>
      <c r="M178" s="236" t="s">
        <v>35</v>
      </c>
      <c r="N178" s="237" t="s">
        <v>50</v>
      </c>
      <c r="O178" s="67"/>
      <c r="P178" s="163">
        <f>O178*H178</f>
        <v>0</v>
      </c>
      <c r="Q178" s="163">
        <v>6.8000000000000005E-2</v>
      </c>
      <c r="R178" s="163">
        <f>Q178*H178</f>
        <v>6.8000000000000005E-2</v>
      </c>
      <c r="S178" s="163">
        <v>0</v>
      </c>
      <c r="T178" s="164">
        <f>S178*H178</f>
        <v>0</v>
      </c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R178" s="165" t="s">
        <v>179</v>
      </c>
      <c r="AT178" s="165" t="s">
        <v>463</v>
      </c>
      <c r="AU178" s="165" t="s">
        <v>89</v>
      </c>
      <c r="AY178" s="19" t="s">
        <v>154</v>
      </c>
      <c r="BE178" s="166">
        <f>IF(N178="základní",J178,0)</f>
        <v>307.64999999999998</v>
      </c>
      <c r="BF178" s="166">
        <f>IF(N178="snížená",J178,0)</f>
        <v>0</v>
      </c>
      <c r="BG178" s="166">
        <f>IF(N178="zákl. přenesená",J178,0)</f>
        <v>0</v>
      </c>
      <c r="BH178" s="166">
        <f>IF(N178="sníž. přenesená",J178,0)</f>
        <v>0</v>
      </c>
      <c r="BI178" s="166">
        <f>IF(N178="nulová",J178,0)</f>
        <v>0</v>
      </c>
      <c r="BJ178" s="19" t="s">
        <v>87</v>
      </c>
      <c r="BK178" s="166">
        <f>ROUND(I178*H178,2)</f>
        <v>307.64999999999998</v>
      </c>
      <c r="BL178" s="19" t="s">
        <v>163</v>
      </c>
      <c r="BM178" s="165" t="s">
        <v>1600</v>
      </c>
    </row>
    <row r="179" spans="1:65" s="13" customFormat="1" ht="10">
      <c r="B179" s="204"/>
      <c r="C179" s="205"/>
      <c r="D179" s="167" t="s">
        <v>247</v>
      </c>
      <c r="E179" s="206" t="s">
        <v>35</v>
      </c>
      <c r="F179" s="207" t="s">
        <v>1601</v>
      </c>
      <c r="G179" s="205"/>
      <c r="H179" s="208">
        <v>1</v>
      </c>
      <c r="I179" s="209"/>
      <c r="J179" s="205"/>
      <c r="K179" s="205"/>
      <c r="L179" s="210"/>
      <c r="M179" s="211"/>
      <c r="N179" s="212"/>
      <c r="O179" s="212"/>
      <c r="P179" s="212"/>
      <c r="Q179" s="212"/>
      <c r="R179" s="212"/>
      <c r="S179" s="212"/>
      <c r="T179" s="213"/>
      <c r="AT179" s="214" t="s">
        <v>247</v>
      </c>
      <c r="AU179" s="214" t="s">
        <v>89</v>
      </c>
      <c r="AV179" s="13" t="s">
        <v>89</v>
      </c>
      <c r="AW179" s="13" t="s">
        <v>39</v>
      </c>
      <c r="AX179" s="13" t="s">
        <v>87</v>
      </c>
      <c r="AY179" s="214" t="s">
        <v>154</v>
      </c>
    </row>
    <row r="180" spans="1:65" s="2" customFormat="1" ht="16.5" customHeight="1">
      <c r="A180" s="37"/>
      <c r="B180" s="38"/>
      <c r="C180" s="154" t="s">
        <v>376</v>
      </c>
      <c r="D180" s="154" t="s">
        <v>149</v>
      </c>
      <c r="E180" s="155" t="s">
        <v>1076</v>
      </c>
      <c r="F180" s="156" t="s">
        <v>1077</v>
      </c>
      <c r="G180" s="157" t="s">
        <v>245</v>
      </c>
      <c r="H180" s="158">
        <v>2</v>
      </c>
      <c r="I180" s="159">
        <v>6200</v>
      </c>
      <c r="J180" s="160">
        <f>ROUND(I180*H180,2)</f>
        <v>12400</v>
      </c>
      <c r="K180" s="156" t="s">
        <v>251</v>
      </c>
      <c r="L180" s="42"/>
      <c r="M180" s="161" t="s">
        <v>35</v>
      </c>
      <c r="N180" s="162" t="s">
        <v>50</v>
      </c>
      <c r="O180" s="67"/>
      <c r="P180" s="163">
        <f>O180*H180</f>
        <v>0</v>
      </c>
      <c r="Q180" s="163">
        <v>3.9269999999999999E-2</v>
      </c>
      <c r="R180" s="163">
        <f>Q180*H180</f>
        <v>7.8539999999999999E-2</v>
      </c>
      <c r="S180" s="163">
        <v>0</v>
      </c>
      <c r="T180" s="164">
        <f>S180*H180</f>
        <v>0</v>
      </c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R180" s="165" t="s">
        <v>163</v>
      </c>
      <c r="AT180" s="165" t="s">
        <v>149</v>
      </c>
      <c r="AU180" s="165" t="s">
        <v>89</v>
      </c>
      <c r="AY180" s="19" t="s">
        <v>154</v>
      </c>
      <c r="BE180" s="166">
        <f>IF(N180="základní",J180,0)</f>
        <v>12400</v>
      </c>
      <c r="BF180" s="166">
        <f>IF(N180="snížená",J180,0)</f>
        <v>0</v>
      </c>
      <c r="BG180" s="166">
        <f>IF(N180="zákl. přenesená",J180,0)</f>
        <v>0</v>
      </c>
      <c r="BH180" s="166">
        <f>IF(N180="sníž. přenesená",J180,0)</f>
        <v>0</v>
      </c>
      <c r="BI180" s="166">
        <f>IF(N180="nulová",J180,0)</f>
        <v>0</v>
      </c>
      <c r="BJ180" s="19" t="s">
        <v>87</v>
      </c>
      <c r="BK180" s="166">
        <f>ROUND(I180*H180,2)</f>
        <v>12400</v>
      </c>
      <c r="BL180" s="19" t="s">
        <v>163</v>
      </c>
      <c r="BM180" s="165" t="s">
        <v>1602</v>
      </c>
    </row>
    <row r="181" spans="1:65" s="2" customFormat="1" ht="10">
      <c r="A181" s="37"/>
      <c r="B181" s="38"/>
      <c r="C181" s="39"/>
      <c r="D181" s="215" t="s">
        <v>253</v>
      </c>
      <c r="E181" s="39"/>
      <c r="F181" s="216" t="s">
        <v>1079</v>
      </c>
      <c r="G181" s="39"/>
      <c r="H181" s="39"/>
      <c r="I181" s="169"/>
      <c r="J181" s="39"/>
      <c r="K181" s="39"/>
      <c r="L181" s="42"/>
      <c r="M181" s="170"/>
      <c r="N181" s="171"/>
      <c r="O181" s="67"/>
      <c r="P181" s="67"/>
      <c r="Q181" s="67"/>
      <c r="R181" s="67"/>
      <c r="S181" s="67"/>
      <c r="T181" s="68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T181" s="19" t="s">
        <v>253</v>
      </c>
      <c r="AU181" s="19" t="s">
        <v>89</v>
      </c>
    </row>
    <row r="182" spans="1:65" s="2" customFormat="1" ht="16.5" customHeight="1">
      <c r="A182" s="37"/>
      <c r="B182" s="38"/>
      <c r="C182" s="228" t="s">
        <v>379</v>
      </c>
      <c r="D182" s="228" t="s">
        <v>463</v>
      </c>
      <c r="E182" s="229" t="s">
        <v>1603</v>
      </c>
      <c r="F182" s="230" t="s">
        <v>1604</v>
      </c>
      <c r="G182" s="231" t="s">
        <v>245</v>
      </c>
      <c r="H182" s="232">
        <v>1</v>
      </c>
      <c r="I182" s="233">
        <v>1481.29</v>
      </c>
      <c r="J182" s="234">
        <f>ROUND(I182*H182,2)</f>
        <v>1481.29</v>
      </c>
      <c r="K182" s="230" t="s">
        <v>251</v>
      </c>
      <c r="L182" s="235"/>
      <c r="M182" s="236" t="s">
        <v>35</v>
      </c>
      <c r="N182" s="237" t="s">
        <v>50</v>
      </c>
      <c r="O182" s="67"/>
      <c r="P182" s="163">
        <f>O182*H182</f>
        <v>0</v>
      </c>
      <c r="Q182" s="163">
        <v>0.62</v>
      </c>
      <c r="R182" s="163">
        <f>Q182*H182</f>
        <v>0.62</v>
      </c>
      <c r="S182" s="163">
        <v>0</v>
      </c>
      <c r="T182" s="164">
        <f>S182*H182</f>
        <v>0</v>
      </c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R182" s="165" t="s">
        <v>179</v>
      </c>
      <c r="AT182" s="165" t="s">
        <v>463</v>
      </c>
      <c r="AU182" s="165" t="s">
        <v>89</v>
      </c>
      <c r="AY182" s="19" t="s">
        <v>154</v>
      </c>
      <c r="BE182" s="166">
        <f>IF(N182="základní",J182,0)</f>
        <v>1481.29</v>
      </c>
      <c r="BF182" s="166">
        <f>IF(N182="snížená",J182,0)</f>
        <v>0</v>
      </c>
      <c r="BG182" s="166">
        <f>IF(N182="zákl. přenesená",J182,0)</f>
        <v>0</v>
      </c>
      <c r="BH182" s="166">
        <f>IF(N182="sníž. přenesená",J182,0)</f>
        <v>0</v>
      </c>
      <c r="BI182" s="166">
        <f>IF(N182="nulová",J182,0)</f>
        <v>0</v>
      </c>
      <c r="BJ182" s="19" t="s">
        <v>87</v>
      </c>
      <c r="BK182" s="166">
        <f>ROUND(I182*H182,2)</f>
        <v>1481.29</v>
      </c>
      <c r="BL182" s="19" t="s">
        <v>163</v>
      </c>
      <c r="BM182" s="165" t="s">
        <v>1605</v>
      </c>
    </row>
    <row r="183" spans="1:65" s="13" customFormat="1" ht="10">
      <c r="B183" s="204"/>
      <c r="C183" s="205"/>
      <c r="D183" s="167" t="s">
        <v>247</v>
      </c>
      <c r="E183" s="206" t="s">
        <v>35</v>
      </c>
      <c r="F183" s="207" t="s">
        <v>1601</v>
      </c>
      <c r="G183" s="205"/>
      <c r="H183" s="208">
        <v>1</v>
      </c>
      <c r="I183" s="209"/>
      <c r="J183" s="205"/>
      <c r="K183" s="205"/>
      <c r="L183" s="210"/>
      <c r="M183" s="211"/>
      <c r="N183" s="212"/>
      <c r="O183" s="212"/>
      <c r="P183" s="212"/>
      <c r="Q183" s="212"/>
      <c r="R183" s="212"/>
      <c r="S183" s="212"/>
      <c r="T183" s="213"/>
      <c r="AT183" s="214" t="s">
        <v>247</v>
      </c>
      <c r="AU183" s="214" t="s">
        <v>89</v>
      </c>
      <c r="AV183" s="13" t="s">
        <v>89</v>
      </c>
      <c r="AW183" s="13" t="s">
        <v>39</v>
      </c>
      <c r="AX183" s="13" t="s">
        <v>87</v>
      </c>
      <c r="AY183" s="214" t="s">
        <v>154</v>
      </c>
    </row>
    <row r="184" spans="1:65" s="2" customFormat="1" ht="16.5" customHeight="1">
      <c r="A184" s="37"/>
      <c r="B184" s="38"/>
      <c r="C184" s="228" t="s">
        <v>384</v>
      </c>
      <c r="D184" s="228" t="s">
        <v>463</v>
      </c>
      <c r="E184" s="229" t="s">
        <v>1606</v>
      </c>
      <c r="F184" s="230" t="s">
        <v>1607</v>
      </c>
      <c r="G184" s="231" t="s">
        <v>245</v>
      </c>
      <c r="H184" s="232">
        <v>1</v>
      </c>
      <c r="I184" s="233">
        <v>32550</v>
      </c>
      <c r="J184" s="234">
        <f>ROUND(I184*H184,2)</f>
        <v>32550</v>
      </c>
      <c r="K184" s="230" t="s">
        <v>35</v>
      </c>
      <c r="L184" s="235"/>
      <c r="M184" s="236" t="s">
        <v>35</v>
      </c>
      <c r="N184" s="237" t="s">
        <v>50</v>
      </c>
      <c r="O184" s="67"/>
      <c r="P184" s="163">
        <f>O184*H184</f>
        <v>0</v>
      </c>
      <c r="Q184" s="163">
        <v>4.5199999999999996</v>
      </c>
      <c r="R184" s="163">
        <f>Q184*H184</f>
        <v>4.5199999999999996</v>
      </c>
      <c r="S184" s="163">
        <v>0</v>
      </c>
      <c r="T184" s="164">
        <f>S184*H184</f>
        <v>0</v>
      </c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R184" s="165" t="s">
        <v>179</v>
      </c>
      <c r="AT184" s="165" t="s">
        <v>463</v>
      </c>
      <c r="AU184" s="165" t="s">
        <v>89</v>
      </c>
      <c r="AY184" s="19" t="s">
        <v>154</v>
      </c>
      <c r="BE184" s="166">
        <f>IF(N184="základní",J184,0)</f>
        <v>32550</v>
      </c>
      <c r="BF184" s="166">
        <f>IF(N184="snížená",J184,0)</f>
        <v>0</v>
      </c>
      <c r="BG184" s="166">
        <f>IF(N184="zákl. přenesená",J184,0)</f>
        <v>0</v>
      </c>
      <c r="BH184" s="166">
        <f>IF(N184="sníž. přenesená",J184,0)</f>
        <v>0</v>
      </c>
      <c r="BI184" s="166">
        <f>IF(N184="nulová",J184,0)</f>
        <v>0</v>
      </c>
      <c r="BJ184" s="19" t="s">
        <v>87</v>
      </c>
      <c r="BK184" s="166">
        <f>ROUND(I184*H184,2)</f>
        <v>32550</v>
      </c>
      <c r="BL184" s="19" t="s">
        <v>163</v>
      </c>
      <c r="BM184" s="165" t="s">
        <v>1608</v>
      </c>
    </row>
    <row r="185" spans="1:65" s="13" customFormat="1" ht="10">
      <c r="B185" s="204"/>
      <c r="C185" s="205"/>
      <c r="D185" s="167" t="s">
        <v>247</v>
      </c>
      <c r="E185" s="206" t="s">
        <v>35</v>
      </c>
      <c r="F185" s="207" t="s">
        <v>1609</v>
      </c>
      <c r="G185" s="205"/>
      <c r="H185" s="208">
        <v>1</v>
      </c>
      <c r="I185" s="209"/>
      <c r="J185" s="205"/>
      <c r="K185" s="205"/>
      <c r="L185" s="210"/>
      <c r="M185" s="211"/>
      <c r="N185" s="212"/>
      <c r="O185" s="212"/>
      <c r="P185" s="212"/>
      <c r="Q185" s="212"/>
      <c r="R185" s="212"/>
      <c r="S185" s="212"/>
      <c r="T185" s="213"/>
      <c r="AT185" s="214" t="s">
        <v>247</v>
      </c>
      <c r="AU185" s="214" t="s">
        <v>89</v>
      </c>
      <c r="AV185" s="13" t="s">
        <v>89</v>
      </c>
      <c r="AW185" s="13" t="s">
        <v>39</v>
      </c>
      <c r="AX185" s="13" t="s">
        <v>87</v>
      </c>
      <c r="AY185" s="214" t="s">
        <v>154</v>
      </c>
    </row>
    <row r="186" spans="1:65" s="2" customFormat="1" ht="16.5" customHeight="1">
      <c r="A186" s="37"/>
      <c r="B186" s="38"/>
      <c r="C186" s="154" t="s">
        <v>390</v>
      </c>
      <c r="D186" s="154" t="s">
        <v>149</v>
      </c>
      <c r="E186" s="155" t="s">
        <v>1089</v>
      </c>
      <c r="F186" s="156" t="s">
        <v>1090</v>
      </c>
      <c r="G186" s="157" t="s">
        <v>245</v>
      </c>
      <c r="H186" s="158">
        <v>3</v>
      </c>
      <c r="I186" s="159">
        <v>4300</v>
      </c>
      <c r="J186" s="160">
        <f>ROUND(I186*H186,2)</f>
        <v>12900</v>
      </c>
      <c r="K186" s="156" t="s">
        <v>251</v>
      </c>
      <c r="L186" s="42"/>
      <c r="M186" s="161" t="s">
        <v>35</v>
      </c>
      <c r="N186" s="162" t="s">
        <v>50</v>
      </c>
      <c r="O186" s="67"/>
      <c r="P186" s="163">
        <f>O186*H186</f>
        <v>0</v>
      </c>
      <c r="Q186" s="163">
        <v>1.0189999999999999E-2</v>
      </c>
      <c r="R186" s="163">
        <f>Q186*H186</f>
        <v>3.057E-2</v>
      </c>
      <c r="S186" s="163">
        <v>0</v>
      </c>
      <c r="T186" s="164">
        <f>S186*H186</f>
        <v>0</v>
      </c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R186" s="165" t="s">
        <v>163</v>
      </c>
      <c r="AT186" s="165" t="s">
        <v>149</v>
      </c>
      <c r="AU186" s="165" t="s">
        <v>89</v>
      </c>
      <c r="AY186" s="19" t="s">
        <v>154</v>
      </c>
      <c r="BE186" s="166">
        <f>IF(N186="základní",J186,0)</f>
        <v>12900</v>
      </c>
      <c r="BF186" s="166">
        <f>IF(N186="snížená",J186,0)</f>
        <v>0</v>
      </c>
      <c r="BG186" s="166">
        <f>IF(N186="zákl. přenesená",J186,0)</f>
        <v>0</v>
      </c>
      <c r="BH186" s="166">
        <f>IF(N186="sníž. přenesená",J186,0)</f>
        <v>0</v>
      </c>
      <c r="BI186" s="166">
        <f>IF(N186="nulová",J186,0)</f>
        <v>0</v>
      </c>
      <c r="BJ186" s="19" t="s">
        <v>87</v>
      </c>
      <c r="BK186" s="166">
        <f>ROUND(I186*H186,2)</f>
        <v>12900</v>
      </c>
      <c r="BL186" s="19" t="s">
        <v>163</v>
      </c>
      <c r="BM186" s="165" t="s">
        <v>1610</v>
      </c>
    </row>
    <row r="187" spans="1:65" s="2" customFormat="1" ht="10">
      <c r="A187" s="37"/>
      <c r="B187" s="38"/>
      <c r="C187" s="39"/>
      <c r="D187" s="215" t="s">
        <v>253</v>
      </c>
      <c r="E187" s="39"/>
      <c r="F187" s="216" t="s">
        <v>1092</v>
      </c>
      <c r="G187" s="39"/>
      <c r="H187" s="39"/>
      <c r="I187" s="169"/>
      <c r="J187" s="39"/>
      <c r="K187" s="39"/>
      <c r="L187" s="42"/>
      <c r="M187" s="170"/>
      <c r="N187" s="171"/>
      <c r="O187" s="67"/>
      <c r="P187" s="67"/>
      <c r="Q187" s="67"/>
      <c r="R187" s="67"/>
      <c r="S187" s="67"/>
      <c r="T187" s="68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T187" s="19" t="s">
        <v>253</v>
      </c>
      <c r="AU187" s="19" t="s">
        <v>89</v>
      </c>
    </row>
    <row r="188" spans="1:65" s="2" customFormat="1" ht="16.5" customHeight="1">
      <c r="A188" s="37"/>
      <c r="B188" s="38"/>
      <c r="C188" s="228" t="s">
        <v>396</v>
      </c>
      <c r="D188" s="228" t="s">
        <v>463</v>
      </c>
      <c r="E188" s="229" t="s">
        <v>1611</v>
      </c>
      <c r="F188" s="230" t="s">
        <v>1612</v>
      </c>
      <c r="G188" s="231" t="s">
        <v>245</v>
      </c>
      <c r="H188" s="232">
        <v>2</v>
      </c>
      <c r="I188" s="233">
        <v>34702.5</v>
      </c>
      <c r="J188" s="234">
        <f>ROUND(I188*H188,2)</f>
        <v>69405</v>
      </c>
      <c r="K188" s="230" t="s">
        <v>35</v>
      </c>
      <c r="L188" s="235"/>
      <c r="M188" s="236" t="s">
        <v>35</v>
      </c>
      <c r="N188" s="237" t="s">
        <v>50</v>
      </c>
      <c r="O188" s="67"/>
      <c r="P188" s="163">
        <f>O188*H188</f>
        <v>0</v>
      </c>
      <c r="Q188" s="163">
        <v>4</v>
      </c>
      <c r="R188" s="163">
        <f>Q188*H188</f>
        <v>8</v>
      </c>
      <c r="S188" s="163">
        <v>0</v>
      </c>
      <c r="T188" s="164">
        <f>S188*H188</f>
        <v>0</v>
      </c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R188" s="165" t="s">
        <v>179</v>
      </c>
      <c r="AT188" s="165" t="s">
        <v>463</v>
      </c>
      <c r="AU188" s="165" t="s">
        <v>89</v>
      </c>
      <c r="AY188" s="19" t="s">
        <v>154</v>
      </c>
      <c r="BE188" s="166">
        <f>IF(N188="základní",J188,0)</f>
        <v>69405</v>
      </c>
      <c r="BF188" s="166">
        <f>IF(N188="snížená",J188,0)</f>
        <v>0</v>
      </c>
      <c r="BG188" s="166">
        <f>IF(N188="zákl. přenesená",J188,0)</f>
        <v>0</v>
      </c>
      <c r="BH188" s="166">
        <f>IF(N188="sníž. přenesená",J188,0)</f>
        <v>0</v>
      </c>
      <c r="BI188" s="166">
        <f>IF(N188="nulová",J188,0)</f>
        <v>0</v>
      </c>
      <c r="BJ188" s="19" t="s">
        <v>87</v>
      </c>
      <c r="BK188" s="166">
        <f>ROUND(I188*H188,2)</f>
        <v>69405</v>
      </c>
      <c r="BL188" s="19" t="s">
        <v>163</v>
      </c>
      <c r="BM188" s="165" t="s">
        <v>1613</v>
      </c>
    </row>
    <row r="189" spans="1:65" s="13" customFormat="1" ht="10">
      <c r="B189" s="204"/>
      <c r="C189" s="205"/>
      <c r="D189" s="167" t="s">
        <v>247</v>
      </c>
      <c r="E189" s="206" t="s">
        <v>35</v>
      </c>
      <c r="F189" s="207" t="s">
        <v>1614</v>
      </c>
      <c r="G189" s="205"/>
      <c r="H189" s="208">
        <v>2</v>
      </c>
      <c r="I189" s="209"/>
      <c r="J189" s="205"/>
      <c r="K189" s="205"/>
      <c r="L189" s="210"/>
      <c r="M189" s="211"/>
      <c r="N189" s="212"/>
      <c r="O189" s="212"/>
      <c r="P189" s="212"/>
      <c r="Q189" s="212"/>
      <c r="R189" s="212"/>
      <c r="S189" s="212"/>
      <c r="T189" s="213"/>
      <c r="AT189" s="214" t="s">
        <v>247</v>
      </c>
      <c r="AU189" s="214" t="s">
        <v>89</v>
      </c>
      <c r="AV189" s="13" t="s">
        <v>89</v>
      </c>
      <c r="AW189" s="13" t="s">
        <v>39</v>
      </c>
      <c r="AX189" s="13" t="s">
        <v>87</v>
      </c>
      <c r="AY189" s="214" t="s">
        <v>154</v>
      </c>
    </row>
    <row r="190" spans="1:65" s="2" customFormat="1" ht="16.5" customHeight="1">
      <c r="A190" s="37"/>
      <c r="B190" s="38"/>
      <c r="C190" s="228" t="s">
        <v>401</v>
      </c>
      <c r="D190" s="228" t="s">
        <v>463</v>
      </c>
      <c r="E190" s="229" t="s">
        <v>1615</v>
      </c>
      <c r="F190" s="230" t="s">
        <v>1616</v>
      </c>
      <c r="G190" s="231" t="s">
        <v>245</v>
      </c>
      <c r="H190" s="232">
        <v>1</v>
      </c>
      <c r="I190" s="233">
        <v>1732.5</v>
      </c>
      <c r="J190" s="234">
        <f>ROUND(I190*H190,2)</f>
        <v>1732.5</v>
      </c>
      <c r="K190" s="230" t="s">
        <v>251</v>
      </c>
      <c r="L190" s="235"/>
      <c r="M190" s="236" t="s">
        <v>35</v>
      </c>
      <c r="N190" s="237" t="s">
        <v>50</v>
      </c>
      <c r="O190" s="67"/>
      <c r="P190" s="163">
        <f>O190*H190</f>
        <v>0</v>
      </c>
      <c r="Q190" s="163">
        <v>0.26200000000000001</v>
      </c>
      <c r="R190" s="163">
        <f>Q190*H190</f>
        <v>0.26200000000000001</v>
      </c>
      <c r="S190" s="163">
        <v>0</v>
      </c>
      <c r="T190" s="164">
        <f>S190*H190</f>
        <v>0</v>
      </c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R190" s="165" t="s">
        <v>179</v>
      </c>
      <c r="AT190" s="165" t="s">
        <v>463</v>
      </c>
      <c r="AU190" s="165" t="s">
        <v>89</v>
      </c>
      <c r="AY190" s="19" t="s">
        <v>154</v>
      </c>
      <c r="BE190" s="166">
        <f>IF(N190="základní",J190,0)</f>
        <v>1732.5</v>
      </c>
      <c r="BF190" s="166">
        <f>IF(N190="snížená",J190,0)</f>
        <v>0</v>
      </c>
      <c r="BG190" s="166">
        <f>IF(N190="zákl. přenesená",J190,0)</f>
        <v>0</v>
      </c>
      <c r="BH190" s="166">
        <f>IF(N190="sníž. přenesená",J190,0)</f>
        <v>0</v>
      </c>
      <c r="BI190" s="166">
        <f>IF(N190="nulová",J190,0)</f>
        <v>0</v>
      </c>
      <c r="BJ190" s="19" t="s">
        <v>87</v>
      </c>
      <c r="BK190" s="166">
        <f>ROUND(I190*H190,2)</f>
        <v>1732.5</v>
      </c>
      <c r="BL190" s="19" t="s">
        <v>163</v>
      </c>
      <c r="BM190" s="165" t="s">
        <v>1617</v>
      </c>
    </row>
    <row r="191" spans="1:65" s="13" customFormat="1" ht="10">
      <c r="B191" s="204"/>
      <c r="C191" s="205"/>
      <c r="D191" s="167" t="s">
        <v>247</v>
      </c>
      <c r="E191" s="206" t="s">
        <v>35</v>
      </c>
      <c r="F191" s="207" t="s">
        <v>1601</v>
      </c>
      <c r="G191" s="205"/>
      <c r="H191" s="208">
        <v>1</v>
      </c>
      <c r="I191" s="209"/>
      <c r="J191" s="205"/>
      <c r="K191" s="205"/>
      <c r="L191" s="210"/>
      <c r="M191" s="211"/>
      <c r="N191" s="212"/>
      <c r="O191" s="212"/>
      <c r="P191" s="212"/>
      <c r="Q191" s="212"/>
      <c r="R191" s="212"/>
      <c r="S191" s="212"/>
      <c r="T191" s="213"/>
      <c r="AT191" s="214" t="s">
        <v>247</v>
      </c>
      <c r="AU191" s="214" t="s">
        <v>89</v>
      </c>
      <c r="AV191" s="13" t="s">
        <v>89</v>
      </c>
      <c r="AW191" s="13" t="s">
        <v>39</v>
      </c>
      <c r="AX191" s="13" t="s">
        <v>87</v>
      </c>
      <c r="AY191" s="214" t="s">
        <v>154</v>
      </c>
    </row>
    <row r="192" spans="1:65" s="2" customFormat="1" ht="16.5" customHeight="1">
      <c r="A192" s="37"/>
      <c r="B192" s="38"/>
      <c r="C192" s="154" t="s">
        <v>406</v>
      </c>
      <c r="D192" s="154" t="s">
        <v>149</v>
      </c>
      <c r="E192" s="155" t="s">
        <v>1099</v>
      </c>
      <c r="F192" s="156" t="s">
        <v>1100</v>
      </c>
      <c r="G192" s="157" t="s">
        <v>245</v>
      </c>
      <c r="H192" s="158">
        <v>1</v>
      </c>
      <c r="I192" s="159">
        <v>24800</v>
      </c>
      <c r="J192" s="160">
        <f>ROUND(I192*H192,2)</f>
        <v>24800</v>
      </c>
      <c r="K192" s="156" t="s">
        <v>251</v>
      </c>
      <c r="L192" s="42"/>
      <c r="M192" s="161" t="s">
        <v>35</v>
      </c>
      <c r="N192" s="162" t="s">
        <v>50</v>
      </c>
      <c r="O192" s="67"/>
      <c r="P192" s="163">
        <f>O192*H192</f>
        <v>0</v>
      </c>
      <c r="Q192" s="163">
        <v>2.8539999999999999E-2</v>
      </c>
      <c r="R192" s="163">
        <f>Q192*H192</f>
        <v>2.8539999999999999E-2</v>
      </c>
      <c r="S192" s="163">
        <v>0</v>
      </c>
      <c r="T192" s="164">
        <f>S192*H192</f>
        <v>0</v>
      </c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R192" s="165" t="s">
        <v>163</v>
      </c>
      <c r="AT192" s="165" t="s">
        <v>149</v>
      </c>
      <c r="AU192" s="165" t="s">
        <v>89</v>
      </c>
      <c r="AY192" s="19" t="s">
        <v>154</v>
      </c>
      <c r="BE192" s="166">
        <f>IF(N192="základní",J192,0)</f>
        <v>24800</v>
      </c>
      <c r="BF192" s="166">
        <f>IF(N192="snížená",J192,0)</f>
        <v>0</v>
      </c>
      <c r="BG192" s="166">
        <f>IF(N192="zákl. přenesená",J192,0)</f>
        <v>0</v>
      </c>
      <c r="BH192" s="166">
        <f>IF(N192="sníž. přenesená",J192,0)</f>
        <v>0</v>
      </c>
      <c r="BI192" s="166">
        <f>IF(N192="nulová",J192,0)</f>
        <v>0</v>
      </c>
      <c r="BJ192" s="19" t="s">
        <v>87</v>
      </c>
      <c r="BK192" s="166">
        <f>ROUND(I192*H192,2)</f>
        <v>24800</v>
      </c>
      <c r="BL192" s="19" t="s">
        <v>163</v>
      </c>
      <c r="BM192" s="165" t="s">
        <v>1618</v>
      </c>
    </row>
    <row r="193" spans="1:65" s="2" customFormat="1" ht="10">
      <c r="A193" s="37"/>
      <c r="B193" s="38"/>
      <c r="C193" s="39"/>
      <c r="D193" s="215" t="s">
        <v>253</v>
      </c>
      <c r="E193" s="39"/>
      <c r="F193" s="216" t="s">
        <v>1102</v>
      </c>
      <c r="G193" s="39"/>
      <c r="H193" s="39"/>
      <c r="I193" s="169"/>
      <c r="J193" s="39"/>
      <c r="K193" s="39"/>
      <c r="L193" s="42"/>
      <c r="M193" s="170"/>
      <c r="N193" s="171"/>
      <c r="O193" s="67"/>
      <c r="P193" s="67"/>
      <c r="Q193" s="67"/>
      <c r="R193" s="67"/>
      <c r="S193" s="67"/>
      <c r="T193" s="68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T193" s="19" t="s">
        <v>253</v>
      </c>
      <c r="AU193" s="19" t="s">
        <v>89</v>
      </c>
    </row>
    <row r="194" spans="1:65" s="2" customFormat="1" ht="16.5" customHeight="1">
      <c r="A194" s="37"/>
      <c r="B194" s="38"/>
      <c r="C194" s="228" t="s">
        <v>414</v>
      </c>
      <c r="D194" s="228" t="s">
        <v>463</v>
      </c>
      <c r="E194" s="229" t="s">
        <v>1619</v>
      </c>
      <c r="F194" s="230" t="s">
        <v>1620</v>
      </c>
      <c r="G194" s="231" t="s">
        <v>245</v>
      </c>
      <c r="H194" s="232">
        <v>1</v>
      </c>
      <c r="I194" s="233">
        <v>152880</v>
      </c>
      <c r="J194" s="234">
        <f>ROUND(I194*H194,2)</f>
        <v>152880</v>
      </c>
      <c r="K194" s="230" t="s">
        <v>35</v>
      </c>
      <c r="L194" s="235"/>
      <c r="M194" s="236" t="s">
        <v>35</v>
      </c>
      <c r="N194" s="237" t="s">
        <v>50</v>
      </c>
      <c r="O194" s="67"/>
      <c r="P194" s="163">
        <f>O194*H194</f>
        <v>0</v>
      </c>
      <c r="Q194" s="163">
        <v>11.5</v>
      </c>
      <c r="R194" s="163">
        <f>Q194*H194</f>
        <v>11.5</v>
      </c>
      <c r="S194" s="163">
        <v>0</v>
      </c>
      <c r="T194" s="164">
        <f>S194*H194</f>
        <v>0</v>
      </c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R194" s="165" t="s">
        <v>179</v>
      </c>
      <c r="AT194" s="165" t="s">
        <v>463</v>
      </c>
      <c r="AU194" s="165" t="s">
        <v>89</v>
      </c>
      <c r="AY194" s="19" t="s">
        <v>154</v>
      </c>
      <c r="BE194" s="166">
        <f>IF(N194="základní",J194,0)</f>
        <v>152880</v>
      </c>
      <c r="BF194" s="166">
        <f>IF(N194="snížená",J194,0)</f>
        <v>0</v>
      </c>
      <c r="BG194" s="166">
        <f>IF(N194="zákl. přenesená",J194,0)</f>
        <v>0</v>
      </c>
      <c r="BH194" s="166">
        <f>IF(N194="sníž. přenesená",J194,0)</f>
        <v>0</v>
      </c>
      <c r="BI194" s="166">
        <f>IF(N194="nulová",J194,0)</f>
        <v>0</v>
      </c>
      <c r="BJ194" s="19" t="s">
        <v>87</v>
      </c>
      <c r="BK194" s="166">
        <f>ROUND(I194*H194,2)</f>
        <v>152880</v>
      </c>
      <c r="BL194" s="19" t="s">
        <v>163</v>
      </c>
      <c r="BM194" s="165" t="s">
        <v>1621</v>
      </c>
    </row>
    <row r="195" spans="1:65" s="13" customFormat="1" ht="10">
      <c r="B195" s="204"/>
      <c r="C195" s="205"/>
      <c r="D195" s="167" t="s">
        <v>247</v>
      </c>
      <c r="E195" s="206" t="s">
        <v>35</v>
      </c>
      <c r="F195" s="207" t="s">
        <v>1622</v>
      </c>
      <c r="G195" s="205"/>
      <c r="H195" s="208">
        <v>1</v>
      </c>
      <c r="I195" s="209"/>
      <c r="J195" s="205"/>
      <c r="K195" s="205"/>
      <c r="L195" s="210"/>
      <c r="M195" s="211"/>
      <c r="N195" s="212"/>
      <c r="O195" s="212"/>
      <c r="P195" s="212"/>
      <c r="Q195" s="212"/>
      <c r="R195" s="212"/>
      <c r="S195" s="212"/>
      <c r="T195" s="213"/>
      <c r="AT195" s="214" t="s">
        <v>247</v>
      </c>
      <c r="AU195" s="214" t="s">
        <v>89</v>
      </c>
      <c r="AV195" s="13" t="s">
        <v>89</v>
      </c>
      <c r="AW195" s="13" t="s">
        <v>39</v>
      </c>
      <c r="AX195" s="13" t="s">
        <v>87</v>
      </c>
      <c r="AY195" s="214" t="s">
        <v>154</v>
      </c>
    </row>
    <row r="196" spans="1:65" s="2" customFormat="1" ht="16.5" customHeight="1">
      <c r="A196" s="37"/>
      <c r="B196" s="38"/>
      <c r="C196" s="228" t="s">
        <v>420</v>
      </c>
      <c r="D196" s="228" t="s">
        <v>463</v>
      </c>
      <c r="E196" s="229" t="s">
        <v>1623</v>
      </c>
      <c r="F196" s="230" t="s">
        <v>1624</v>
      </c>
      <c r="G196" s="231" t="s">
        <v>245</v>
      </c>
      <c r="H196" s="232">
        <v>3</v>
      </c>
      <c r="I196" s="233">
        <v>2572.5</v>
      </c>
      <c r="J196" s="234">
        <f>ROUND(I196*H196,2)</f>
        <v>7717.5</v>
      </c>
      <c r="K196" s="230" t="s">
        <v>35</v>
      </c>
      <c r="L196" s="235"/>
      <c r="M196" s="236" t="s">
        <v>35</v>
      </c>
      <c r="N196" s="237" t="s">
        <v>50</v>
      </c>
      <c r="O196" s="67"/>
      <c r="P196" s="163">
        <f>O196*H196</f>
        <v>0</v>
      </c>
      <c r="Q196" s="163">
        <v>2E-3</v>
      </c>
      <c r="R196" s="163">
        <f>Q196*H196</f>
        <v>6.0000000000000001E-3</v>
      </c>
      <c r="S196" s="163">
        <v>0</v>
      </c>
      <c r="T196" s="164">
        <f>S196*H196</f>
        <v>0</v>
      </c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R196" s="165" t="s">
        <v>179</v>
      </c>
      <c r="AT196" s="165" t="s">
        <v>463</v>
      </c>
      <c r="AU196" s="165" t="s">
        <v>89</v>
      </c>
      <c r="AY196" s="19" t="s">
        <v>154</v>
      </c>
      <c r="BE196" s="166">
        <f>IF(N196="základní",J196,0)</f>
        <v>7717.5</v>
      </c>
      <c r="BF196" s="166">
        <f>IF(N196="snížená",J196,0)</f>
        <v>0</v>
      </c>
      <c r="BG196" s="166">
        <f>IF(N196="zákl. přenesená",J196,0)</f>
        <v>0</v>
      </c>
      <c r="BH196" s="166">
        <f>IF(N196="sníž. přenesená",J196,0)</f>
        <v>0</v>
      </c>
      <c r="BI196" s="166">
        <f>IF(N196="nulová",J196,0)</f>
        <v>0</v>
      </c>
      <c r="BJ196" s="19" t="s">
        <v>87</v>
      </c>
      <c r="BK196" s="166">
        <f>ROUND(I196*H196,2)</f>
        <v>7717.5</v>
      </c>
      <c r="BL196" s="19" t="s">
        <v>163</v>
      </c>
      <c r="BM196" s="165" t="s">
        <v>1625</v>
      </c>
    </row>
    <row r="197" spans="1:65" s="13" customFormat="1" ht="10">
      <c r="B197" s="204"/>
      <c r="C197" s="205"/>
      <c r="D197" s="167" t="s">
        <v>247</v>
      </c>
      <c r="E197" s="206" t="s">
        <v>35</v>
      </c>
      <c r="F197" s="207" t="s">
        <v>159</v>
      </c>
      <c r="G197" s="205"/>
      <c r="H197" s="208">
        <v>3</v>
      </c>
      <c r="I197" s="209"/>
      <c r="J197" s="205"/>
      <c r="K197" s="205"/>
      <c r="L197" s="210"/>
      <c r="M197" s="211"/>
      <c r="N197" s="212"/>
      <c r="O197" s="212"/>
      <c r="P197" s="212"/>
      <c r="Q197" s="212"/>
      <c r="R197" s="212"/>
      <c r="S197" s="212"/>
      <c r="T197" s="213"/>
      <c r="AT197" s="214" t="s">
        <v>247</v>
      </c>
      <c r="AU197" s="214" t="s">
        <v>89</v>
      </c>
      <c r="AV197" s="13" t="s">
        <v>89</v>
      </c>
      <c r="AW197" s="13" t="s">
        <v>39</v>
      </c>
      <c r="AX197" s="13" t="s">
        <v>87</v>
      </c>
      <c r="AY197" s="214" t="s">
        <v>154</v>
      </c>
    </row>
    <row r="198" spans="1:65" s="2" customFormat="1" ht="24.15" customHeight="1">
      <c r="A198" s="37"/>
      <c r="B198" s="38"/>
      <c r="C198" s="154" t="s">
        <v>425</v>
      </c>
      <c r="D198" s="154" t="s">
        <v>149</v>
      </c>
      <c r="E198" s="155" t="s">
        <v>1626</v>
      </c>
      <c r="F198" s="156" t="s">
        <v>1627</v>
      </c>
      <c r="G198" s="157" t="s">
        <v>274</v>
      </c>
      <c r="H198" s="158">
        <v>0.45</v>
      </c>
      <c r="I198" s="159">
        <v>6550</v>
      </c>
      <c r="J198" s="160">
        <f>ROUND(I198*H198,2)</f>
        <v>2947.5</v>
      </c>
      <c r="K198" s="156" t="s">
        <v>251</v>
      </c>
      <c r="L198" s="42"/>
      <c r="M198" s="161" t="s">
        <v>35</v>
      </c>
      <c r="N198" s="162" t="s">
        <v>50</v>
      </c>
      <c r="O198" s="67"/>
      <c r="P198" s="163">
        <f>O198*H198</f>
        <v>0</v>
      </c>
      <c r="Q198" s="163">
        <v>3.16E-3</v>
      </c>
      <c r="R198" s="163">
        <f>Q198*H198</f>
        <v>1.4220000000000001E-3</v>
      </c>
      <c r="S198" s="163">
        <v>6.9000000000000006E-2</v>
      </c>
      <c r="T198" s="164">
        <f>S198*H198</f>
        <v>3.1050000000000005E-2</v>
      </c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R198" s="165" t="s">
        <v>163</v>
      </c>
      <c r="AT198" s="165" t="s">
        <v>149</v>
      </c>
      <c r="AU198" s="165" t="s">
        <v>89</v>
      </c>
      <c r="AY198" s="19" t="s">
        <v>154</v>
      </c>
      <c r="BE198" s="166">
        <f>IF(N198="základní",J198,0)</f>
        <v>2947.5</v>
      </c>
      <c r="BF198" s="166">
        <f>IF(N198="snížená",J198,0)</f>
        <v>0</v>
      </c>
      <c r="BG198" s="166">
        <f>IF(N198="zákl. přenesená",J198,0)</f>
        <v>0</v>
      </c>
      <c r="BH198" s="166">
        <f>IF(N198="sníž. přenesená",J198,0)</f>
        <v>0</v>
      </c>
      <c r="BI198" s="166">
        <f>IF(N198="nulová",J198,0)</f>
        <v>0</v>
      </c>
      <c r="BJ198" s="19" t="s">
        <v>87</v>
      </c>
      <c r="BK198" s="166">
        <f>ROUND(I198*H198,2)</f>
        <v>2947.5</v>
      </c>
      <c r="BL198" s="19" t="s">
        <v>163</v>
      </c>
      <c r="BM198" s="165" t="s">
        <v>1628</v>
      </c>
    </row>
    <row r="199" spans="1:65" s="2" customFormat="1" ht="10">
      <c r="A199" s="37"/>
      <c r="B199" s="38"/>
      <c r="C199" s="39"/>
      <c r="D199" s="215" t="s">
        <v>253</v>
      </c>
      <c r="E199" s="39"/>
      <c r="F199" s="216" t="s">
        <v>1629</v>
      </c>
      <c r="G199" s="39"/>
      <c r="H199" s="39"/>
      <c r="I199" s="169"/>
      <c r="J199" s="39"/>
      <c r="K199" s="39"/>
      <c r="L199" s="42"/>
      <c r="M199" s="170"/>
      <c r="N199" s="171"/>
      <c r="O199" s="67"/>
      <c r="P199" s="67"/>
      <c r="Q199" s="67"/>
      <c r="R199" s="67"/>
      <c r="S199" s="67"/>
      <c r="T199" s="68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T199" s="19" t="s">
        <v>253</v>
      </c>
      <c r="AU199" s="19" t="s">
        <v>89</v>
      </c>
    </row>
    <row r="200" spans="1:65" s="13" customFormat="1" ht="10">
      <c r="B200" s="204"/>
      <c r="C200" s="205"/>
      <c r="D200" s="167" t="s">
        <v>247</v>
      </c>
      <c r="E200" s="206" t="s">
        <v>35</v>
      </c>
      <c r="F200" s="207" t="s">
        <v>1630</v>
      </c>
      <c r="G200" s="205"/>
      <c r="H200" s="208">
        <v>0.15</v>
      </c>
      <c r="I200" s="209"/>
      <c r="J200" s="205"/>
      <c r="K200" s="205"/>
      <c r="L200" s="210"/>
      <c r="M200" s="211"/>
      <c r="N200" s="212"/>
      <c r="O200" s="212"/>
      <c r="P200" s="212"/>
      <c r="Q200" s="212"/>
      <c r="R200" s="212"/>
      <c r="S200" s="212"/>
      <c r="T200" s="213"/>
      <c r="AT200" s="214" t="s">
        <v>247</v>
      </c>
      <c r="AU200" s="214" t="s">
        <v>89</v>
      </c>
      <c r="AV200" s="13" t="s">
        <v>89</v>
      </c>
      <c r="AW200" s="13" t="s">
        <v>39</v>
      </c>
      <c r="AX200" s="13" t="s">
        <v>79</v>
      </c>
      <c r="AY200" s="214" t="s">
        <v>154</v>
      </c>
    </row>
    <row r="201" spans="1:65" s="13" customFormat="1" ht="10">
      <c r="B201" s="204"/>
      <c r="C201" s="205"/>
      <c r="D201" s="167" t="s">
        <v>247</v>
      </c>
      <c r="E201" s="206" t="s">
        <v>35</v>
      </c>
      <c r="F201" s="207" t="s">
        <v>1631</v>
      </c>
      <c r="G201" s="205"/>
      <c r="H201" s="208">
        <v>0.3</v>
      </c>
      <c r="I201" s="209"/>
      <c r="J201" s="205"/>
      <c r="K201" s="205"/>
      <c r="L201" s="210"/>
      <c r="M201" s="211"/>
      <c r="N201" s="212"/>
      <c r="O201" s="212"/>
      <c r="P201" s="212"/>
      <c r="Q201" s="212"/>
      <c r="R201" s="212"/>
      <c r="S201" s="212"/>
      <c r="T201" s="213"/>
      <c r="AT201" s="214" t="s">
        <v>247</v>
      </c>
      <c r="AU201" s="214" t="s">
        <v>89</v>
      </c>
      <c r="AV201" s="13" t="s">
        <v>89</v>
      </c>
      <c r="AW201" s="13" t="s">
        <v>39</v>
      </c>
      <c r="AX201" s="13" t="s">
        <v>79</v>
      </c>
      <c r="AY201" s="214" t="s">
        <v>154</v>
      </c>
    </row>
    <row r="202" spans="1:65" s="14" customFormat="1" ht="10">
      <c r="B202" s="217"/>
      <c r="C202" s="218"/>
      <c r="D202" s="167" t="s">
        <v>247</v>
      </c>
      <c r="E202" s="219" t="s">
        <v>35</v>
      </c>
      <c r="F202" s="220" t="s">
        <v>267</v>
      </c>
      <c r="G202" s="218"/>
      <c r="H202" s="221">
        <v>0.45</v>
      </c>
      <c r="I202" s="222"/>
      <c r="J202" s="218"/>
      <c r="K202" s="218"/>
      <c r="L202" s="223"/>
      <c r="M202" s="224"/>
      <c r="N202" s="225"/>
      <c r="O202" s="225"/>
      <c r="P202" s="225"/>
      <c r="Q202" s="225"/>
      <c r="R202" s="225"/>
      <c r="S202" s="225"/>
      <c r="T202" s="226"/>
      <c r="AT202" s="227" t="s">
        <v>247</v>
      </c>
      <c r="AU202" s="227" t="s">
        <v>89</v>
      </c>
      <c r="AV202" s="14" t="s">
        <v>163</v>
      </c>
      <c r="AW202" s="14" t="s">
        <v>39</v>
      </c>
      <c r="AX202" s="14" t="s">
        <v>87</v>
      </c>
      <c r="AY202" s="227" t="s">
        <v>154</v>
      </c>
    </row>
    <row r="203" spans="1:65" s="2" customFormat="1" ht="24.15" customHeight="1">
      <c r="A203" s="37"/>
      <c r="B203" s="38"/>
      <c r="C203" s="154" t="s">
        <v>430</v>
      </c>
      <c r="D203" s="154" t="s">
        <v>149</v>
      </c>
      <c r="E203" s="155" t="s">
        <v>1632</v>
      </c>
      <c r="F203" s="156" t="s">
        <v>1633</v>
      </c>
      <c r="G203" s="157" t="s">
        <v>274</v>
      </c>
      <c r="H203" s="158">
        <v>0.15</v>
      </c>
      <c r="I203" s="159">
        <v>11100</v>
      </c>
      <c r="J203" s="160">
        <f>ROUND(I203*H203,2)</f>
        <v>1665</v>
      </c>
      <c r="K203" s="156" t="s">
        <v>251</v>
      </c>
      <c r="L203" s="42"/>
      <c r="M203" s="161" t="s">
        <v>35</v>
      </c>
      <c r="N203" s="162" t="s">
        <v>50</v>
      </c>
      <c r="O203" s="67"/>
      <c r="P203" s="163">
        <f>O203*H203</f>
        <v>0</v>
      </c>
      <c r="Q203" s="163">
        <v>4.4999999999999997E-3</v>
      </c>
      <c r="R203" s="163">
        <f>Q203*H203</f>
        <v>6.7499999999999993E-4</v>
      </c>
      <c r="S203" s="163">
        <v>0.27</v>
      </c>
      <c r="T203" s="164">
        <f>S203*H203</f>
        <v>4.0500000000000001E-2</v>
      </c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R203" s="165" t="s">
        <v>163</v>
      </c>
      <c r="AT203" s="165" t="s">
        <v>149</v>
      </c>
      <c r="AU203" s="165" t="s">
        <v>89</v>
      </c>
      <c r="AY203" s="19" t="s">
        <v>154</v>
      </c>
      <c r="BE203" s="166">
        <f>IF(N203="základní",J203,0)</f>
        <v>1665</v>
      </c>
      <c r="BF203" s="166">
        <f>IF(N203="snížená",J203,0)</f>
        <v>0</v>
      </c>
      <c r="BG203" s="166">
        <f>IF(N203="zákl. přenesená",J203,0)</f>
        <v>0</v>
      </c>
      <c r="BH203" s="166">
        <f>IF(N203="sníž. přenesená",J203,0)</f>
        <v>0</v>
      </c>
      <c r="BI203" s="166">
        <f>IF(N203="nulová",J203,0)</f>
        <v>0</v>
      </c>
      <c r="BJ203" s="19" t="s">
        <v>87</v>
      </c>
      <c r="BK203" s="166">
        <f>ROUND(I203*H203,2)</f>
        <v>1665</v>
      </c>
      <c r="BL203" s="19" t="s">
        <v>163</v>
      </c>
      <c r="BM203" s="165" t="s">
        <v>1634</v>
      </c>
    </row>
    <row r="204" spans="1:65" s="2" customFormat="1" ht="10">
      <c r="A204" s="37"/>
      <c r="B204" s="38"/>
      <c r="C204" s="39"/>
      <c r="D204" s="215" t="s">
        <v>253</v>
      </c>
      <c r="E204" s="39"/>
      <c r="F204" s="216" t="s">
        <v>1635</v>
      </c>
      <c r="G204" s="39"/>
      <c r="H204" s="39"/>
      <c r="I204" s="169"/>
      <c r="J204" s="39"/>
      <c r="K204" s="39"/>
      <c r="L204" s="42"/>
      <c r="M204" s="170"/>
      <c r="N204" s="171"/>
      <c r="O204" s="67"/>
      <c r="P204" s="67"/>
      <c r="Q204" s="67"/>
      <c r="R204" s="67"/>
      <c r="S204" s="67"/>
      <c r="T204" s="68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T204" s="19" t="s">
        <v>253</v>
      </c>
      <c r="AU204" s="19" t="s">
        <v>89</v>
      </c>
    </row>
    <row r="205" spans="1:65" s="13" customFormat="1" ht="10">
      <c r="B205" s="204"/>
      <c r="C205" s="205"/>
      <c r="D205" s="167" t="s">
        <v>247</v>
      </c>
      <c r="E205" s="206" t="s">
        <v>35</v>
      </c>
      <c r="F205" s="207" t="s">
        <v>1636</v>
      </c>
      <c r="G205" s="205"/>
      <c r="H205" s="208">
        <v>0.15</v>
      </c>
      <c r="I205" s="209"/>
      <c r="J205" s="205"/>
      <c r="K205" s="205"/>
      <c r="L205" s="210"/>
      <c r="M205" s="211"/>
      <c r="N205" s="212"/>
      <c r="O205" s="212"/>
      <c r="P205" s="212"/>
      <c r="Q205" s="212"/>
      <c r="R205" s="212"/>
      <c r="S205" s="212"/>
      <c r="T205" s="213"/>
      <c r="AT205" s="214" t="s">
        <v>247</v>
      </c>
      <c r="AU205" s="214" t="s">
        <v>89</v>
      </c>
      <c r="AV205" s="13" t="s">
        <v>89</v>
      </c>
      <c r="AW205" s="13" t="s">
        <v>39</v>
      </c>
      <c r="AX205" s="13" t="s">
        <v>87</v>
      </c>
      <c r="AY205" s="214" t="s">
        <v>154</v>
      </c>
    </row>
    <row r="206" spans="1:65" s="2" customFormat="1" ht="24.15" customHeight="1">
      <c r="A206" s="37"/>
      <c r="B206" s="38"/>
      <c r="C206" s="154" t="s">
        <v>435</v>
      </c>
      <c r="D206" s="154" t="s">
        <v>149</v>
      </c>
      <c r="E206" s="155" t="s">
        <v>1637</v>
      </c>
      <c r="F206" s="156" t="s">
        <v>1638</v>
      </c>
      <c r="G206" s="157" t="s">
        <v>274</v>
      </c>
      <c r="H206" s="158">
        <v>0.15</v>
      </c>
      <c r="I206" s="159">
        <v>8770</v>
      </c>
      <c r="J206" s="160">
        <f>ROUND(I206*H206,2)</f>
        <v>1315.5</v>
      </c>
      <c r="K206" s="156" t="s">
        <v>251</v>
      </c>
      <c r="L206" s="42"/>
      <c r="M206" s="161" t="s">
        <v>35</v>
      </c>
      <c r="N206" s="162" t="s">
        <v>50</v>
      </c>
      <c r="O206" s="67"/>
      <c r="P206" s="163">
        <f>O206*H206</f>
        <v>0</v>
      </c>
      <c r="Q206" s="163">
        <v>3.9500000000000004E-3</v>
      </c>
      <c r="R206" s="163">
        <f>Q206*H206</f>
        <v>5.9250000000000004E-4</v>
      </c>
      <c r="S206" s="163">
        <v>0.16</v>
      </c>
      <c r="T206" s="164">
        <f>S206*H206</f>
        <v>2.4E-2</v>
      </c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R206" s="165" t="s">
        <v>163</v>
      </c>
      <c r="AT206" s="165" t="s">
        <v>149</v>
      </c>
      <c r="AU206" s="165" t="s">
        <v>89</v>
      </c>
      <c r="AY206" s="19" t="s">
        <v>154</v>
      </c>
      <c r="BE206" s="166">
        <f>IF(N206="základní",J206,0)</f>
        <v>1315.5</v>
      </c>
      <c r="BF206" s="166">
        <f>IF(N206="snížená",J206,0)</f>
        <v>0</v>
      </c>
      <c r="BG206" s="166">
        <f>IF(N206="zákl. přenesená",J206,0)</f>
        <v>0</v>
      </c>
      <c r="BH206" s="166">
        <f>IF(N206="sníž. přenesená",J206,0)</f>
        <v>0</v>
      </c>
      <c r="BI206" s="166">
        <f>IF(N206="nulová",J206,0)</f>
        <v>0</v>
      </c>
      <c r="BJ206" s="19" t="s">
        <v>87</v>
      </c>
      <c r="BK206" s="166">
        <f>ROUND(I206*H206,2)</f>
        <v>1315.5</v>
      </c>
      <c r="BL206" s="19" t="s">
        <v>163</v>
      </c>
      <c r="BM206" s="165" t="s">
        <v>1639</v>
      </c>
    </row>
    <row r="207" spans="1:65" s="2" customFormat="1" ht="10">
      <c r="A207" s="37"/>
      <c r="B207" s="38"/>
      <c r="C207" s="39"/>
      <c r="D207" s="215" t="s">
        <v>253</v>
      </c>
      <c r="E207" s="39"/>
      <c r="F207" s="216" t="s">
        <v>1640</v>
      </c>
      <c r="G207" s="39"/>
      <c r="H207" s="39"/>
      <c r="I207" s="169"/>
      <c r="J207" s="39"/>
      <c r="K207" s="39"/>
      <c r="L207" s="42"/>
      <c r="M207" s="170"/>
      <c r="N207" s="171"/>
      <c r="O207" s="67"/>
      <c r="P207" s="67"/>
      <c r="Q207" s="67"/>
      <c r="R207" s="67"/>
      <c r="S207" s="67"/>
      <c r="T207" s="68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T207" s="19" t="s">
        <v>253</v>
      </c>
      <c r="AU207" s="19" t="s">
        <v>89</v>
      </c>
    </row>
    <row r="208" spans="1:65" s="13" customFormat="1" ht="10">
      <c r="B208" s="204"/>
      <c r="C208" s="205"/>
      <c r="D208" s="167" t="s">
        <v>247</v>
      </c>
      <c r="E208" s="206" t="s">
        <v>35</v>
      </c>
      <c r="F208" s="207" t="s">
        <v>1641</v>
      </c>
      <c r="G208" s="205"/>
      <c r="H208" s="208">
        <v>0.15</v>
      </c>
      <c r="I208" s="209"/>
      <c r="J208" s="205"/>
      <c r="K208" s="205"/>
      <c r="L208" s="210"/>
      <c r="M208" s="211"/>
      <c r="N208" s="212"/>
      <c r="O208" s="212"/>
      <c r="P208" s="212"/>
      <c r="Q208" s="212"/>
      <c r="R208" s="212"/>
      <c r="S208" s="212"/>
      <c r="T208" s="213"/>
      <c r="AT208" s="214" t="s">
        <v>247</v>
      </c>
      <c r="AU208" s="214" t="s">
        <v>89</v>
      </c>
      <c r="AV208" s="13" t="s">
        <v>89</v>
      </c>
      <c r="AW208" s="13" t="s">
        <v>39</v>
      </c>
      <c r="AX208" s="13" t="s">
        <v>87</v>
      </c>
      <c r="AY208" s="214" t="s">
        <v>154</v>
      </c>
    </row>
    <row r="209" spans="1:65" s="2" customFormat="1" ht="16.5" customHeight="1">
      <c r="A209" s="37"/>
      <c r="B209" s="38"/>
      <c r="C209" s="154" t="s">
        <v>440</v>
      </c>
      <c r="D209" s="154" t="s">
        <v>149</v>
      </c>
      <c r="E209" s="155" t="s">
        <v>1642</v>
      </c>
      <c r="F209" s="156" t="s">
        <v>1643</v>
      </c>
      <c r="G209" s="157" t="s">
        <v>245</v>
      </c>
      <c r="H209" s="158">
        <v>5</v>
      </c>
      <c r="I209" s="159">
        <v>412</v>
      </c>
      <c r="J209" s="160">
        <f>ROUND(I209*H209,2)</f>
        <v>2060</v>
      </c>
      <c r="K209" s="156" t="s">
        <v>35</v>
      </c>
      <c r="L209" s="42"/>
      <c r="M209" s="161" t="s">
        <v>35</v>
      </c>
      <c r="N209" s="162" t="s">
        <v>50</v>
      </c>
      <c r="O209" s="67"/>
      <c r="P209" s="163">
        <f>O209*H209</f>
        <v>0</v>
      </c>
      <c r="Q209" s="163">
        <v>1.24E-3</v>
      </c>
      <c r="R209" s="163">
        <f>Q209*H209</f>
        <v>6.1999999999999998E-3</v>
      </c>
      <c r="S209" s="163">
        <v>0</v>
      </c>
      <c r="T209" s="164">
        <f>S209*H209</f>
        <v>0</v>
      </c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R209" s="165" t="s">
        <v>163</v>
      </c>
      <c r="AT209" s="165" t="s">
        <v>149</v>
      </c>
      <c r="AU209" s="165" t="s">
        <v>89</v>
      </c>
      <c r="AY209" s="19" t="s">
        <v>154</v>
      </c>
      <c r="BE209" s="166">
        <f>IF(N209="základní",J209,0)</f>
        <v>2060</v>
      </c>
      <c r="BF209" s="166">
        <f>IF(N209="snížená",J209,0)</f>
        <v>0</v>
      </c>
      <c r="BG209" s="166">
        <f>IF(N209="zákl. přenesená",J209,0)</f>
        <v>0</v>
      </c>
      <c r="BH209" s="166">
        <f>IF(N209="sníž. přenesená",J209,0)</f>
        <v>0</v>
      </c>
      <c r="BI209" s="166">
        <f>IF(N209="nulová",J209,0)</f>
        <v>0</v>
      </c>
      <c r="BJ209" s="19" t="s">
        <v>87</v>
      </c>
      <c r="BK209" s="166">
        <f>ROUND(I209*H209,2)</f>
        <v>2060</v>
      </c>
      <c r="BL209" s="19" t="s">
        <v>163</v>
      </c>
      <c r="BM209" s="165" t="s">
        <v>1644</v>
      </c>
    </row>
    <row r="210" spans="1:65" s="13" customFormat="1" ht="10">
      <c r="B210" s="204"/>
      <c r="C210" s="205"/>
      <c r="D210" s="167" t="s">
        <v>247</v>
      </c>
      <c r="E210" s="206" t="s">
        <v>35</v>
      </c>
      <c r="F210" s="207" t="s">
        <v>1645</v>
      </c>
      <c r="G210" s="205"/>
      <c r="H210" s="208">
        <v>1</v>
      </c>
      <c r="I210" s="209"/>
      <c r="J210" s="205"/>
      <c r="K210" s="205"/>
      <c r="L210" s="210"/>
      <c r="M210" s="211"/>
      <c r="N210" s="212"/>
      <c r="O210" s="212"/>
      <c r="P210" s="212"/>
      <c r="Q210" s="212"/>
      <c r="R210" s="212"/>
      <c r="S210" s="212"/>
      <c r="T210" s="213"/>
      <c r="AT210" s="214" t="s">
        <v>247</v>
      </c>
      <c r="AU210" s="214" t="s">
        <v>89</v>
      </c>
      <c r="AV210" s="13" t="s">
        <v>89</v>
      </c>
      <c r="AW210" s="13" t="s">
        <v>39</v>
      </c>
      <c r="AX210" s="13" t="s">
        <v>79</v>
      </c>
      <c r="AY210" s="214" t="s">
        <v>154</v>
      </c>
    </row>
    <row r="211" spans="1:65" s="13" customFormat="1" ht="10">
      <c r="B211" s="204"/>
      <c r="C211" s="205"/>
      <c r="D211" s="167" t="s">
        <v>247</v>
      </c>
      <c r="E211" s="206" t="s">
        <v>35</v>
      </c>
      <c r="F211" s="207" t="s">
        <v>1646</v>
      </c>
      <c r="G211" s="205"/>
      <c r="H211" s="208">
        <v>2</v>
      </c>
      <c r="I211" s="209"/>
      <c r="J211" s="205"/>
      <c r="K211" s="205"/>
      <c r="L211" s="210"/>
      <c r="M211" s="211"/>
      <c r="N211" s="212"/>
      <c r="O211" s="212"/>
      <c r="P211" s="212"/>
      <c r="Q211" s="212"/>
      <c r="R211" s="212"/>
      <c r="S211" s="212"/>
      <c r="T211" s="213"/>
      <c r="AT211" s="214" t="s">
        <v>247</v>
      </c>
      <c r="AU211" s="214" t="s">
        <v>89</v>
      </c>
      <c r="AV211" s="13" t="s">
        <v>89</v>
      </c>
      <c r="AW211" s="13" t="s">
        <v>39</v>
      </c>
      <c r="AX211" s="13" t="s">
        <v>79</v>
      </c>
      <c r="AY211" s="214" t="s">
        <v>154</v>
      </c>
    </row>
    <row r="212" spans="1:65" s="13" customFormat="1" ht="10">
      <c r="B212" s="204"/>
      <c r="C212" s="205"/>
      <c r="D212" s="167" t="s">
        <v>247</v>
      </c>
      <c r="E212" s="206" t="s">
        <v>35</v>
      </c>
      <c r="F212" s="207" t="s">
        <v>1647</v>
      </c>
      <c r="G212" s="205"/>
      <c r="H212" s="208">
        <v>1</v>
      </c>
      <c r="I212" s="209"/>
      <c r="J212" s="205"/>
      <c r="K212" s="205"/>
      <c r="L212" s="210"/>
      <c r="M212" s="211"/>
      <c r="N212" s="212"/>
      <c r="O212" s="212"/>
      <c r="P212" s="212"/>
      <c r="Q212" s="212"/>
      <c r="R212" s="212"/>
      <c r="S212" s="212"/>
      <c r="T212" s="213"/>
      <c r="AT212" s="214" t="s">
        <v>247</v>
      </c>
      <c r="AU212" s="214" t="s">
        <v>89</v>
      </c>
      <c r="AV212" s="13" t="s">
        <v>89</v>
      </c>
      <c r="AW212" s="13" t="s">
        <v>39</v>
      </c>
      <c r="AX212" s="13" t="s">
        <v>79</v>
      </c>
      <c r="AY212" s="214" t="s">
        <v>154</v>
      </c>
    </row>
    <row r="213" spans="1:65" s="13" customFormat="1" ht="10">
      <c r="B213" s="204"/>
      <c r="C213" s="205"/>
      <c r="D213" s="167" t="s">
        <v>247</v>
      </c>
      <c r="E213" s="206" t="s">
        <v>35</v>
      </c>
      <c r="F213" s="207" t="s">
        <v>1648</v>
      </c>
      <c r="G213" s="205"/>
      <c r="H213" s="208">
        <v>1</v>
      </c>
      <c r="I213" s="209"/>
      <c r="J213" s="205"/>
      <c r="K213" s="205"/>
      <c r="L213" s="210"/>
      <c r="M213" s="211"/>
      <c r="N213" s="212"/>
      <c r="O213" s="212"/>
      <c r="P213" s="212"/>
      <c r="Q213" s="212"/>
      <c r="R213" s="212"/>
      <c r="S213" s="212"/>
      <c r="T213" s="213"/>
      <c r="AT213" s="214" t="s">
        <v>247</v>
      </c>
      <c r="AU213" s="214" t="s">
        <v>89</v>
      </c>
      <c r="AV213" s="13" t="s">
        <v>89</v>
      </c>
      <c r="AW213" s="13" t="s">
        <v>39</v>
      </c>
      <c r="AX213" s="13" t="s">
        <v>79</v>
      </c>
      <c r="AY213" s="214" t="s">
        <v>154</v>
      </c>
    </row>
    <row r="214" spans="1:65" s="14" customFormat="1" ht="10">
      <c r="B214" s="217"/>
      <c r="C214" s="218"/>
      <c r="D214" s="167" t="s">
        <v>247</v>
      </c>
      <c r="E214" s="219" t="s">
        <v>35</v>
      </c>
      <c r="F214" s="220" t="s">
        <v>267</v>
      </c>
      <c r="G214" s="218"/>
      <c r="H214" s="221">
        <v>5</v>
      </c>
      <c r="I214" s="222"/>
      <c r="J214" s="218"/>
      <c r="K214" s="218"/>
      <c r="L214" s="223"/>
      <c r="M214" s="224"/>
      <c r="N214" s="225"/>
      <c r="O214" s="225"/>
      <c r="P214" s="225"/>
      <c r="Q214" s="225"/>
      <c r="R214" s="225"/>
      <c r="S214" s="225"/>
      <c r="T214" s="226"/>
      <c r="AT214" s="227" t="s">
        <v>247</v>
      </c>
      <c r="AU214" s="227" t="s">
        <v>89</v>
      </c>
      <c r="AV214" s="14" t="s">
        <v>163</v>
      </c>
      <c r="AW214" s="14" t="s">
        <v>39</v>
      </c>
      <c r="AX214" s="14" t="s">
        <v>87</v>
      </c>
      <c r="AY214" s="227" t="s">
        <v>154</v>
      </c>
    </row>
    <row r="215" spans="1:65" s="2" customFormat="1" ht="16.5" customHeight="1">
      <c r="A215" s="37"/>
      <c r="B215" s="38"/>
      <c r="C215" s="154" t="s">
        <v>445</v>
      </c>
      <c r="D215" s="154" t="s">
        <v>149</v>
      </c>
      <c r="E215" s="155" t="s">
        <v>1649</v>
      </c>
      <c r="F215" s="156" t="s">
        <v>1650</v>
      </c>
      <c r="G215" s="157" t="s">
        <v>308</v>
      </c>
      <c r="H215" s="158">
        <v>8.266</v>
      </c>
      <c r="I215" s="159">
        <v>144.5</v>
      </c>
      <c r="J215" s="160">
        <f>ROUND(I215*H215,2)</f>
        <v>1194.44</v>
      </c>
      <c r="K215" s="156" t="s">
        <v>251</v>
      </c>
      <c r="L215" s="42"/>
      <c r="M215" s="161" t="s">
        <v>35</v>
      </c>
      <c r="N215" s="162" t="s">
        <v>50</v>
      </c>
      <c r="O215" s="67"/>
      <c r="P215" s="163">
        <f>O215*H215</f>
        <v>0</v>
      </c>
      <c r="Q215" s="163">
        <v>4.0000000000000002E-4</v>
      </c>
      <c r="R215" s="163">
        <f>Q215*H215</f>
        <v>3.3064000000000001E-3</v>
      </c>
      <c r="S215" s="163">
        <v>0</v>
      </c>
      <c r="T215" s="164">
        <f>S215*H215</f>
        <v>0</v>
      </c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  <c r="AE215" s="37"/>
      <c r="AR215" s="165" t="s">
        <v>163</v>
      </c>
      <c r="AT215" s="165" t="s">
        <v>149</v>
      </c>
      <c r="AU215" s="165" t="s">
        <v>89</v>
      </c>
      <c r="AY215" s="19" t="s">
        <v>154</v>
      </c>
      <c r="BE215" s="166">
        <f>IF(N215="základní",J215,0)</f>
        <v>1194.44</v>
      </c>
      <c r="BF215" s="166">
        <f>IF(N215="snížená",J215,0)</f>
        <v>0</v>
      </c>
      <c r="BG215" s="166">
        <f>IF(N215="zákl. přenesená",J215,0)</f>
        <v>0</v>
      </c>
      <c r="BH215" s="166">
        <f>IF(N215="sníž. přenesená",J215,0)</f>
        <v>0</v>
      </c>
      <c r="BI215" s="166">
        <f>IF(N215="nulová",J215,0)</f>
        <v>0</v>
      </c>
      <c r="BJ215" s="19" t="s">
        <v>87</v>
      </c>
      <c r="BK215" s="166">
        <f>ROUND(I215*H215,2)</f>
        <v>1194.44</v>
      </c>
      <c r="BL215" s="19" t="s">
        <v>163</v>
      </c>
      <c r="BM215" s="165" t="s">
        <v>1651</v>
      </c>
    </row>
    <row r="216" spans="1:65" s="2" customFormat="1" ht="10">
      <c r="A216" s="37"/>
      <c r="B216" s="38"/>
      <c r="C216" s="39"/>
      <c r="D216" s="215" t="s">
        <v>253</v>
      </c>
      <c r="E216" s="39"/>
      <c r="F216" s="216" t="s">
        <v>1652</v>
      </c>
      <c r="G216" s="39"/>
      <c r="H216" s="39"/>
      <c r="I216" s="169"/>
      <c r="J216" s="39"/>
      <c r="K216" s="39"/>
      <c r="L216" s="42"/>
      <c r="M216" s="170"/>
      <c r="N216" s="171"/>
      <c r="O216" s="67"/>
      <c r="P216" s="67"/>
      <c r="Q216" s="67"/>
      <c r="R216" s="67"/>
      <c r="S216" s="67"/>
      <c r="T216" s="68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  <c r="AE216" s="37"/>
      <c r="AT216" s="19" t="s">
        <v>253</v>
      </c>
      <c r="AU216" s="19" t="s">
        <v>89</v>
      </c>
    </row>
    <row r="217" spans="1:65" s="13" customFormat="1" ht="10">
      <c r="B217" s="204"/>
      <c r="C217" s="205"/>
      <c r="D217" s="167" t="s">
        <v>247</v>
      </c>
      <c r="E217" s="206" t="s">
        <v>35</v>
      </c>
      <c r="F217" s="207" t="s">
        <v>1653</v>
      </c>
      <c r="G217" s="205"/>
      <c r="H217" s="208">
        <v>8.5489999999999995</v>
      </c>
      <c r="I217" s="209"/>
      <c r="J217" s="205"/>
      <c r="K217" s="205"/>
      <c r="L217" s="210"/>
      <c r="M217" s="211"/>
      <c r="N217" s="212"/>
      <c r="O217" s="212"/>
      <c r="P217" s="212"/>
      <c r="Q217" s="212"/>
      <c r="R217" s="212"/>
      <c r="S217" s="212"/>
      <c r="T217" s="213"/>
      <c r="AT217" s="214" t="s">
        <v>247</v>
      </c>
      <c r="AU217" s="214" t="s">
        <v>89</v>
      </c>
      <c r="AV217" s="13" t="s">
        <v>89</v>
      </c>
      <c r="AW217" s="13" t="s">
        <v>39</v>
      </c>
      <c r="AX217" s="13" t="s">
        <v>79</v>
      </c>
      <c r="AY217" s="214" t="s">
        <v>154</v>
      </c>
    </row>
    <row r="218" spans="1:65" s="13" customFormat="1" ht="10">
      <c r="B218" s="204"/>
      <c r="C218" s="205"/>
      <c r="D218" s="167" t="s">
        <v>247</v>
      </c>
      <c r="E218" s="206" t="s">
        <v>35</v>
      </c>
      <c r="F218" s="207" t="s">
        <v>1654</v>
      </c>
      <c r="G218" s="205"/>
      <c r="H218" s="208">
        <v>-0.28299999999999997</v>
      </c>
      <c r="I218" s="209"/>
      <c r="J218" s="205"/>
      <c r="K218" s="205"/>
      <c r="L218" s="210"/>
      <c r="M218" s="211"/>
      <c r="N218" s="212"/>
      <c r="O218" s="212"/>
      <c r="P218" s="212"/>
      <c r="Q218" s="212"/>
      <c r="R218" s="212"/>
      <c r="S218" s="212"/>
      <c r="T218" s="213"/>
      <c r="AT218" s="214" t="s">
        <v>247</v>
      </c>
      <c r="AU218" s="214" t="s">
        <v>89</v>
      </c>
      <c r="AV218" s="13" t="s">
        <v>89</v>
      </c>
      <c r="AW218" s="13" t="s">
        <v>39</v>
      </c>
      <c r="AX218" s="13" t="s">
        <v>79</v>
      </c>
      <c r="AY218" s="214" t="s">
        <v>154</v>
      </c>
    </row>
    <row r="219" spans="1:65" s="14" customFormat="1" ht="10">
      <c r="B219" s="217"/>
      <c r="C219" s="218"/>
      <c r="D219" s="167" t="s">
        <v>247</v>
      </c>
      <c r="E219" s="219" t="s">
        <v>35</v>
      </c>
      <c r="F219" s="220" t="s">
        <v>267</v>
      </c>
      <c r="G219" s="218"/>
      <c r="H219" s="221">
        <v>8.266</v>
      </c>
      <c r="I219" s="222"/>
      <c r="J219" s="218"/>
      <c r="K219" s="218"/>
      <c r="L219" s="223"/>
      <c r="M219" s="224"/>
      <c r="N219" s="225"/>
      <c r="O219" s="225"/>
      <c r="P219" s="225"/>
      <c r="Q219" s="225"/>
      <c r="R219" s="225"/>
      <c r="S219" s="225"/>
      <c r="T219" s="226"/>
      <c r="AT219" s="227" t="s">
        <v>247</v>
      </c>
      <c r="AU219" s="227" t="s">
        <v>89</v>
      </c>
      <c r="AV219" s="14" t="s">
        <v>163</v>
      </c>
      <c r="AW219" s="14" t="s">
        <v>39</v>
      </c>
      <c r="AX219" s="14" t="s">
        <v>87</v>
      </c>
      <c r="AY219" s="227" t="s">
        <v>154</v>
      </c>
    </row>
    <row r="220" spans="1:65" s="2" customFormat="1" ht="16.5" customHeight="1">
      <c r="A220" s="37"/>
      <c r="B220" s="38"/>
      <c r="C220" s="154" t="s">
        <v>450</v>
      </c>
      <c r="D220" s="154" t="s">
        <v>149</v>
      </c>
      <c r="E220" s="155" t="s">
        <v>1655</v>
      </c>
      <c r="F220" s="156" t="s">
        <v>1656</v>
      </c>
      <c r="G220" s="157" t="s">
        <v>308</v>
      </c>
      <c r="H220" s="158">
        <v>46.959000000000003</v>
      </c>
      <c r="I220" s="159">
        <v>170</v>
      </c>
      <c r="J220" s="160">
        <f>ROUND(I220*H220,2)</f>
        <v>7983.03</v>
      </c>
      <c r="K220" s="156" t="s">
        <v>251</v>
      </c>
      <c r="L220" s="42"/>
      <c r="M220" s="161" t="s">
        <v>35</v>
      </c>
      <c r="N220" s="162" t="s">
        <v>50</v>
      </c>
      <c r="O220" s="67"/>
      <c r="P220" s="163">
        <f>O220*H220</f>
        <v>0</v>
      </c>
      <c r="Q220" s="163">
        <v>4.0000000000000002E-4</v>
      </c>
      <c r="R220" s="163">
        <f>Q220*H220</f>
        <v>1.8783600000000001E-2</v>
      </c>
      <c r="S220" s="163">
        <v>0</v>
      </c>
      <c r="T220" s="164">
        <f>S220*H220</f>
        <v>0</v>
      </c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  <c r="AE220" s="37"/>
      <c r="AR220" s="165" t="s">
        <v>163</v>
      </c>
      <c r="AT220" s="165" t="s">
        <v>149</v>
      </c>
      <c r="AU220" s="165" t="s">
        <v>89</v>
      </c>
      <c r="AY220" s="19" t="s">
        <v>154</v>
      </c>
      <c r="BE220" s="166">
        <f>IF(N220="základní",J220,0)</f>
        <v>7983.03</v>
      </c>
      <c r="BF220" s="166">
        <f>IF(N220="snížená",J220,0)</f>
        <v>0</v>
      </c>
      <c r="BG220" s="166">
        <f>IF(N220="zákl. přenesená",J220,0)</f>
        <v>0</v>
      </c>
      <c r="BH220" s="166">
        <f>IF(N220="sníž. přenesená",J220,0)</f>
        <v>0</v>
      </c>
      <c r="BI220" s="166">
        <f>IF(N220="nulová",J220,0)</f>
        <v>0</v>
      </c>
      <c r="BJ220" s="19" t="s">
        <v>87</v>
      </c>
      <c r="BK220" s="166">
        <f>ROUND(I220*H220,2)</f>
        <v>7983.03</v>
      </c>
      <c r="BL220" s="19" t="s">
        <v>163</v>
      </c>
      <c r="BM220" s="165" t="s">
        <v>1657</v>
      </c>
    </row>
    <row r="221" spans="1:65" s="2" customFormat="1" ht="10">
      <c r="A221" s="37"/>
      <c r="B221" s="38"/>
      <c r="C221" s="39"/>
      <c r="D221" s="215" t="s">
        <v>253</v>
      </c>
      <c r="E221" s="39"/>
      <c r="F221" s="216" t="s">
        <v>1658</v>
      </c>
      <c r="G221" s="39"/>
      <c r="H221" s="39"/>
      <c r="I221" s="169"/>
      <c r="J221" s="39"/>
      <c r="K221" s="39"/>
      <c r="L221" s="42"/>
      <c r="M221" s="170"/>
      <c r="N221" s="171"/>
      <c r="O221" s="67"/>
      <c r="P221" s="67"/>
      <c r="Q221" s="67"/>
      <c r="R221" s="67"/>
      <c r="S221" s="67"/>
      <c r="T221" s="68"/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  <c r="AE221" s="37"/>
      <c r="AT221" s="19" t="s">
        <v>253</v>
      </c>
      <c r="AU221" s="19" t="s">
        <v>89</v>
      </c>
    </row>
    <row r="222" spans="1:65" s="13" customFormat="1" ht="10">
      <c r="B222" s="204"/>
      <c r="C222" s="205"/>
      <c r="D222" s="167" t="s">
        <v>247</v>
      </c>
      <c r="E222" s="206" t="s">
        <v>35</v>
      </c>
      <c r="F222" s="207" t="s">
        <v>1659</v>
      </c>
      <c r="G222" s="205"/>
      <c r="H222" s="208">
        <v>45.075000000000003</v>
      </c>
      <c r="I222" s="209"/>
      <c r="J222" s="205"/>
      <c r="K222" s="205"/>
      <c r="L222" s="210"/>
      <c r="M222" s="211"/>
      <c r="N222" s="212"/>
      <c r="O222" s="212"/>
      <c r="P222" s="212"/>
      <c r="Q222" s="212"/>
      <c r="R222" s="212"/>
      <c r="S222" s="212"/>
      <c r="T222" s="213"/>
      <c r="AT222" s="214" t="s">
        <v>247</v>
      </c>
      <c r="AU222" s="214" t="s">
        <v>89</v>
      </c>
      <c r="AV222" s="13" t="s">
        <v>89</v>
      </c>
      <c r="AW222" s="13" t="s">
        <v>39</v>
      </c>
      <c r="AX222" s="13" t="s">
        <v>79</v>
      </c>
      <c r="AY222" s="214" t="s">
        <v>154</v>
      </c>
    </row>
    <row r="223" spans="1:65" s="13" customFormat="1" ht="10">
      <c r="B223" s="204"/>
      <c r="C223" s="205"/>
      <c r="D223" s="167" t="s">
        <v>247</v>
      </c>
      <c r="E223" s="206" t="s">
        <v>35</v>
      </c>
      <c r="F223" s="207" t="s">
        <v>1660</v>
      </c>
      <c r="G223" s="205"/>
      <c r="H223" s="208">
        <v>1.8839999999999999</v>
      </c>
      <c r="I223" s="209"/>
      <c r="J223" s="205"/>
      <c r="K223" s="205"/>
      <c r="L223" s="210"/>
      <c r="M223" s="211"/>
      <c r="N223" s="212"/>
      <c r="O223" s="212"/>
      <c r="P223" s="212"/>
      <c r="Q223" s="212"/>
      <c r="R223" s="212"/>
      <c r="S223" s="212"/>
      <c r="T223" s="213"/>
      <c r="AT223" s="214" t="s">
        <v>247</v>
      </c>
      <c r="AU223" s="214" t="s">
        <v>89</v>
      </c>
      <c r="AV223" s="13" t="s">
        <v>89</v>
      </c>
      <c r="AW223" s="13" t="s">
        <v>39</v>
      </c>
      <c r="AX223" s="13" t="s">
        <v>79</v>
      </c>
      <c r="AY223" s="214" t="s">
        <v>154</v>
      </c>
    </row>
    <row r="224" spans="1:65" s="14" customFormat="1" ht="10">
      <c r="B224" s="217"/>
      <c r="C224" s="218"/>
      <c r="D224" s="167" t="s">
        <v>247</v>
      </c>
      <c r="E224" s="219" t="s">
        <v>35</v>
      </c>
      <c r="F224" s="220" t="s">
        <v>267</v>
      </c>
      <c r="G224" s="218"/>
      <c r="H224" s="221">
        <v>46.959000000000003</v>
      </c>
      <c r="I224" s="222"/>
      <c r="J224" s="218"/>
      <c r="K224" s="218"/>
      <c r="L224" s="223"/>
      <c r="M224" s="224"/>
      <c r="N224" s="225"/>
      <c r="O224" s="225"/>
      <c r="P224" s="225"/>
      <c r="Q224" s="225"/>
      <c r="R224" s="225"/>
      <c r="S224" s="225"/>
      <c r="T224" s="226"/>
      <c r="AT224" s="227" t="s">
        <v>247</v>
      </c>
      <c r="AU224" s="227" t="s">
        <v>89</v>
      </c>
      <c r="AV224" s="14" t="s">
        <v>163</v>
      </c>
      <c r="AW224" s="14" t="s">
        <v>39</v>
      </c>
      <c r="AX224" s="14" t="s">
        <v>87</v>
      </c>
      <c r="AY224" s="227" t="s">
        <v>154</v>
      </c>
    </row>
    <row r="225" spans="1:65" s="2" customFormat="1" ht="24.15" customHeight="1">
      <c r="A225" s="37"/>
      <c r="B225" s="38"/>
      <c r="C225" s="228" t="s">
        <v>456</v>
      </c>
      <c r="D225" s="228" t="s">
        <v>463</v>
      </c>
      <c r="E225" s="229" t="s">
        <v>1661</v>
      </c>
      <c r="F225" s="230" t="s">
        <v>1662</v>
      </c>
      <c r="G225" s="231" t="s">
        <v>308</v>
      </c>
      <c r="H225" s="232">
        <v>69.031000000000006</v>
      </c>
      <c r="I225" s="233">
        <v>221</v>
      </c>
      <c r="J225" s="234">
        <f>ROUND(I225*H225,2)</f>
        <v>15255.85</v>
      </c>
      <c r="K225" s="230" t="s">
        <v>251</v>
      </c>
      <c r="L225" s="235"/>
      <c r="M225" s="236" t="s">
        <v>35</v>
      </c>
      <c r="N225" s="237" t="s">
        <v>50</v>
      </c>
      <c r="O225" s="67"/>
      <c r="P225" s="163">
        <f>O225*H225</f>
        <v>0</v>
      </c>
      <c r="Q225" s="163">
        <v>5.4000000000000003E-3</v>
      </c>
      <c r="R225" s="163">
        <f>Q225*H225</f>
        <v>0.37276740000000003</v>
      </c>
      <c r="S225" s="163">
        <v>0</v>
      </c>
      <c r="T225" s="164">
        <f>S225*H225</f>
        <v>0</v>
      </c>
      <c r="U225" s="37"/>
      <c r="V225" s="37"/>
      <c r="W225" s="37"/>
      <c r="X225" s="37"/>
      <c r="Y225" s="37"/>
      <c r="Z225" s="37"/>
      <c r="AA225" s="37"/>
      <c r="AB225" s="37"/>
      <c r="AC225" s="37"/>
      <c r="AD225" s="37"/>
      <c r="AE225" s="37"/>
      <c r="AR225" s="165" t="s">
        <v>179</v>
      </c>
      <c r="AT225" s="165" t="s">
        <v>463</v>
      </c>
      <c r="AU225" s="165" t="s">
        <v>89</v>
      </c>
      <c r="AY225" s="19" t="s">
        <v>154</v>
      </c>
      <c r="BE225" s="166">
        <f>IF(N225="základní",J225,0)</f>
        <v>15255.85</v>
      </c>
      <c r="BF225" s="166">
        <f>IF(N225="snížená",J225,0)</f>
        <v>0</v>
      </c>
      <c r="BG225" s="166">
        <f>IF(N225="zákl. přenesená",J225,0)</f>
        <v>0</v>
      </c>
      <c r="BH225" s="166">
        <f>IF(N225="sníž. přenesená",J225,0)</f>
        <v>0</v>
      </c>
      <c r="BI225" s="166">
        <f>IF(N225="nulová",J225,0)</f>
        <v>0</v>
      </c>
      <c r="BJ225" s="19" t="s">
        <v>87</v>
      </c>
      <c r="BK225" s="166">
        <f>ROUND(I225*H225,2)</f>
        <v>15255.85</v>
      </c>
      <c r="BL225" s="19" t="s">
        <v>163</v>
      </c>
      <c r="BM225" s="165" t="s">
        <v>1663</v>
      </c>
    </row>
    <row r="226" spans="1:65" s="13" customFormat="1" ht="10">
      <c r="B226" s="204"/>
      <c r="C226" s="205"/>
      <c r="D226" s="167" t="s">
        <v>247</v>
      </c>
      <c r="E226" s="205"/>
      <c r="F226" s="207" t="s">
        <v>1664</v>
      </c>
      <c r="G226" s="205"/>
      <c r="H226" s="208">
        <v>69.031000000000006</v>
      </c>
      <c r="I226" s="209"/>
      <c r="J226" s="205"/>
      <c r="K226" s="205"/>
      <c r="L226" s="210"/>
      <c r="M226" s="211"/>
      <c r="N226" s="212"/>
      <c r="O226" s="212"/>
      <c r="P226" s="212"/>
      <c r="Q226" s="212"/>
      <c r="R226" s="212"/>
      <c r="S226" s="212"/>
      <c r="T226" s="213"/>
      <c r="AT226" s="214" t="s">
        <v>247</v>
      </c>
      <c r="AU226" s="214" t="s">
        <v>89</v>
      </c>
      <c r="AV226" s="13" t="s">
        <v>89</v>
      </c>
      <c r="AW226" s="13" t="s">
        <v>4</v>
      </c>
      <c r="AX226" s="13" t="s">
        <v>87</v>
      </c>
      <c r="AY226" s="214" t="s">
        <v>154</v>
      </c>
    </row>
    <row r="227" spans="1:65" s="2" customFormat="1" ht="21.75" customHeight="1">
      <c r="A227" s="37"/>
      <c r="B227" s="38"/>
      <c r="C227" s="154" t="s">
        <v>462</v>
      </c>
      <c r="D227" s="154" t="s">
        <v>149</v>
      </c>
      <c r="E227" s="155" t="s">
        <v>1665</v>
      </c>
      <c r="F227" s="156" t="s">
        <v>1666</v>
      </c>
      <c r="G227" s="157" t="s">
        <v>308</v>
      </c>
      <c r="H227" s="158">
        <v>8.266</v>
      </c>
      <c r="I227" s="159">
        <v>16.100000000000001</v>
      </c>
      <c r="J227" s="160">
        <f>ROUND(I227*H227,2)</f>
        <v>133.08000000000001</v>
      </c>
      <c r="K227" s="156" t="s">
        <v>251</v>
      </c>
      <c r="L227" s="42"/>
      <c r="M227" s="161" t="s">
        <v>35</v>
      </c>
      <c r="N227" s="162" t="s">
        <v>50</v>
      </c>
      <c r="O227" s="67"/>
      <c r="P227" s="163">
        <f>O227*H227</f>
        <v>0</v>
      </c>
      <c r="Q227" s="163">
        <v>0</v>
      </c>
      <c r="R227" s="163">
        <f>Q227*H227</f>
        <v>0</v>
      </c>
      <c r="S227" s="163">
        <v>0</v>
      </c>
      <c r="T227" s="164">
        <f>S227*H227</f>
        <v>0</v>
      </c>
      <c r="U227" s="37"/>
      <c r="V227" s="37"/>
      <c r="W227" s="37"/>
      <c r="X227" s="37"/>
      <c r="Y227" s="37"/>
      <c r="Z227" s="37"/>
      <c r="AA227" s="37"/>
      <c r="AB227" s="37"/>
      <c r="AC227" s="37"/>
      <c r="AD227" s="37"/>
      <c r="AE227" s="37"/>
      <c r="AR227" s="165" t="s">
        <v>163</v>
      </c>
      <c r="AT227" s="165" t="s">
        <v>149</v>
      </c>
      <c r="AU227" s="165" t="s">
        <v>89</v>
      </c>
      <c r="AY227" s="19" t="s">
        <v>154</v>
      </c>
      <c r="BE227" s="166">
        <f>IF(N227="základní",J227,0)</f>
        <v>133.08000000000001</v>
      </c>
      <c r="BF227" s="166">
        <f>IF(N227="snížená",J227,0)</f>
        <v>0</v>
      </c>
      <c r="BG227" s="166">
        <f>IF(N227="zákl. přenesená",J227,0)</f>
        <v>0</v>
      </c>
      <c r="BH227" s="166">
        <f>IF(N227="sníž. přenesená",J227,0)</f>
        <v>0</v>
      </c>
      <c r="BI227" s="166">
        <f>IF(N227="nulová",J227,0)</f>
        <v>0</v>
      </c>
      <c r="BJ227" s="19" t="s">
        <v>87</v>
      </c>
      <c r="BK227" s="166">
        <f>ROUND(I227*H227,2)</f>
        <v>133.08000000000001</v>
      </c>
      <c r="BL227" s="19" t="s">
        <v>163</v>
      </c>
      <c r="BM227" s="165" t="s">
        <v>1667</v>
      </c>
    </row>
    <row r="228" spans="1:65" s="2" customFormat="1" ht="10">
      <c r="A228" s="37"/>
      <c r="B228" s="38"/>
      <c r="C228" s="39"/>
      <c r="D228" s="215" t="s">
        <v>253</v>
      </c>
      <c r="E228" s="39"/>
      <c r="F228" s="216" t="s">
        <v>1668</v>
      </c>
      <c r="G228" s="39"/>
      <c r="H228" s="39"/>
      <c r="I228" s="169"/>
      <c r="J228" s="39"/>
      <c r="K228" s="39"/>
      <c r="L228" s="42"/>
      <c r="M228" s="170"/>
      <c r="N228" s="171"/>
      <c r="O228" s="67"/>
      <c r="P228" s="67"/>
      <c r="Q228" s="67"/>
      <c r="R228" s="67"/>
      <c r="S228" s="67"/>
      <c r="T228" s="68"/>
      <c r="U228" s="37"/>
      <c r="V228" s="37"/>
      <c r="W228" s="37"/>
      <c r="X228" s="37"/>
      <c r="Y228" s="37"/>
      <c r="Z228" s="37"/>
      <c r="AA228" s="37"/>
      <c r="AB228" s="37"/>
      <c r="AC228" s="37"/>
      <c r="AD228" s="37"/>
      <c r="AE228" s="37"/>
      <c r="AT228" s="19" t="s">
        <v>253</v>
      </c>
      <c r="AU228" s="19" t="s">
        <v>89</v>
      </c>
    </row>
    <row r="229" spans="1:65" s="13" customFormat="1" ht="10">
      <c r="B229" s="204"/>
      <c r="C229" s="205"/>
      <c r="D229" s="167" t="s">
        <v>247</v>
      </c>
      <c r="E229" s="206" t="s">
        <v>35</v>
      </c>
      <c r="F229" s="207" t="s">
        <v>1653</v>
      </c>
      <c r="G229" s="205"/>
      <c r="H229" s="208">
        <v>8.5489999999999995</v>
      </c>
      <c r="I229" s="209"/>
      <c r="J229" s="205"/>
      <c r="K229" s="205"/>
      <c r="L229" s="210"/>
      <c r="M229" s="211"/>
      <c r="N229" s="212"/>
      <c r="O229" s="212"/>
      <c r="P229" s="212"/>
      <c r="Q229" s="212"/>
      <c r="R229" s="212"/>
      <c r="S229" s="212"/>
      <c r="T229" s="213"/>
      <c r="AT229" s="214" t="s">
        <v>247</v>
      </c>
      <c r="AU229" s="214" t="s">
        <v>89</v>
      </c>
      <c r="AV229" s="13" t="s">
        <v>89</v>
      </c>
      <c r="AW229" s="13" t="s">
        <v>39</v>
      </c>
      <c r="AX229" s="13" t="s">
        <v>79</v>
      </c>
      <c r="AY229" s="214" t="s">
        <v>154</v>
      </c>
    </row>
    <row r="230" spans="1:65" s="13" customFormat="1" ht="10">
      <c r="B230" s="204"/>
      <c r="C230" s="205"/>
      <c r="D230" s="167" t="s">
        <v>247</v>
      </c>
      <c r="E230" s="206" t="s">
        <v>35</v>
      </c>
      <c r="F230" s="207" t="s">
        <v>1654</v>
      </c>
      <c r="G230" s="205"/>
      <c r="H230" s="208">
        <v>-0.28299999999999997</v>
      </c>
      <c r="I230" s="209"/>
      <c r="J230" s="205"/>
      <c r="K230" s="205"/>
      <c r="L230" s="210"/>
      <c r="M230" s="211"/>
      <c r="N230" s="212"/>
      <c r="O230" s="212"/>
      <c r="P230" s="212"/>
      <c r="Q230" s="212"/>
      <c r="R230" s="212"/>
      <c r="S230" s="212"/>
      <c r="T230" s="213"/>
      <c r="AT230" s="214" t="s">
        <v>247</v>
      </c>
      <c r="AU230" s="214" t="s">
        <v>89</v>
      </c>
      <c r="AV230" s="13" t="s">
        <v>89</v>
      </c>
      <c r="AW230" s="13" t="s">
        <v>39</v>
      </c>
      <c r="AX230" s="13" t="s">
        <v>79</v>
      </c>
      <c r="AY230" s="214" t="s">
        <v>154</v>
      </c>
    </row>
    <row r="231" spans="1:65" s="14" customFormat="1" ht="10">
      <c r="B231" s="217"/>
      <c r="C231" s="218"/>
      <c r="D231" s="167" t="s">
        <v>247</v>
      </c>
      <c r="E231" s="219" t="s">
        <v>35</v>
      </c>
      <c r="F231" s="220" t="s">
        <v>267</v>
      </c>
      <c r="G231" s="218"/>
      <c r="H231" s="221">
        <v>8.266</v>
      </c>
      <c r="I231" s="222"/>
      <c r="J231" s="218"/>
      <c r="K231" s="218"/>
      <c r="L231" s="223"/>
      <c r="M231" s="224"/>
      <c r="N231" s="225"/>
      <c r="O231" s="225"/>
      <c r="P231" s="225"/>
      <c r="Q231" s="225"/>
      <c r="R231" s="225"/>
      <c r="S231" s="225"/>
      <c r="T231" s="226"/>
      <c r="AT231" s="227" t="s">
        <v>247</v>
      </c>
      <c r="AU231" s="227" t="s">
        <v>89</v>
      </c>
      <c r="AV231" s="14" t="s">
        <v>163</v>
      </c>
      <c r="AW231" s="14" t="s">
        <v>39</v>
      </c>
      <c r="AX231" s="14" t="s">
        <v>87</v>
      </c>
      <c r="AY231" s="227" t="s">
        <v>154</v>
      </c>
    </row>
    <row r="232" spans="1:65" s="2" customFormat="1" ht="21.75" customHeight="1">
      <c r="A232" s="37"/>
      <c r="B232" s="38"/>
      <c r="C232" s="154" t="s">
        <v>470</v>
      </c>
      <c r="D232" s="154" t="s">
        <v>149</v>
      </c>
      <c r="E232" s="155" t="s">
        <v>1669</v>
      </c>
      <c r="F232" s="156" t="s">
        <v>1670</v>
      </c>
      <c r="G232" s="157" t="s">
        <v>308</v>
      </c>
      <c r="H232" s="158">
        <v>46.959000000000003</v>
      </c>
      <c r="I232" s="159">
        <v>33.1</v>
      </c>
      <c r="J232" s="160">
        <f>ROUND(I232*H232,2)</f>
        <v>1554.34</v>
      </c>
      <c r="K232" s="156" t="s">
        <v>251</v>
      </c>
      <c r="L232" s="42"/>
      <c r="M232" s="161" t="s">
        <v>35</v>
      </c>
      <c r="N232" s="162" t="s">
        <v>50</v>
      </c>
      <c r="O232" s="67"/>
      <c r="P232" s="163">
        <f>O232*H232</f>
        <v>0</v>
      </c>
      <c r="Q232" s="163">
        <v>0</v>
      </c>
      <c r="R232" s="163">
        <f>Q232*H232</f>
        <v>0</v>
      </c>
      <c r="S232" s="163">
        <v>0</v>
      </c>
      <c r="T232" s="164">
        <f>S232*H232</f>
        <v>0</v>
      </c>
      <c r="U232" s="37"/>
      <c r="V232" s="37"/>
      <c r="W232" s="37"/>
      <c r="X232" s="37"/>
      <c r="Y232" s="37"/>
      <c r="Z232" s="37"/>
      <c r="AA232" s="37"/>
      <c r="AB232" s="37"/>
      <c r="AC232" s="37"/>
      <c r="AD232" s="37"/>
      <c r="AE232" s="37"/>
      <c r="AR232" s="165" t="s">
        <v>163</v>
      </c>
      <c r="AT232" s="165" t="s">
        <v>149</v>
      </c>
      <c r="AU232" s="165" t="s">
        <v>89</v>
      </c>
      <c r="AY232" s="19" t="s">
        <v>154</v>
      </c>
      <c r="BE232" s="166">
        <f>IF(N232="základní",J232,0)</f>
        <v>1554.34</v>
      </c>
      <c r="BF232" s="166">
        <f>IF(N232="snížená",J232,0)</f>
        <v>0</v>
      </c>
      <c r="BG232" s="166">
        <f>IF(N232="zákl. přenesená",J232,0)</f>
        <v>0</v>
      </c>
      <c r="BH232" s="166">
        <f>IF(N232="sníž. přenesená",J232,0)</f>
        <v>0</v>
      </c>
      <c r="BI232" s="166">
        <f>IF(N232="nulová",J232,0)</f>
        <v>0</v>
      </c>
      <c r="BJ232" s="19" t="s">
        <v>87</v>
      </c>
      <c r="BK232" s="166">
        <f>ROUND(I232*H232,2)</f>
        <v>1554.34</v>
      </c>
      <c r="BL232" s="19" t="s">
        <v>163</v>
      </c>
      <c r="BM232" s="165" t="s">
        <v>1671</v>
      </c>
    </row>
    <row r="233" spans="1:65" s="2" customFormat="1" ht="10">
      <c r="A233" s="37"/>
      <c r="B233" s="38"/>
      <c r="C233" s="39"/>
      <c r="D233" s="215" t="s">
        <v>253</v>
      </c>
      <c r="E233" s="39"/>
      <c r="F233" s="216" t="s">
        <v>1672</v>
      </c>
      <c r="G233" s="39"/>
      <c r="H233" s="39"/>
      <c r="I233" s="169"/>
      <c r="J233" s="39"/>
      <c r="K233" s="39"/>
      <c r="L233" s="42"/>
      <c r="M233" s="170"/>
      <c r="N233" s="171"/>
      <c r="O233" s="67"/>
      <c r="P233" s="67"/>
      <c r="Q233" s="67"/>
      <c r="R233" s="67"/>
      <c r="S233" s="67"/>
      <c r="T233" s="68"/>
      <c r="U233" s="37"/>
      <c r="V233" s="37"/>
      <c r="W233" s="37"/>
      <c r="X233" s="37"/>
      <c r="Y233" s="37"/>
      <c r="Z233" s="37"/>
      <c r="AA233" s="37"/>
      <c r="AB233" s="37"/>
      <c r="AC233" s="37"/>
      <c r="AD233" s="37"/>
      <c r="AE233" s="37"/>
      <c r="AT233" s="19" t="s">
        <v>253</v>
      </c>
      <c r="AU233" s="19" t="s">
        <v>89</v>
      </c>
    </row>
    <row r="234" spans="1:65" s="13" customFormat="1" ht="10">
      <c r="B234" s="204"/>
      <c r="C234" s="205"/>
      <c r="D234" s="167" t="s">
        <v>247</v>
      </c>
      <c r="E234" s="206" t="s">
        <v>35</v>
      </c>
      <c r="F234" s="207" t="s">
        <v>1659</v>
      </c>
      <c r="G234" s="205"/>
      <c r="H234" s="208">
        <v>45.075000000000003</v>
      </c>
      <c r="I234" s="209"/>
      <c r="J234" s="205"/>
      <c r="K234" s="205"/>
      <c r="L234" s="210"/>
      <c r="M234" s="211"/>
      <c r="N234" s="212"/>
      <c r="O234" s="212"/>
      <c r="P234" s="212"/>
      <c r="Q234" s="212"/>
      <c r="R234" s="212"/>
      <c r="S234" s="212"/>
      <c r="T234" s="213"/>
      <c r="AT234" s="214" t="s">
        <v>247</v>
      </c>
      <c r="AU234" s="214" t="s">
        <v>89</v>
      </c>
      <c r="AV234" s="13" t="s">
        <v>89</v>
      </c>
      <c r="AW234" s="13" t="s">
        <v>39</v>
      </c>
      <c r="AX234" s="13" t="s">
        <v>79</v>
      </c>
      <c r="AY234" s="214" t="s">
        <v>154</v>
      </c>
    </row>
    <row r="235" spans="1:65" s="13" customFormat="1" ht="10">
      <c r="B235" s="204"/>
      <c r="C235" s="205"/>
      <c r="D235" s="167" t="s">
        <v>247</v>
      </c>
      <c r="E235" s="206" t="s">
        <v>35</v>
      </c>
      <c r="F235" s="207" t="s">
        <v>1660</v>
      </c>
      <c r="G235" s="205"/>
      <c r="H235" s="208">
        <v>1.8839999999999999</v>
      </c>
      <c r="I235" s="209"/>
      <c r="J235" s="205"/>
      <c r="K235" s="205"/>
      <c r="L235" s="210"/>
      <c r="M235" s="211"/>
      <c r="N235" s="212"/>
      <c r="O235" s="212"/>
      <c r="P235" s="212"/>
      <c r="Q235" s="212"/>
      <c r="R235" s="212"/>
      <c r="S235" s="212"/>
      <c r="T235" s="213"/>
      <c r="AT235" s="214" t="s">
        <v>247</v>
      </c>
      <c r="AU235" s="214" t="s">
        <v>89</v>
      </c>
      <c r="AV235" s="13" t="s">
        <v>89</v>
      </c>
      <c r="AW235" s="13" t="s">
        <v>39</v>
      </c>
      <c r="AX235" s="13" t="s">
        <v>79</v>
      </c>
      <c r="AY235" s="214" t="s">
        <v>154</v>
      </c>
    </row>
    <row r="236" spans="1:65" s="14" customFormat="1" ht="10">
      <c r="B236" s="217"/>
      <c r="C236" s="218"/>
      <c r="D236" s="167" t="s">
        <v>247</v>
      </c>
      <c r="E236" s="219" t="s">
        <v>35</v>
      </c>
      <c r="F236" s="220" t="s">
        <v>267</v>
      </c>
      <c r="G236" s="218"/>
      <c r="H236" s="221">
        <v>46.959000000000003</v>
      </c>
      <c r="I236" s="222"/>
      <c r="J236" s="218"/>
      <c r="K236" s="218"/>
      <c r="L236" s="223"/>
      <c r="M236" s="224"/>
      <c r="N236" s="225"/>
      <c r="O236" s="225"/>
      <c r="P236" s="225"/>
      <c r="Q236" s="225"/>
      <c r="R236" s="225"/>
      <c r="S236" s="225"/>
      <c r="T236" s="226"/>
      <c r="AT236" s="227" t="s">
        <v>247</v>
      </c>
      <c r="AU236" s="227" t="s">
        <v>89</v>
      </c>
      <c r="AV236" s="14" t="s">
        <v>163</v>
      </c>
      <c r="AW236" s="14" t="s">
        <v>39</v>
      </c>
      <c r="AX236" s="14" t="s">
        <v>87</v>
      </c>
      <c r="AY236" s="227" t="s">
        <v>154</v>
      </c>
    </row>
    <row r="237" spans="1:65" s="2" customFormat="1" ht="16.5" customHeight="1">
      <c r="A237" s="37"/>
      <c r="B237" s="38"/>
      <c r="C237" s="228" t="s">
        <v>477</v>
      </c>
      <c r="D237" s="228" t="s">
        <v>463</v>
      </c>
      <c r="E237" s="229" t="s">
        <v>1673</v>
      </c>
      <c r="F237" s="230" t="s">
        <v>1674</v>
      </c>
      <c r="G237" s="231" t="s">
        <v>562</v>
      </c>
      <c r="H237" s="232">
        <v>1.9E-2</v>
      </c>
      <c r="I237" s="233">
        <v>67500</v>
      </c>
      <c r="J237" s="234">
        <f>ROUND(I237*H237,2)</f>
        <v>1282.5</v>
      </c>
      <c r="K237" s="230" t="s">
        <v>251</v>
      </c>
      <c r="L237" s="235"/>
      <c r="M237" s="236" t="s">
        <v>35</v>
      </c>
      <c r="N237" s="237" t="s">
        <v>50</v>
      </c>
      <c r="O237" s="67"/>
      <c r="P237" s="163">
        <f>O237*H237</f>
        <v>0</v>
      </c>
      <c r="Q237" s="163">
        <v>1</v>
      </c>
      <c r="R237" s="163">
        <f>Q237*H237</f>
        <v>1.9E-2</v>
      </c>
      <c r="S237" s="163">
        <v>0</v>
      </c>
      <c r="T237" s="164">
        <f>S237*H237</f>
        <v>0</v>
      </c>
      <c r="U237" s="37"/>
      <c r="V237" s="37"/>
      <c r="W237" s="37"/>
      <c r="X237" s="37"/>
      <c r="Y237" s="37"/>
      <c r="Z237" s="37"/>
      <c r="AA237" s="37"/>
      <c r="AB237" s="37"/>
      <c r="AC237" s="37"/>
      <c r="AD237" s="37"/>
      <c r="AE237" s="37"/>
      <c r="AR237" s="165" t="s">
        <v>179</v>
      </c>
      <c r="AT237" s="165" t="s">
        <v>463</v>
      </c>
      <c r="AU237" s="165" t="s">
        <v>89</v>
      </c>
      <c r="AY237" s="19" t="s">
        <v>154</v>
      </c>
      <c r="BE237" s="166">
        <f>IF(N237="základní",J237,0)</f>
        <v>1282.5</v>
      </c>
      <c r="BF237" s="166">
        <f>IF(N237="snížená",J237,0)</f>
        <v>0</v>
      </c>
      <c r="BG237" s="166">
        <f>IF(N237="zákl. přenesená",J237,0)</f>
        <v>0</v>
      </c>
      <c r="BH237" s="166">
        <f>IF(N237="sníž. přenesená",J237,0)</f>
        <v>0</v>
      </c>
      <c r="BI237" s="166">
        <f>IF(N237="nulová",J237,0)</f>
        <v>0</v>
      </c>
      <c r="BJ237" s="19" t="s">
        <v>87</v>
      </c>
      <c r="BK237" s="166">
        <f>ROUND(I237*H237,2)</f>
        <v>1282.5</v>
      </c>
      <c r="BL237" s="19" t="s">
        <v>163</v>
      </c>
      <c r="BM237" s="165" t="s">
        <v>1675</v>
      </c>
    </row>
    <row r="238" spans="1:65" s="2" customFormat="1" ht="18">
      <c r="A238" s="37"/>
      <c r="B238" s="38"/>
      <c r="C238" s="39"/>
      <c r="D238" s="167" t="s">
        <v>191</v>
      </c>
      <c r="E238" s="39"/>
      <c r="F238" s="168" t="s">
        <v>1676</v>
      </c>
      <c r="G238" s="39"/>
      <c r="H238" s="39"/>
      <c r="I238" s="169"/>
      <c r="J238" s="39"/>
      <c r="K238" s="39"/>
      <c r="L238" s="42"/>
      <c r="M238" s="170"/>
      <c r="N238" s="171"/>
      <c r="O238" s="67"/>
      <c r="P238" s="67"/>
      <c r="Q238" s="67"/>
      <c r="R238" s="67"/>
      <c r="S238" s="67"/>
      <c r="T238" s="68"/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  <c r="AE238" s="37"/>
      <c r="AT238" s="19" t="s">
        <v>191</v>
      </c>
      <c r="AU238" s="19" t="s">
        <v>89</v>
      </c>
    </row>
    <row r="239" spans="1:65" s="13" customFormat="1" ht="10">
      <c r="B239" s="204"/>
      <c r="C239" s="205"/>
      <c r="D239" s="167" t="s">
        <v>247</v>
      </c>
      <c r="E239" s="205"/>
      <c r="F239" s="207" t="s">
        <v>1677</v>
      </c>
      <c r="G239" s="205"/>
      <c r="H239" s="208">
        <v>1.9E-2</v>
      </c>
      <c r="I239" s="209"/>
      <c r="J239" s="205"/>
      <c r="K239" s="205"/>
      <c r="L239" s="210"/>
      <c r="M239" s="211"/>
      <c r="N239" s="212"/>
      <c r="O239" s="212"/>
      <c r="P239" s="212"/>
      <c r="Q239" s="212"/>
      <c r="R239" s="212"/>
      <c r="S239" s="212"/>
      <c r="T239" s="213"/>
      <c r="AT239" s="214" t="s">
        <v>247</v>
      </c>
      <c r="AU239" s="214" t="s">
        <v>89</v>
      </c>
      <c r="AV239" s="13" t="s">
        <v>89</v>
      </c>
      <c r="AW239" s="13" t="s">
        <v>4</v>
      </c>
      <c r="AX239" s="13" t="s">
        <v>87</v>
      </c>
      <c r="AY239" s="214" t="s">
        <v>154</v>
      </c>
    </row>
    <row r="240" spans="1:65" s="12" customFormat="1" ht="22.75" customHeight="1">
      <c r="B240" s="188"/>
      <c r="C240" s="189"/>
      <c r="D240" s="190" t="s">
        <v>78</v>
      </c>
      <c r="E240" s="202" t="s">
        <v>1042</v>
      </c>
      <c r="F240" s="202" t="s">
        <v>1678</v>
      </c>
      <c r="G240" s="189"/>
      <c r="H240" s="189"/>
      <c r="I240" s="192"/>
      <c r="J240" s="203">
        <f>BK240</f>
        <v>1549671.7</v>
      </c>
      <c r="K240" s="189"/>
      <c r="L240" s="194"/>
      <c r="M240" s="195"/>
      <c r="N240" s="196"/>
      <c r="O240" s="196"/>
      <c r="P240" s="197">
        <f>SUM(P241:P252)</f>
        <v>0</v>
      </c>
      <c r="Q240" s="196"/>
      <c r="R240" s="197">
        <f>SUM(R241:R252)</f>
        <v>0.24957000000000001</v>
      </c>
      <c r="S240" s="196"/>
      <c r="T240" s="198">
        <f>SUM(T241:T252)</f>
        <v>0</v>
      </c>
      <c r="AR240" s="199" t="s">
        <v>87</v>
      </c>
      <c r="AT240" s="200" t="s">
        <v>78</v>
      </c>
      <c r="AU240" s="200" t="s">
        <v>87</v>
      </c>
      <c r="AY240" s="199" t="s">
        <v>154</v>
      </c>
      <c r="BK240" s="201">
        <f>SUM(BK241:BK252)</f>
        <v>1549671.7</v>
      </c>
    </row>
    <row r="241" spans="1:65" s="2" customFormat="1" ht="16.5" customHeight="1">
      <c r="A241" s="37"/>
      <c r="B241" s="38"/>
      <c r="C241" s="154" t="s">
        <v>484</v>
      </c>
      <c r="D241" s="154" t="s">
        <v>149</v>
      </c>
      <c r="E241" s="155" t="s">
        <v>1679</v>
      </c>
      <c r="F241" s="156" t="s">
        <v>1680</v>
      </c>
      <c r="G241" s="157" t="s">
        <v>245</v>
      </c>
      <c r="H241" s="158">
        <v>1</v>
      </c>
      <c r="I241" s="159">
        <v>19215</v>
      </c>
      <c r="J241" s="160">
        <f>ROUND(I241*H241,2)</f>
        <v>19215</v>
      </c>
      <c r="K241" s="156" t="s">
        <v>35</v>
      </c>
      <c r="L241" s="42"/>
      <c r="M241" s="161" t="s">
        <v>35</v>
      </c>
      <c r="N241" s="162" t="s">
        <v>50</v>
      </c>
      <c r="O241" s="67"/>
      <c r="P241" s="163">
        <f>O241*H241</f>
        <v>0</v>
      </c>
      <c r="Q241" s="163">
        <v>0</v>
      </c>
      <c r="R241" s="163">
        <f>Q241*H241</f>
        <v>0</v>
      </c>
      <c r="S241" s="163">
        <v>0</v>
      </c>
      <c r="T241" s="164">
        <f>S241*H241</f>
        <v>0</v>
      </c>
      <c r="U241" s="37"/>
      <c r="V241" s="37"/>
      <c r="W241" s="37"/>
      <c r="X241" s="37"/>
      <c r="Y241" s="37"/>
      <c r="Z241" s="37"/>
      <c r="AA241" s="37"/>
      <c r="AB241" s="37"/>
      <c r="AC241" s="37"/>
      <c r="AD241" s="37"/>
      <c r="AE241" s="37"/>
      <c r="AR241" s="165" t="s">
        <v>163</v>
      </c>
      <c r="AT241" s="165" t="s">
        <v>149</v>
      </c>
      <c r="AU241" s="165" t="s">
        <v>89</v>
      </c>
      <c r="AY241" s="19" t="s">
        <v>154</v>
      </c>
      <c r="BE241" s="166">
        <f>IF(N241="základní",J241,0)</f>
        <v>19215</v>
      </c>
      <c r="BF241" s="166">
        <f>IF(N241="snížená",J241,0)</f>
        <v>0</v>
      </c>
      <c r="BG241" s="166">
        <f>IF(N241="zákl. přenesená",J241,0)</f>
        <v>0</v>
      </c>
      <c r="BH241" s="166">
        <f>IF(N241="sníž. přenesená",J241,0)</f>
        <v>0</v>
      </c>
      <c r="BI241" s="166">
        <f>IF(N241="nulová",J241,0)</f>
        <v>0</v>
      </c>
      <c r="BJ241" s="19" t="s">
        <v>87</v>
      </c>
      <c r="BK241" s="166">
        <f>ROUND(I241*H241,2)</f>
        <v>19215</v>
      </c>
      <c r="BL241" s="19" t="s">
        <v>163</v>
      </c>
      <c r="BM241" s="165" t="s">
        <v>1681</v>
      </c>
    </row>
    <row r="242" spans="1:65" s="13" customFormat="1" ht="10">
      <c r="B242" s="204"/>
      <c r="C242" s="205"/>
      <c r="D242" s="167" t="s">
        <v>247</v>
      </c>
      <c r="E242" s="206" t="s">
        <v>35</v>
      </c>
      <c r="F242" s="207" t="s">
        <v>87</v>
      </c>
      <c r="G242" s="205"/>
      <c r="H242" s="208">
        <v>1</v>
      </c>
      <c r="I242" s="209"/>
      <c r="J242" s="205"/>
      <c r="K242" s="205"/>
      <c r="L242" s="210"/>
      <c r="M242" s="211"/>
      <c r="N242" s="212"/>
      <c r="O242" s="212"/>
      <c r="P242" s="212"/>
      <c r="Q242" s="212"/>
      <c r="R242" s="212"/>
      <c r="S242" s="212"/>
      <c r="T242" s="213"/>
      <c r="AT242" s="214" t="s">
        <v>247</v>
      </c>
      <c r="AU242" s="214" t="s">
        <v>89</v>
      </c>
      <c r="AV242" s="13" t="s">
        <v>89</v>
      </c>
      <c r="AW242" s="13" t="s">
        <v>39</v>
      </c>
      <c r="AX242" s="13" t="s">
        <v>87</v>
      </c>
      <c r="AY242" s="214" t="s">
        <v>154</v>
      </c>
    </row>
    <row r="243" spans="1:65" s="2" customFormat="1" ht="16.5" customHeight="1">
      <c r="A243" s="37"/>
      <c r="B243" s="38"/>
      <c r="C243" s="154" t="s">
        <v>494</v>
      </c>
      <c r="D243" s="154" t="s">
        <v>149</v>
      </c>
      <c r="E243" s="155" t="s">
        <v>1682</v>
      </c>
      <c r="F243" s="156" t="s">
        <v>1683</v>
      </c>
      <c r="G243" s="157" t="s">
        <v>245</v>
      </c>
      <c r="H243" s="158">
        <v>1</v>
      </c>
      <c r="I243" s="159">
        <v>1742.5</v>
      </c>
      <c r="J243" s="160">
        <f>ROUND(I243*H243,2)</f>
        <v>1742.5</v>
      </c>
      <c r="K243" s="156" t="s">
        <v>251</v>
      </c>
      <c r="L243" s="42"/>
      <c r="M243" s="161" t="s">
        <v>35</v>
      </c>
      <c r="N243" s="162" t="s">
        <v>50</v>
      </c>
      <c r="O243" s="67"/>
      <c r="P243" s="163">
        <f>O243*H243</f>
        <v>0</v>
      </c>
      <c r="Q243" s="163">
        <v>0</v>
      </c>
      <c r="R243" s="163">
        <f>Q243*H243</f>
        <v>0</v>
      </c>
      <c r="S243" s="163">
        <v>0</v>
      </c>
      <c r="T243" s="164">
        <f>S243*H243</f>
        <v>0</v>
      </c>
      <c r="U243" s="37"/>
      <c r="V243" s="37"/>
      <c r="W243" s="37"/>
      <c r="X243" s="37"/>
      <c r="Y243" s="37"/>
      <c r="Z243" s="37"/>
      <c r="AA243" s="37"/>
      <c r="AB243" s="37"/>
      <c r="AC243" s="37"/>
      <c r="AD243" s="37"/>
      <c r="AE243" s="37"/>
      <c r="AR243" s="165" t="s">
        <v>163</v>
      </c>
      <c r="AT243" s="165" t="s">
        <v>149</v>
      </c>
      <c r="AU243" s="165" t="s">
        <v>89</v>
      </c>
      <c r="AY243" s="19" t="s">
        <v>154</v>
      </c>
      <c r="BE243" s="166">
        <f>IF(N243="základní",J243,0)</f>
        <v>1742.5</v>
      </c>
      <c r="BF243" s="166">
        <f>IF(N243="snížená",J243,0)</f>
        <v>0</v>
      </c>
      <c r="BG243" s="166">
        <f>IF(N243="zákl. přenesená",J243,0)</f>
        <v>0</v>
      </c>
      <c r="BH243" s="166">
        <f>IF(N243="sníž. přenesená",J243,0)</f>
        <v>0</v>
      </c>
      <c r="BI243" s="166">
        <f>IF(N243="nulová",J243,0)</f>
        <v>0</v>
      </c>
      <c r="BJ243" s="19" t="s">
        <v>87</v>
      </c>
      <c r="BK243" s="166">
        <f>ROUND(I243*H243,2)</f>
        <v>1742.5</v>
      </c>
      <c r="BL243" s="19" t="s">
        <v>163</v>
      </c>
      <c r="BM243" s="165" t="s">
        <v>1684</v>
      </c>
    </row>
    <row r="244" spans="1:65" s="2" customFormat="1" ht="10">
      <c r="A244" s="37"/>
      <c r="B244" s="38"/>
      <c r="C244" s="39"/>
      <c r="D244" s="215" t="s">
        <v>253</v>
      </c>
      <c r="E244" s="39"/>
      <c r="F244" s="216" t="s">
        <v>1685</v>
      </c>
      <c r="G244" s="39"/>
      <c r="H244" s="39"/>
      <c r="I244" s="169"/>
      <c r="J244" s="39"/>
      <c r="K244" s="39"/>
      <c r="L244" s="42"/>
      <c r="M244" s="170"/>
      <c r="N244" s="171"/>
      <c r="O244" s="67"/>
      <c r="P244" s="67"/>
      <c r="Q244" s="67"/>
      <c r="R244" s="67"/>
      <c r="S244" s="67"/>
      <c r="T244" s="68"/>
      <c r="U244" s="37"/>
      <c r="V244" s="37"/>
      <c r="W244" s="37"/>
      <c r="X244" s="37"/>
      <c r="Y244" s="37"/>
      <c r="Z244" s="37"/>
      <c r="AA244" s="37"/>
      <c r="AB244" s="37"/>
      <c r="AC244" s="37"/>
      <c r="AD244" s="37"/>
      <c r="AE244" s="37"/>
      <c r="AT244" s="19" t="s">
        <v>253</v>
      </c>
      <c r="AU244" s="19" t="s">
        <v>89</v>
      </c>
    </row>
    <row r="245" spans="1:65" s="13" customFormat="1" ht="10">
      <c r="B245" s="204"/>
      <c r="C245" s="205"/>
      <c r="D245" s="167" t="s">
        <v>247</v>
      </c>
      <c r="E245" s="206" t="s">
        <v>35</v>
      </c>
      <c r="F245" s="207" t="s">
        <v>87</v>
      </c>
      <c r="G245" s="205"/>
      <c r="H245" s="208">
        <v>1</v>
      </c>
      <c r="I245" s="209"/>
      <c r="J245" s="205"/>
      <c r="K245" s="205"/>
      <c r="L245" s="210"/>
      <c r="M245" s="211"/>
      <c r="N245" s="212"/>
      <c r="O245" s="212"/>
      <c r="P245" s="212"/>
      <c r="Q245" s="212"/>
      <c r="R245" s="212"/>
      <c r="S245" s="212"/>
      <c r="T245" s="213"/>
      <c r="AT245" s="214" t="s">
        <v>247</v>
      </c>
      <c r="AU245" s="214" t="s">
        <v>89</v>
      </c>
      <c r="AV245" s="13" t="s">
        <v>89</v>
      </c>
      <c r="AW245" s="13" t="s">
        <v>39</v>
      </c>
      <c r="AX245" s="13" t="s">
        <v>87</v>
      </c>
      <c r="AY245" s="214" t="s">
        <v>154</v>
      </c>
    </row>
    <row r="246" spans="1:65" s="2" customFormat="1" ht="16.5" customHeight="1">
      <c r="A246" s="37"/>
      <c r="B246" s="38"/>
      <c r="C246" s="154" t="s">
        <v>489</v>
      </c>
      <c r="D246" s="154" t="s">
        <v>149</v>
      </c>
      <c r="E246" s="155" t="s">
        <v>1686</v>
      </c>
      <c r="F246" s="156" t="s">
        <v>1687</v>
      </c>
      <c r="G246" s="157" t="s">
        <v>245</v>
      </c>
      <c r="H246" s="158">
        <v>1</v>
      </c>
      <c r="I246" s="159">
        <v>1450684.2</v>
      </c>
      <c r="J246" s="160">
        <f>ROUND(I246*H246,2)</f>
        <v>1450684.2</v>
      </c>
      <c r="K246" s="156" t="s">
        <v>35</v>
      </c>
      <c r="L246" s="42"/>
      <c r="M246" s="161" t="s">
        <v>35</v>
      </c>
      <c r="N246" s="162" t="s">
        <v>50</v>
      </c>
      <c r="O246" s="67"/>
      <c r="P246" s="163">
        <f>O246*H246</f>
        <v>0</v>
      </c>
      <c r="Q246" s="163">
        <v>0</v>
      </c>
      <c r="R246" s="163">
        <f>Q246*H246</f>
        <v>0</v>
      </c>
      <c r="S246" s="163">
        <v>0</v>
      </c>
      <c r="T246" s="164">
        <f>S246*H246</f>
        <v>0</v>
      </c>
      <c r="U246" s="37"/>
      <c r="V246" s="37"/>
      <c r="W246" s="37"/>
      <c r="X246" s="37"/>
      <c r="Y246" s="37"/>
      <c r="Z246" s="37"/>
      <c r="AA246" s="37"/>
      <c r="AB246" s="37"/>
      <c r="AC246" s="37"/>
      <c r="AD246" s="37"/>
      <c r="AE246" s="37"/>
      <c r="AR246" s="165" t="s">
        <v>163</v>
      </c>
      <c r="AT246" s="165" t="s">
        <v>149</v>
      </c>
      <c r="AU246" s="165" t="s">
        <v>89</v>
      </c>
      <c r="AY246" s="19" t="s">
        <v>154</v>
      </c>
      <c r="BE246" s="166">
        <f>IF(N246="základní",J246,0)</f>
        <v>1450684.2</v>
      </c>
      <c r="BF246" s="166">
        <f>IF(N246="snížená",J246,0)</f>
        <v>0</v>
      </c>
      <c r="BG246" s="166">
        <f>IF(N246="zákl. přenesená",J246,0)</f>
        <v>0</v>
      </c>
      <c r="BH246" s="166">
        <f>IF(N246="sníž. přenesená",J246,0)</f>
        <v>0</v>
      </c>
      <c r="BI246" s="166">
        <f>IF(N246="nulová",J246,0)</f>
        <v>0</v>
      </c>
      <c r="BJ246" s="19" t="s">
        <v>87</v>
      </c>
      <c r="BK246" s="166">
        <f>ROUND(I246*H246,2)</f>
        <v>1450684.2</v>
      </c>
      <c r="BL246" s="19" t="s">
        <v>163</v>
      </c>
      <c r="BM246" s="165" t="s">
        <v>1688</v>
      </c>
    </row>
    <row r="247" spans="1:65" s="2" customFormat="1" ht="45">
      <c r="A247" s="37"/>
      <c r="B247" s="38"/>
      <c r="C247" s="39"/>
      <c r="D247" s="167" t="s">
        <v>191</v>
      </c>
      <c r="E247" s="39"/>
      <c r="F247" s="168" t="s">
        <v>1689</v>
      </c>
      <c r="G247" s="39"/>
      <c r="H247" s="39"/>
      <c r="I247" s="169"/>
      <c r="J247" s="39"/>
      <c r="K247" s="39"/>
      <c r="L247" s="42"/>
      <c r="M247" s="170"/>
      <c r="N247" s="171"/>
      <c r="O247" s="67"/>
      <c r="P247" s="67"/>
      <c r="Q247" s="67"/>
      <c r="R247" s="67"/>
      <c r="S247" s="67"/>
      <c r="T247" s="68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  <c r="AE247" s="37"/>
      <c r="AT247" s="19" t="s">
        <v>191</v>
      </c>
      <c r="AU247" s="19" t="s">
        <v>89</v>
      </c>
    </row>
    <row r="248" spans="1:65" s="13" customFormat="1" ht="10">
      <c r="B248" s="204"/>
      <c r="C248" s="205"/>
      <c r="D248" s="167" t="s">
        <v>247</v>
      </c>
      <c r="E248" s="206" t="s">
        <v>35</v>
      </c>
      <c r="F248" s="207" t="s">
        <v>87</v>
      </c>
      <c r="G248" s="205"/>
      <c r="H248" s="208">
        <v>1</v>
      </c>
      <c r="I248" s="209"/>
      <c r="J248" s="205"/>
      <c r="K248" s="205"/>
      <c r="L248" s="210"/>
      <c r="M248" s="211"/>
      <c r="N248" s="212"/>
      <c r="O248" s="212"/>
      <c r="P248" s="212"/>
      <c r="Q248" s="212"/>
      <c r="R248" s="212"/>
      <c r="S248" s="212"/>
      <c r="T248" s="213"/>
      <c r="AT248" s="214" t="s">
        <v>247</v>
      </c>
      <c r="AU248" s="214" t="s">
        <v>89</v>
      </c>
      <c r="AV248" s="13" t="s">
        <v>89</v>
      </c>
      <c r="AW248" s="13" t="s">
        <v>39</v>
      </c>
      <c r="AX248" s="13" t="s">
        <v>87</v>
      </c>
      <c r="AY248" s="214" t="s">
        <v>154</v>
      </c>
    </row>
    <row r="249" spans="1:65" s="2" customFormat="1" ht="21.75" customHeight="1">
      <c r="A249" s="37"/>
      <c r="B249" s="38"/>
      <c r="C249" s="228" t="s">
        <v>496</v>
      </c>
      <c r="D249" s="228" t="s">
        <v>463</v>
      </c>
      <c r="E249" s="229" t="s">
        <v>1690</v>
      </c>
      <c r="F249" s="230" t="s">
        <v>1691</v>
      </c>
      <c r="G249" s="231" t="s">
        <v>274</v>
      </c>
      <c r="H249" s="232">
        <v>4.7</v>
      </c>
      <c r="I249" s="233">
        <v>14900</v>
      </c>
      <c r="J249" s="234">
        <f>ROUND(I249*H249,2)</f>
        <v>70030</v>
      </c>
      <c r="K249" s="230" t="s">
        <v>251</v>
      </c>
      <c r="L249" s="235"/>
      <c r="M249" s="236" t="s">
        <v>35</v>
      </c>
      <c r="N249" s="237" t="s">
        <v>50</v>
      </c>
      <c r="O249" s="67"/>
      <c r="P249" s="163">
        <f>O249*H249</f>
        <v>0</v>
      </c>
      <c r="Q249" s="163">
        <v>5.3100000000000001E-2</v>
      </c>
      <c r="R249" s="163">
        <f>Q249*H249</f>
        <v>0.24957000000000001</v>
      </c>
      <c r="S249" s="163">
        <v>0</v>
      </c>
      <c r="T249" s="164">
        <f>S249*H249</f>
        <v>0</v>
      </c>
      <c r="U249" s="37"/>
      <c r="V249" s="37"/>
      <c r="W249" s="37"/>
      <c r="X249" s="37"/>
      <c r="Y249" s="37"/>
      <c r="Z249" s="37"/>
      <c r="AA249" s="37"/>
      <c r="AB249" s="37"/>
      <c r="AC249" s="37"/>
      <c r="AD249" s="37"/>
      <c r="AE249" s="37"/>
      <c r="AR249" s="165" t="s">
        <v>179</v>
      </c>
      <c r="AT249" s="165" t="s">
        <v>463</v>
      </c>
      <c r="AU249" s="165" t="s">
        <v>89</v>
      </c>
      <c r="AY249" s="19" t="s">
        <v>154</v>
      </c>
      <c r="BE249" s="166">
        <f>IF(N249="základní",J249,0)</f>
        <v>70030</v>
      </c>
      <c r="BF249" s="166">
        <f>IF(N249="snížená",J249,0)</f>
        <v>0</v>
      </c>
      <c r="BG249" s="166">
        <f>IF(N249="zákl. přenesená",J249,0)</f>
        <v>0</v>
      </c>
      <c r="BH249" s="166">
        <f>IF(N249="sníž. přenesená",J249,0)</f>
        <v>0</v>
      </c>
      <c r="BI249" s="166">
        <f>IF(N249="nulová",J249,0)</f>
        <v>0</v>
      </c>
      <c r="BJ249" s="19" t="s">
        <v>87</v>
      </c>
      <c r="BK249" s="166">
        <f>ROUND(I249*H249,2)</f>
        <v>70030</v>
      </c>
      <c r="BL249" s="19" t="s">
        <v>163</v>
      </c>
      <c r="BM249" s="165" t="s">
        <v>1692</v>
      </c>
    </row>
    <row r="250" spans="1:65" s="13" customFormat="1" ht="10">
      <c r="B250" s="204"/>
      <c r="C250" s="205"/>
      <c r="D250" s="167" t="s">
        <v>247</v>
      </c>
      <c r="E250" s="206" t="s">
        <v>35</v>
      </c>
      <c r="F250" s="207" t="s">
        <v>1693</v>
      </c>
      <c r="G250" s="205"/>
      <c r="H250" s="208">
        <v>4.7</v>
      </c>
      <c r="I250" s="209"/>
      <c r="J250" s="205"/>
      <c r="K250" s="205"/>
      <c r="L250" s="210"/>
      <c r="M250" s="211"/>
      <c r="N250" s="212"/>
      <c r="O250" s="212"/>
      <c r="P250" s="212"/>
      <c r="Q250" s="212"/>
      <c r="R250" s="212"/>
      <c r="S250" s="212"/>
      <c r="T250" s="213"/>
      <c r="AT250" s="214" t="s">
        <v>247</v>
      </c>
      <c r="AU250" s="214" t="s">
        <v>89</v>
      </c>
      <c r="AV250" s="13" t="s">
        <v>89</v>
      </c>
      <c r="AW250" s="13" t="s">
        <v>39</v>
      </c>
      <c r="AX250" s="13" t="s">
        <v>87</v>
      </c>
      <c r="AY250" s="214" t="s">
        <v>154</v>
      </c>
    </row>
    <row r="251" spans="1:65" s="2" customFormat="1" ht="16.5" customHeight="1">
      <c r="A251" s="37"/>
      <c r="B251" s="38"/>
      <c r="C251" s="154" t="s">
        <v>499</v>
      </c>
      <c r="D251" s="154" t="s">
        <v>149</v>
      </c>
      <c r="E251" s="155" t="s">
        <v>1694</v>
      </c>
      <c r="F251" s="156" t="s">
        <v>1695</v>
      </c>
      <c r="G251" s="157" t="s">
        <v>1696</v>
      </c>
      <c r="H251" s="158">
        <v>1</v>
      </c>
      <c r="I251" s="159">
        <v>8000</v>
      </c>
      <c r="J251" s="160">
        <f>ROUND(I251*H251,2)</f>
        <v>8000</v>
      </c>
      <c r="K251" s="156" t="s">
        <v>251</v>
      </c>
      <c r="L251" s="42"/>
      <c r="M251" s="161" t="s">
        <v>35</v>
      </c>
      <c r="N251" s="162" t="s">
        <v>50</v>
      </c>
      <c r="O251" s="67"/>
      <c r="P251" s="163">
        <f>O251*H251</f>
        <v>0</v>
      </c>
      <c r="Q251" s="163">
        <v>0</v>
      </c>
      <c r="R251" s="163">
        <f>Q251*H251</f>
        <v>0</v>
      </c>
      <c r="S251" s="163">
        <v>0</v>
      </c>
      <c r="T251" s="164">
        <f>S251*H251</f>
        <v>0</v>
      </c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  <c r="AE251" s="37"/>
      <c r="AR251" s="165" t="s">
        <v>153</v>
      </c>
      <c r="AT251" s="165" t="s">
        <v>149</v>
      </c>
      <c r="AU251" s="165" t="s">
        <v>89</v>
      </c>
      <c r="AY251" s="19" t="s">
        <v>154</v>
      </c>
      <c r="BE251" s="166">
        <f>IF(N251="základní",J251,0)</f>
        <v>8000</v>
      </c>
      <c r="BF251" s="166">
        <f>IF(N251="snížená",J251,0)</f>
        <v>0</v>
      </c>
      <c r="BG251" s="166">
        <f>IF(N251="zákl. přenesená",J251,0)</f>
        <v>0</v>
      </c>
      <c r="BH251" s="166">
        <f>IF(N251="sníž. přenesená",J251,0)</f>
        <v>0</v>
      </c>
      <c r="BI251" s="166">
        <f>IF(N251="nulová",J251,0)</f>
        <v>0</v>
      </c>
      <c r="BJ251" s="19" t="s">
        <v>87</v>
      </c>
      <c r="BK251" s="166">
        <f>ROUND(I251*H251,2)</f>
        <v>8000</v>
      </c>
      <c r="BL251" s="19" t="s">
        <v>153</v>
      </c>
      <c r="BM251" s="165" t="s">
        <v>1697</v>
      </c>
    </row>
    <row r="252" spans="1:65" s="2" customFormat="1" ht="10">
      <c r="A252" s="37"/>
      <c r="B252" s="38"/>
      <c r="C252" s="39"/>
      <c r="D252" s="215" t="s">
        <v>253</v>
      </c>
      <c r="E252" s="39"/>
      <c r="F252" s="216" t="s">
        <v>1698</v>
      </c>
      <c r="G252" s="39"/>
      <c r="H252" s="39"/>
      <c r="I252" s="169"/>
      <c r="J252" s="39"/>
      <c r="K252" s="39"/>
      <c r="L252" s="42"/>
      <c r="M252" s="170"/>
      <c r="N252" s="171"/>
      <c r="O252" s="67"/>
      <c r="P252" s="67"/>
      <c r="Q252" s="67"/>
      <c r="R252" s="67"/>
      <c r="S252" s="67"/>
      <c r="T252" s="68"/>
      <c r="U252" s="37"/>
      <c r="V252" s="37"/>
      <c r="W252" s="37"/>
      <c r="X252" s="37"/>
      <c r="Y252" s="37"/>
      <c r="Z252" s="37"/>
      <c r="AA252" s="37"/>
      <c r="AB252" s="37"/>
      <c r="AC252" s="37"/>
      <c r="AD252" s="37"/>
      <c r="AE252" s="37"/>
      <c r="AT252" s="19" t="s">
        <v>253</v>
      </c>
      <c r="AU252" s="19" t="s">
        <v>89</v>
      </c>
    </row>
    <row r="253" spans="1:65" s="12" customFormat="1" ht="22.75" customHeight="1">
      <c r="B253" s="188"/>
      <c r="C253" s="189"/>
      <c r="D253" s="190" t="s">
        <v>78</v>
      </c>
      <c r="E253" s="202" t="s">
        <v>630</v>
      </c>
      <c r="F253" s="202" t="s">
        <v>631</v>
      </c>
      <c r="G253" s="189"/>
      <c r="H253" s="189"/>
      <c r="I253" s="192"/>
      <c r="J253" s="203">
        <f>BK253</f>
        <v>5970.76</v>
      </c>
      <c r="K253" s="189"/>
      <c r="L253" s="194"/>
      <c r="M253" s="195"/>
      <c r="N253" s="196"/>
      <c r="O253" s="196"/>
      <c r="P253" s="197">
        <f>SUM(P254:P255)</f>
        <v>0</v>
      </c>
      <c r="Q253" s="196"/>
      <c r="R253" s="197">
        <f>SUM(R254:R255)</f>
        <v>0</v>
      </c>
      <c r="S253" s="196"/>
      <c r="T253" s="198">
        <f>SUM(T254:T255)</f>
        <v>0</v>
      </c>
      <c r="AR253" s="199" t="s">
        <v>87</v>
      </c>
      <c r="AT253" s="200" t="s">
        <v>78</v>
      </c>
      <c r="AU253" s="200" t="s">
        <v>87</v>
      </c>
      <c r="AY253" s="199" t="s">
        <v>154</v>
      </c>
      <c r="BK253" s="201">
        <f>SUM(BK254:BK255)</f>
        <v>5970.76</v>
      </c>
    </row>
    <row r="254" spans="1:65" s="2" customFormat="1" ht="24.15" customHeight="1">
      <c r="A254" s="37"/>
      <c r="B254" s="38"/>
      <c r="C254" s="154" t="s">
        <v>503</v>
      </c>
      <c r="D254" s="154" t="s">
        <v>149</v>
      </c>
      <c r="E254" s="155" t="s">
        <v>847</v>
      </c>
      <c r="F254" s="156" t="s">
        <v>848</v>
      </c>
      <c r="G254" s="157" t="s">
        <v>562</v>
      </c>
      <c r="H254" s="158">
        <v>40.343000000000004</v>
      </c>
      <c r="I254" s="159">
        <v>148</v>
      </c>
      <c r="J254" s="160">
        <f>ROUND(I254*H254,2)</f>
        <v>5970.76</v>
      </c>
      <c r="K254" s="156" t="s">
        <v>251</v>
      </c>
      <c r="L254" s="42"/>
      <c r="M254" s="161" t="s">
        <v>35</v>
      </c>
      <c r="N254" s="162" t="s">
        <v>50</v>
      </c>
      <c r="O254" s="67"/>
      <c r="P254" s="163">
        <f>O254*H254</f>
        <v>0</v>
      </c>
      <c r="Q254" s="163">
        <v>0</v>
      </c>
      <c r="R254" s="163">
        <f>Q254*H254</f>
        <v>0</v>
      </c>
      <c r="S254" s="163">
        <v>0</v>
      </c>
      <c r="T254" s="164">
        <f>S254*H254</f>
        <v>0</v>
      </c>
      <c r="U254" s="37"/>
      <c r="V254" s="37"/>
      <c r="W254" s="37"/>
      <c r="X254" s="37"/>
      <c r="Y254" s="37"/>
      <c r="Z254" s="37"/>
      <c r="AA254" s="37"/>
      <c r="AB254" s="37"/>
      <c r="AC254" s="37"/>
      <c r="AD254" s="37"/>
      <c r="AE254" s="37"/>
      <c r="AR254" s="165" t="s">
        <v>163</v>
      </c>
      <c r="AT254" s="165" t="s">
        <v>149</v>
      </c>
      <c r="AU254" s="165" t="s">
        <v>89</v>
      </c>
      <c r="AY254" s="19" t="s">
        <v>154</v>
      </c>
      <c r="BE254" s="166">
        <f>IF(N254="základní",J254,0)</f>
        <v>5970.76</v>
      </c>
      <c r="BF254" s="166">
        <f>IF(N254="snížená",J254,0)</f>
        <v>0</v>
      </c>
      <c r="BG254" s="166">
        <f>IF(N254="zákl. přenesená",J254,0)</f>
        <v>0</v>
      </c>
      <c r="BH254" s="166">
        <f>IF(N254="sníž. přenesená",J254,0)</f>
        <v>0</v>
      </c>
      <c r="BI254" s="166">
        <f>IF(N254="nulová",J254,0)</f>
        <v>0</v>
      </c>
      <c r="BJ254" s="19" t="s">
        <v>87</v>
      </c>
      <c r="BK254" s="166">
        <f>ROUND(I254*H254,2)</f>
        <v>5970.76</v>
      </c>
      <c r="BL254" s="19" t="s">
        <v>163</v>
      </c>
      <c r="BM254" s="165" t="s">
        <v>1699</v>
      </c>
    </row>
    <row r="255" spans="1:65" s="2" customFormat="1" ht="10">
      <c r="A255" s="37"/>
      <c r="B255" s="38"/>
      <c r="C255" s="39"/>
      <c r="D255" s="215" t="s">
        <v>253</v>
      </c>
      <c r="E255" s="39"/>
      <c r="F255" s="216" t="s">
        <v>850</v>
      </c>
      <c r="G255" s="39"/>
      <c r="H255" s="39"/>
      <c r="I255" s="169"/>
      <c r="J255" s="39"/>
      <c r="K255" s="39"/>
      <c r="L255" s="42"/>
      <c r="M255" s="249"/>
      <c r="N255" s="250"/>
      <c r="O255" s="174"/>
      <c r="P255" s="174"/>
      <c r="Q255" s="174"/>
      <c r="R255" s="174"/>
      <c r="S255" s="174"/>
      <c r="T255" s="251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  <c r="AE255" s="37"/>
      <c r="AT255" s="19" t="s">
        <v>253</v>
      </c>
      <c r="AU255" s="19" t="s">
        <v>89</v>
      </c>
    </row>
    <row r="256" spans="1:65" s="2" customFormat="1" ht="7" customHeight="1">
      <c r="A256" s="37"/>
      <c r="B256" s="50"/>
      <c r="C256" s="51"/>
      <c r="D256" s="51"/>
      <c r="E256" s="51"/>
      <c r="F256" s="51"/>
      <c r="G256" s="51"/>
      <c r="H256" s="51"/>
      <c r="I256" s="51"/>
      <c r="J256" s="51"/>
      <c r="K256" s="51"/>
      <c r="L256" s="42"/>
      <c r="M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  <c r="AE256" s="37"/>
    </row>
  </sheetData>
  <sheetProtection algorithmName="SHA-512" hashValue="SUWCFk/6yLdukS+kDxLSTkoLgY0R0o0f6Bqf28ehSWY77P7RHGAq+Zd7EgJedSaBR+KECVa2QwpUhhE+gvA5nQ==" saltValue="bd55ZYguLvzpk8dXIoDKegfu5RN0PYqEyoy+GHTEgW82bLS4o5/y8/D8DDqBqnqz0Wpt+YGcT8TNG3dTuG+Bxw==" spinCount="100000" sheet="1" objects="1" scenarios="1" formatColumns="0" formatRows="0" autoFilter="0"/>
  <autoFilter ref="C85:K255"/>
  <mergeCells count="9">
    <mergeCell ref="E50:H50"/>
    <mergeCell ref="E76:H76"/>
    <mergeCell ref="E78:H78"/>
    <mergeCell ref="L2:V2"/>
    <mergeCell ref="E7:H7"/>
    <mergeCell ref="E9:H9"/>
    <mergeCell ref="E18:H18"/>
    <mergeCell ref="E27:H27"/>
    <mergeCell ref="E48:H48"/>
  </mergeCells>
  <hyperlinks>
    <hyperlink ref="F90" r:id="rId1"/>
    <hyperlink ref="F93" r:id="rId2"/>
    <hyperlink ref="F96" r:id="rId3"/>
    <hyperlink ref="F101" r:id="rId4"/>
    <hyperlink ref="F106" r:id="rId5"/>
    <hyperlink ref="F111" r:id="rId6"/>
    <hyperlink ref="F116" r:id="rId7"/>
    <hyperlink ref="F119" r:id="rId8"/>
    <hyperlink ref="F122" r:id="rId9"/>
    <hyperlink ref="F125" r:id="rId10"/>
    <hyperlink ref="F128" r:id="rId11"/>
    <hyperlink ref="F140" r:id="rId12"/>
    <hyperlink ref="F146" r:id="rId13"/>
    <hyperlink ref="F149" r:id="rId14"/>
    <hyperlink ref="F152" r:id="rId15"/>
    <hyperlink ref="F157" r:id="rId16"/>
    <hyperlink ref="F160" r:id="rId17"/>
    <hyperlink ref="F166" r:id="rId18"/>
    <hyperlink ref="F171" r:id="rId19"/>
    <hyperlink ref="F175" r:id="rId20"/>
    <hyperlink ref="F181" r:id="rId21"/>
    <hyperlink ref="F187" r:id="rId22"/>
    <hyperlink ref="F193" r:id="rId23"/>
    <hyperlink ref="F199" r:id="rId24"/>
    <hyperlink ref="F204" r:id="rId25"/>
    <hyperlink ref="F207" r:id="rId26"/>
    <hyperlink ref="F216" r:id="rId27"/>
    <hyperlink ref="F221" r:id="rId28"/>
    <hyperlink ref="F228" r:id="rId29"/>
    <hyperlink ref="F233" r:id="rId30"/>
    <hyperlink ref="F244" r:id="rId31"/>
    <hyperlink ref="F252" r:id="rId32"/>
    <hyperlink ref="F255" r:id="rId33"/>
  </hyperlinks>
  <pageMargins left="0.39374999999999999" right="0.39374999999999999" top="0.39374999999999999" bottom="0.39374999999999999" header="0" footer="0"/>
  <pageSetup paperSize="9" scale="84" fitToHeight="100" orientation="landscape" blackAndWhite="1" r:id="rId34"/>
  <headerFooter>
    <oddFooter>&amp;CStrana &amp;P z &amp;N</oddFooter>
  </headerFooter>
  <drawing r:id="rId3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BM180"/>
  <sheetViews>
    <sheetView showGridLines="0" zoomScaleNormal="100" workbookViewId="0"/>
  </sheetViews>
  <sheetFormatPr defaultRowHeight="14.5"/>
  <cols>
    <col min="1" max="1" width="8.33203125" style="1" customWidth="1"/>
    <col min="2" max="2" width="1.21875" style="1" customWidth="1"/>
    <col min="3" max="3" width="4.109375" style="1" customWidth="1"/>
    <col min="4" max="4" width="4.33203125" style="1" customWidth="1"/>
    <col min="5" max="5" width="17.109375" style="1" customWidth="1"/>
    <col min="6" max="6" width="100.77734375" style="1" customWidth="1"/>
    <col min="7" max="7" width="7.44140625" style="1" customWidth="1"/>
    <col min="8" max="8" width="14" style="1" customWidth="1"/>
    <col min="9" max="9" width="15.77734375" style="1" customWidth="1"/>
    <col min="10" max="11" width="22.33203125" style="1" customWidth="1"/>
    <col min="12" max="12" width="9.33203125" style="1" customWidth="1"/>
    <col min="13" max="13" width="10.77734375" style="1" hidden="1" customWidth="1"/>
    <col min="14" max="14" width="9.33203125" style="1" hidden="1"/>
    <col min="15" max="20" width="14.10937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7" customHeight="1">
      <c r="L2" s="366"/>
      <c r="M2" s="366"/>
      <c r="N2" s="366"/>
      <c r="O2" s="366"/>
      <c r="P2" s="366"/>
      <c r="Q2" s="366"/>
      <c r="R2" s="366"/>
      <c r="S2" s="366"/>
      <c r="T2" s="366"/>
      <c r="U2" s="366"/>
      <c r="V2" s="366"/>
      <c r="AT2" s="19" t="s">
        <v>115</v>
      </c>
    </row>
    <row r="3" spans="1:46" s="1" customFormat="1" ht="7" customHeight="1">
      <c r="B3" s="111"/>
      <c r="C3" s="112"/>
      <c r="D3" s="112"/>
      <c r="E3" s="112"/>
      <c r="F3" s="112"/>
      <c r="G3" s="112"/>
      <c r="H3" s="112"/>
      <c r="I3" s="112"/>
      <c r="J3" s="112"/>
      <c r="K3" s="112"/>
      <c r="L3" s="22"/>
      <c r="AT3" s="19" t="s">
        <v>89</v>
      </c>
    </row>
    <row r="4" spans="1:46" s="1" customFormat="1" ht="25" customHeight="1">
      <c r="B4" s="22"/>
      <c r="D4" s="113" t="s">
        <v>129</v>
      </c>
      <c r="L4" s="22"/>
      <c r="M4" s="114" t="s">
        <v>10</v>
      </c>
      <c r="AT4" s="19" t="s">
        <v>4</v>
      </c>
    </row>
    <row r="5" spans="1:46" s="1" customFormat="1" ht="7" customHeight="1">
      <c r="B5" s="22"/>
      <c r="L5" s="22"/>
    </row>
    <row r="6" spans="1:46" s="1" customFormat="1" ht="12" customHeight="1">
      <c r="B6" s="22"/>
      <c r="D6" s="115" t="s">
        <v>16</v>
      </c>
      <c r="L6" s="22"/>
    </row>
    <row r="7" spans="1:46" s="1" customFormat="1" ht="16.5" customHeight="1">
      <c r="B7" s="22"/>
      <c r="E7" s="383" t="str">
        <f>'Rekapitulace stavby'!K6</f>
        <v>Stavební úpravy přečerpávací stanice a odlehčovací komory 10 v ulici Sportovní</v>
      </c>
      <c r="F7" s="384"/>
      <c r="G7" s="384"/>
      <c r="H7" s="384"/>
      <c r="L7" s="22"/>
    </row>
    <row r="8" spans="1:46" s="2" customFormat="1" ht="12" customHeight="1">
      <c r="A8" s="37"/>
      <c r="B8" s="42"/>
      <c r="C8" s="37"/>
      <c r="D8" s="115" t="s">
        <v>130</v>
      </c>
      <c r="E8" s="37"/>
      <c r="F8" s="37"/>
      <c r="G8" s="37"/>
      <c r="H8" s="37"/>
      <c r="I8" s="37"/>
      <c r="J8" s="37"/>
      <c r="K8" s="37"/>
      <c r="L8" s="116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</row>
    <row r="9" spans="1:46" s="2" customFormat="1" ht="16.5" customHeight="1">
      <c r="A9" s="37"/>
      <c r="B9" s="42"/>
      <c r="C9" s="37"/>
      <c r="D9" s="37"/>
      <c r="E9" s="385" t="s">
        <v>1700</v>
      </c>
      <c r="F9" s="386"/>
      <c r="G9" s="386"/>
      <c r="H9" s="386"/>
      <c r="I9" s="37"/>
      <c r="J9" s="37"/>
      <c r="K9" s="37"/>
      <c r="L9" s="116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</row>
    <row r="10" spans="1:46" s="2" customFormat="1" ht="10">
      <c r="A10" s="37"/>
      <c r="B10" s="42"/>
      <c r="C10" s="37"/>
      <c r="D10" s="37"/>
      <c r="E10" s="37"/>
      <c r="F10" s="37"/>
      <c r="G10" s="37"/>
      <c r="H10" s="37"/>
      <c r="I10" s="37"/>
      <c r="J10" s="37"/>
      <c r="K10" s="37"/>
      <c r="L10" s="116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</row>
    <row r="11" spans="1:46" s="2" customFormat="1" ht="12" customHeight="1">
      <c r="A11" s="37"/>
      <c r="B11" s="42"/>
      <c r="C11" s="37"/>
      <c r="D11" s="115" t="s">
        <v>18</v>
      </c>
      <c r="E11" s="37"/>
      <c r="F11" s="106" t="s">
        <v>19</v>
      </c>
      <c r="G11" s="37"/>
      <c r="H11" s="37"/>
      <c r="I11" s="115" t="s">
        <v>20</v>
      </c>
      <c r="J11" s="106" t="s">
        <v>35</v>
      </c>
      <c r="K11" s="37"/>
      <c r="L11" s="116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</row>
    <row r="12" spans="1:46" s="2" customFormat="1" ht="12" customHeight="1">
      <c r="A12" s="37"/>
      <c r="B12" s="42"/>
      <c r="C12" s="37"/>
      <c r="D12" s="115" t="s">
        <v>22</v>
      </c>
      <c r="E12" s="37"/>
      <c r="F12" s="106" t="s">
        <v>23</v>
      </c>
      <c r="G12" s="37"/>
      <c r="H12" s="37"/>
      <c r="I12" s="115" t="s">
        <v>24</v>
      </c>
      <c r="J12" s="117" t="str">
        <f>'Rekapitulace stavby'!AN8</f>
        <v>31. 1. 2024</v>
      </c>
      <c r="K12" s="37"/>
      <c r="L12" s="116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</row>
    <row r="13" spans="1:46" s="2" customFormat="1" ht="10.75" customHeight="1">
      <c r="A13" s="37"/>
      <c r="B13" s="42"/>
      <c r="C13" s="37"/>
      <c r="D13" s="37"/>
      <c r="E13" s="37"/>
      <c r="F13" s="37"/>
      <c r="G13" s="37"/>
      <c r="H13" s="37"/>
      <c r="I13" s="37"/>
      <c r="J13" s="37"/>
      <c r="K13" s="37"/>
      <c r="L13" s="116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</row>
    <row r="14" spans="1:46" s="2" customFormat="1" ht="12" customHeight="1">
      <c r="A14" s="37"/>
      <c r="B14" s="42"/>
      <c r="C14" s="37"/>
      <c r="D14" s="115" t="s">
        <v>30</v>
      </c>
      <c r="E14" s="37"/>
      <c r="F14" s="37"/>
      <c r="G14" s="37"/>
      <c r="H14" s="37"/>
      <c r="I14" s="115" t="s">
        <v>31</v>
      </c>
      <c r="J14" s="106" t="s">
        <v>32</v>
      </c>
      <c r="K14" s="37"/>
      <c r="L14" s="116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</row>
    <row r="15" spans="1:46" s="2" customFormat="1" ht="18" customHeight="1">
      <c r="A15" s="37"/>
      <c r="B15" s="42"/>
      <c r="C15" s="37"/>
      <c r="D15" s="37"/>
      <c r="E15" s="106" t="s">
        <v>33</v>
      </c>
      <c r="F15" s="37"/>
      <c r="G15" s="37"/>
      <c r="H15" s="37"/>
      <c r="I15" s="115" t="s">
        <v>34</v>
      </c>
      <c r="J15" s="106" t="s">
        <v>35</v>
      </c>
      <c r="K15" s="37"/>
      <c r="L15" s="116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</row>
    <row r="16" spans="1:46" s="2" customFormat="1" ht="7" customHeight="1">
      <c r="A16" s="37"/>
      <c r="B16" s="42"/>
      <c r="C16" s="37"/>
      <c r="D16" s="37"/>
      <c r="E16" s="37"/>
      <c r="F16" s="37"/>
      <c r="G16" s="37"/>
      <c r="H16" s="37"/>
      <c r="I16" s="37"/>
      <c r="J16" s="37"/>
      <c r="K16" s="37"/>
      <c r="L16" s="116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</row>
    <row r="17" spans="1:31" s="2" customFormat="1" ht="12" customHeight="1">
      <c r="A17" s="37"/>
      <c r="B17" s="42"/>
      <c r="C17" s="37"/>
      <c r="D17" s="115" t="s">
        <v>36</v>
      </c>
      <c r="E17" s="37"/>
      <c r="F17" s="37"/>
      <c r="G17" s="37"/>
      <c r="H17" s="37"/>
      <c r="I17" s="115" t="s">
        <v>31</v>
      </c>
      <c r="J17" s="32" t="str">
        <f>'Rekapitulace stavby'!AN13</f>
        <v>47549793</v>
      </c>
      <c r="K17" s="37"/>
      <c r="L17" s="116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</row>
    <row r="18" spans="1:31" s="2" customFormat="1" ht="18" customHeight="1">
      <c r="A18" s="37"/>
      <c r="B18" s="42"/>
      <c r="C18" s="37"/>
      <c r="D18" s="37"/>
      <c r="E18" s="387" t="str">
        <f>'Rekapitulace stavby'!E14</f>
        <v>1.SčV, a.s.</v>
      </c>
      <c r="F18" s="388"/>
      <c r="G18" s="388"/>
      <c r="H18" s="388"/>
      <c r="I18" s="115" t="s">
        <v>34</v>
      </c>
      <c r="J18" s="32" t="str">
        <f>'Rekapitulace stavby'!AN14</f>
        <v>CZ47549793</v>
      </c>
      <c r="K18" s="37"/>
      <c r="L18" s="116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</row>
    <row r="19" spans="1:31" s="2" customFormat="1" ht="7" customHeight="1">
      <c r="A19" s="37"/>
      <c r="B19" s="42"/>
      <c r="C19" s="37"/>
      <c r="D19" s="37"/>
      <c r="E19" s="37"/>
      <c r="F19" s="37"/>
      <c r="G19" s="37"/>
      <c r="H19" s="37"/>
      <c r="I19" s="37"/>
      <c r="J19" s="37"/>
      <c r="K19" s="37"/>
      <c r="L19" s="116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</row>
    <row r="20" spans="1:31" s="2" customFormat="1" ht="12" customHeight="1">
      <c r="A20" s="37"/>
      <c r="B20" s="42"/>
      <c r="C20" s="37"/>
      <c r="D20" s="115" t="s">
        <v>37</v>
      </c>
      <c r="E20" s="37"/>
      <c r="F20" s="37"/>
      <c r="G20" s="37"/>
      <c r="H20" s="37"/>
      <c r="I20" s="115" t="s">
        <v>31</v>
      </c>
      <c r="J20" s="106" t="s">
        <v>35</v>
      </c>
      <c r="K20" s="37"/>
      <c r="L20" s="116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</row>
    <row r="21" spans="1:31" s="2" customFormat="1" ht="18" customHeight="1">
      <c r="A21" s="37"/>
      <c r="B21" s="42"/>
      <c r="C21" s="37"/>
      <c r="D21" s="37"/>
      <c r="E21" s="106" t="s">
        <v>38</v>
      </c>
      <c r="F21" s="37"/>
      <c r="G21" s="37"/>
      <c r="H21" s="37"/>
      <c r="I21" s="115" t="s">
        <v>34</v>
      </c>
      <c r="J21" s="106" t="s">
        <v>35</v>
      </c>
      <c r="K21" s="37"/>
      <c r="L21" s="116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</row>
    <row r="22" spans="1:31" s="2" customFormat="1" ht="7" customHeight="1">
      <c r="A22" s="37"/>
      <c r="B22" s="42"/>
      <c r="C22" s="37"/>
      <c r="D22" s="37"/>
      <c r="E22" s="37"/>
      <c r="F22" s="37"/>
      <c r="G22" s="37"/>
      <c r="H22" s="37"/>
      <c r="I22" s="37"/>
      <c r="J22" s="37"/>
      <c r="K22" s="37"/>
      <c r="L22" s="116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</row>
    <row r="23" spans="1:31" s="2" customFormat="1" ht="12" customHeight="1">
      <c r="A23" s="37"/>
      <c r="B23" s="42"/>
      <c r="C23" s="37"/>
      <c r="D23" s="115" t="s">
        <v>40</v>
      </c>
      <c r="E23" s="37"/>
      <c r="F23" s="37"/>
      <c r="G23" s="37"/>
      <c r="H23" s="37"/>
      <c r="I23" s="115" t="s">
        <v>31</v>
      </c>
      <c r="J23" s="106" t="s">
        <v>41</v>
      </c>
      <c r="K23" s="37"/>
      <c r="L23" s="116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</row>
    <row r="24" spans="1:31" s="2" customFormat="1" ht="18" customHeight="1">
      <c r="A24" s="37"/>
      <c r="B24" s="42"/>
      <c r="C24" s="37"/>
      <c r="D24" s="37"/>
      <c r="E24" s="106" t="s">
        <v>42</v>
      </c>
      <c r="F24" s="37"/>
      <c r="G24" s="37"/>
      <c r="H24" s="37"/>
      <c r="I24" s="115" t="s">
        <v>34</v>
      </c>
      <c r="J24" s="106" t="s">
        <v>35</v>
      </c>
      <c r="K24" s="37"/>
      <c r="L24" s="116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</row>
    <row r="25" spans="1:31" s="2" customFormat="1" ht="7" customHeight="1">
      <c r="A25" s="37"/>
      <c r="B25" s="42"/>
      <c r="C25" s="37"/>
      <c r="D25" s="37"/>
      <c r="E25" s="37"/>
      <c r="F25" s="37"/>
      <c r="G25" s="37"/>
      <c r="H25" s="37"/>
      <c r="I25" s="37"/>
      <c r="J25" s="37"/>
      <c r="K25" s="37"/>
      <c r="L25" s="116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</row>
    <row r="26" spans="1:31" s="2" customFormat="1" ht="12" customHeight="1">
      <c r="A26" s="37"/>
      <c r="B26" s="42"/>
      <c r="C26" s="37"/>
      <c r="D26" s="115" t="s">
        <v>43</v>
      </c>
      <c r="E26" s="37"/>
      <c r="F26" s="37"/>
      <c r="G26" s="37"/>
      <c r="H26" s="37"/>
      <c r="I26" s="37"/>
      <c r="J26" s="37"/>
      <c r="K26" s="37"/>
      <c r="L26" s="116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</row>
    <row r="27" spans="1:31" s="8" customFormat="1" ht="16.5" customHeight="1">
      <c r="A27" s="118"/>
      <c r="B27" s="119"/>
      <c r="C27" s="118"/>
      <c r="D27" s="118"/>
      <c r="E27" s="389" t="s">
        <v>35</v>
      </c>
      <c r="F27" s="389"/>
      <c r="G27" s="389"/>
      <c r="H27" s="389"/>
      <c r="I27" s="118"/>
      <c r="J27" s="118"/>
      <c r="K27" s="118"/>
      <c r="L27" s="120"/>
      <c r="S27" s="118"/>
      <c r="T27" s="118"/>
      <c r="U27" s="118"/>
      <c r="V27" s="118"/>
      <c r="W27" s="118"/>
      <c r="X27" s="118"/>
      <c r="Y27" s="118"/>
      <c r="Z27" s="118"/>
      <c r="AA27" s="118"/>
      <c r="AB27" s="118"/>
      <c r="AC27" s="118"/>
      <c r="AD27" s="118"/>
      <c r="AE27" s="118"/>
    </row>
    <row r="28" spans="1:31" s="2" customFormat="1" ht="7" customHeight="1">
      <c r="A28" s="37"/>
      <c r="B28" s="42"/>
      <c r="C28" s="37"/>
      <c r="D28" s="37"/>
      <c r="E28" s="37"/>
      <c r="F28" s="37"/>
      <c r="G28" s="37"/>
      <c r="H28" s="37"/>
      <c r="I28" s="37"/>
      <c r="J28" s="37"/>
      <c r="K28" s="37"/>
      <c r="L28" s="116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</row>
    <row r="29" spans="1:31" s="2" customFormat="1" ht="7" customHeight="1">
      <c r="A29" s="37"/>
      <c r="B29" s="42"/>
      <c r="C29" s="37"/>
      <c r="D29" s="121"/>
      <c r="E29" s="121"/>
      <c r="F29" s="121"/>
      <c r="G29" s="121"/>
      <c r="H29" s="121"/>
      <c r="I29" s="121"/>
      <c r="J29" s="121"/>
      <c r="K29" s="121"/>
      <c r="L29" s="116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</row>
    <row r="30" spans="1:31" s="2" customFormat="1" ht="25.4" customHeight="1">
      <c r="A30" s="37"/>
      <c r="B30" s="42"/>
      <c r="C30" s="37"/>
      <c r="D30" s="122" t="s">
        <v>45</v>
      </c>
      <c r="E30" s="37"/>
      <c r="F30" s="37"/>
      <c r="G30" s="37"/>
      <c r="H30" s="37"/>
      <c r="I30" s="37"/>
      <c r="J30" s="123">
        <f>ROUND(J85, 2)</f>
        <v>746873.77</v>
      </c>
      <c r="K30" s="37"/>
      <c r="L30" s="116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</row>
    <row r="31" spans="1:31" s="2" customFormat="1" ht="7" customHeight="1">
      <c r="A31" s="37"/>
      <c r="B31" s="42"/>
      <c r="C31" s="37"/>
      <c r="D31" s="121"/>
      <c r="E31" s="121"/>
      <c r="F31" s="121"/>
      <c r="G31" s="121"/>
      <c r="H31" s="121"/>
      <c r="I31" s="121"/>
      <c r="J31" s="121"/>
      <c r="K31" s="121"/>
      <c r="L31" s="116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</row>
    <row r="32" spans="1:31" s="2" customFormat="1" ht="14.4" customHeight="1">
      <c r="A32" s="37"/>
      <c r="B32" s="42"/>
      <c r="C32" s="37"/>
      <c r="D32" s="37"/>
      <c r="E32" s="37"/>
      <c r="F32" s="124" t="s">
        <v>47</v>
      </c>
      <c r="G32" s="37"/>
      <c r="H32" s="37"/>
      <c r="I32" s="124" t="s">
        <v>46</v>
      </c>
      <c r="J32" s="124" t="s">
        <v>48</v>
      </c>
      <c r="K32" s="37"/>
      <c r="L32" s="116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</row>
    <row r="33" spans="1:31" s="2" customFormat="1" ht="14.4" customHeight="1">
      <c r="A33" s="37"/>
      <c r="B33" s="42"/>
      <c r="C33" s="37"/>
      <c r="D33" s="125" t="s">
        <v>49</v>
      </c>
      <c r="E33" s="115" t="s">
        <v>50</v>
      </c>
      <c r="F33" s="126">
        <f>ROUND((SUM(BE85:BE179)),  2)</f>
        <v>746873.77</v>
      </c>
      <c r="G33" s="37"/>
      <c r="H33" s="37"/>
      <c r="I33" s="127">
        <v>0.21</v>
      </c>
      <c r="J33" s="126">
        <f>ROUND(((SUM(BE85:BE179))*I33),  2)</f>
        <v>156843.49</v>
      </c>
      <c r="K33" s="37"/>
      <c r="L33" s="116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</row>
    <row r="34" spans="1:31" s="2" customFormat="1" ht="14.4" customHeight="1">
      <c r="A34" s="37"/>
      <c r="B34" s="42"/>
      <c r="C34" s="37"/>
      <c r="D34" s="37"/>
      <c r="E34" s="115" t="s">
        <v>51</v>
      </c>
      <c r="F34" s="126">
        <f>ROUND((SUM(BF85:BF179)),  2)</f>
        <v>0</v>
      </c>
      <c r="G34" s="37"/>
      <c r="H34" s="37"/>
      <c r="I34" s="127">
        <v>0.15</v>
      </c>
      <c r="J34" s="126">
        <f>ROUND(((SUM(BF85:BF179))*I34),  2)</f>
        <v>0</v>
      </c>
      <c r="K34" s="37"/>
      <c r="L34" s="116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</row>
    <row r="35" spans="1:31" s="2" customFormat="1" ht="14.4" hidden="1" customHeight="1">
      <c r="A35" s="37"/>
      <c r="B35" s="42"/>
      <c r="C35" s="37"/>
      <c r="D35" s="37"/>
      <c r="E35" s="115" t="s">
        <v>52</v>
      </c>
      <c r="F35" s="126">
        <f>ROUND((SUM(BG85:BG179)),  2)</f>
        <v>0</v>
      </c>
      <c r="G35" s="37"/>
      <c r="H35" s="37"/>
      <c r="I35" s="127">
        <v>0.21</v>
      </c>
      <c r="J35" s="126">
        <f>0</f>
        <v>0</v>
      </c>
      <c r="K35" s="37"/>
      <c r="L35" s="116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</row>
    <row r="36" spans="1:31" s="2" customFormat="1" ht="14.4" hidden="1" customHeight="1">
      <c r="A36" s="37"/>
      <c r="B36" s="42"/>
      <c r="C36" s="37"/>
      <c r="D36" s="37"/>
      <c r="E36" s="115" t="s">
        <v>53</v>
      </c>
      <c r="F36" s="126">
        <f>ROUND((SUM(BH85:BH179)),  2)</f>
        <v>0</v>
      </c>
      <c r="G36" s="37"/>
      <c r="H36" s="37"/>
      <c r="I36" s="127">
        <v>0.15</v>
      </c>
      <c r="J36" s="126">
        <f>0</f>
        <v>0</v>
      </c>
      <c r="K36" s="37"/>
      <c r="L36" s="116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</row>
    <row r="37" spans="1:31" s="2" customFormat="1" ht="14.4" hidden="1" customHeight="1">
      <c r="A37" s="37"/>
      <c r="B37" s="42"/>
      <c r="C37" s="37"/>
      <c r="D37" s="37"/>
      <c r="E37" s="115" t="s">
        <v>54</v>
      </c>
      <c r="F37" s="126">
        <f>ROUND((SUM(BI85:BI179)),  2)</f>
        <v>0</v>
      </c>
      <c r="G37" s="37"/>
      <c r="H37" s="37"/>
      <c r="I37" s="127">
        <v>0</v>
      </c>
      <c r="J37" s="126">
        <f>0</f>
        <v>0</v>
      </c>
      <c r="K37" s="37"/>
      <c r="L37" s="116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</row>
    <row r="38" spans="1:31" s="2" customFormat="1" ht="7" customHeight="1">
      <c r="A38" s="37"/>
      <c r="B38" s="42"/>
      <c r="C38" s="37"/>
      <c r="D38" s="37"/>
      <c r="E38" s="37"/>
      <c r="F38" s="37"/>
      <c r="G38" s="37"/>
      <c r="H38" s="37"/>
      <c r="I38" s="37"/>
      <c r="J38" s="37"/>
      <c r="K38" s="37"/>
      <c r="L38" s="116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</row>
    <row r="39" spans="1:31" s="2" customFormat="1" ht="25.4" customHeight="1">
      <c r="A39" s="37"/>
      <c r="B39" s="42"/>
      <c r="C39" s="128"/>
      <c r="D39" s="129" t="s">
        <v>55</v>
      </c>
      <c r="E39" s="130"/>
      <c r="F39" s="130"/>
      <c r="G39" s="131" t="s">
        <v>56</v>
      </c>
      <c r="H39" s="132" t="s">
        <v>57</v>
      </c>
      <c r="I39" s="130"/>
      <c r="J39" s="133">
        <f>SUM(J30:J37)</f>
        <v>903717.26</v>
      </c>
      <c r="K39" s="134"/>
      <c r="L39" s="116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</row>
    <row r="40" spans="1:31" s="2" customFormat="1" ht="14.4" customHeight="1">
      <c r="A40" s="37"/>
      <c r="B40" s="135"/>
      <c r="C40" s="136"/>
      <c r="D40" s="136"/>
      <c r="E40" s="136"/>
      <c r="F40" s="136"/>
      <c r="G40" s="136"/>
      <c r="H40" s="136"/>
      <c r="I40" s="136"/>
      <c r="J40" s="136"/>
      <c r="K40" s="136"/>
      <c r="L40" s="116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</row>
    <row r="44" spans="1:31" s="2" customFormat="1" ht="7" customHeight="1">
      <c r="A44" s="37"/>
      <c r="B44" s="137"/>
      <c r="C44" s="138"/>
      <c r="D44" s="138"/>
      <c r="E44" s="138"/>
      <c r="F44" s="138"/>
      <c r="G44" s="138"/>
      <c r="H44" s="138"/>
      <c r="I44" s="138"/>
      <c r="J44" s="138"/>
      <c r="K44" s="138"/>
      <c r="L44" s="116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</row>
    <row r="45" spans="1:31" s="2" customFormat="1" ht="25" customHeight="1">
      <c r="A45" s="37"/>
      <c r="B45" s="38"/>
      <c r="C45" s="25" t="s">
        <v>132</v>
      </c>
      <c r="D45" s="39"/>
      <c r="E45" s="39"/>
      <c r="F45" s="39"/>
      <c r="G45" s="39"/>
      <c r="H45" s="39"/>
      <c r="I45" s="39"/>
      <c r="J45" s="39"/>
      <c r="K45" s="39"/>
      <c r="L45" s="116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</row>
    <row r="46" spans="1:31" s="2" customFormat="1" ht="7" customHeight="1">
      <c r="A46" s="37"/>
      <c r="B46" s="38"/>
      <c r="C46" s="39"/>
      <c r="D46" s="39"/>
      <c r="E46" s="39"/>
      <c r="F46" s="39"/>
      <c r="G46" s="39"/>
      <c r="H46" s="39"/>
      <c r="I46" s="39"/>
      <c r="J46" s="39"/>
      <c r="K46" s="39"/>
      <c r="L46" s="116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</row>
    <row r="47" spans="1:31" s="2" customFormat="1" ht="12" customHeight="1">
      <c r="A47" s="37"/>
      <c r="B47" s="38"/>
      <c r="C47" s="31" t="s">
        <v>16</v>
      </c>
      <c r="D47" s="39"/>
      <c r="E47" s="39"/>
      <c r="F47" s="39"/>
      <c r="G47" s="39"/>
      <c r="H47" s="39"/>
      <c r="I47" s="39"/>
      <c r="J47" s="39"/>
      <c r="K47" s="39"/>
      <c r="L47" s="116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</row>
    <row r="48" spans="1:31" s="2" customFormat="1" ht="16.5" customHeight="1">
      <c r="A48" s="37"/>
      <c r="B48" s="38"/>
      <c r="C48" s="39"/>
      <c r="D48" s="39"/>
      <c r="E48" s="390" t="str">
        <f>E7</f>
        <v>Stavební úpravy přečerpávací stanice a odlehčovací komory 10 v ulici Sportovní</v>
      </c>
      <c r="F48" s="391"/>
      <c r="G48" s="391"/>
      <c r="H48" s="391"/>
      <c r="I48" s="39"/>
      <c r="J48" s="39"/>
      <c r="K48" s="39"/>
      <c r="L48" s="116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</row>
    <row r="49" spans="1:47" s="2" customFormat="1" ht="12" customHeight="1">
      <c r="A49" s="37"/>
      <c r="B49" s="38"/>
      <c r="C49" s="31" t="s">
        <v>130</v>
      </c>
      <c r="D49" s="39"/>
      <c r="E49" s="39"/>
      <c r="F49" s="39"/>
      <c r="G49" s="39"/>
      <c r="H49" s="39"/>
      <c r="I49" s="39"/>
      <c r="J49" s="39"/>
      <c r="K49" s="39"/>
      <c r="L49" s="116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</row>
    <row r="50" spans="1:47" s="2" customFormat="1" ht="16.5" customHeight="1">
      <c r="A50" s="37"/>
      <c r="B50" s="38"/>
      <c r="C50" s="39"/>
      <c r="D50" s="39"/>
      <c r="E50" s="344" t="str">
        <f>E9</f>
        <v>IO 03 - Odlehčovací komora</v>
      </c>
      <c r="F50" s="392"/>
      <c r="G50" s="392"/>
      <c r="H50" s="392"/>
      <c r="I50" s="39"/>
      <c r="J50" s="39"/>
      <c r="K50" s="39"/>
      <c r="L50" s="116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</row>
    <row r="51" spans="1:47" s="2" customFormat="1" ht="7" customHeight="1">
      <c r="A51" s="37"/>
      <c r="B51" s="38"/>
      <c r="C51" s="39"/>
      <c r="D51" s="39"/>
      <c r="E51" s="39"/>
      <c r="F51" s="39"/>
      <c r="G51" s="39"/>
      <c r="H51" s="39"/>
      <c r="I51" s="39"/>
      <c r="J51" s="39"/>
      <c r="K51" s="39"/>
      <c r="L51" s="116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</row>
    <row r="52" spans="1:47" s="2" customFormat="1" ht="12" customHeight="1">
      <c r="A52" s="37"/>
      <c r="B52" s="38"/>
      <c r="C52" s="31" t="s">
        <v>22</v>
      </c>
      <c r="D52" s="39"/>
      <c r="E52" s="39"/>
      <c r="F52" s="29" t="str">
        <f>F12</f>
        <v>Český Brod</v>
      </c>
      <c r="G52" s="39"/>
      <c r="H52" s="39"/>
      <c r="I52" s="31" t="s">
        <v>24</v>
      </c>
      <c r="J52" s="62" t="str">
        <f>IF(J12="","",J12)</f>
        <v>31. 1. 2024</v>
      </c>
      <c r="K52" s="39"/>
      <c r="L52" s="116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</row>
    <row r="53" spans="1:47" s="2" customFormat="1" ht="7" customHeight="1">
      <c r="A53" s="37"/>
      <c r="B53" s="38"/>
      <c r="C53" s="39"/>
      <c r="D53" s="39"/>
      <c r="E53" s="39"/>
      <c r="F53" s="39"/>
      <c r="G53" s="39"/>
      <c r="H53" s="39"/>
      <c r="I53" s="39"/>
      <c r="J53" s="39"/>
      <c r="K53" s="39"/>
      <c r="L53" s="116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</row>
    <row r="54" spans="1:47" s="2" customFormat="1" ht="15.15" customHeight="1">
      <c r="A54" s="37"/>
      <c r="B54" s="38"/>
      <c r="C54" s="31" t="s">
        <v>30</v>
      </c>
      <c r="D54" s="39"/>
      <c r="E54" s="39"/>
      <c r="F54" s="29" t="str">
        <f>E15</f>
        <v>Město Český Brod</v>
      </c>
      <c r="G54" s="39"/>
      <c r="H54" s="39"/>
      <c r="I54" s="31" t="s">
        <v>37</v>
      </c>
      <c r="J54" s="35" t="str">
        <f>E21</f>
        <v>Ing. Petr Koblenc</v>
      </c>
      <c r="K54" s="39"/>
      <c r="L54" s="116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</row>
    <row r="55" spans="1:47" s="2" customFormat="1" ht="25.65" customHeight="1">
      <c r="A55" s="37"/>
      <c r="B55" s="38"/>
      <c r="C55" s="31" t="s">
        <v>36</v>
      </c>
      <c r="D55" s="39"/>
      <c r="E55" s="39"/>
      <c r="F55" s="29" t="str">
        <f>IF(E18="","",E18)</f>
        <v>1.SčV, a.s.</v>
      </c>
      <c r="G55" s="39"/>
      <c r="H55" s="39"/>
      <c r="I55" s="31" t="s">
        <v>40</v>
      </c>
      <c r="J55" s="35" t="str">
        <f>E24</f>
        <v>Vodohospodářský rozvoj a výstavba a.s.</v>
      </c>
      <c r="K55" s="39"/>
      <c r="L55" s="116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</row>
    <row r="56" spans="1:47" s="2" customFormat="1" ht="10.25" customHeight="1">
      <c r="A56" s="37"/>
      <c r="B56" s="38"/>
      <c r="C56" s="39"/>
      <c r="D56" s="39"/>
      <c r="E56" s="39"/>
      <c r="F56" s="39"/>
      <c r="G56" s="39"/>
      <c r="H56" s="39"/>
      <c r="I56" s="39"/>
      <c r="J56" s="39"/>
      <c r="K56" s="39"/>
      <c r="L56" s="116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</row>
    <row r="57" spans="1:47" s="2" customFormat="1" ht="29.25" customHeight="1">
      <c r="A57" s="37"/>
      <c r="B57" s="38"/>
      <c r="C57" s="139" t="s">
        <v>133</v>
      </c>
      <c r="D57" s="140"/>
      <c r="E57" s="140"/>
      <c r="F57" s="140"/>
      <c r="G57" s="140"/>
      <c r="H57" s="140"/>
      <c r="I57" s="140"/>
      <c r="J57" s="141" t="s">
        <v>134</v>
      </c>
      <c r="K57" s="140"/>
      <c r="L57" s="116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</row>
    <row r="58" spans="1:47" s="2" customFormat="1" ht="10.25" customHeight="1">
      <c r="A58" s="37"/>
      <c r="B58" s="38"/>
      <c r="C58" s="39"/>
      <c r="D58" s="39"/>
      <c r="E58" s="39"/>
      <c r="F58" s="39"/>
      <c r="G58" s="39"/>
      <c r="H58" s="39"/>
      <c r="I58" s="39"/>
      <c r="J58" s="39"/>
      <c r="K58" s="39"/>
      <c r="L58" s="116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</row>
    <row r="59" spans="1:47" s="2" customFormat="1" ht="22.75" customHeight="1">
      <c r="A59" s="37"/>
      <c r="B59" s="38"/>
      <c r="C59" s="142" t="s">
        <v>77</v>
      </c>
      <c r="D59" s="39"/>
      <c r="E59" s="39"/>
      <c r="F59" s="39"/>
      <c r="G59" s="39"/>
      <c r="H59" s="39"/>
      <c r="I59" s="39"/>
      <c r="J59" s="80">
        <f>J85</f>
        <v>746873.77</v>
      </c>
      <c r="K59" s="39"/>
      <c r="L59" s="116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U59" s="19" t="s">
        <v>135</v>
      </c>
    </row>
    <row r="60" spans="1:47" s="10" customFormat="1" ht="25" customHeight="1">
      <c r="B60" s="177"/>
      <c r="C60" s="178"/>
      <c r="D60" s="179" t="s">
        <v>225</v>
      </c>
      <c r="E60" s="180"/>
      <c r="F60" s="180"/>
      <c r="G60" s="180"/>
      <c r="H60" s="180"/>
      <c r="I60" s="180"/>
      <c r="J60" s="181">
        <f>J86</f>
        <v>746873.77</v>
      </c>
      <c r="K60" s="178"/>
      <c r="L60" s="182"/>
    </row>
    <row r="61" spans="1:47" s="11" customFormat="1" ht="19.899999999999999" customHeight="1">
      <c r="B61" s="183"/>
      <c r="C61" s="100"/>
      <c r="D61" s="184" t="s">
        <v>1514</v>
      </c>
      <c r="E61" s="185"/>
      <c r="F61" s="185"/>
      <c r="G61" s="185"/>
      <c r="H61" s="185"/>
      <c r="I61" s="185"/>
      <c r="J61" s="186">
        <f>J87</f>
        <v>155916.93999999997</v>
      </c>
      <c r="K61" s="100"/>
      <c r="L61" s="187"/>
    </row>
    <row r="62" spans="1:47" s="11" customFormat="1" ht="19.899999999999999" customHeight="1">
      <c r="B62" s="183"/>
      <c r="C62" s="100"/>
      <c r="D62" s="184" t="s">
        <v>639</v>
      </c>
      <c r="E62" s="185"/>
      <c r="F62" s="185"/>
      <c r="G62" s="185"/>
      <c r="H62" s="185"/>
      <c r="I62" s="185"/>
      <c r="J62" s="186">
        <f>J125</f>
        <v>55648.93</v>
      </c>
      <c r="K62" s="100"/>
      <c r="L62" s="187"/>
    </row>
    <row r="63" spans="1:47" s="11" customFormat="1" ht="19.899999999999999" customHeight="1">
      <c r="B63" s="183"/>
      <c r="C63" s="100"/>
      <c r="D63" s="184" t="s">
        <v>640</v>
      </c>
      <c r="E63" s="185"/>
      <c r="F63" s="185"/>
      <c r="G63" s="185"/>
      <c r="H63" s="185"/>
      <c r="I63" s="185"/>
      <c r="J63" s="186">
        <f>J151</f>
        <v>31569.200000000001</v>
      </c>
      <c r="K63" s="100"/>
      <c r="L63" s="187"/>
    </row>
    <row r="64" spans="1:47" s="11" customFormat="1" ht="19.899999999999999" customHeight="1">
      <c r="B64" s="183"/>
      <c r="C64" s="100"/>
      <c r="D64" s="184" t="s">
        <v>1701</v>
      </c>
      <c r="E64" s="185"/>
      <c r="F64" s="185"/>
      <c r="G64" s="185"/>
      <c r="H64" s="185"/>
      <c r="I64" s="185"/>
      <c r="J64" s="186">
        <f>J160</f>
        <v>498240.8</v>
      </c>
      <c r="K64" s="100"/>
      <c r="L64" s="187"/>
    </row>
    <row r="65" spans="1:31" s="11" customFormat="1" ht="19.899999999999999" customHeight="1">
      <c r="B65" s="183"/>
      <c r="C65" s="100"/>
      <c r="D65" s="184" t="s">
        <v>239</v>
      </c>
      <c r="E65" s="185"/>
      <c r="F65" s="185"/>
      <c r="G65" s="185"/>
      <c r="H65" s="185"/>
      <c r="I65" s="185"/>
      <c r="J65" s="186">
        <f>J177</f>
        <v>5497.9</v>
      </c>
      <c r="K65" s="100"/>
      <c r="L65" s="187"/>
    </row>
    <row r="66" spans="1:31" s="2" customFormat="1" ht="21.75" customHeight="1">
      <c r="A66" s="37"/>
      <c r="B66" s="38"/>
      <c r="C66" s="39"/>
      <c r="D66" s="39"/>
      <c r="E66" s="39"/>
      <c r="F66" s="39"/>
      <c r="G66" s="39"/>
      <c r="H66" s="39"/>
      <c r="I66" s="39"/>
      <c r="J66" s="39"/>
      <c r="K66" s="39"/>
      <c r="L66" s="116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</row>
    <row r="67" spans="1:31" s="2" customFormat="1" ht="7" customHeight="1">
      <c r="A67" s="37"/>
      <c r="B67" s="50"/>
      <c r="C67" s="51"/>
      <c r="D67" s="51"/>
      <c r="E67" s="51"/>
      <c r="F67" s="51"/>
      <c r="G67" s="51"/>
      <c r="H67" s="51"/>
      <c r="I67" s="51"/>
      <c r="J67" s="51"/>
      <c r="K67" s="51"/>
      <c r="L67" s="116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</row>
    <row r="71" spans="1:31" s="2" customFormat="1" ht="7" customHeight="1">
      <c r="A71" s="37"/>
      <c r="B71" s="52"/>
      <c r="C71" s="53"/>
      <c r="D71" s="53"/>
      <c r="E71" s="53"/>
      <c r="F71" s="53"/>
      <c r="G71" s="53"/>
      <c r="H71" s="53"/>
      <c r="I71" s="53"/>
      <c r="J71" s="53"/>
      <c r="K71" s="53"/>
      <c r="L71" s="116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</row>
    <row r="72" spans="1:31" s="2" customFormat="1" ht="25" customHeight="1">
      <c r="A72" s="37"/>
      <c r="B72" s="38"/>
      <c r="C72" s="25" t="s">
        <v>136</v>
      </c>
      <c r="D72" s="39"/>
      <c r="E72" s="39"/>
      <c r="F72" s="39"/>
      <c r="G72" s="39"/>
      <c r="H72" s="39"/>
      <c r="I72" s="39"/>
      <c r="J72" s="39"/>
      <c r="K72" s="39"/>
      <c r="L72" s="116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</row>
    <row r="73" spans="1:31" s="2" customFormat="1" ht="7" customHeight="1">
      <c r="A73" s="37"/>
      <c r="B73" s="38"/>
      <c r="C73" s="39"/>
      <c r="D73" s="39"/>
      <c r="E73" s="39"/>
      <c r="F73" s="39"/>
      <c r="G73" s="39"/>
      <c r="H73" s="39"/>
      <c r="I73" s="39"/>
      <c r="J73" s="39"/>
      <c r="K73" s="39"/>
      <c r="L73" s="116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</row>
    <row r="74" spans="1:31" s="2" customFormat="1" ht="12" customHeight="1">
      <c r="A74" s="37"/>
      <c r="B74" s="38"/>
      <c r="C74" s="31" t="s">
        <v>16</v>
      </c>
      <c r="D74" s="39"/>
      <c r="E74" s="39"/>
      <c r="F74" s="39"/>
      <c r="G74" s="39"/>
      <c r="H74" s="39"/>
      <c r="I74" s="39"/>
      <c r="J74" s="39"/>
      <c r="K74" s="39"/>
      <c r="L74" s="116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</row>
    <row r="75" spans="1:31" s="2" customFormat="1" ht="16.5" customHeight="1">
      <c r="A75" s="37"/>
      <c r="B75" s="38"/>
      <c r="C75" s="39"/>
      <c r="D75" s="39"/>
      <c r="E75" s="390" t="str">
        <f>E7</f>
        <v>Stavební úpravy přečerpávací stanice a odlehčovací komory 10 v ulici Sportovní</v>
      </c>
      <c r="F75" s="391"/>
      <c r="G75" s="391"/>
      <c r="H75" s="391"/>
      <c r="I75" s="39"/>
      <c r="J75" s="39"/>
      <c r="K75" s="39"/>
      <c r="L75" s="116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</row>
    <row r="76" spans="1:31" s="2" customFormat="1" ht="12" customHeight="1">
      <c r="A76" s="37"/>
      <c r="B76" s="38"/>
      <c r="C76" s="31" t="s">
        <v>130</v>
      </c>
      <c r="D76" s="39"/>
      <c r="E76" s="39"/>
      <c r="F76" s="39"/>
      <c r="G76" s="39"/>
      <c r="H76" s="39"/>
      <c r="I76" s="39"/>
      <c r="J76" s="39"/>
      <c r="K76" s="39"/>
      <c r="L76" s="116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</row>
    <row r="77" spans="1:31" s="2" customFormat="1" ht="16.5" customHeight="1">
      <c r="A77" s="37"/>
      <c r="B77" s="38"/>
      <c r="C77" s="39"/>
      <c r="D77" s="39"/>
      <c r="E77" s="344" t="str">
        <f>E9</f>
        <v>IO 03 - Odlehčovací komora</v>
      </c>
      <c r="F77" s="392"/>
      <c r="G77" s="392"/>
      <c r="H77" s="392"/>
      <c r="I77" s="39"/>
      <c r="J77" s="39"/>
      <c r="K77" s="39"/>
      <c r="L77" s="116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</row>
    <row r="78" spans="1:31" s="2" customFormat="1" ht="7" customHeight="1">
      <c r="A78" s="37"/>
      <c r="B78" s="38"/>
      <c r="C78" s="39"/>
      <c r="D78" s="39"/>
      <c r="E78" s="39"/>
      <c r="F78" s="39"/>
      <c r="G78" s="39"/>
      <c r="H78" s="39"/>
      <c r="I78" s="39"/>
      <c r="J78" s="39"/>
      <c r="K78" s="39"/>
      <c r="L78" s="116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</row>
    <row r="79" spans="1:31" s="2" customFormat="1" ht="12" customHeight="1">
      <c r="A79" s="37"/>
      <c r="B79" s="38"/>
      <c r="C79" s="31" t="s">
        <v>22</v>
      </c>
      <c r="D79" s="39"/>
      <c r="E79" s="39"/>
      <c r="F79" s="29" t="str">
        <f>F12</f>
        <v>Český Brod</v>
      </c>
      <c r="G79" s="39"/>
      <c r="H79" s="39"/>
      <c r="I79" s="31" t="s">
        <v>24</v>
      </c>
      <c r="J79" s="62" t="str">
        <f>IF(J12="","",J12)</f>
        <v>31. 1. 2024</v>
      </c>
      <c r="K79" s="39"/>
      <c r="L79" s="116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</row>
    <row r="80" spans="1:31" s="2" customFormat="1" ht="7" customHeight="1">
      <c r="A80" s="37"/>
      <c r="B80" s="38"/>
      <c r="C80" s="39"/>
      <c r="D80" s="39"/>
      <c r="E80" s="39"/>
      <c r="F80" s="39"/>
      <c r="G80" s="39"/>
      <c r="H80" s="39"/>
      <c r="I80" s="39"/>
      <c r="J80" s="39"/>
      <c r="K80" s="39"/>
      <c r="L80" s="116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</row>
    <row r="81" spans="1:65" s="2" customFormat="1" ht="15.15" customHeight="1">
      <c r="A81" s="37"/>
      <c r="B81" s="38"/>
      <c r="C81" s="31" t="s">
        <v>30</v>
      </c>
      <c r="D81" s="39"/>
      <c r="E81" s="39"/>
      <c r="F81" s="29" t="str">
        <f>E15</f>
        <v>Město Český Brod</v>
      </c>
      <c r="G81" s="39"/>
      <c r="H81" s="39"/>
      <c r="I81" s="31" t="s">
        <v>37</v>
      </c>
      <c r="J81" s="35" t="str">
        <f>E21</f>
        <v>Ing. Petr Koblenc</v>
      </c>
      <c r="K81" s="39"/>
      <c r="L81" s="116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</row>
    <row r="82" spans="1:65" s="2" customFormat="1" ht="25.65" customHeight="1">
      <c r="A82" s="37"/>
      <c r="B82" s="38"/>
      <c r="C82" s="31" t="s">
        <v>36</v>
      </c>
      <c r="D82" s="39"/>
      <c r="E82" s="39"/>
      <c r="F82" s="29" t="str">
        <f>IF(E18="","",E18)</f>
        <v>1.SčV, a.s.</v>
      </c>
      <c r="G82" s="39"/>
      <c r="H82" s="39"/>
      <c r="I82" s="31" t="s">
        <v>40</v>
      </c>
      <c r="J82" s="35" t="str">
        <f>E24</f>
        <v>Vodohospodářský rozvoj a výstavba a.s.</v>
      </c>
      <c r="K82" s="39"/>
      <c r="L82" s="116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</row>
    <row r="83" spans="1:65" s="2" customFormat="1" ht="10.25" customHeight="1">
      <c r="A83" s="37"/>
      <c r="B83" s="38"/>
      <c r="C83" s="39"/>
      <c r="D83" s="39"/>
      <c r="E83" s="39"/>
      <c r="F83" s="39"/>
      <c r="G83" s="39"/>
      <c r="H83" s="39"/>
      <c r="I83" s="39"/>
      <c r="J83" s="39"/>
      <c r="K83" s="39"/>
      <c r="L83" s="116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</row>
    <row r="84" spans="1:65" s="9" customFormat="1" ht="29.25" customHeight="1">
      <c r="A84" s="143"/>
      <c r="B84" s="144"/>
      <c r="C84" s="145" t="s">
        <v>137</v>
      </c>
      <c r="D84" s="146" t="s">
        <v>64</v>
      </c>
      <c r="E84" s="146" t="s">
        <v>60</v>
      </c>
      <c r="F84" s="146" t="s">
        <v>61</v>
      </c>
      <c r="G84" s="146" t="s">
        <v>138</v>
      </c>
      <c r="H84" s="146" t="s">
        <v>139</v>
      </c>
      <c r="I84" s="146" t="s">
        <v>140</v>
      </c>
      <c r="J84" s="146" t="s">
        <v>134</v>
      </c>
      <c r="K84" s="147" t="s">
        <v>141</v>
      </c>
      <c r="L84" s="148"/>
      <c r="M84" s="71" t="s">
        <v>35</v>
      </c>
      <c r="N84" s="72" t="s">
        <v>49</v>
      </c>
      <c r="O84" s="72" t="s">
        <v>142</v>
      </c>
      <c r="P84" s="72" t="s">
        <v>143</v>
      </c>
      <c r="Q84" s="72" t="s">
        <v>144</v>
      </c>
      <c r="R84" s="72" t="s">
        <v>145</v>
      </c>
      <c r="S84" s="72" t="s">
        <v>146</v>
      </c>
      <c r="T84" s="73" t="s">
        <v>147</v>
      </c>
      <c r="U84" s="143"/>
      <c r="V84" s="143"/>
      <c r="W84" s="143"/>
      <c r="X84" s="143"/>
      <c r="Y84" s="143"/>
      <c r="Z84" s="143"/>
      <c r="AA84" s="143"/>
      <c r="AB84" s="143"/>
      <c r="AC84" s="143"/>
      <c r="AD84" s="143"/>
      <c r="AE84" s="143"/>
    </row>
    <row r="85" spans="1:65" s="2" customFormat="1" ht="22.75" customHeight="1">
      <c r="A85" s="37"/>
      <c r="B85" s="38"/>
      <c r="C85" s="78" t="s">
        <v>148</v>
      </c>
      <c r="D85" s="39"/>
      <c r="E85" s="39"/>
      <c r="F85" s="39"/>
      <c r="G85" s="39"/>
      <c r="H85" s="39"/>
      <c r="I85" s="39"/>
      <c r="J85" s="149">
        <f>BK85</f>
        <v>746873.77</v>
      </c>
      <c r="K85" s="39"/>
      <c r="L85" s="42"/>
      <c r="M85" s="74"/>
      <c r="N85" s="150"/>
      <c r="O85" s="75"/>
      <c r="P85" s="151">
        <f>P86</f>
        <v>0</v>
      </c>
      <c r="Q85" s="75"/>
      <c r="R85" s="151">
        <f>R86</f>
        <v>37.148107119999999</v>
      </c>
      <c r="S85" s="75"/>
      <c r="T85" s="152">
        <f>T86</f>
        <v>0</v>
      </c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T85" s="19" t="s">
        <v>78</v>
      </c>
      <c r="AU85" s="19" t="s">
        <v>135</v>
      </c>
      <c r="BK85" s="153">
        <f>BK86</f>
        <v>746873.77</v>
      </c>
    </row>
    <row r="86" spans="1:65" s="12" customFormat="1" ht="25.9" customHeight="1">
      <c r="B86" s="188"/>
      <c r="C86" s="189"/>
      <c r="D86" s="190" t="s">
        <v>78</v>
      </c>
      <c r="E86" s="191" t="s">
        <v>240</v>
      </c>
      <c r="F86" s="191" t="s">
        <v>241</v>
      </c>
      <c r="G86" s="189"/>
      <c r="H86" s="189"/>
      <c r="I86" s="192"/>
      <c r="J86" s="193">
        <f>BK86</f>
        <v>746873.77</v>
      </c>
      <c r="K86" s="189"/>
      <c r="L86" s="194"/>
      <c r="M86" s="195"/>
      <c r="N86" s="196"/>
      <c r="O86" s="196"/>
      <c r="P86" s="197">
        <f>P87+P125+P151+P160+P177</f>
        <v>0</v>
      </c>
      <c r="Q86" s="196"/>
      <c r="R86" s="197">
        <f>R87+R125+R151+R160+R177</f>
        <v>37.148107119999999</v>
      </c>
      <c r="S86" s="196"/>
      <c r="T86" s="198">
        <f>T87+T125+T151+T160+T177</f>
        <v>0</v>
      </c>
      <c r="AR86" s="199" t="s">
        <v>87</v>
      </c>
      <c r="AT86" s="200" t="s">
        <v>78</v>
      </c>
      <c r="AU86" s="200" t="s">
        <v>79</v>
      </c>
      <c r="AY86" s="199" t="s">
        <v>154</v>
      </c>
      <c r="BK86" s="201">
        <f>BK87+BK125+BK151+BK160+BK177</f>
        <v>746873.77</v>
      </c>
    </row>
    <row r="87" spans="1:65" s="12" customFormat="1" ht="22.75" customHeight="1">
      <c r="B87" s="188"/>
      <c r="C87" s="189"/>
      <c r="D87" s="190" t="s">
        <v>78</v>
      </c>
      <c r="E87" s="202" t="s">
        <v>87</v>
      </c>
      <c r="F87" s="202" t="s">
        <v>1517</v>
      </c>
      <c r="G87" s="189"/>
      <c r="H87" s="189"/>
      <c r="I87" s="192"/>
      <c r="J87" s="203">
        <f>BK87</f>
        <v>155916.93999999997</v>
      </c>
      <c r="K87" s="189"/>
      <c r="L87" s="194"/>
      <c r="M87" s="195"/>
      <c r="N87" s="196"/>
      <c r="O87" s="196"/>
      <c r="P87" s="197">
        <f>SUM(P88:P124)</f>
        <v>0</v>
      </c>
      <c r="Q87" s="196"/>
      <c r="R87" s="197">
        <f>SUM(R88:R124)</f>
        <v>7.5000000000000002E-4</v>
      </c>
      <c r="S87" s="196"/>
      <c r="T87" s="198">
        <f>SUM(T88:T124)</f>
        <v>0</v>
      </c>
      <c r="AR87" s="199" t="s">
        <v>87</v>
      </c>
      <c r="AT87" s="200" t="s">
        <v>78</v>
      </c>
      <c r="AU87" s="200" t="s">
        <v>87</v>
      </c>
      <c r="AY87" s="199" t="s">
        <v>154</v>
      </c>
      <c r="BK87" s="201">
        <f>SUM(BK88:BK124)</f>
        <v>155916.93999999997</v>
      </c>
    </row>
    <row r="88" spans="1:65" s="2" customFormat="1" ht="16.5" customHeight="1">
      <c r="A88" s="37"/>
      <c r="B88" s="38"/>
      <c r="C88" s="154" t="s">
        <v>87</v>
      </c>
      <c r="D88" s="154" t="s">
        <v>149</v>
      </c>
      <c r="E88" s="155" t="s">
        <v>1518</v>
      </c>
      <c r="F88" s="156" t="s">
        <v>1519</v>
      </c>
      <c r="G88" s="157" t="s">
        <v>859</v>
      </c>
      <c r="H88" s="158">
        <v>25</v>
      </c>
      <c r="I88" s="159">
        <v>71</v>
      </c>
      <c r="J88" s="160">
        <f>ROUND(I88*H88,2)</f>
        <v>1775</v>
      </c>
      <c r="K88" s="156" t="s">
        <v>251</v>
      </c>
      <c r="L88" s="42"/>
      <c r="M88" s="161" t="s">
        <v>35</v>
      </c>
      <c r="N88" s="162" t="s">
        <v>50</v>
      </c>
      <c r="O88" s="67"/>
      <c r="P88" s="163">
        <f>O88*H88</f>
        <v>0</v>
      </c>
      <c r="Q88" s="163">
        <v>3.0000000000000001E-5</v>
      </c>
      <c r="R88" s="163">
        <f>Q88*H88</f>
        <v>7.5000000000000002E-4</v>
      </c>
      <c r="S88" s="163">
        <v>0</v>
      </c>
      <c r="T88" s="164">
        <f>S88*H88</f>
        <v>0</v>
      </c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R88" s="165" t="s">
        <v>163</v>
      </c>
      <c r="AT88" s="165" t="s">
        <v>149</v>
      </c>
      <c r="AU88" s="165" t="s">
        <v>89</v>
      </c>
      <c r="AY88" s="19" t="s">
        <v>154</v>
      </c>
      <c r="BE88" s="166">
        <f>IF(N88="základní",J88,0)</f>
        <v>1775</v>
      </c>
      <c r="BF88" s="166">
        <f>IF(N88="snížená",J88,0)</f>
        <v>0</v>
      </c>
      <c r="BG88" s="166">
        <f>IF(N88="zákl. přenesená",J88,0)</f>
        <v>0</v>
      </c>
      <c r="BH88" s="166">
        <f>IF(N88="sníž. přenesená",J88,0)</f>
        <v>0</v>
      </c>
      <c r="BI88" s="166">
        <f>IF(N88="nulová",J88,0)</f>
        <v>0</v>
      </c>
      <c r="BJ88" s="19" t="s">
        <v>87</v>
      </c>
      <c r="BK88" s="166">
        <f>ROUND(I88*H88,2)</f>
        <v>1775</v>
      </c>
      <c r="BL88" s="19" t="s">
        <v>163</v>
      </c>
      <c r="BM88" s="165" t="s">
        <v>1702</v>
      </c>
    </row>
    <row r="89" spans="1:65" s="2" customFormat="1" ht="10">
      <c r="A89" s="37"/>
      <c r="B89" s="38"/>
      <c r="C89" s="39"/>
      <c r="D89" s="215" t="s">
        <v>253</v>
      </c>
      <c r="E89" s="39"/>
      <c r="F89" s="216" t="s">
        <v>1521</v>
      </c>
      <c r="G89" s="39"/>
      <c r="H89" s="39"/>
      <c r="I89" s="169"/>
      <c r="J89" s="39"/>
      <c r="K89" s="39"/>
      <c r="L89" s="42"/>
      <c r="M89" s="170"/>
      <c r="N89" s="171"/>
      <c r="O89" s="67"/>
      <c r="P89" s="67"/>
      <c r="Q89" s="67"/>
      <c r="R89" s="67"/>
      <c r="S89" s="67"/>
      <c r="T89" s="68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T89" s="19" t="s">
        <v>253</v>
      </c>
      <c r="AU89" s="19" t="s">
        <v>89</v>
      </c>
    </row>
    <row r="90" spans="1:65" s="13" customFormat="1" ht="10">
      <c r="B90" s="204"/>
      <c r="C90" s="205"/>
      <c r="D90" s="167" t="s">
        <v>247</v>
      </c>
      <c r="E90" s="206" t="s">
        <v>35</v>
      </c>
      <c r="F90" s="207" t="s">
        <v>1385</v>
      </c>
      <c r="G90" s="205"/>
      <c r="H90" s="208">
        <v>25</v>
      </c>
      <c r="I90" s="209"/>
      <c r="J90" s="205"/>
      <c r="K90" s="205"/>
      <c r="L90" s="210"/>
      <c r="M90" s="211"/>
      <c r="N90" s="212"/>
      <c r="O90" s="212"/>
      <c r="P90" s="212"/>
      <c r="Q90" s="212"/>
      <c r="R90" s="212"/>
      <c r="S90" s="212"/>
      <c r="T90" s="213"/>
      <c r="AT90" s="214" t="s">
        <v>247</v>
      </c>
      <c r="AU90" s="214" t="s">
        <v>89</v>
      </c>
      <c r="AV90" s="13" t="s">
        <v>89</v>
      </c>
      <c r="AW90" s="13" t="s">
        <v>39</v>
      </c>
      <c r="AX90" s="13" t="s">
        <v>87</v>
      </c>
      <c r="AY90" s="214" t="s">
        <v>154</v>
      </c>
    </row>
    <row r="91" spans="1:65" s="2" customFormat="1" ht="24.15" customHeight="1">
      <c r="A91" s="37"/>
      <c r="B91" s="38"/>
      <c r="C91" s="154" t="s">
        <v>89</v>
      </c>
      <c r="D91" s="154" t="s">
        <v>149</v>
      </c>
      <c r="E91" s="155" t="s">
        <v>1522</v>
      </c>
      <c r="F91" s="156" t="s">
        <v>1523</v>
      </c>
      <c r="G91" s="157" t="s">
        <v>870</v>
      </c>
      <c r="H91" s="158">
        <v>30</v>
      </c>
      <c r="I91" s="159">
        <v>31</v>
      </c>
      <c r="J91" s="160">
        <f>ROUND(I91*H91,2)</f>
        <v>930</v>
      </c>
      <c r="K91" s="156" t="s">
        <v>251</v>
      </c>
      <c r="L91" s="42"/>
      <c r="M91" s="161" t="s">
        <v>35</v>
      </c>
      <c r="N91" s="162" t="s">
        <v>50</v>
      </c>
      <c r="O91" s="67"/>
      <c r="P91" s="163">
        <f>O91*H91</f>
        <v>0</v>
      </c>
      <c r="Q91" s="163">
        <v>0</v>
      </c>
      <c r="R91" s="163">
        <f>Q91*H91</f>
        <v>0</v>
      </c>
      <c r="S91" s="163">
        <v>0</v>
      </c>
      <c r="T91" s="164">
        <f>S91*H91</f>
        <v>0</v>
      </c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R91" s="165" t="s">
        <v>163</v>
      </c>
      <c r="AT91" s="165" t="s">
        <v>149</v>
      </c>
      <c r="AU91" s="165" t="s">
        <v>89</v>
      </c>
      <c r="AY91" s="19" t="s">
        <v>154</v>
      </c>
      <c r="BE91" s="166">
        <f>IF(N91="základní",J91,0)</f>
        <v>930</v>
      </c>
      <c r="BF91" s="166">
        <f>IF(N91="snížená",J91,0)</f>
        <v>0</v>
      </c>
      <c r="BG91" s="166">
        <f>IF(N91="zákl. přenesená",J91,0)</f>
        <v>0</v>
      </c>
      <c r="BH91" s="166">
        <f>IF(N91="sníž. přenesená",J91,0)</f>
        <v>0</v>
      </c>
      <c r="BI91" s="166">
        <f>IF(N91="nulová",J91,0)</f>
        <v>0</v>
      </c>
      <c r="BJ91" s="19" t="s">
        <v>87</v>
      </c>
      <c r="BK91" s="166">
        <f>ROUND(I91*H91,2)</f>
        <v>930</v>
      </c>
      <c r="BL91" s="19" t="s">
        <v>163</v>
      </c>
      <c r="BM91" s="165" t="s">
        <v>1703</v>
      </c>
    </row>
    <row r="92" spans="1:65" s="2" customFormat="1" ht="10">
      <c r="A92" s="37"/>
      <c r="B92" s="38"/>
      <c r="C92" s="39"/>
      <c r="D92" s="215" t="s">
        <v>253</v>
      </c>
      <c r="E92" s="39"/>
      <c r="F92" s="216" t="s">
        <v>1525</v>
      </c>
      <c r="G92" s="39"/>
      <c r="H92" s="39"/>
      <c r="I92" s="169"/>
      <c r="J92" s="39"/>
      <c r="K92" s="39"/>
      <c r="L92" s="42"/>
      <c r="M92" s="170"/>
      <c r="N92" s="171"/>
      <c r="O92" s="67"/>
      <c r="P92" s="67"/>
      <c r="Q92" s="67"/>
      <c r="R92" s="67"/>
      <c r="S92" s="67"/>
      <c r="T92" s="68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T92" s="19" t="s">
        <v>253</v>
      </c>
      <c r="AU92" s="19" t="s">
        <v>89</v>
      </c>
    </row>
    <row r="93" spans="1:65" s="13" customFormat="1" ht="10">
      <c r="B93" s="204"/>
      <c r="C93" s="205"/>
      <c r="D93" s="167" t="s">
        <v>247</v>
      </c>
      <c r="E93" s="206" t="s">
        <v>35</v>
      </c>
      <c r="F93" s="207" t="s">
        <v>1387</v>
      </c>
      <c r="G93" s="205"/>
      <c r="H93" s="208">
        <v>30</v>
      </c>
      <c r="I93" s="209"/>
      <c r="J93" s="205"/>
      <c r="K93" s="205"/>
      <c r="L93" s="210"/>
      <c r="M93" s="211"/>
      <c r="N93" s="212"/>
      <c r="O93" s="212"/>
      <c r="P93" s="212"/>
      <c r="Q93" s="212"/>
      <c r="R93" s="212"/>
      <c r="S93" s="212"/>
      <c r="T93" s="213"/>
      <c r="AT93" s="214" t="s">
        <v>247</v>
      </c>
      <c r="AU93" s="214" t="s">
        <v>89</v>
      </c>
      <c r="AV93" s="13" t="s">
        <v>89</v>
      </c>
      <c r="AW93" s="13" t="s">
        <v>39</v>
      </c>
      <c r="AX93" s="13" t="s">
        <v>87</v>
      </c>
      <c r="AY93" s="214" t="s">
        <v>154</v>
      </c>
    </row>
    <row r="94" spans="1:65" s="2" customFormat="1" ht="24.15" customHeight="1">
      <c r="A94" s="37"/>
      <c r="B94" s="38"/>
      <c r="C94" s="154" t="s">
        <v>159</v>
      </c>
      <c r="D94" s="154" t="s">
        <v>149</v>
      </c>
      <c r="E94" s="155" t="s">
        <v>1704</v>
      </c>
      <c r="F94" s="156" t="s">
        <v>1705</v>
      </c>
      <c r="G94" s="157" t="s">
        <v>662</v>
      </c>
      <c r="H94" s="158">
        <v>35.241999999999997</v>
      </c>
      <c r="I94" s="159">
        <v>448</v>
      </c>
      <c r="J94" s="160">
        <f>ROUND(I94*H94,2)</f>
        <v>15788.42</v>
      </c>
      <c r="K94" s="156" t="s">
        <v>251</v>
      </c>
      <c r="L94" s="42"/>
      <c r="M94" s="161" t="s">
        <v>35</v>
      </c>
      <c r="N94" s="162" t="s">
        <v>50</v>
      </c>
      <c r="O94" s="67"/>
      <c r="P94" s="163">
        <f>O94*H94</f>
        <v>0</v>
      </c>
      <c r="Q94" s="163">
        <v>0</v>
      </c>
      <c r="R94" s="163">
        <f>Q94*H94</f>
        <v>0</v>
      </c>
      <c r="S94" s="163">
        <v>0</v>
      </c>
      <c r="T94" s="164">
        <f>S94*H94</f>
        <v>0</v>
      </c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R94" s="165" t="s">
        <v>163</v>
      </c>
      <c r="AT94" s="165" t="s">
        <v>149</v>
      </c>
      <c r="AU94" s="165" t="s">
        <v>89</v>
      </c>
      <c r="AY94" s="19" t="s">
        <v>154</v>
      </c>
      <c r="BE94" s="166">
        <f>IF(N94="základní",J94,0)</f>
        <v>15788.42</v>
      </c>
      <c r="BF94" s="166">
        <f>IF(N94="snížená",J94,0)</f>
        <v>0</v>
      </c>
      <c r="BG94" s="166">
        <f>IF(N94="zákl. přenesená",J94,0)</f>
        <v>0</v>
      </c>
      <c r="BH94" s="166">
        <f>IF(N94="sníž. přenesená",J94,0)</f>
        <v>0</v>
      </c>
      <c r="BI94" s="166">
        <f>IF(N94="nulová",J94,0)</f>
        <v>0</v>
      </c>
      <c r="BJ94" s="19" t="s">
        <v>87</v>
      </c>
      <c r="BK94" s="166">
        <f>ROUND(I94*H94,2)</f>
        <v>15788.42</v>
      </c>
      <c r="BL94" s="19" t="s">
        <v>163</v>
      </c>
      <c r="BM94" s="165" t="s">
        <v>1706</v>
      </c>
    </row>
    <row r="95" spans="1:65" s="2" customFormat="1" ht="10">
      <c r="A95" s="37"/>
      <c r="B95" s="38"/>
      <c r="C95" s="39"/>
      <c r="D95" s="215" t="s">
        <v>253</v>
      </c>
      <c r="E95" s="39"/>
      <c r="F95" s="216" t="s">
        <v>1707</v>
      </c>
      <c r="G95" s="39"/>
      <c r="H95" s="39"/>
      <c r="I95" s="169"/>
      <c r="J95" s="39"/>
      <c r="K95" s="39"/>
      <c r="L95" s="42"/>
      <c r="M95" s="170"/>
      <c r="N95" s="171"/>
      <c r="O95" s="67"/>
      <c r="P95" s="67"/>
      <c r="Q95" s="67"/>
      <c r="R95" s="67"/>
      <c r="S95" s="67"/>
      <c r="T95" s="68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T95" s="19" t="s">
        <v>253</v>
      </c>
      <c r="AU95" s="19" t="s">
        <v>89</v>
      </c>
    </row>
    <row r="96" spans="1:65" s="13" customFormat="1" ht="10">
      <c r="B96" s="204"/>
      <c r="C96" s="205"/>
      <c r="D96" s="167" t="s">
        <v>247</v>
      </c>
      <c r="E96" s="206" t="s">
        <v>35</v>
      </c>
      <c r="F96" s="207" t="s">
        <v>1708</v>
      </c>
      <c r="G96" s="205"/>
      <c r="H96" s="208">
        <v>117.474</v>
      </c>
      <c r="I96" s="209"/>
      <c r="J96" s="205"/>
      <c r="K96" s="205"/>
      <c r="L96" s="210"/>
      <c r="M96" s="211"/>
      <c r="N96" s="212"/>
      <c r="O96" s="212"/>
      <c r="P96" s="212"/>
      <c r="Q96" s="212"/>
      <c r="R96" s="212"/>
      <c r="S96" s="212"/>
      <c r="T96" s="213"/>
      <c r="AT96" s="214" t="s">
        <v>247</v>
      </c>
      <c r="AU96" s="214" t="s">
        <v>89</v>
      </c>
      <c r="AV96" s="13" t="s">
        <v>89</v>
      </c>
      <c r="AW96" s="13" t="s">
        <v>39</v>
      </c>
      <c r="AX96" s="13" t="s">
        <v>79</v>
      </c>
      <c r="AY96" s="214" t="s">
        <v>154</v>
      </c>
    </row>
    <row r="97" spans="1:65" s="15" customFormat="1" ht="10">
      <c r="B97" s="238"/>
      <c r="C97" s="239"/>
      <c r="D97" s="167" t="s">
        <v>247</v>
      </c>
      <c r="E97" s="240" t="s">
        <v>35</v>
      </c>
      <c r="F97" s="241" t="s">
        <v>482</v>
      </c>
      <c r="G97" s="239"/>
      <c r="H97" s="242">
        <v>117.474</v>
      </c>
      <c r="I97" s="243"/>
      <c r="J97" s="239"/>
      <c r="K97" s="239"/>
      <c r="L97" s="244"/>
      <c r="M97" s="245"/>
      <c r="N97" s="246"/>
      <c r="O97" s="246"/>
      <c r="P97" s="246"/>
      <c r="Q97" s="246"/>
      <c r="R97" s="246"/>
      <c r="S97" s="246"/>
      <c r="T97" s="247"/>
      <c r="AT97" s="248" t="s">
        <v>247</v>
      </c>
      <c r="AU97" s="248" t="s">
        <v>89</v>
      </c>
      <c r="AV97" s="15" t="s">
        <v>159</v>
      </c>
      <c r="AW97" s="15" t="s">
        <v>39</v>
      </c>
      <c r="AX97" s="15" t="s">
        <v>79</v>
      </c>
      <c r="AY97" s="248" t="s">
        <v>154</v>
      </c>
    </row>
    <row r="98" spans="1:65" s="13" customFormat="1" ht="10">
      <c r="B98" s="204"/>
      <c r="C98" s="205"/>
      <c r="D98" s="167" t="s">
        <v>247</v>
      </c>
      <c r="E98" s="206" t="s">
        <v>35</v>
      </c>
      <c r="F98" s="207" t="s">
        <v>1709</v>
      </c>
      <c r="G98" s="205"/>
      <c r="H98" s="208">
        <v>35.241999999999997</v>
      </c>
      <c r="I98" s="209"/>
      <c r="J98" s="205"/>
      <c r="K98" s="205"/>
      <c r="L98" s="210"/>
      <c r="M98" s="211"/>
      <c r="N98" s="212"/>
      <c r="O98" s="212"/>
      <c r="P98" s="212"/>
      <c r="Q98" s="212"/>
      <c r="R98" s="212"/>
      <c r="S98" s="212"/>
      <c r="T98" s="213"/>
      <c r="AT98" s="214" t="s">
        <v>247</v>
      </c>
      <c r="AU98" s="214" t="s">
        <v>89</v>
      </c>
      <c r="AV98" s="13" t="s">
        <v>89</v>
      </c>
      <c r="AW98" s="13" t="s">
        <v>39</v>
      </c>
      <c r="AX98" s="13" t="s">
        <v>87</v>
      </c>
      <c r="AY98" s="214" t="s">
        <v>154</v>
      </c>
    </row>
    <row r="99" spans="1:65" s="2" customFormat="1" ht="24.15" customHeight="1">
      <c r="A99" s="37"/>
      <c r="B99" s="38"/>
      <c r="C99" s="154" t="s">
        <v>163</v>
      </c>
      <c r="D99" s="154" t="s">
        <v>149</v>
      </c>
      <c r="E99" s="155" t="s">
        <v>1529</v>
      </c>
      <c r="F99" s="156" t="s">
        <v>1530</v>
      </c>
      <c r="G99" s="157" t="s">
        <v>662</v>
      </c>
      <c r="H99" s="158">
        <v>23.495000000000001</v>
      </c>
      <c r="I99" s="159">
        <v>739</v>
      </c>
      <c r="J99" s="160">
        <f>ROUND(I99*H99,2)</f>
        <v>17362.810000000001</v>
      </c>
      <c r="K99" s="156" t="s">
        <v>251</v>
      </c>
      <c r="L99" s="42"/>
      <c r="M99" s="161" t="s">
        <v>35</v>
      </c>
      <c r="N99" s="162" t="s">
        <v>50</v>
      </c>
      <c r="O99" s="67"/>
      <c r="P99" s="163">
        <f>O99*H99</f>
        <v>0</v>
      </c>
      <c r="Q99" s="163">
        <v>0</v>
      </c>
      <c r="R99" s="163">
        <f>Q99*H99</f>
        <v>0</v>
      </c>
      <c r="S99" s="163">
        <v>0</v>
      </c>
      <c r="T99" s="164">
        <f>S99*H99</f>
        <v>0</v>
      </c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R99" s="165" t="s">
        <v>163</v>
      </c>
      <c r="AT99" s="165" t="s">
        <v>149</v>
      </c>
      <c r="AU99" s="165" t="s">
        <v>89</v>
      </c>
      <c r="AY99" s="19" t="s">
        <v>154</v>
      </c>
      <c r="BE99" s="166">
        <f>IF(N99="základní",J99,0)</f>
        <v>17362.810000000001</v>
      </c>
      <c r="BF99" s="166">
        <f>IF(N99="snížená",J99,0)</f>
        <v>0</v>
      </c>
      <c r="BG99" s="166">
        <f>IF(N99="zákl. přenesená",J99,0)</f>
        <v>0</v>
      </c>
      <c r="BH99" s="166">
        <f>IF(N99="sníž. přenesená",J99,0)</f>
        <v>0</v>
      </c>
      <c r="BI99" s="166">
        <f>IF(N99="nulová",J99,0)</f>
        <v>0</v>
      </c>
      <c r="BJ99" s="19" t="s">
        <v>87</v>
      </c>
      <c r="BK99" s="166">
        <f>ROUND(I99*H99,2)</f>
        <v>17362.810000000001</v>
      </c>
      <c r="BL99" s="19" t="s">
        <v>163</v>
      </c>
      <c r="BM99" s="165" t="s">
        <v>1710</v>
      </c>
    </row>
    <row r="100" spans="1:65" s="2" customFormat="1" ht="10">
      <c r="A100" s="37"/>
      <c r="B100" s="38"/>
      <c r="C100" s="39"/>
      <c r="D100" s="215" t="s">
        <v>253</v>
      </c>
      <c r="E100" s="39"/>
      <c r="F100" s="216" t="s">
        <v>1532</v>
      </c>
      <c r="G100" s="39"/>
      <c r="H100" s="39"/>
      <c r="I100" s="169"/>
      <c r="J100" s="39"/>
      <c r="K100" s="39"/>
      <c r="L100" s="42"/>
      <c r="M100" s="170"/>
      <c r="N100" s="171"/>
      <c r="O100" s="67"/>
      <c r="P100" s="67"/>
      <c r="Q100" s="67"/>
      <c r="R100" s="67"/>
      <c r="S100" s="67"/>
      <c r="T100" s="68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T100" s="19" t="s">
        <v>253</v>
      </c>
      <c r="AU100" s="19" t="s">
        <v>89</v>
      </c>
    </row>
    <row r="101" spans="1:65" s="13" customFormat="1" ht="10">
      <c r="B101" s="204"/>
      <c r="C101" s="205"/>
      <c r="D101" s="167" t="s">
        <v>247</v>
      </c>
      <c r="E101" s="206" t="s">
        <v>35</v>
      </c>
      <c r="F101" s="207" t="s">
        <v>1708</v>
      </c>
      <c r="G101" s="205"/>
      <c r="H101" s="208">
        <v>117.474</v>
      </c>
      <c r="I101" s="209"/>
      <c r="J101" s="205"/>
      <c r="K101" s="205"/>
      <c r="L101" s="210"/>
      <c r="M101" s="211"/>
      <c r="N101" s="212"/>
      <c r="O101" s="212"/>
      <c r="P101" s="212"/>
      <c r="Q101" s="212"/>
      <c r="R101" s="212"/>
      <c r="S101" s="212"/>
      <c r="T101" s="213"/>
      <c r="AT101" s="214" t="s">
        <v>247</v>
      </c>
      <c r="AU101" s="214" t="s">
        <v>89</v>
      </c>
      <c r="AV101" s="13" t="s">
        <v>89</v>
      </c>
      <c r="AW101" s="13" t="s">
        <v>39</v>
      </c>
      <c r="AX101" s="13" t="s">
        <v>79</v>
      </c>
      <c r="AY101" s="214" t="s">
        <v>154</v>
      </c>
    </row>
    <row r="102" spans="1:65" s="15" customFormat="1" ht="10">
      <c r="B102" s="238"/>
      <c r="C102" s="239"/>
      <c r="D102" s="167" t="s">
        <v>247</v>
      </c>
      <c r="E102" s="240" t="s">
        <v>35</v>
      </c>
      <c r="F102" s="241" t="s">
        <v>482</v>
      </c>
      <c r="G102" s="239"/>
      <c r="H102" s="242">
        <v>117.474</v>
      </c>
      <c r="I102" s="243"/>
      <c r="J102" s="239"/>
      <c r="K102" s="239"/>
      <c r="L102" s="244"/>
      <c r="M102" s="245"/>
      <c r="N102" s="246"/>
      <c r="O102" s="246"/>
      <c r="P102" s="246"/>
      <c r="Q102" s="246"/>
      <c r="R102" s="246"/>
      <c r="S102" s="246"/>
      <c r="T102" s="247"/>
      <c r="AT102" s="248" t="s">
        <v>247</v>
      </c>
      <c r="AU102" s="248" t="s">
        <v>89</v>
      </c>
      <c r="AV102" s="15" t="s">
        <v>159</v>
      </c>
      <c r="AW102" s="15" t="s">
        <v>39</v>
      </c>
      <c r="AX102" s="15" t="s">
        <v>79</v>
      </c>
      <c r="AY102" s="248" t="s">
        <v>154</v>
      </c>
    </row>
    <row r="103" spans="1:65" s="13" customFormat="1" ht="10">
      <c r="B103" s="204"/>
      <c r="C103" s="205"/>
      <c r="D103" s="167" t="s">
        <v>247</v>
      </c>
      <c r="E103" s="206" t="s">
        <v>35</v>
      </c>
      <c r="F103" s="207" t="s">
        <v>1711</v>
      </c>
      <c r="G103" s="205"/>
      <c r="H103" s="208">
        <v>23.495000000000001</v>
      </c>
      <c r="I103" s="209"/>
      <c r="J103" s="205"/>
      <c r="K103" s="205"/>
      <c r="L103" s="210"/>
      <c r="M103" s="211"/>
      <c r="N103" s="212"/>
      <c r="O103" s="212"/>
      <c r="P103" s="212"/>
      <c r="Q103" s="212"/>
      <c r="R103" s="212"/>
      <c r="S103" s="212"/>
      <c r="T103" s="213"/>
      <c r="AT103" s="214" t="s">
        <v>247</v>
      </c>
      <c r="AU103" s="214" t="s">
        <v>89</v>
      </c>
      <c r="AV103" s="13" t="s">
        <v>89</v>
      </c>
      <c r="AW103" s="13" t="s">
        <v>39</v>
      </c>
      <c r="AX103" s="13" t="s">
        <v>87</v>
      </c>
      <c r="AY103" s="214" t="s">
        <v>154</v>
      </c>
    </row>
    <row r="104" spans="1:65" s="2" customFormat="1" ht="24.15" customHeight="1">
      <c r="A104" s="37"/>
      <c r="B104" s="38"/>
      <c r="C104" s="154" t="s">
        <v>167</v>
      </c>
      <c r="D104" s="154" t="s">
        <v>149</v>
      </c>
      <c r="E104" s="155" t="s">
        <v>1712</v>
      </c>
      <c r="F104" s="156" t="s">
        <v>1713</v>
      </c>
      <c r="G104" s="157" t="s">
        <v>662</v>
      </c>
      <c r="H104" s="158">
        <v>35.241999999999997</v>
      </c>
      <c r="I104" s="159">
        <v>987</v>
      </c>
      <c r="J104" s="160">
        <f>ROUND(I104*H104,2)</f>
        <v>34783.85</v>
      </c>
      <c r="K104" s="156" t="s">
        <v>251</v>
      </c>
      <c r="L104" s="42"/>
      <c r="M104" s="161" t="s">
        <v>35</v>
      </c>
      <c r="N104" s="162" t="s">
        <v>50</v>
      </c>
      <c r="O104" s="67"/>
      <c r="P104" s="163">
        <f>O104*H104</f>
        <v>0</v>
      </c>
      <c r="Q104" s="163">
        <v>0</v>
      </c>
      <c r="R104" s="163">
        <f>Q104*H104</f>
        <v>0</v>
      </c>
      <c r="S104" s="163">
        <v>0</v>
      </c>
      <c r="T104" s="164">
        <f>S104*H104</f>
        <v>0</v>
      </c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R104" s="165" t="s">
        <v>163</v>
      </c>
      <c r="AT104" s="165" t="s">
        <v>149</v>
      </c>
      <c r="AU104" s="165" t="s">
        <v>89</v>
      </c>
      <c r="AY104" s="19" t="s">
        <v>154</v>
      </c>
      <c r="BE104" s="166">
        <f>IF(N104="základní",J104,0)</f>
        <v>34783.85</v>
      </c>
      <c r="BF104" s="166">
        <f>IF(N104="snížená",J104,0)</f>
        <v>0</v>
      </c>
      <c r="BG104" s="166">
        <f>IF(N104="zákl. přenesená",J104,0)</f>
        <v>0</v>
      </c>
      <c r="BH104" s="166">
        <f>IF(N104="sníž. přenesená",J104,0)</f>
        <v>0</v>
      </c>
      <c r="BI104" s="166">
        <f>IF(N104="nulová",J104,0)</f>
        <v>0</v>
      </c>
      <c r="BJ104" s="19" t="s">
        <v>87</v>
      </c>
      <c r="BK104" s="166">
        <f>ROUND(I104*H104,2)</f>
        <v>34783.85</v>
      </c>
      <c r="BL104" s="19" t="s">
        <v>163</v>
      </c>
      <c r="BM104" s="165" t="s">
        <v>1714</v>
      </c>
    </row>
    <row r="105" spans="1:65" s="2" customFormat="1" ht="10">
      <c r="A105" s="37"/>
      <c r="B105" s="38"/>
      <c r="C105" s="39"/>
      <c r="D105" s="215" t="s">
        <v>253</v>
      </c>
      <c r="E105" s="39"/>
      <c r="F105" s="216" t="s">
        <v>1715</v>
      </c>
      <c r="G105" s="39"/>
      <c r="H105" s="39"/>
      <c r="I105" s="169"/>
      <c r="J105" s="39"/>
      <c r="K105" s="39"/>
      <c r="L105" s="42"/>
      <c r="M105" s="170"/>
      <c r="N105" s="171"/>
      <c r="O105" s="67"/>
      <c r="P105" s="67"/>
      <c r="Q105" s="67"/>
      <c r="R105" s="67"/>
      <c r="S105" s="67"/>
      <c r="T105" s="68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T105" s="19" t="s">
        <v>253</v>
      </c>
      <c r="AU105" s="19" t="s">
        <v>89</v>
      </c>
    </row>
    <row r="106" spans="1:65" s="13" customFormat="1" ht="10">
      <c r="B106" s="204"/>
      <c r="C106" s="205"/>
      <c r="D106" s="167" t="s">
        <v>247</v>
      </c>
      <c r="E106" s="206" t="s">
        <v>35</v>
      </c>
      <c r="F106" s="207" t="s">
        <v>1708</v>
      </c>
      <c r="G106" s="205"/>
      <c r="H106" s="208">
        <v>117.474</v>
      </c>
      <c r="I106" s="209"/>
      <c r="J106" s="205"/>
      <c r="K106" s="205"/>
      <c r="L106" s="210"/>
      <c r="M106" s="211"/>
      <c r="N106" s="212"/>
      <c r="O106" s="212"/>
      <c r="P106" s="212"/>
      <c r="Q106" s="212"/>
      <c r="R106" s="212"/>
      <c r="S106" s="212"/>
      <c r="T106" s="213"/>
      <c r="AT106" s="214" t="s">
        <v>247</v>
      </c>
      <c r="AU106" s="214" t="s">
        <v>89</v>
      </c>
      <c r="AV106" s="13" t="s">
        <v>89</v>
      </c>
      <c r="AW106" s="13" t="s">
        <v>39</v>
      </c>
      <c r="AX106" s="13" t="s">
        <v>79</v>
      </c>
      <c r="AY106" s="214" t="s">
        <v>154</v>
      </c>
    </row>
    <row r="107" spans="1:65" s="15" customFormat="1" ht="10">
      <c r="B107" s="238"/>
      <c r="C107" s="239"/>
      <c r="D107" s="167" t="s">
        <v>247</v>
      </c>
      <c r="E107" s="240" t="s">
        <v>35</v>
      </c>
      <c r="F107" s="241" t="s">
        <v>482</v>
      </c>
      <c r="G107" s="239"/>
      <c r="H107" s="242">
        <v>117.474</v>
      </c>
      <c r="I107" s="243"/>
      <c r="J107" s="239"/>
      <c r="K107" s="239"/>
      <c r="L107" s="244"/>
      <c r="M107" s="245"/>
      <c r="N107" s="246"/>
      <c r="O107" s="246"/>
      <c r="P107" s="246"/>
      <c r="Q107" s="246"/>
      <c r="R107" s="246"/>
      <c r="S107" s="246"/>
      <c r="T107" s="247"/>
      <c r="AT107" s="248" t="s">
        <v>247</v>
      </c>
      <c r="AU107" s="248" t="s">
        <v>89</v>
      </c>
      <c r="AV107" s="15" t="s">
        <v>159</v>
      </c>
      <c r="AW107" s="15" t="s">
        <v>39</v>
      </c>
      <c r="AX107" s="15" t="s">
        <v>79</v>
      </c>
      <c r="AY107" s="248" t="s">
        <v>154</v>
      </c>
    </row>
    <row r="108" spans="1:65" s="13" customFormat="1" ht="10">
      <c r="B108" s="204"/>
      <c r="C108" s="205"/>
      <c r="D108" s="167" t="s">
        <v>247</v>
      </c>
      <c r="E108" s="206" t="s">
        <v>35</v>
      </c>
      <c r="F108" s="207" t="s">
        <v>1709</v>
      </c>
      <c r="G108" s="205"/>
      <c r="H108" s="208">
        <v>35.241999999999997</v>
      </c>
      <c r="I108" s="209"/>
      <c r="J108" s="205"/>
      <c r="K108" s="205"/>
      <c r="L108" s="210"/>
      <c r="M108" s="211"/>
      <c r="N108" s="212"/>
      <c r="O108" s="212"/>
      <c r="P108" s="212"/>
      <c r="Q108" s="212"/>
      <c r="R108" s="212"/>
      <c r="S108" s="212"/>
      <c r="T108" s="213"/>
      <c r="AT108" s="214" t="s">
        <v>247</v>
      </c>
      <c r="AU108" s="214" t="s">
        <v>89</v>
      </c>
      <c r="AV108" s="13" t="s">
        <v>89</v>
      </c>
      <c r="AW108" s="13" t="s">
        <v>39</v>
      </c>
      <c r="AX108" s="13" t="s">
        <v>87</v>
      </c>
      <c r="AY108" s="214" t="s">
        <v>154</v>
      </c>
    </row>
    <row r="109" spans="1:65" s="2" customFormat="1" ht="24.15" customHeight="1">
      <c r="A109" s="37"/>
      <c r="B109" s="38"/>
      <c r="C109" s="154" t="s">
        <v>171</v>
      </c>
      <c r="D109" s="154" t="s">
        <v>149</v>
      </c>
      <c r="E109" s="155" t="s">
        <v>1535</v>
      </c>
      <c r="F109" s="156" t="s">
        <v>1536</v>
      </c>
      <c r="G109" s="157" t="s">
        <v>662</v>
      </c>
      <c r="H109" s="158">
        <v>23.495000000000001</v>
      </c>
      <c r="I109" s="159">
        <v>1750</v>
      </c>
      <c r="J109" s="160">
        <f>ROUND(I109*H109,2)</f>
        <v>41116.25</v>
      </c>
      <c r="K109" s="156" t="s">
        <v>251</v>
      </c>
      <c r="L109" s="42"/>
      <c r="M109" s="161" t="s">
        <v>35</v>
      </c>
      <c r="N109" s="162" t="s">
        <v>50</v>
      </c>
      <c r="O109" s="67"/>
      <c r="P109" s="163">
        <f>O109*H109</f>
        <v>0</v>
      </c>
      <c r="Q109" s="163">
        <v>0</v>
      </c>
      <c r="R109" s="163">
        <f>Q109*H109</f>
        <v>0</v>
      </c>
      <c r="S109" s="163">
        <v>0</v>
      </c>
      <c r="T109" s="164">
        <f>S109*H109</f>
        <v>0</v>
      </c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R109" s="165" t="s">
        <v>163</v>
      </c>
      <c r="AT109" s="165" t="s">
        <v>149</v>
      </c>
      <c r="AU109" s="165" t="s">
        <v>89</v>
      </c>
      <c r="AY109" s="19" t="s">
        <v>154</v>
      </c>
      <c r="BE109" s="166">
        <f>IF(N109="základní",J109,0)</f>
        <v>41116.25</v>
      </c>
      <c r="BF109" s="166">
        <f>IF(N109="snížená",J109,0)</f>
        <v>0</v>
      </c>
      <c r="BG109" s="166">
        <f>IF(N109="zákl. přenesená",J109,0)</f>
        <v>0</v>
      </c>
      <c r="BH109" s="166">
        <f>IF(N109="sníž. přenesená",J109,0)</f>
        <v>0</v>
      </c>
      <c r="BI109" s="166">
        <f>IF(N109="nulová",J109,0)</f>
        <v>0</v>
      </c>
      <c r="BJ109" s="19" t="s">
        <v>87</v>
      </c>
      <c r="BK109" s="166">
        <f>ROUND(I109*H109,2)</f>
        <v>41116.25</v>
      </c>
      <c r="BL109" s="19" t="s">
        <v>163</v>
      </c>
      <c r="BM109" s="165" t="s">
        <v>1716</v>
      </c>
    </row>
    <row r="110" spans="1:65" s="2" customFormat="1" ht="10">
      <c r="A110" s="37"/>
      <c r="B110" s="38"/>
      <c r="C110" s="39"/>
      <c r="D110" s="215" t="s">
        <v>253</v>
      </c>
      <c r="E110" s="39"/>
      <c r="F110" s="216" t="s">
        <v>1538</v>
      </c>
      <c r="G110" s="39"/>
      <c r="H110" s="39"/>
      <c r="I110" s="169"/>
      <c r="J110" s="39"/>
      <c r="K110" s="39"/>
      <c r="L110" s="42"/>
      <c r="M110" s="170"/>
      <c r="N110" s="171"/>
      <c r="O110" s="67"/>
      <c r="P110" s="67"/>
      <c r="Q110" s="67"/>
      <c r="R110" s="67"/>
      <c r="S110" s="67"/>
      <c r="T110" s="68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T110" s="19" t="s">
        <v>253</v>
      </c>
      <c r="AU110" s="19" t="s">
        <v>89</v>
      </c>
    </row>
    <row r="111" spans="1:65" s="13" customFormat="1" ht="10">
      <c r="B111" s="204"/>
      <c r="C111" s="205"/>
      <c r="D111" s="167" t="s">
        <v>247</v>
      </c>
      <c r="E111" s="206" t="s">
        <v>35</v>
      </c>
      <c r="F111" s="207" t="s">
        <v>1708</v>
      </c>
      <c r="G111" s="205"/>
      <c r="H111" s="208">
        <v>117.474</v>
      </c>
      <c r="I111" s="209"/>
      <c r="J111" s="205"/>
      <c r="K111" s="205"/>
      <c r="L111" s="210"/>
      <c r="M111" s="211"/>
      <c r="N111" s="212"/>
      <c r="O111" s="212"/>
      <c r="P111" s="212"/>
      <c r="Q111" s="212"/>
      <c r="R111" s="212"/>
      <c r="S111" s="212"/>
      <c r="T111" s="213"/>
      <c r="AT111" s="214" t="s">
        <v>247</v>
      </c>
      <c r="AU111" s="214" t="s">
        <v>89</v>
      </c>
      <c r="AV111" s="13" t="s">
        <v>89</v>
      </c>
      <c r="AW111" s="13" t="s">
        <v>39</v>
      </c>
      <c r="AX111" s="13" t="s">
        <v>79</v>
      </c>
      <c r="AY111" s="214" t="s">
        <v>154</v>
      </c>
    </row>
    <row r="112" spans="1:65" s="15" customFormat="1" ht="10">
      <c r="B112" s="238"/>
      <c r="C112" s="239"/>
      <c r="D112" s="167" t="s">
        <v>247</v>
      </c>
      <c r="E112" s="240" t="s">
        <v>35</v>
      </c>
      <c r="F112" s="241" t="s">
        <v>482</v>
      </c>
      <c r="G112" s="239"/>
      <c r="H112" s="242">
        <v>117.474</v>
      </c>
      <c r="I112" s="243"/>
      <c r="J112" s="239"/>
      <c r="K112" s="239"/>
      <c r="L112" s="244"/>
      <c r="M112" s="245"/>
      <c r="N112" s="246"/>
      <c r="O112" s="246"/>
      <c r="P112" s="246"/>
      <c r="Q112" s="246"/>
      <c r="R112" s="246"/>
      <c r="S112" s="246"/>
      <c r="T112" s="247"/>
      <c r="AT112" s="248" t="s">
        <v>247</v>
      </c>
      <c r="AU112" s="248" t="s">
        <v>89</v>
      </c>
      <c r="AV112" s="15" t="s">
        <v>159</v>
      </c>
      <c r="AW112" s="15" t="s">
        <v>39</v>
      </c>
      <c r="AX112" s="15" t="s">
        <v>79</v>
      </c>
      <c r="AY112" s="248" t="s">
        <v>154</v>
      </c>
    </row>
    <row r="113" spans="1:65" s="13" customFormat="1" ht="10">
      <c r="B113" s="204"/>
      <c r="C113" s="205"/>
      <c r="D113" s="167" t="s">
        <v>247</v>
      </c>
      <c r="E113" s="206" t="s">
        <v>35</v>
      </c>
      <c r="F113" s="207" t="s">
        <v>1711</v>
      </c>
      <c r="G113" s="205"/>
      <c r="H113" s="208">
        <v>23.495000000000001</v>
      </c>
      <c r="I113" s="209"/>
      <c r="J113" s="205"/>
      <c r="K113" s="205"/>
      <c r="L113" s="210"/>
      <c r="M113" s="211"/>
      <c r="N113" s="212"/>
      <c r="O113" s="212"/>
      <c r="P113" s="212"/>
      <c r="Q113" s="212"/>
      <c r="R113" s="212"/>
      <c r="S113" s="212"/>
      <c r="T113" s="213"/>
      <c r="AT113" s="214" t="s">
        <v>247</v>
      </c>
      <c r="AU113" s="214" t="s">
        <v>89</v>
      </c>
      <c r="AV113" s="13" t="s">
        <v>89</v>
      </c>
      <c r="AW113" s="13" t="s">
        <v>39</v>
      </c>
      <c r="AX113" s="13" t="s">
        <v>87</v>
      </c>
      <c r="AY113" s="214" t="s">
        <v>154</v>
      </c>
    </row>
    <row r="114" spans="1:65" s="2" customFormat="1" ht="24.15" customHeight="1">
      <c r="A114" s="37"/>
      <c r="B114" s="38"/>
      <c r="C114" s="154" t="s">
        <v>175</v>
      </c>
      <c r="D114" s="154" t="s">
        <v>149</v>
      </c>
      <c r="E114" s="155" t="s">
        <v>1556</v>
      </c>
      <c r="F114" s="156" t="s">
        <v>1557</v>
      </c>
      <c r="G114" s="157" t="s">
        <v>662</v>
      </c>
      <c r="H114" s="158">
        <v>84.915999999999997</v>
      </c>
      <c r="I114" s="159">
        <v>79.3</v>
      </c>
      <c r="J114" s="160">
        <f>ROUND(I114*H114,2)</f>
        <v>6733.84</v>
      </c>
      <c r="K114" s="156" t="s">
        <v>251</v>
      </c>
      <c r="L114" s="42"/>
      <c r="M114" s="161" t="s">
        <v>35</v>
      </c>
      <c r="N114" s="162" t="s">
        <v>50</v>
      </c>
      <c r="O114" s="67"/>
      <c r="P114" s="163">
        <f>O114*H114</f>
        <v>0</v>
      </c>
      <c r="Q114" s="163">
        <v>0</v>
      </c>
      <c r="R114" s="163">
        <f>Q114*H114</f>
        <v>0</v>
      </c>
      <c r="S114" s="163">
        <v>0</v>
      </c>
      <c r="T114" s="164">
        <f>S114*H114</f>
        <v>0</v>
      </c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R114" s="165" t="s">
        <v>163</v>
      </c>
      <c r="AT114" s="165" t="s">
        <v>149</v>
      </c>
      <c r="AU114" s="165" t="s">
        <v>89</v>
      </c>
      <c r="AY114" s="19" t="s">
        <v>154</v>
      </c>
      <c r="BE114" s="166">
        <f>IF(N114="základní",J114,0)</f>
        <v>6733.84</v>
      </c>
      <c r="BF114" s="166">
        <f>IF(N114="snížená",J114,0)</f>
        <v>0</v>
      </c>
      <c r="BG114" s="166">
        <f>IF(N114="zákl. přenesená",J114,0)</f>
        <v>0</v>
      </c>
      <c r="BH114" s="166">
        <f>IF(N114="sníž. přenesená",J114,0)</f>
        <v>0</v>
      </c>
      <c r="BI114" s="166">
        <f>IF(N114="nulová",J114,0)</f>
        <v>0</v>
      </c>
      <c r="BJ114" s="19" t="s">
        <v>87</v>
      </c>
      <c r="BK114" s="166">
        <f>ROUND(I114*H114,2)</f>
        <v>6733.84</v>
      </c>
      <c r="BL114" s="19" t="s">
        <v>163</v>
      </c>
      <c r="BM114" s="165" t="s">
        <v>1717</v>
      </c>
    </row>
    <row r="115" spans="1:65" s="2" customFormat="1" ht="10">
      <c r="A115" s="37"/>
      <c r="B115" s="38"/>
      <c r="C115" s="39"/>
      <c r="D115" s="215" t="s">
        <v>253</v>
      </c>
      <c r="E115" s="39"/>
      <c r="F115" s="216" t="s">
        <v>1559</v>
      </c>
      <c r="G115" s="39"/>
      <c r="H115" s="39"/>
      <c r="I115" s="169"/>
      <c r="J115" s="39"/>
      <c r="K115" s="39"/>
      <c r="L115" s="42"/>
      <c r="M115" s="170"/>
      <c r="N115" s="171"/>
      <c r="O115" s="67"/>
      <c r="P115" s="67"/>
      <c r="Q115" s="67"/>
      <c r="R115" s="67"/>
      <c r="S115" s="67"/>
      <c r="T115" s="68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T115" s="19" t="s">
        <v>253</v>
      </c>
      <c r="AU115" s="19" t="s">
        <v>89</v>
      </c>
    </row>
    <row r="116" spans="1:65" s="13" customFormat="1" ht="10">
      <c r="B116" s="204"/>
      <c r="C116" s="205"/>
      <c r="D116" s="167" t="s">
        <v>247</v>
      </c>
      <c r="E116" s="206" t="s">
        <v>35</v>
      </c>
      <c r="F116" s="207" t="s">
        <v>1718</v>
      </c>
      <c r="G116" s="205"/>
      <c r="H116" s="208">
        <v>117.474</v>
      </c>
      <c r="I116" s="209"/>
      <c r="J116" s="205"/>
      <c r="K116" s="205"/>
      <c r="L116" s="210"/>
      <c r="M116" s="211"/>
      <c r="N116" s="212"/>
      <c r="O116" s="212"/>
      <c r="P116" s="212"/>
      <c r="Q116" s="212"/>
      <c r="R116" s="212"/>
      <c r="S116" s="212"/>
      <c r="T116" s="213"/>
      <c r="AT116" s="214" t="s">
        <v>247</v>
      </c>
      <c r="AU116" s="214" t="s">
        <v>89</v>
      </c>
      <c r="AV116" s="13" t="s">
        <v>89</v>
      </c>
      <c r="AW116" s="13" t="s">
        <v>39</v>
      </c>
      <c r="AX116" s="13" t="s">
        <v>79</v>
      </c>
      <c r="AY116" s="214" t="s">
        <v>154</v>
      </c>
    </row>
    <row r="117" spans="1:65" s="13" customFormat="1" ht="10">
      <c r="B117" s="204"/>
      <c r="C117" s="205"/>
      <c r="D117" s="167" t="s">
        <v>247</v>
      </c>
      <c r="E117" s="206" t="s">
        <v>35</v>
      </c>
      <c r="F117" s="207" t="s">
        <v>1719</v>
      </c>
      <c r="G117" s="205"/>
      <c r="H117" s="208">
        <v>-2.7040000000000002</v>
      </c>
      <c r="I117" s="209"/>
      <c r="J117" s="205"/>
      <c r="K117" s="205"/>
      <c r="L117" s="210"/>
      <c r="M117" s="211"/>
      <c r="N117" s="212"/>
      <c r="O117" s="212"/>
      <c r="P117" s="212"/>
      <c r="Q117" s="212"/>
      <c r="R117" s="212"/>
      <c r="S117" s="212"/>
      <c r="T117" s="213"/>
      <c r="AT117" s="214" t="s">
        <v>247</v>
      </c>
      <c r="AU117" s="214" t="s">
        <v>89</v>
      </c>
      <c r="AV117" s="13" t="s">
        <v>89</v>
      </c>
      <c r="AW117" s="13" t="s">
        <v>39</v>
      </c>
      <c r="AX117" s="13" t="s">
        <v>79</v>
      </c>
      <c r="AY117" s="214" t="s">
        <v>154</v>
      </c>
    </row>
    <row r="118" spans="1:65" s="13" customFormat="1" ht="10">
      <c r="B118" s="204"/>
      <c r="C118" s="205"/>
      <c r="D118" s="167" t="s">
        <v>247</v>
      </c>
      <c r="E118" s="206" t="s">
        <v>35</v>
      </c>
      <c r="F118" s="207" t="s">
        <v>1720</v>
      </c>
      <c r="G118" s="205"/>
      <c r="H118" s="208">
        <v>-4.056</v>
      </c>
      <c r="I118" s="209"/>
      <c r="J118" s="205"/>
      <c r="K118" s="205"/>
      <c r="L118" s="210"/>
      <c r="M118" s="211"/>
      <c r="N118" s="212"/>
      <c r="O118" s="212"/>
      <c r="P118" s="212"/>
      <c r="Q118" s="212"/>
      <c r="R118" s="212"/>
      <c r="S118" s="212"/>
      <c r="T118" s="213"/>
      <c r="AT118" s="214" t="s">
        <v>247</v>
      </c>
      <c r="AU118" s="214" t="s">
        <v>89</v>
      </c>
      <c r="AV118" s="13" t="s">
        <v>89</v>
      </c>
      <c r="AW118" s="13" t="s">
        <v>39</v>
      </c>
      <c r="AX118" s="13" t="s">
        <v>79</v>
      </c>
      <c r="AY118" s="214" t="s">
        <v>154</v>
      </c>
    </row>
    <row r="119" spans="1:65" s="13" customFormat="1" ht="10">
      <c r="B119" s="204"/>
      <c r="C119" s="205"/>
      <c r="D119" s="167" t="s">
        <v>247</v>
      </c>
      <c r="E119" s="206" t="s">
        <v>35</v>
      </c>
      <c r="F119" s="207" t="s">
        <v>1721</v>
      </c>
      <c r="G119" s="205"/>
      <c r="H119" s="208">
        <v>-25.797999999999998</v>
      </c>
      <c r="I119" s="209"/>
      <c r="J119" s="205"/>
      <c r="K119" s="205"/>
      <c r="L119" s="210"/>
      <c r="M119" s="211"/>
      <c r="N119" s="212"/>
      <c r="O119" s="212"/>
      <c r="P119" s="212"/>
      <c r="Q119" s="212"/>
      <c r="R119" s="212"/>
      <c r="S119" s="212"/>
      <c r="T119" s="213"/>
      <c r="AT119" s="214" t="s">
        <v>247</v>
      </c>
      <c r="AU119" s="214" t="s">
        <v>89</v>
      </c>
      <c r="AV119" s="13" t="s">
        <v>89</v>
      </c>
      <c r="AW119" s="13" t="s">
        <v>39</v>
      </c>
      <c r="AX119" s="13" t="s">
        <v>79</v>
      </c>
      <c r="AY119" s="214" t="s">
        <v>154</v>
      </c>
    </row>
    <row r="120" spans="1:65" s="14" customFormat="1" ht="10">
      <c r="B120" s="217"/>
      <c r="C120" s="218"/>
      <c r="D120" s="167" t="s">
        <v>247</v>
      </c>
      <c r="E120" s="219" t="s">
        <v>35</v>
      </c>
      <c r="F120" s="220" t="s">
        <v>267</v>
      </c>
      <c r="G120" s="218"/>
      <c r="H120" s="221">
        <v>84.915999999999997</v>
      </c>
      <c r="I120" s="222"/>
      <c r="J120" s="218"/>
      <c r="K120" s="218"/>
      <c r="L120" s="223"/>
      <c r="M120" s="224"/>
      <c r="N120" s="225"/>
      <c r="O120" s="225"/>
      <c r="P120" s="225"/>
      <c r="Q120" s="225"/>
      <c r="R120" s="225"/>
      <c r="S120" s="225"/>
      <c r="T120" s="226"/>
      <c r="AT120" s="227" t="s">
        <v>247</v>
      </c>
      <c r="AU120" s="227" t="s">
        <v>89</v>
      </c>
      <c r="AV120" s="14" t="s">
        <v>163</v>
      </c>
      <c r="AW120" s="14" t="s">
        <v>39</v>
      </c>
      <c r="AX120" s="14" t="s">
        <v>87</v>
      </c>
      <c r="AY120" s="227" t="s">
        <v>154</v>
      </c>
    </row>
    <row r="121" spans="1:65" s="2" customFormat="1" ht="16.5" customHeight="1">
      <c r="A121" s="37"/>
      <c r="B121" s="38"/>
      <c r="C121" s="228" t="s">
        <v>179</v>
      </c>
      <c r="D121" s="228" t="s">
        <v>463</v>
      </c>
      <c r="E121" s="229" t="s">
        <v>719</v>
      </c>
      <c r="F121" s="230" t="s">
        <v>720</v>
      </c>
      <c r="G121" s="231" t="s">
        <v>562</v>
      </c>
      <c r="H121" s="232">
        <v>87.039000000000001</v>
      </c>
      <c r="I121" s="233">
        <v>430</v>
      </c>
      <c r="J121" s="234">
        <f>ROUND(I121*H121,2)</f>
        <v>37426.769999999997</v>
      </c>
      <c r="K121" s="230" t="s">
        <v>251</v>
      </c>
      <c r="L121" s="235"/>
      <c r="M121" s="236" t="s">
        <v>35</v>
      </c>
      <c r="N121" s="237" t="s">
        <v>50</v>
      </c>
      <c r="O121" s="67"/>
      <c r="P121" s="163">
        <f>O121*H121</f>
        <v>0</v>
      </c>
      <c r="Q121" s="163">
        <v>0</v>
      </c>
      <c r="R121" s="163">
        <f>Q121*H121</f>
        <v>0</v>
      </c>
      <c r="S121" s="163">
        <v>0</v>
      </c>
      <c r="T121" s="164">
        <f>S121*H121</f>
        <v>0</v>
      </c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R121" s="165" t="s">
        <v>179</v>
      </c>
      <c r="AT121" s="165" t="s">
        <v>463</v>
      </c>
      <c r="AU121" s="165" t="s">
        <v>89</v>
      </c>
      <c r="AY121" s="19" t="s">
        <v>154</v>
      </c>
      <c r="BE121" s="166">
        <f>IF(N121="základní",J121,0)</f>
        <v>37426.769999999997</v>
      </c>
      <c r="BF121" s="166">
        <f>IF(N121="snížená",J121,0)</f>
        <v>0</v>
      </c>
      <c r="BG121" s="166">
        <f>IF(N121="zákl. přenesená",J121,0)</f>
        <v>0</v>
      </c>
      <c r="BH121" s="166">
        <f>IF(N121="sníž. přenesená",J121,0)</f>
        <v>0</v>
      </c>
      <c r="BI121" s="166">
        <f>IF(N121="nulová",J121,0)</f>
        <v>0</v>
      </c>
      <c r="BJ121" s="19" t="s">
        <v>87</v>
      </c>
      <c r="BK121" s="166">
        <f>ROUND(I121*H121,2)</f>
        <v>37426.769999999997</v>
      </c>
      <c r="BL121" s="19" t="s">
        <v>163</v>
      </c>
      <c r="BM121" s="165" t="s">
        <v>1722</v>
      </c>
    </row>
    <row r="122" spans="1:65" s="13" customFormat="1" ht="10">
      <c r="B122" s="204"/>
      <c r="C122" s="205"/>
      <c r="D122" s="167" t="s">
        <v>247</v>
      </c>
      <c r="E122" s="206" t="s">
        <v>35</v>
      </c>
      <c r="F122" s="207" t="s">
        <v>1723</v>
      </c>
      <c r="G122" s="205"/>
      <c r="H122" s="208">
        <v>42.457999999999998</v>
      </c>
      <c r="I122" s="209"/>
      <c r="J122" s="205"/>
      <c r="K122" s="205"/>
      <c r="L122" s="210"/>
      <c r="M122" s="211"/>
      <c r="N122" s="212"/>
      <c r="O122" s="212"/>
      <c r="P122" s="212"/>
      <c r="Q122" s="212"/>
      <c r="R122" s="212"/>
      <c r="S122" s="212"/>
      <c r="T122" s="213"/>
      <c r="AT122" s="214" t="s">
        <v>247</v>
      </c>
      <c r="AU122" s="214" t="s">
        <v>89</v>
      </c>
      <c r="AV122" s="13" t="s">
        <v>89</v>
      </c>
      <c r="AW122" s="13" t="s">
        <v>39</v>
      </c>
      <c r="AX122" s="13" t="s">
        <v>79</v>
      </c>
      <c r="AY122" s="214" t="s">
        <v>154</v>
      </c>
    </row>
    <row r="123" spans="1:65" s="15" customFormat="1" ht="10">
      <c r="B123" s="238"/>
      <c r="C123" s="239"/>
      <c r="D123" s="167" t="s">
        <v>247</v>
      </c>
      <c r="E123" s="240" t="s">
        <v>35</v>
      </c>
      <c r="F123" s="241" t="s">
        <v>482</v>
      </c>
      <c r="G123" s="239"/>
      <c r="H123" s="242">
        <v>42.457999999999998</v>
      </c>
      <c r="I123" s="243"/>
      <c r="J123" s="239"/>
      <c r="K123" s="239"/>
      <c r="L123" s="244"/>
      <c r="M123" s="245"/>
      <c r="N123" s="246"/>
      <c r="O123" s="246"/>
      <c r="P123" s="246"/>
      <c r="Q123" s="246"/>
      <c r="R123" s="246"/>
      <c r="S123" s="246"/>
      <c r="T123" s="247"/>
      <c r="AT123" s="248" t="s">
        <v>247</v>
      </c>
      <c r="AU123" s="248" t="s">
        <v>89</v>
      </c>
      <c r="AV123" s="15" t="s">
        <v>159</v>
      </c>
      <c r="AW123" s="15" t="s">
        <v>39</v>
      </c>
      <c r="AX123" s="15" t="s">
        <v>79</v>
      </c>
      <c r="AY123" s="248" t="s">
        <v>154</v>
      </c>
    </row>
    <row r="124" spans="1:65" s="13" customFormat="1" ht="10">
      <c r="B124" s="204"/>
      <c r="C124" s="205"/>
      <c r="D124" s="167" t="s">
        <v>247</v>
      </c>
      <c r="E124" s="206" t="s">
        <v>35</v>
      </c>
      <c r="F124" s="207" t="s">
        <v>1724</v>
      </c>
      <c r="G124" s="205"/>
      <c r="H124" s="208">
        <v>87.039000000000001</v>
      </c>
      <c r="I124" s="209"/>
      <c r="J124" s="205"/>
      <c r="K124" s="205"/>
      <c r="L124" s="210"/>
      <c r="M124" s="211"/>
      <c r="N124" s="212"/>
      <c r="O124" s="212"/>
      <c r="P124" s="212"/>
      <c r="Q124" s="212"/>
      <c r="R124" s="212"/>
      <c r="S124" s="212"/>
      <c r="T124" s="213"/>
      <c r="AT124" s="214" t="s">
        <v>247</v>
      </c>
      <c r="AU124" s="214" t="s">
        <v>89</v>
      </c>
      <c r="AV124" s="13" t="s">
        <v>89</v>
      </c>
      <c r="AW124" s="13" t="s">
        <v>39</v>
      </c>
      <c r="AX124" s="13" t="s">
        <v>87</v>
      </c>
      <c r="AY124" s="214" t="s">
        <v>154</v>
      </c>
    </row>
    <row r="125" spans="1:65" s="12" customFormat="1" ht="22.75" customHeight="1">
      <c r="B125" s="188"/>
      <c r="C125" s="189"/>
      <c r="D125" s="190" t="s">
        <v>78</v>
      </c>
      <c r="E125" s="202" t="s">
        <v>697</v>
      </c>
      <c r="F125" s="202" t="s">
        <v>698</v>
      </c>
      <c r="G125" s="189"/>
      <c r="H125" s="189"/>
      <c r="I125" s="192"/>
      <c r="J125" s="203">
        <f>BK125</f>
        <v>55648.93</v>
      </c>
      <c r="K125" s="189"/>
      <c r="L125" s="194"/>
      <c r="M125" s="195"/>
      <c r="N125" s="196"/>
      <c r="O125" s="196"/>
      <c r="P125" s="197">
        <f>SUM(P126:P150)</f>
        <v>0</v>
      </c>
      <c r="Q125" s="196"/>
      <c r="R125" s="197">
        <f>SUM(R126:R150)</f>
        <v>0</v>
      </c>
      <c r="S125" s="196"/>
      <c r="T125" s="198">
        <f>SUM(T126:T150)</f>
        <v>0</v>
      </c>
      <c r="AR125" s="199" t="s">
        <v>87</v>
      </c>
      <c r="AT125" s="200" t="s">
        <v>78</v>
      </c>
      <c r="AU125" s="200" t="s">
        <v>87</v>
      </c>
      <c r="AY125" s="199" t="s">
        <v>154</v>
      </c>
      <c r="BK125" s="201">
        <f>SUM(BK126:BK150)</f>
        <v>55648.93</v>
      </c>
    </row>
    <row r="126" spans="1:65" s="2" customFormat="1" ht="37.75" customHeight="1">
      <c r="A126" s="37"/>
      <c r="B126" s="38"/>
      <c r="C126" s="154" t="s">
        <v>183</v>
      </c>
      <c r="D126" s="154" t="s">
        <v>149</v>
      </c>
      <c r="E126" s="155" t="s">
        <v>699</v>
      </c>
      <c r="F126" s="156" t="s">
        <v>700</v>
      </c>
      <c r="G126" s="157" t="s">
        <v>662</v>
      </c>
      <c r="H126" s="158">
        <v>16.279</v>
      </c>
      <c r="I126" s="159">
        <v>80</v>
      </c>
      <c r="J126" s="160">
        <f>ROUND(I126*H126,2)</f>
        <v>1302.32</v>
      </c>
      <c r="K126" s="156" t="s">
        <v>251</v>
      </c>
      <c r="L126" s="42"/>
      <c r="M126" s="161" t="s">
        <v>35</v>
      </c>
      <c r="N126" s="162" t="s">
        <v>50</v>
      </c>
      <c r="O126" s="67"/>
      <c r="P126" s="163">
        <f>O126*H126</f>
        <v>0</v>
      </c>
      <c r="Q126" s="163">
        <v>0</v>
      </c>
      <c r="R126" s="163">
        <f>Q126*H126</f>
        <v>0</v>
      </c>
      <c r="S126" s="163">
        <v>0</v>
      </c>
      <c r="T126" s="164">
        <f>S126*H126</f>
        <v>0</v>
      </c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R126" s="165" t="s">
        <v>163</v>
      </c>
      <c r="AT126" s="165" t="s">
        <v>149</v>
      </c>
      <c r="AU126" s="165" t="s">
        <v>89</v>
      </c>
      <c r="AY126" s="19" t="s">
        <v>154</v>
      </c>
      <c r="BE126" s="166">
        <f>IF(N126="základní",J126,0)</f>
        <v>1302.32</v>
      </c>
      <c r="BF126" s="166">
        <f>IF(N126="snížená",J126,0)</f>
        <v>0</v>
      </c>
      <c r="BG126" s="166">
        <f>IF(N126="zákl. přenesená",J126,0)</f>
        <v>0</v>
      </c>
      <c r="BH126" s="166">
        <f>IF(N126="sníž. přenesená",J126,0)</f>
        <v>0</v>
      </c>
      <c r="BI126" s="166">
        <f>IF(N126="nulová",J126,0)</f>
        <v>0</v>
      </c>
      <c r="BJ126" s="19" t="s">
        <v>87</v>
      </c>
      <c r="BK126" s="166">
        <f>ROUND(I126*H126,2)</f>
        <v>1302.32</v>
      </c>
      <c r="BL126" s="19" t="s">
        <v>163</v>
      </c>
      <c r="BM126" s="165" t="s">
        <v>1725</v>
      </c>
    </row>
    <row r="127" spans="1:65" s="2" customFormat="1" ht="10">
      <c r="A127" s="37"/>
      <c r="B127" s="38"/>
      <c r="C127" s="39"/>
      <c r="D127" s="215" t="s">
        <v>253</v>
      </c>
      <c r="E127" s="39"/>
      <c r="F127" s="216" t="s">
        <v>702</v>
      </c>
      <c r="G127" s="39"/>
      <c r="H127" s="39"/>
      <c r="I127" s="169"/>
      <c r="J127" s="39"/>
      <c r="K127" s="39"/>
      <c r="L127" s="42"/>
      <c r="M127" s="170"/>
      <c r="N127" s="171"/>
      <c r="O127" s="67"/>
      <c r="P127" s="67"/>
      <c r="Q127" s="67"/>
      <c r="R127" s="67"/>
      <c r="S127" s="67"/>
      <c r="T127" s="68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T127" s="19" t="s">
        <v>253</v>
      </c>
      <c r="AU127" s="19" t="s">
        <v>89</v>
      </c>
    </row>
    <row r="128" spans="1:65" s="13" customFormat="1" ht="10">
      <c r="B128" s="204"/>
      <c r="C128" s="205"/>
      <c r="D128" s="167" t="s">
        <v>247</v>
      </c>
      <c r="E128" s="206" t="s">
        <v>35</v>
      </c>
      <c r="F128" s="207" t="s">
        <v>1726</v>
      </c>
      <c r="G128" s="205"/>
      <c r="H128" s="208">
        <v>58.737000000000002</v>
      </c>
      <c r="I128" s="209"/>
      <c r="J128" s="205"/>
      <c r="K128" s="205"/>
      <c r="L128" s="210"/>
      <c r="M128" s="211"/>
      <c r="N128" s="212"/>
      <c r="O128" s="212"/>
      <c r="P128" s="212"/>
      <c r="Q128" s="212"/>
      <c r="R128" s="212"/>
      <c r="S128" s="212"/>
      <c r="T128" s="213"/>
      <c r="AT128" s="214" t="s">
        <v>247</v>
      </c>
      <c r="AU128" s="214" t="s">
        <v>89</v>
      </c>
      <c r="AV128" s="13" t="s">
        <v>89</v>
      </c>
      <c r="AW128" s="13" t="s">
        <v>39</v>
      </c>
      <c r="AX128" s="13" t="s">
        <v>79</v>
      </c>
      <c r="AY128" s="214" t="s">
        <v>154</v>
      </c>
    </row>
    <row r="129" spans="1:65" s="13" customFormat="1" ht="10">
      <c r="B129" s="204"/>
      <c r="C129" s="205"/>
      <c r="D129" s="167" t="s">
        <v>247</v>
      </c>
      <c r="E129" s="206" t="s">
        <v>35</v>
      </c>
      <c r="F129" s="207" t="s">
        <v>1727</v>
      </c>
      <c r="G129" s="205"/>
      <c r="H129" s="208">
        <v>-42.457999999999998</v>
      </c>
      <c r="I129" s="209"/>
      <c r="J129" s="205"/>
      <c r="K129" s="205"/>
      <c r="L129" s="210"/>
      <c r="M129" s="211"/>
      <c r="N129" s="212"/>
      <c r="O129" s="212"/>
      <c r="P129" s="212"/>
      <c r="Q129" s="212"/>
      <c r="R129" s="212"/>
      <c r="S129" s="212"/>
      <c r="T129" s="213"/>
      <c r="AT129" s="214" t="s">
        <v>247</v>
      </c>
      <c r="AU129" s="214" t="s">
        <v>89</v>
      </c>
      <c r="AV129" s="13" t="s">
        <v>89</v>
      </c>
      <c r="AW129" s="13" t="s">
        <v>39</v>
      </c>
      <c r="AX129" s="13" t="s">
        <v>79</v>
      </c>
      <c r="AY129" s="214" t="s">
        <v>154</v>
      </c>
    </row>
    <row r="130" spans="1:65" s="15" customFormat="1" ht="10">
      <c r="B130" s="238"/>
      <c r="C130" s="239"/>
      <c r="D130" s="167" t="s">
        <v>247</v>
      </c>
      <c r="E130" s="240" t="s">
        <v>35</v>
      </c>
      <c r="F130" s="241" t="s">
        <v>482</v>
      </c>
      <c r="G130" s="239"/>
      <c r="H130" s="242">
        <v>16.279</v>
      </c>
      <c r="I130" s="243"/>
      <c r="J130" s="239"/>
      <c r="K130" s="239"/>
      <c r="L130" s="244"/>
      <c r="M130" s="245"/>
      <c r="N130" s="246"/>
      <c r="O130" s="246"/>
      <c r="P130" s="246"/>
      <c r="Q130" s="246"/>
      <c r="R130" s="246"/>
      <c r="S130" s="246"/>
      <c r="T130" s="247"/>
      <c r="AT130" s="248" t="s">
        <v>247</v>
      </c>
      <c r="AU130" s="248" t="s">
        <v>89</v>
      </c>
      <c r="AV130" s="15" t="s">
        <v>159</v>
      </c>
      <c r="AW130" s="15" t="s">
        <v>39</v>
      </c>
      <c r="AX130" s="15" t="s">
        <v>79</v>
      </c>
      <c r="AY130" s="248" t="s">
        <v>154</v>
      </c>
    </row>
    <row r="131" spans="1:65" s="13" customFormat="1" ht="10">
      <c r="B131" s="204"/>
      <c r="C131" s="205"/>
      <c r="D131" s="167" t="s">
        <v>247</v>
      </c>
      <c r="E131" s="206" t="s">
        <v>35</v>
      </c>
      <c r="F131" s="207" t="s">
        <v>1728</v>
      </c>
      <c r="G131" s="205"/>
      <c r="H131" s="208">
        <v>16.279</v>
      </c>
      <c r="I131" s="209"/>
      <c r="J131" s="205"/>
      <c r="K131" s="205"/>
      <c r="L131" s="210"/>
      <c r="M131" s="211"/>
      <c r="N131" s="212"/>
      <c r="O131" s="212"/>
      <c r="P131" s="212"/>
      <c r="Q131" s="212"/>
      <c r="R131" s="212"/>
      <c r="S131" s="212"/>
      <c r="T131" s="213"/>
      <c r="AT131" s="214" t="s">
        <v>247</v>
      </c>
      <c r="AU131" s="214" t="s">
        <v>89</v>
      </c>
      <c r="AV131" s="13" t="s">
        <v>89</v>
      </c>
      <c r="AW131" s="13" t="s">
        <v>39</v>
      </c>
      <c r="AX131" s="13" t="s">
        <v>87</v>
      </c>
      <c r="AY131" s="214" t="s">
        <v>154</v>
      </c>
    </row>
    <row r="132" spans="1:65" s="2" customFormat="1" ht="37.75" customHeight="1">
      <c r="A132" s="37"/>
      <c r="B132" s="38"/>
      <c r="C132" s="154" t="s">
        <v>187</v>
      </c>
      <c r="D132" s="154" t="s">
        <v>149</v>
      </c>
      <c r="E132" s="155" t="s">
        <v>918</v>
      </c>
      <c r="F132" s="156" t="s">
        <v>919</v>
      </c>
      <c r="G132" s="157" t="s">
        <v>662</v>
      </c>
      <c r="H132" s="158">
        <v>58.737000000000002</v>
      </c>
      <c r="I132" s="159">
        <v>224</v>
      </c>
      <c r="J132" s="160">
        <f>ROUND(I132*H132,2)</f>
        <v>13157.09</v>
      </c>
      <c r="K132" s="156" t="s">
        <v>251</v>
      </c>
      <c r="L132" s="42"/>
      <c r="M132" s="161" t="s">
        <v>35</v>
      </c>
      <c r="N132" s="162" t="s">
        <v>50</v>
      </c>
      <c r="O132" s="67"/>
      <c r="P132" s="163">
        <f>O132*H132</f>
        <v>0</v>
      </c>
      <c r="Q132" s="163">
        <v>0</v>
      </c>
      <c r="R132" s="163">
        <f>Q132*H132</f>
        <v>0</v>
      </c>
      <c r="S132" s="163">
        <v>0</v>
      </c>
      <c r="T132" s="164">
        <f>S132*H132</f>
        <v>0</v>
      </c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R132" s="165" t="s">
        <v>163</v>
      </c>
      <c r="AT132" s="165" t="s">
        <v>149</v>
      </c>
      <c r="AU132" s="165" t="s">
        <v>89</v>
      </c>
      <c r="AY132" s="19" t="s">
        <v>154</v>
      </c>
      <c r="BE132" s="166">
        <f>IF(N132="základní",J132,0)</f>
        <v>13157.09</v>
      </c>
      <c r="BF132" s="166">
        <f>IF(N132="snížená",J132,0)</f>
        <v>0</v>
      </c>
      <c r="BG132" s="166">
        <f>IF(N132="zákl. přenesená",J132,0)</f>
        <v>0</v>
      </c>
      <c r="BH132" s="166">
        <f>IF(N132="sníž. přenesená",J132,0)</f>
        <v>0</v>
      </c>
      <c r="BI132" s="166">
        <f>IF(N132="nulová",J132,0)</f>
        <v>0</v>
      </c>
      <c r="BJ132" s="19" t="s">
        <v>87</v>
      </c>
      <c r="BK132" s="166">
        <f>ROUND(I132*H132,2)</f>
        <v>13157.09</v>
      </c>
      <c r="BL132" s="19" t="s">
        <v>163</v>
      </c>
      <c r="BM132" s="165" t="s">
        <v>1729</v>
      </c>
    </row>
    <row r="133" spans="1:65" s="2" customFormat="1" ht="10">
      <c r="A133" s="37"/>
      <c r="B133" s="38"/>
      <c r="C133" s="39"/>
      <c r="D133" s="215" t="s">
        <v>253</v>
      </c>
      <c r="E133" s="39"/>
      <c r="F133" s="216" t="s">
        <v>921</v>
      </c>
      <c r="G133" s="39"/>
      <c r="H133" s="39"/>
      <c r="I133" s="169"/>
      <c r="J133" s="39"/>
      <c r="K133" s="39"/>
      <c r="L133" s="42"/>
      <c r="M133" s="170"/>
      <c r="N133" s="171"/>
      <c r="O133" s="67"/>
      <c r="P133" s="67"/>
      <c r="Q133" s="67"/>
      <c r="R133" s="67"/>
      <c r="S133" s="67"/>
      <c r="T133" s="68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T133" s="19" t="s">
        <v>253</v>
      </c>
      <c r="AU133" s="19" t="s">
        <v>89</v>
      </c>
    </row>
    <row r="134" spans="1:65" s="13" customFormat="1" ht="10">
      <c r="B134" s="204"/>
      <c r="C134" s="205"/>
      <c r="D134" s="167" t="s">
        <v>247</v>
      </c>
      <c r="E134" s="206" t="s">
        <v>35</v>
      </c>
      <c r="F134" s="207" t="s">
        <v>1726</v>
      </c>
      <c r="G134" s="205"/>
      <c r="H134" s="208">
        <v>58.737000000000002</v>
      </c>
      <c r="I134" s="209"/>
      <c r="J134" s="205"/>
      <c r="K134" s="205"/>
      <c r="L134" s="210"/>
      <c r="M134" s="211"/>
      <c r="N134" s="212"/>
      <c r="O134" s="212"/>
      <c r="P134" s="212"/>
      <c r="Q134" s="212"/>
      <c r="R134" s="212"/>
      <c r="S134" s="212"/>
      <c r="T134" s="213"/>
      <c r="AT134" s="214" t="s">
        <v>247</v>
      </c>
      <c r="AU134" s="214" t="s">
        <v>89</v>
      </c>
      <c r="AV134" s="13" t="s">
        <v>89</v>
      </c>
      <c r="AW134" s="13" t="s">
        <v>39</v>
      </c>
      <c r="AX134" s="13" t="s">
        <v>87</v>
      </c>
      <c r="AY134" s="214" t="s">
        <v>154</v>
      </c>
    </row>
    <row r="135" spans="1:65" s="2" customFormat="1" ht="24.15" customHeight="1">
      <c r="A135" s="37"/>
      <c r="B135" s="38"/>
      <c r="C135" s="154" t="s">
        <v>193</v>
      </c>
      <c r="D135" s="154" t="s">
        <v>149</v>
      </c>
      <c r="E135" s="155" t="s">
        <v>922</v>
      </c>
      <c r="F135" s="156" t="s">
        <v>923</v>
      </c>
      <c r="G135" s="157" t="s">
        <v>662</v>
      </c>
      <c r="H135" s="158">
        <v>42.457999999999998</v>
      </c>
      <c r="I135" s="159">
        <v>167</v>
      </c>
      <c r="J135" s="160">
        <f>ROUND(I135*H135,2)</f>
        <v>7090.49</v>
      </c>
      <c r="K135" s="156" t="s">
        <v>251</v>
      </c>
      <c r="L135" s="42"/>
      <c r="M135" s="161" t="s">
        <v>35</v>
      </c>
      <c r="N135" s="162" t="s">
        <v>50</v>
      </c>
      <c r="O135" s="67"/>
      <c r="P135" s="163">
        <f>O135*H135</f>
        <v>0</v>
      </c>
      <c r="Q135" s="163">
        <v>0</v>
      </c>
      <c r="R135" s="163">
        <f>Q135*H135</f>
        <v>0</v>
      </c>
      <c r="S135" s="163">
        <v>0</v>
      </c>
      <c r="T135" s="164">
        <f>S135*H135</f>
        <v>0</v>
      </c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R135" s="165" t="s">
        <v>163</v>
      </c>
      <c r="AT135" s="165" t="s">
        <v>149</v>
      </c>
      <c r="AU135" s="165" t="s">
        <v>89</v>
      </c>
      <c r="AY135" s="19" t="s">
        <v>154</v>
      </c>
      <c r="BE135" s="166">
        <f>IF(N135="základní",J135,0)</f>
        <v>7090.49</v>
      </c>
      <c r="BF135" s="166">
        <f>IF(N135="snížená",J135,0)</f>
        <v>0</v>
      </c>
      <c r="BG135" s="166">
        <f>IF(N135="zákl. přenesená",J135,0)</f>
        <v>0</v>
      </c>
      <c r="BH135" s="166">
        <f>IF(N135="sníž. přenesená",J135,0)</f>
        <v>0</v>
      </c>
      <c r="BI135" s="166">
        <f>IF(N135="nulová",J135,0)</f>
        <v>0</v>
      </c>
      <c r="BJ135" s="19" t="s">
        <v>87</v>
      </c>
      <c r="BK135" s="166">
        <f>ROUND(I135*H135,2)</f>
        <v>7090.49</v>
      </c>
      <c r="BL135" s="19" t="s">
        <v>163</v>
      </c>
      <c r="BM135" s="165" t="s">
        <v>1730</v>
      </c>
    </row>
    <row r="136" spans="1:65" s="2" customFormat="1" ht="10">
      <c r="A136" s="37"/>
      <c r="B136" s="38"/>
      <c r="C136" s="39"/>
      <c r="D136" s="215" t="s">
        <v>253</v>
      </c>
      <c r="E136" s="39"/>
      <c r="F136" s="216" t="s">
        <v>925</v>
      </c>
      <c r="G136" s="39"/>
      <c r="H136" s="39"/>
      <c r="I136" s="169"/>
      <c r="J136" s="39"/>
      <c r="K136" s="39"/>
      <c r="L136" s="42"/>
      <c r="M136" s="170"/>
      <c r="N136" s="171"/>
      <c r="O136" s="67"/>
      <c r="P136" s="67"/>
      <c r="Q136" s="67"/>
      <c r="R136" s="67"/>
      <c r="S136" s="67"/>
      <c r="T136" s="68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T136" s="19" t="s">
        <v>253</v>
      </c>
      <c r="AU136" s="19" t="s">
        <v>89</v>
      </c>
    </row>
    <row r="137" spans="1:65" s="13" customFormat="1" ht="10">
      <c r="B137" s="204"/>
      <c r="C137" s="205"/>
      <c r="D137" s="167" t="s">
        <v>247</v>
      </c>
      <c r="E137" s="206" t="s">
        <v>35</v>
      </c>
      <c r="F137" s="207" t="s">
        <v>1731</v>
      </c>
      <c r="G137" s="205"/>
      <c r="H137" s="208">
        <v>42.457999999999998</v>
      </c>
      <c r="I137" s="209"/>
      <c r="J137" s="205"/>
      <c r="K137" s="205"/>
      <c r="L137" s="210"/>
      <c r="M137" s="211"/>
      <c r="N137" s="212"/>
      <c r="O137" s="212"/>
      <c r="P137" s="212"/>
      <c r="Q137" s="212"/>
      <c r="R137" s="212"/>
      <c r="S137" s="212"/>
      <c r="T137" s="213"/>
      <c r="AT137" s="214" t="s">
        <v>247</v>
      </c>
      <c r="AU137" s="214" t="s">
        <v>89</v>
      </c>
      <c r="AV137" s="13" t="s">
        <v>89</v>
      </c>
      <c r="AW137" s="13" t="s">
        <v>39</v>
      </c>
      <c r="AX137" s="13" t="s">
        <v>87</v>
      </c>
      <c r="AY137" s="214" t="s">
        <v>154</v>
      </c>
    </row>
    <row r="138" spans="1:65" s="2" customFormat="1" ht="37.75" customHeight="1">
      <c r="A138" s="37"/>
      <c r="B138" s="38"/>
      <c r="C138" s="154" t="s">
        <v>197</v>
      </c>
      <c r="D138" s="154" t="s">
        <v>149</v>
      </c>
      <c r="E138" s="155" t="s">
        <v>927</v>
      </c>
      <c r="F138" s="156" t="s">
        <v>928</v>
      </c>
      <c r="G138" s="157" t="s">
        <v>662</v>
      </c>
      <c r="H138" s="158">
        <v>84.915999999999997</v>
      </c>
      <c r="I138" s="159">
        <v>80</v>
      </c>
      <c r="J138" s="160">
        <f>ROUND(I138*H138,2)</f>
        <v>6793.28</v>
      </c>
      <c r="K138" s="156" t="s">
        <v>251</v>
      </c>
      <c r="L138" s="42"/>
      <c r="M138" s="161" t="s">
        <v>35</v>
      </c>
      <c r="N138" s="162" t="s">
        <v>50</v>
      </c>
      <c r="O138" s="67"/>
      <c r="P138" s="163">
        <f>O138*H138</f>
        <v>0</v>
      </c>
      <c r="Q138" s="163">
        <v>0</v>
      </c>
      <c r="R138" s="163">
        <f>Q138*H138</f>
        <v>0</v>
      </c>
      <c r="S138" s="163">
        <v>0</v>
      </c>
      <c r="T138" s="164">
        <f>S138*H138</f>
        <v>0</v>
      </c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R138" s="165" t="s">
        <v>163</v>
      </c>
      <c r="AT138" s="165" t="s">
        <v>149</v>
      </c>
      <c r="AU138" s="165" t="s">
        <v>89</v>
      </c>
      <c r="AY138" s="19" t="s">
        <v>154</v>
      </c>
      <c r="BE138" s="166">
        <f>IF(N138="základní",J138,0)</f>
        <v>6793.28</v>
      </c>
      <c r="BF138" s="166">
        <f>IF(N138="snížená",J138,0)</f>
        <v>0</v>
      </c>
      <c r="BG138" s="166">
        <f>IF(N138="zákl. přenesená",J138,0)</f>
        <v>0</v>
      </c>
      <c r="BH138" s="166">
        <f>IF(N138="sníž. přenesená",J138,0)</f>
        <v>0</v>
      </c>
      <c r="BI138" s="166">
        <f>IF(N138="nulová",J138,0)</f>
        <v>0</v>
      </c>
      <c r="BJ138" s="19" t="s">
        <v>87</v>
      </c>
      <c r="BK138" s="166">
        <f>ROUND(I138*H138,2)</f>
        <v>6793.28</v>
      </c>
      <c r="BL138" s="19" t="s">
        <v>163</v>
      </c>
      <c r="BM138" s="165" t="s">
        <v>1732</v>
      </c>
    </row>
    <row r="139" spans="1:65" s="2" customFormat="1" ht="10">
      <c r="A139" s="37"/>
      <c r="B139" s="38"/>
      <c r="C139" s="39"/>
      <c r="D139" s="215" t="s">
        <v>253</v>
      </c>
      <c r="E139" s="39"/>
      <c r="F139" s="216" t="s">
        <v>930</v>
      </c>
      <c r="G139" s="39"/>
      <c r="H139" s="39"/>
      <c r="I139" s="169"/>
      <c r="J139" s="39"/>
      <c r="K139" s="39"/>
      <c r="L139" s="42"/>
      <c r="M139" s="170"/>
      <c r="N139" s="171"/>
      <c r="O139" s="67"/>
      <c r="P139" s="67"/>
      <c r="Q139" s="67"/>
      <c r="R139" s="67"/>
      <c r="S139" s="67"/>
      <c r="T139" s="68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T139" s="19" t="s">
        <v>253</v>
      </c>
      <c r="AU139" s="19" t="s">
        <v>89</v>
      </c>
    </row>
    <row r="140" spans="1:65" s="13" customFormat="1" ht="10">
      <c r="B140" s="204"/>
      <c r="C140" s="205"/>
      <c r="D140" s="167" t="s">
        <v>247</v>
      </c>
      <c r="E140" s="206" t="s">
        <v>35</v>
      </c>
      <c r="F140" s="207" t="s">
        <v>1733</v>
      </c>
      <c r="G140" s="205"/>
      <c r="H140" s="208">
        <v>42.457999999999998</v>
      </c>
      <c r="I140" s="209"/>
      <c r="J140" s="205"/>
      <c r="K140" s="205"/>
      <c r="L140" s="210"/>
      <c r="M140" s="211"/>
      <c r="N140" s="212"/>
      <c r="O140" s="212"/>
      <c r="P140" s="212"/>
      <c r="Q140" s="212"/>
      <c r="R140" s="212"/>
      <c r="S140" s="212"/>
      <c r="T140" s="213"/>
      <c r="AT140" s="214" t="s">
        <v>247</v>
      </c>
      <c r="AU140" s="214" t="s">
        <v>89</v>
      </c>
      <c r="AV140" s="13" t="s">
        <v>89</v>
      </c>
      <c r="AW140" s="13" t="s">
        <v>39</v>
      </c>
      <c r="AX140" s="13" t="s">
        <v>79</v>
      </c>
      <c r="AY140" s="214" t="s">
        <v>154</v>
      </c>
    </row>
    <row r="141" spans="1:65" s="13" customFormat="1" ht="10">
      <c r="B141" s="204"/>
      <c r="C141" s="205"/>
      <c r="D141" s="167" t="s">
        <v>247</v>
      </c>
      <c r="E141" s="206" t="s">
        <v>35</v>
      </c>
      <c r="F141" s="207" t="s">
        <v>1734</v>
      </c>
      <c r="G141" s="205"/>
      <c r="H141" s="208">
        <v>42.457999999999998</v>
      </c>
      <c r="I141" s="209"/>
      <c r="J141" s="205"/>
      <c r="K141" s="205"/>
      <c r="L141" s="210"/>
      <c r="M141" s="211"/>
      <c r="N141" s="212"/>
      <c r="O141" s="212"/>
      <c r="P141" s="212"/>
      <c r="Q141" s="212"/>
      <c r="R141" s="212"/>
      <c r="S141" s="212"/>
      <c r="T141" s="213"/>
      <c r="AT141" s="214" t="s">
        <v>247</v>
      </c>
      <c r="AU141" s="214" t="s">
        <v>89</v>
      </c>
      <c r="AV141" s="13" t="s">
        <v>89</v>
      </c>
      <c r="AW141" s="13" t="s">
        <v>39</v>
      </c>
      <c r="AX141" s="13" t="s">
        <v>79</v>
      </c>
      <c r="AY141" s="214" t="s">
        <v>154</v>
      </c>
    </row>
    <row r="142" spans="1:65" s="14" customFormat="1" ht="10">
      <c r="B142" s="217"/>
      <c r="C142" s="218"/>
      <c r="D142" s="167" t="s">
        <v>247</v>
      </c>
      <c r="E142" s="219" t="s">
        <v>35</v>
      </c>
      <c r="F142" s="220" t="s">
        <v>267</v>
      </c>
      <c r="G142" s="218"/>
      <c r="H142" s="221">
        <v>84.915999999999997</v>
      </c>
      <c r="I142" s="222"/>
      <c r="J142" s="218"/>
      <c r="K142" s="218"/>
      <c r="L142" s="223"/>
      <c r="M142" s="224"/>
      <c r="N142" s="225"/>
      <c r="O142" s="225"/>
      <c r="P142" s="225"/>
      <c r="Q142" s="225"/>
      <c r="R142" s="225"/>
      <c r="S142" s="225"/>
      <c r="T142" s="226"/>
      <c r="AT142" s="227" t="s">
        <v>247</v>
      </c>
      <c r="AU142" s="227" t="s">
        <v>89</v>
      </c>
      <c r="AV142" s="14" t="s">
        <v>163</v>
      </c>
      <c r="AW142" s="14" t="s">
        <v>39</v>
      </c>
      <c r="AX142" s="14" t="s">
        <v>87</v>
      </c>
      <c r="AY142" s="227" t="s">
        <v>154</v>
      </c>
    </row>
    <row r="143" spans="1:65" s="2" customFormat="1" ht="24.15" customHeight="1">
      <c r="A143" s="37"/>
      <c r="B143" s="38"/>
      <c r="C143" s="154" t="s">
        <v>201</v>
      </c>
      <c r="D143" s="154" t="s">
        <v>149</v>
      </c>
      <c r="E143" s="155" t="s">
        <v>704</v>
      </c>
      <c r="F143" s="156" t="s">
        <v>610</v>
      </c>
      <c r="G143" s="157" t="s">
        <v>562</v>
      </c>
      <c r="H143" s="158">
        <v>142.53</v>
      </c>
      <c r="I143" s="159">
        <v>180</v>
      </c>
      <c r="J143" s="160">
        <f>ROUND(I143*H143,2)</f>
        <v>25655.4</v>
      </c>
      <c r="K143" s="156" t="s">
        <v>251</v>
      </c>
      <c r="L143" s="42"/>
      <c r="M143" s="161" t="s">
        <v>35</v>
      </c>
      <c r="N143" s="162" t="s">
        <v>50</v>
      </c>
      <c r="O143" s="67"/>
      <c r="P143" s="163">
        <f>O143*H143</f>
        <v>0</v>
      </c>
      <c r="Q143" s="163">
        <v>0</v>
      </c>
      <c r="R143" s="163">
        <f>Q143*H143</f>
        <v>0</v>
      </c>
      <c r="S143" s="163">
        <v>0</v>
      </c>
      <c r="T143" s="164">
        <f>S143*H143</f>
        <v>0</v>
      </c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R143" s="165" t="s">
        <v>163</v>
      </c>
      <c r="AT143" s="165" t="s">
        <v>149</v>
      </c>
      <c r="AU143" s="165" t="s">
        <v>89</v>
      </c>
      <c r="AY143" s="19" t="s">
        <v>154</v>
      </c>
      <c r="BE143" s="166">
        <f>IF(N143="základní",J143,0)</f>
        <v>25655.4</v>
      </c>
      <c r="BF143" s="166">
        <f>IF(N143="snížená",J143,0)</f>
        <v>0</v>
      </c>
      <c r="BG143" s="166">
        <f>IF(N143="zákl. přenesená",J143,0)</f>
        <v>0</v>
      </c>
      <c r="BH143" s="166">
        <f>IF(N143="sníž. přenesená",J143,0)</f>
        <v>0</v>
      </c>
      <c r="BI143" s="166">
        <f>IF(N143="nulová",J143,0)</f>
        <v>0</v>
      </c>
      <c r="BJ143" s="19" t="s">
        <v>87</v>
      </c>
      <c r="BK143" s="166">
        <f>ROUND(I143*H143,2)</f>
        <v>25655.4</v>
      </c>
      <c r="BL143" s="19" t="s">
        <v>163</v>
      </c>
      <c r="BM143" s="165" t="s">
        <v>1735</v>
      </c>
    </row>
    <row r="144" spans="1:65" s="2" customFormat="1" ht="10">
      <c r="A144" s="37"/>
      <c r="B144" s="38"/>
      <c r="C144" s="39"/>
      <c r="D144" s="215" t="s">
        <v>253</v>
      </c>
      <c r="E144" s="39"/>
      <c r="F144" s="216" t="s">
        <v>706</v>
      </c>
      <c r="G144" s="39"/>
      <c r="H144" s="39"/>
      <c r="I144" s="169"/>
      <c r="J144" s="39"/>
      <c r="K144" s="39"/>
      <c r="L144" s="42"/>
      <c r="M144" s="170"/>
      <c r="N144" s="171"/>
      <c r="O144" s="67"/>
      <c r="P144" s="67"/>
      <c r="Q144" s="67"/>
      <c r="R144" s="67"/>
      <c r="S144" s="67"/>
      <c r="T144" s="68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T144" s="19" t="s">
        <v>253</v>
      </c>
      <c r="AU144" s="19" t="s">
        <v>89</v>
      </c>
    </row>
    <row r="145" spans="1:65" s="13" customFormat="1" ht="10">
      <c r="B145" s="204"/>
      <c r="C145" s="205"/>
      <c r="D145" s="167" t="s">
        <v>247</v>
      </c>
      <c r="E145" s="206" t="s">
        <v>35</v>
      </c>
      <c r="F145" s="207" t="s">
        <v>1736</v>
      </c>
      <c r="G145" s="205"/>
      <c r="H145" s="208">
        <v>75.016000000000005</v>
      </c>
      <c r="I145" s="209"/>
      <c r="J145" s="205"/>
      <c r="K145" s="205"/>
      <c r="L145" s="210"/>
      <c r="M145" s="211"/>
      <c r="N145" s="212"/>
      <c r="O145" s="212"/>
      <c r="P145" s="212"/>
      <c r="Q145" s="212"/>
      <c r="R145" s="212"/>
      <c r="S145" s="212"/>
      <c r="T145" s="213"/>
      <c r="AT145" s="214" t="s">
        <v>247</v>
      </c>
      <c r="AU145" s="214" t="s">
        <v>89</v>
      </c>
      <c r="AV145" s="13" t="s">
        <v>89</v>
      </c>
      <c r="AW145" s="13" t="s">
        <v>39</v>
      </c>
      <c r="AX145" s="13" t="s">
        <v>79</v>
      </c>
      <c r="AY145" s="214" t="s">
        <v>154</v>
      </c>
    </row>
    <row r="146" spans="1:65" s="15" customFormat="1" ht="10">
      <c r="B146" s="238"/>
      <c r="C146" s="239"/>
      <c r="D146" s="167" t="s">
        <v>247</v>
      </c>
      <c r="E146" s="240" t="s">
        <v>35</v>
      </c>
      <c r="F146" s="241" t="s">
        <v>482</v>
      </c>
      <c r="G146" s="239"/>
      <c r="H146" s="242">
        <v>75.016000000000005</v>
      </c>
      <c r="I146" s="243"/>
      <c r="J146" s="239"/>
      <c r="K146" s="239"/>
      <c r="L146" s="244"/>
      <c r="M146" s="245"/>
      <c r="N146" s="246"/>
      <c r="O146" s="246"/>
      <c r="P146" s="246"/>
      <c r="Q146" s="246"/>
      <c r="R146" s="246"/>
      <c r="S146" s="246"/>
      <c r="T146" s="247"/>
      <c r="AT146" s="248" t="s">
        <v>247</v>
      </c>
      <c r="AU146" s="248" t="s">
        <v>89</v>
      </c>
      <c r="AV146" s="15" t="s">
        <v>159</v>
      </c>
      <c r="AW146" s="15" t="s">
        <v>39</v>
      </c>
      <c r="AX146" s="15" t="s">
        <v>79</v>
      </c>
      <c r="AY146" s="248" t="s">
        <v>154</v>
      </c>
    </row>
    <row r="147" spans="1:65" s="13" customFormat="1" ht="10">
      <c r="B147" s="204"/>
      <c r="C147" s="205"/>
      <c r="D147" s="167" t="s">
        <v>247</v>
      </c>
      <c r="E147" s="206" t="s">
        <v>35</v>
      </c>
      <c r="F147" s="207" t="s">
        <v>1737</v>
      </c>
      <c r="G147" s="205"/>
      <c r="H147" s="208">
        <v>142.53</v>
      </c>
      <c r="I147" s="209"/>
      <c r="J147" s="205"/>
      <c r="K147" s="205"/>
      <c r="L147" s="210"/>
      <c r="M147" s="211"/>
      <c r="N147" s="212"/>
      <c r="O147" s="212"/>
      <c r="P147" s="212"/>
      <c r="Q147" s="212"/>
      <c r="R147" s="212"/>
      <c r="S147" s="212"/>
      <c r="T147" s="213"/>
      <c r="AT147" s="214" t="s">
        <v>247</v>
      </c>
      <c r="AU147" s="214" t="s">
        <v>89</v>
      </c>
      <c r="AV147" s="13" t="s">
        <v>89</v>
      </c>
      <c r="AW147" s="13" t="s">
        <v>39</v>
      </c>
      <c r="AX147" s="13" t="s">
        <v>87</v>
      </c>
      <c r="AY147" s="214" t="s">
        <v>154</v>
      </c>
    </row>
    <row r="148" spans="1:65" s="2" customFormat="1" ht="24.15" customHeight="1">
      <c r="A148" s="37"/>
      <c r="B148" s="38"/>
      <c r="C148" s="154" t="s">
        <v>205</v>
      </c>
      <c r="D148" s="154" t="s">
        <v>149</v>
      </c>
      <c r="E148" s="155" t="s">
        <v>709</v>
      </c>
      <c r="F148" s="156" t="s">
        <v>710</v>
      </c>
      <c r="G148" s="157" t="s">
        <v>662</v>
      </c>
      <c r="H148" s="158">
        <v>75.016000000000005</v>
      </c>
      <c r="I148" s="159">
        <v>22</v>
      </c>
      <c r="J148" s="160">
        <f>ROUND(I148*H148,2)</f>
        <v>1650.35</v>
      </c>
      <c r="K148" s="156" t="s">
        <v>251</v>
      </c>
      <c r="L148" s="42"/>
      <c r="M148" s="161" t="s">
        <v>35</v>
      </c>
      <c r="N148" s="162" t="s">
        <v>50</v>
      </c>
      <c r="O148" s="67"/>
      <c r="P148" s="163">
        <f>O148*H148</f>
        <v>0</v>
      </c>
      <c r="Q148" s="163">
        <v>0</v>
      </c>
      <c r="R148" s="163">
        <f>Q148*H148</f>
        <v>0</v>
      </c>
      <c r="S148" s="163">
        <v>0</v>
      </c>
      <c r="T148" s="164">
        <f>S148*H148</f>
        <v>0</v>
      </c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R148" s="165" t="s">
        <v>163</v>
      </c>
      <c r="AT148" s="165" t="s">
        <v>149</v>
      </c>
      <c r="AU148" s="165" t="s">
        <v>89</v>
      </c>
      <c r="AY148" s="19" t="s">
        <v>154</v>
      </c>
      <c r="BE148" s="166">
        <f>IF(N148="základní",J148,0)</f>
        <v>1650.35</v>
      </c>
      <c r="BF148" s="166">
        <f>IF(N148="snížená",J148,0)</f>
        <v>0</v>
      </c>
      <c r="BG148" s="166">
        <f>IF(N148="zákl. přenesená",J148,0)</f>
        <v>0</v>
      </c>
      <c r="BH148" s="166">
        <f>IF(N148="sníž. přenesená",J148,0)</f>
        <v>0</v>
      </c>
      <c r="BI148" s="166">
        <f>IF(N148="nulová",J148,0)</f>
        <v>0</v>
      </c>
      <c r="BJ148" s="19" t="s">
        <v>87</v>
      </c>
      <c r="BK148" s="166">
        <f>ROUND(I148*H148,2)</f>
        <v>1650.35</v>
      </c>
      <c r="BL148" s="19" t="s">
        <v>163</v>
      </c>
      <c r="BM148" s="165" t="s">
        <v>1738</v>
      </c>
    </row>
    <row r="149" spans="1:65" s="2" customFormat="1" ht="10">
      <c r="A149" s="37"/>
      <c r="B149" s="38"/>
      <c r="C149" s="39"/>
      <c r="D149" s="215" t="s">
        <v>253</v>
      </c>
      <c r="E149" s="39"/>
      <c r="F149" s="216" t="s">
        <v>712</v>
      </c>
      <c r="G149" s="39"/>
      <c r="H149" s="39"/>
      <c r="I149" s="169"/>
      <c r="J149" s="39"/>
      <c r="K149" s="39"/>
      <c r="L149" s="42"/>
      <c r="M149" s="170"/>
      <c r="N149" s="171"/>
      <c r="O149" s="67"/>
      <c r="P149" s="67"/>
      <c r="Q149" s="67"/>
      <c r="R149" s="67"/>
      <c r="S149" s="67"/>
      <c r="T149" s="68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T149" s="19" t="s">
        <v>253</v>
      </c>
      <c r="AU149" s="19" t="s">
        <v>89</v>
      </c>
    </row>
    <row r="150" spans="1:65" s="13" customFormat="1" ht="10">
      <c r="B150" s="204"/>
      <c r="C150" s="205"/>
      <c r="D150" s="167" t="s">
        <v>247</v>
      </c>
      <c r="E150" s="206" t="s">
        <v>35</v>
      </c>
      <c r="F150" s="207" t="s">
        <v>1736</v>
      </c>
      <c r="G150" s="205"/>
      <c r="H150" s="208">
        <v>75.016000000000005</v>
      </c>
      <c r="I150" s="209"/>
      <c r="J150" s="205"/>
      <c r="K150" s="205"/>
      <c r="L150" s="210"/>
      <c r="M150" s="211"/>
      <c r="N150" s="212"/>
      <c r="O150" s="212"/>
      <c r="P150" s="212"/>
      <c r="Q150" s="212"/>
      <c r="R150" s="212"/>
      <c r="S150" s="212"/>
      <c r="T150" s="213"/>
      <c r="AT150" s="214" t="s">
        <v>247</v>
      </c>
      <c r="AU150" s="214" t="s">
        <v>89</v>
      </c>
      <c r="AV150" s="13" t="s">
        <v>89</v>
      </c>
      <c r="AW150" s="13" t="s">
        <v>39</v>
      </c>
      <c r="AX150" s="13" t="s">
        <v>87</v>
      </c>
      <c r="AY150" s="214" t="s">
        <v>154</v>
      </c>
    </row>
    <row r="151" spans="1:65" s="12" customFormat="1" ht="22.75" customHeight="1">
      <c r="B151" s="188"/>
      <c r="C151" s="189"/>
      <c r="D151" s="190" t="s">
        <v>78</v>
      </c>
      <c r="E151" s="202" t="s">
        <v>163</v>
      </c>
      <c r="F151" s="202" t="s">
        <v>713</v>
      </c>
      <c r="G151" s="189"/>
      <c r="H151" s="189"/>
      <c r="I151" s="192"/>
      <c r="J151" s="203">
        <f>BK151</f>
        <v>31569.200000000001</v>
      </c>
      <c r="K151" s="189"/>
      <c r="L151" s="194"/>
      <c r="M151" s="195"/>
      <c r="N151" s="196"/>
      <c r="O151" s="196"/>
      <c r="P151" s="197">
        <f>SUM(P152:P159)</f>
        <v>0</v>
      </c>
      <c r="Q151" s="196"/>
      <c r="R151" s="197">
        <f>SUM(R152:R159)</f>
        <v>9.6178711199999984</v>
      </c>
      <c r="S151" s="196"/>
      <c r="T151" s="198">
        <f>SUM(T152:T159)</f>
        <v>0</v>
      </c>
      <c r="AR151" s="199" t="s">
        <v>87</v>
      </c>
      <c r="AT151" s="200" t="s">
        <v>78</v>
      </c>
      <c r="AU151" s="200" t="s">
        <v>87</v>
      </c>
      <c r="AY151" s="199" t="s">
        <v>154</v>
      </c>
      <c r="BK151" s="201">
        <f>SUM(BK152:BK159)</f>
        <v>31569.200000000001</v>
      </c>
    </row>
    <row r="152" spans="1:65" s="2" customFormat="1" ht="21.75" customHeight="1">
      <c r="A152" s="37"/>
      <c r="B152" s="38"/>
      <c r="C152" s="154" t="s">
        <v>8</v>
      </c>
      <c r="D152" s="154" t="s">
        <v>149</v>
      </c>
      <c r="E152" s="155" t="s">
        <v>1590</v>
      </c>
      <c r="F152" s="156" t="s">
        <v>1591</v>
      </c>
      <c r="G152" s="157" t="s">
        <v>662</v>
      </c>
      <c r="H152" s="158">
        <v>2.7040000000000002</v>
      </c>
      <c r="I152" s="159">
        <v>2400</v>
      </c>
      <c r="J152" s="160">
        <f>ROUND(I152*H152,2)</f>
        <v>6489.6</v>
      </c>
      <c r="K152" s="156" t="s">
        <v>251</v>
      </c>
      <c r="L152" s="42"/>
      <c r="M152" s="161" t="s">
        <v>35</v>
      </c>
      <c r="N152" s="162" t="s">
        <v>50</v>
      </c>
      <c r="O152" s="67"/>
      <c r="P152" s="163">
        <f>O152*H152</f>
        <v>0</v>
      </c>
      <c r="Q152" s="163">
        <v>0</v>
      </c>
      <c r="R152" s="163">
        <f>Q152*H152</f>
        <v>0</v>
      </c>
      <c r="S152" s="163">
        <v>0</v>
      </c>
      <c r="T152" s="164">
        <f>S152*H152</f>
        <v>0</v>
      </c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R152" s="165" t="s">
        <v>163</v>
      </c>
      <c r="AT152" s="165" t="s">
        <v>149</v>
      </c>
      <c r="AU152" s="165" t="s">
        <v>89</v>
      </c>
      <c r="AY152" s="19" t="s">
        <v>154</v>
      </c>
      <c r="BE152" s="166">
        <f>IF(N152="základní",J152,0)</f>
        <v>6489.6</v>
      </c>
      <c r="BF152" s="166">
        <f>IF(N152="snížená",J152,0)</f>
        <v>0</v>
      </c>
      <c r="BG152" s="166">
        <f>IF(N152="zákl. přenesená",J152,0)</f>
        <v>0</v>
      </c>
      <c r="BH152" s="166">
        <f>IF(N152="sníž. přenesená",J152,0)</f>
        <v>0</v>
      </c>
      <c r="BI152" s="166">
        <f>IF(N152="nulová",J152,0)</f>
        <v>0</v>
      </c>
      <c r="BJ152" s="19" t="s">
        <v>87</v>
      </c>
      <c r="BK152" s="166">
        <f>ROUND(I152*H152,2)</f>
        <v>6489.6</v>
      </c>
      <c r="BL152" s="19" t="s">
        <v>163</v>
      </c>
      <c r="BM152" s="165" t="s">
        <v>1739</v>
      </c>
    </row>
    <row r="153" spans="1:65" s="2" customFormat="1" ht="10">
      <c r="A153" s="37"/>
      <c r="B153" s="38"/>
      <c r="C153" s="39"/>
      <c r="D153" s="215" t="s">
        <v>253</v>
      </c>
      <c r="E153" s="39"/>
      <c r="F153" s="216" t="s">
        <v>1593</v>
      </c>
      <c r="G153" s="39"/>
      <c r="H153" s="39"/>
      <c r="I153" s="169"/>
      <c r="J153" s="39"/>
      <c r="K153" s="39"/>
      <c r="L153" s="42"/>
      <c r="M153" s="170"/>
      <c r="N153" s="171"/>
      <c r="O153" s="67"/>
      <c r="P153" s="67"/>
      <c r="Q153" s="67"/>
      <c r="R153" s="67"/>
      <c r="S153" s="67"/>
      <c r="T153" s="68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T153" s="19" t="s">
        <v>253</v>
      </c>
      <c r="AU153" s="19" t="s">
        <v>89</v>
      </c>
    </row>
    <row r="154" spans="1:65" s="13" customFormat="1" ht="10">
      <c r="B154" s="204"/>
      <c r="C154" s="205"/>
      <c r="D154" s="167" t="s">
        <v>247</v>
      </c>
      <c r="E154" s="206" t="s">
        <v>35</v>
      </c>
      <c r="F154" s="207" t="s">
        <v>1740</v>
      </c>
      <c r="G154" s="205"/>
      <c r="H154" s="208">
        <v>2.7040000000000002</v>
      </c>
      <c r="I154" s="209"/>
      <c r="J154" s="205"/>
      <c r="K154" s="205"/>
      <c r="L154" s="210"/>
      <c r="M154" s="211"/>
      <c r="N154" s="212"/>
      <c r="O154" s="212"/>
      <c r="P154" s="212"/>
      <c r="Q154" s="212"/>
      <c r="R154" s="212"/>
      <c r="S154" s="212"/>
      <c r="T154" s="213"/>
      <c r="AT154" s="214" t="s">
        <v>247</v>
      </c>
      <c r="AU154" s="214" t="s">
        <v>89</v>
      </c>
      <c r="AV154" s="13" t="s">
        <v>89</v>
      </c>
      <c r="AW154" s="13" t="s">
        <v>39</v>
      </c>
      <c r="AX154" s="13" t="s">
        <v>87</v>
      </c>
      <c r="AY154" s="214" t="s">
        <v>154</v>
      </c>
    </row>
    <row r="155" spans="1:65" s="2" customFormat="1" ht="24.15" customHeight="1">
      <c r="A155" s="37"/>
      <c r="B155" s="38"/>
      <c r="C155" s="154" t="s">
        <v>212</v>
      </c>
      <c r="D155" s="154" t="s">
        <v>149</v>
      </c>
      <c r="E155" s="155" t="s">
        <v>1581</v>
      </c>
      <c r="F155" s="156" t="s">
        <v>1582</v>
      </c>
      <c r="G155" s="157" t="s">
        <v>662</v>
      </c>
      <c r="H155" s="158">
        <v>4.056</v>
      </c>
      <c r="I155" s="159">
        <v>4150</v>
      </c>
      <c r="J155" s="160">
        <f>ROUND(I155*H155,2)</f>
        <v>16832.400000000001</v>
      </c>
      <c r="K155" s="156" t="s">
        <v>251</v>
      </c>
      <c r="L155" s="42"/>
      <c r="M155" s="161" t="s">
        <v>35</v>
      </c>
      <c r="N155" s="162" t="s">
        <v>50</v>
      </c>
      <c r="O155" s="67"/>
      <c r="P155" s="163">
        <f>O155*H155</f>
        <v>0</v>
      </c>
      <c r="Q155" s="163">
        <v>2.3010199999999998</v>
      </c>
      <c r="R155" s="163">
        <f>Q155*H155</f>
        <v>9.3329371199999986</v>
      </c>
      <c r="S155" s="163">
        <v>0</v>
      </c>
      <c r="T155" s="164">
        <f>S155*H155</f>
        <v>0</v>
      </c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R155" s="165" t="s">
        <v>163</v>
      </c>
      <c r="AT155" s="165" t="s">
        <v>149</v>
      </c>
      <c r="AU155" s="165" t="s">
        <v>89</v>
      </c>
      <c r="AY155" s="19" t="s">
        <v>154</v>
      </c>
      <c r="BE155" s="166">
        <f>IF(N155="základní",J155,0)</f>
        <v>16832.400000000001</v>
      </c>
      <c r="BF155" s="166">
        <f>IF(N155="snížená",J155,0)</f>
        <v>0</v>
      </c>
      <c r="BG155" s="166">
        <f>IF(N155="zákl. přenesená",J155,0)</f>
        <v>0</v>
      </c>
      <c r="BH155" s="166">
        <f>IF(N155="sníž. přenesená",J155,0)</f>
        <v>0</v>
      </c>
      <c r="BI155" s="166">
        <f>IF(N155="nulová",J155,0)</f>
        <v>0</v>
      </c>
      <c r="BJ155" s="19" t="s">
        <v>87</v>
      </c>
      <c r="BK155" s="166">
        <f>ROUND(I155*H155,2)</f>
        <v>16832.400000000001</v>
      </c>
      <c r="BL155" s="19" t="s">
        <v>163</v>
      </c>
      <c r="BM155" s="165" t="s">
        <v>1741</v>
      </c>
    </row>
    <row r="156" spans="1:65" s="2" customFormat="1" ht="10">
      <c r="A156" s="37"/>
      <c r="B156" s="38"/>
      <c r="C156" s="39"/>
      <c r="D156" s="215" t="s">
        <v>253</v>
      </c>
      <c r="E156" s="39"/>
      <c r="F156" s="216" t="s">
        <v>1584</v>
      </c>
      <c r="G156" s="39"/>
      <c r="H156" s="39"/>
      <c r="I156" s="169"/>
      <c r="J156" s="39"/>
      <c r="K156" s="39"/>
      <c r="L156" s="42"/>
      <c r="M156" s="170"/>
      <c r="N156" s="171"/>
      <c r="O156" s="67"/>
      <c r="P156" s="67"/>
      <c r="Q156" s="67"/>
      <c r="R156" s="67"/>
      <c r="S156" s="67"/>
      <c r="T156" s="68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T156" s="19" t="s">
        <v>253</v>
      </c>
      <c r="AU156" s="19" t="s">
        <v>89</v>
      </c>
    </row>
    <row r="157" spans="1:65" s="13" customFormat="1" ht="10">
      <c r="B157" s="204"/>
      <c r="C157" s="205"/>
      <c r="D157" s="167" t="s">
        <v>247</v>
      </c>
      <c r="E157" s="206" t="s">
        <v>35</v>
      </c>
      <c r="F157" s="207" t="s">
        <v>1742</v>
      </c>
      <c r="G157" s="205"/>
      <c r="H157" s="208">
        <v>4.056</v>
      </c>
      <c r="I157" s="209"/>
      <c r="J157" s="205"/>
      <c r="K157" s="205"/>
      <c r="L157" s="210"/>
      <c r="M157" s="211"/>
      <c r="N157" s="212"/>
      <c r="O157" s="212"/>
      <c r="P157" s="212"/>
      <c r="Q157" s="212"/>
      <c r="R157" s="212"/>
      <c r="S157" s="212"/>
      <c r="T157" s="213"/>
      <c r="AT157" s="214" t="s">
        <v>247</v>
      </c>
      <c r="AU157" s="214" t="s">
        <v>89</v>
      </c>
      <c r="AV157" s="13" t="s">
        <v>89</v>
      </c>
      <c r="AW157" s="13" t="s">
        <v>39</v>
      </c>
      <c r="AX157" s="13" t="s">
        <v>87</v>
      </c>
      <c r="AY157" s="214" t="s">
        <v>154</v>
      </c>
    </row>
    <row r="158" spans="1:65" s="2" customFormat="1" ht="16.5" customHeight="1">
      <c r="A158" s="37"/>
      <c r="B158" s="38"/>
      <c r="C158" s="228" t="s">
        <v>216</v>
      </c>
      <c r="D158" s="228" t="s">
        <v>463</v>
      </c>
      <c r="E158" s="229" t="s">
        <v>1586</v>
      </c>
      <c r="F158" s="230" t="s">
        <v>1587</v>
      </c>
      <c r="G158" s="231" t="s">
        <v>308</v>
      </c>
      <c r="H158" s="232">
        <v>33.799999999999997</v>
      </c>
      <c r="I158" s="233">
        <v>244</v>
      </c>
      <c r="J158" s="234">
        <f>ROUND(I158*H158,2)</f>
        <v>8247.2000000000007</v>
      </c>
      <c r="K158" s="230" t="s">
        <v>251</v>
      </c>
      <c r="L158" s="235"/>
      <c r="M158" s="236" t="s">
        <v>35</v>
      </c>
      <c r="N158" s="237" t="s">
        <v>50</v>
      </c>
      <c r="O158" s="67"/>
      <c r="P158" s="163">
        <f>O158*H158</f>
        <v>0</v>
      </c>
      <c r="Q158" s="163">
        <v>8.43E-3</v>
      </c>
      <c r="R158" s="163">
        <f>Q158*H158</f>
        <v>0.28493399999999997</v>
      </c>
      <c r="S158" s="163">
        <v>0</v>
      </c>
      <c r="T158" s="164">
        <f>S158*H158</f>
        <v>0</v>
      </c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R158" s="165" t="s">
        <v>179</v>
      </c>
      <c r="AT158" s="165" t="s">
        <v>463</v>
      </c>
      <c r="AU158" s="165" t="s">
        <v>89</v>
      </c>
      <c r="AY158" s="19" t="s">
        <v>154</v>
      </c>
      <c r="BE158" s="166">
        <f>IF(N158="základní",J158,0)</f>
        <v>8247.2000000000007</v>
      </c>
      <c r="BF158" s="166">
        <f>IF(N158="snížená",J158,0)</f>
        <v>0</v>
      </c>
      <c r="BG158" s="166">
        <f>IF(N158="zákl. přenesená",J158,0)</f>
        <v>0</v>
      </c>
      <c r="BH158" s="166">
        <f>IF(N158="sníž. přenesená",J158,0)</f>
        <v>0</v>
      </c>
      <c r="BI158" s="166">
        <f>IF(N158="nulová",J158,0)</f>
        <v>0</v>
      </c>
      <c r="BJ158" s="19" t="s">
        <v>87</v>
      </c>
      <c r="BK158" s="166">
        <f>ROUND(I158*H158,2)</f>
        <v>8247.2000000000007</v>
      </c>
      <c r="BL158" s="19" t="s">
        <v>163</v>
      </c>
      <c r="BM158" s="165" t="s">
        <v>1743</v>
      </c>
    </row>
    <row r="159" spans="1:65" s="13" customFormat="1" ht="10">
      <c r="B159" s="204"/>
      <c r="C159" s="205"/>
      <c r="D159" s="167" t="s">
        <v>247</v>
      </c>
      <c r="E159" s="206" t="s">
        <v>35</v>
      </c>
      <c r="F159" s="207" t="s">
        <v>1744</v>
      </c>
      <c r="G159" s="205"/>
      <c r="H159" s="208">
        <v>33.799999999999997</v>
      </c>
      <c r="I159" s="209"/>
      <c r="J159" s="205"/>
      <c r="K159" s="205"/>
      <c r="L159" s="210"/>
      <c r="M159" s="211"/>
      <c r="N159" s="212"/>
      <c r="O159" s="212"/>
      <c r="P159" s="212"/>
      <c r="Q159" s="212"/>
      <c r="R159" s="212"/>
      <c r="S159" s="212"/>
      <c r="T159" s="213"/>
      <c r="AT159" s="214" t="s">
        <v>247</v>
      </c>
      <c r="AU159" s="214" t="s">
        <v>89</v>
      </c>
      <c r="AV159" s="13" t="s">
        <v>89</v>
      </c>
      <c r="AW159" s="13" t="s">
        <v>39</v>
      </c>
      <c r="AX159" s="13" t="s">
        <v>87</v>
      </c>
      <c r="AY159" s="214" t="s">
        <v>154</v>
      </c>
    </row>
    <row r="160" spans="1:65" s="12" customFormat="1" ht="22.75" customHeight="1">
      <c r="B160" s="188"/>
      <c r="C160" s="189"/>
      <c r="D160" s="190" t="s">
        <v>78</v>
      </c>
      <c r="E160" s="202" t="s">
        <v>996</v>
      </c>
      <c r="F160" s="202" t="s">
        <v>114</v>
      </c>
      <c r="G160" s="189"/>
      <c r="H160" s="189"/>
      <c r="I160" s="192"/>
      <c r="J160" s="203">
        <f>BK160</f>
        <v>498240.8</v>
      </c>
      <c r="K160" s="189"/>
      <c r="L160" s="194"/>
      <c r="M160" s="195"/>
      <c r="N160" s="196"/>
      <c r="O160" s="196"/>
      <c r="P160" s="197">
        <f>SUM(P161:P176)</f>
        <v>0</v>
      </c>
      <c r="Q160" s="196"/>
      <c r="R160" s="197">
        <f>SUM(R161:R176)</f>
        <v>27.529486000000002</v>
      </c>
      <c r="S160" s="196"/>
      <c r="T160" s="198">
        <f>SUM(T161:T176)</f>
        <v>0</v>
      </c>
      <c r="AR160" s="199" t="s">
        <v>87</v>
      </c>
      <c r="AT160" s="200" t="s">
        <v>78</v>
      </c>
      <c r="AU160" s="200" t="s">
        <v>87</v>
      </c>
      <c r="AY160" s="199" t="s">
        <v>154</v>
      </c>
      <c r="BK160" s="201">
        <f>SUM(BK161:BK176)</f>
        <v>498240.8</v>
      </c>
    </row>
    <row r="161" spans="1:65" s="2" customFormat="1" ht="21.75" customHeight="1">
      <c r="A161" s="37"/>
      <c r="B161" s="38"/>
      <c r="C161" s="154" t="s">
        <v>220</v>
      </c>
      <c r="D161" s="154" t="s">
        <v>149</v>
      </c>
      <c r="E161" s="155" t="s">
        <v>1044</v>
      </c>
      <c r="F161" s="156" t="s">
        <v>1045</v>
      </c>
      <c r="G161" s="157" t="s">
        <v>245</v>
      </c>
      <c r="H161" s="158">
        <v>1</v>
      </c>
      <c r="I161" s="159">
        <v>722</v>
      </c>
      <c r="J161" s="160">
        <f>ROUND(I161*H161,2)</f>
        <v>722</v>
      </c>
      <c r="K161" s="156" t="s">
        <v>251</v>
      </c>
      <c r="L161" s="42"/>
      <c r="M161" s="161" t="s">
        <v>35</v>
      </c>
      <c r="N161" s="162" t="s">
        <v>50</v>
      </c>
      <c r="O161" s="67"/>
      <c r="P161" s="163">
        <f>O161*H161</f>
        <v>0</v>
      </c>
      <c r="Q161" s="163">
        <v>0.09</v>
      </c>
      <c r="R161" s="163">
        <f>Q161*H161</f>
        <v>0.09</v>
      </c>
      <c r="S161" s="163">
        <v>0</v>
      </c>
      <c r="T161" s="164">
        <f>S161*H161</f>
        <v>0</v>
      </c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R161" s="165" t="s">
        <v>163</v>
      </c>
      <c r="AT161" s="165" t="s">
        <v>149</v>
      </c>
      <c r="AU161" s="165" t="s">
        <v>89</v>
      </c>
      <c r="AY161" s="19" t="s">
        <v>154</v>
      </c>
      <c r="BE161" s="166">
        <f>IF(N161="základní",J161,0)</f>
        <v>722</v>
      </c>
      <c r="BF161" s="166">
        <f>IF(N161="snížená",J161,0)</f>
        <v>0</v>
      </c>
      <c r="BG161" s="166">
        <f>IF(N161="zákl. přenesená",J161,0)</f>
        <v>0</v>
      </c>
      <c r="BH161" s="166">
        <f>IF(N161="sníž. přenesená",J161,0)</f>
        <v>0</v>
      </c>
      <c r="BI161" s="166">
        <f>IF(N161="nulová",J161,0)</f>
        <v>0</v>
      </c>
      <c r="BJ161" s="19" t="s">
        <v>87</v>
      </c>
      <c r="BK161" s="166">
        <f>ROUND(I161*H161,2)</f>
        <v>722</v>
      </c>
      <c r="BL161" s="19" t="s">
        <v>163</v>
      </c>
      <c r="BM161" s="165" t="s">
        <v>1745</v>
      </c>
    </row>
    <row r="162" spans="1:65" s="2" customFormat="1" ht="10">
      <c r="A162" s="37"/>
      <c r="B162" s="38"/>
      <c r="C162" s="39"/>
      <c r="D162" s="215" t="s">
        <v>253</v>
      </c>
      <c r="E162" s="39"/>
      <c r="F162" s="216" t="s">
        <v>1047</v>
      </c>
      <c r="G162" s="39"/>
      <c r="H162" s="39"/>
      <c r="I162" s="169"/>
      <c r="J162" s="39"/>
      <c r="K162" s="39"/>
      <c r="L162" s="42"/>
      <c r="M162" s="170"/>
      <c r="N162" s="171"/>
      <c r="O162" s="67"/>
      <c r="P162" s="67"/>
      <c r="Q162" s="67"/>
      <c r="R162" s="67"/>
      <c r="S162" s="67"/>
      <c r="T162" s="68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T162" s="19" t="s">
        <v>253</v>
      </c>
      <c r="AU162" s="19" t="s">
        <v>89</v>
      </c>
    </row>
    <row r="163" spans="1:65" s="2" customFormat="1" ht="16.5" customHeight="1">
      <c r="A163" s="37"/>
      <c r="B163" s="38"/>
      <c r="C163" s="228" t="s">
        <v>341</v>
      </c>
      <c r="D163" s="228" t="s">
        <v>463</v>
      </c>
      <c r="E163" s="229" t="s">
        <v>1597</v>
      </c>
      <c r="F163" s="230" t="s">
        <v>1598</v>
      </c>
      <c r="G163" s="231" t="s">
        <v>245</v>
      </c>
      <c r="H163" s="232">
        <v>1</v>
      </c>
      <c r="I163" s="233">
        <v>11833.5</v>
      </c>
      <c r="J163" s="234">
        <f>ROUND(I163*H163,2)</f>
        <v>11833.5</v>
      </c>
      <c r="K163" s="230" t="s">
        <v>35</v>
      </c>
      <c r="L163" s="235"/>
      <c r="M163" s="236" t="s">
        <v>35</v>
      </c>
      <c r="N163" s="237" t="s">
        <v>50</v>
      </c>
      <c r="O163" s="67"/>
      <c r="P163" s="163">
        <f>O163*H163</f>
        <v>0</v>
      </c>
      <c r="Q163" s="163">
        <v>0.10199999999999999</v>
      </c>
      <c r="R163" s="163">
        <f>Q163*H163</f>
        <v>0.10199999999999999</v>
      </c>
      <c r="S163" s="163">
        <v>0</v>
      </c>
      <c r="T163" s="164">
        <f>S163*H163</f>
        <v>0</v>
      </c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R163" s="165" t="s">
        <v>179</v>
      </c>
      <c r="AT163" s="165" t="s">
        <v>463</v>
      </c>
      <c r="AU163" s="165" t="s">
        <v>89</v>
      </c>
      <c r="AY163" s="19" t="s">
        <v>154</v>
      </c>
      <c r="BE163" s="166">
        <f>IF(N163="základní",J163,0)</f>
        <v>11833.5</v>
      </c>
      <c r="BF163" s="166">
        <f>IF(N163="snížená",J163,0)</f>
        <v>0</v>
      </c>
      <c r="BG163" s="166">
        <f>IF(N163="zákl. přenesená",J163,0)</f>
        <v>0</v>
      </c>
      <c r="BH163" s="166">
        <f>IF(N163="sníž. přenesená",J163,0)</f>
        <v>0</v>
      </c>
      <c r="BI163" s="166">
        <f>IF(N163="nulová",J163,0)</f>
        <v>0</v>
      </c>
      <c r="BJ163" s="19" t="s">
        <v>87</v>
      </c>
      <c r="BK163" s="166">
        <f>ROUND(I163*H163,2)</f>
        <v>11833.5</v>
      </c>
      <c r="BL163" s="19" t="s">
        <v>163</v>
      </c>
      <c r="BM163" s="165" t="s">
        <v>1746</v>
      </c>
    </row>
    <row r="164" spans="1:65" s="13" customFormat="1" ht="10">
      <c r="B164" s="204"/>
      <c r="C164" s="205"/>
      <c r="D164" s="167" t="s">
        <v>247</v>
      </c>
      <c r="E164" s="206" t="s">
        <v>35</v>
      </c>
      <c r="F164" s="207" t="s">
        <v>87</v>
      </c>
      <c r="G164" s="205"/>
      <c r="H164" s="208">
        <v>1</v>
      </c>
      <c r="I164" s="209"/>
      <c r="J164" s="205"/>
      <c r="K164" s="205"/>
      <c r="L164" s="210"/>
      <c r="M164" s="211"/>
      <c r="N164" s="212"/>
      <c r="O164" s="212"/>
      <c r="P164" s="212"/>
      <c r="Q164" s="212"/>
      <c r="R164" s="212"/>
      <c r="S164" s="212"/>
      <c r="T164" s="213"/>
      <c r="AT164" s="214" t="s">
        <v>247</v>
      </c>
      <c r="AU164" s="214" t="s">
        <v>89</v>
      </c>
      <c r="AV164" s="13" t="s">
        <v>89</v>
      </c>
      <c r="AW164" s="13" t="s">
        <v>39</v>
      </c>
      <c r="AX164" s="13" t="s">
        <v>87</v>
      </c>
      <c r="AY164" s="214" t="s">
        <v>154</v>
      </c>
    </row>
    <row r="165" spans="1:65" s="2" customFormat="1" ht="16.5" customHeight="1">
      <c r="A165" s="37"/>
      <c r="B165" s="38"/>
      <c r="C165" s="154" t="s">
        <v>349</v>
      </c>
      <c r="D165" s="154" t="s">
        <v>149</v>
      </c>
      <c r="E165" s="155" t="s">
        <v>1064</v>
      </c>
      <c r="F165" s="156" t="s">
        <v>1065</v>
      </c>
      <c r="G165" s="157" t="s">
        <v>245</v>
      </c>
      <c r="H165" s="158">
        <v>2</v>
      </c>
      <c r="I165" s="159">
        <v>910</v>
      </c>
      <c r="J165" s="160">
        <f>ROUND(I165*H165,2)</f>
        <v>1820</v>
      </c>
      <c r="K165" s="156" t="s">
        <v>251</v>
      </c>
      <c r="L165" s="42"/>
      <c r="M165" s="161" t="s">
        <v>35</v>
      </c>
      <c r="N165" s="162" t="s">
        <v>50</v>
      </c>
      <c r="O165" s="67"/>
      <c r="P165" s="163">
        <f>O165*H165</f>
        <v>0</v>
      </c>
      <c r="Q165" s="163">
        <v>8.7419999999999998E-2</v>
      </c>
      <c r="R165" s="163">
        <f>Q165*H165</f>
        <v>0.17484</v>
      </c>
      <c r="S165" s="163">
        <v>0</v>
      </c>
      <c r="T165" s="164">
        <f>S165*H165</f>
        <v>0</v>
      </c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R165" s="165" t="s">
        <v>163</v>
      </c>
      <c r="AT165" s="165" t="s">
        <v>149</v>
      </c>
      <c r="AU165" s="165" t="s">
        <v>89</v>
      </c>
      <c r="AY165" s="19" t="s">
        <v>154</v>
      </c>
      <c r="BE165" s="166">
        <f>IF(N165="základní",J165,0)</f>
        <v>1820</v>
      </c>
      <c r="BF165" s="166">
        <f>IF(N165="snížená",J165,0)</f>
        <v>0</v>
      </c>
      <c r="BG165" s="166">
        <f>IF(N165="zákl. přenesená",J165,0)</f>
        <v>0</v>
      </c>
      <c r="BH165" s="166">
        <f>IF(N165="sníž. přenesená",J165,0)</f>
        <v>0</v>
      </c>
      <c r="BI165" s="166">
        <f>IF(N165="nulová",J165,0)</f>
        <v>0</v>
      </c>
      <c r="BJ165" s="19" t="s">
        <v>87</v>
      </c>
      <c r="BK165" s="166">
        <f>ROUND(I165*H165,2)</f>
        <v>1820</v>
      </c>
      <c r="BL165" s="19" t="s">
        <v>163</v>
      </c>
      <c r="BM165" s="165" t="s">
        <v>1747</v>
      </c>
    </row>
    <row r="166" spans="1:65" s="2" customFormat="1" ht="10">
      <c r="A166" s="37"/>
      <c r="B166" s="38"/>
      <c r="C166" s="39"/>
      <c r="D166" s="215" t="s">
        <v>253</v>
      </c>
      <c r="E166" s="39"/>
      <c r="F166" s="216" t="s">
        <v>1067</v>
      </c>
      <c r="G166" s="39"/>
      <c r="H166" s="39"/>
      <c r="I166" s="169"/>
      <c r="J166" s="39"/>
      <c r="K166" s="39"/>
      <c r="L166" s="42"/>
      <c r="M166" s="170"/>
      <c r="N166" s="171"/>
      <c r="O166" s="67"/>
      <c r="P166" s="67"/>
      <c r="Q166" s="67"/>
      <c r="R166" s="67"/>
      <c r="S166" s="67"/>
      <c r="T166" s="68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T166" s="19" t="s">
        <v>253</v>
      </c>
      <c r="AU166" s="19" t="s">
        <v>89</v>
      </c>
    </row>
    <row r="167" spans="1:65" s="2" customFormat="1" ht="16.5" customHeight="1">
      <c r="A167" s="37"/>
      <c r="B167" s="38"/>
      <c r="C167" s="228" t="s">
        <v>7</v>
      </c>
      <c r="D167" s="228" t="s">
        <v>463</v>
      </c>
      <c r="E167" s="229" t="s">
        <v>1060</v>
      </c>
      <c r="F167" s="230" t="s">
        <v>1061</v>
      </c>
      <c r="G167" s="231" t="s">
        <v>245</v>
      </c>
      <c r="H167" s="232">
        <v>2</v>
      </c>
      <c r="I167" s="233">
        <v>307.64999999999998</v>
      </c>
      <c r="J167" s="234">
        <f>ROUND(I167*H167,2)</f>
        <v>615.29999999999995</v>
      </c>
      <c r="K167" s="230" t="s">
        <v>251</v>
      </c>
      <c r="L167" s="235"/>
      <c r="M167" s="236" t="s">
        <v>35</v>
      </c>
      <c r="N167" s="237" t="s">
        <v>50</v>
      </c>
      <c r="O167" s="67"/>
      <c r="P167" s="163">
        <f>O167*H167</f>
        <v>0</v>
      </c>
      <c r="Q167" s="163">
        <v>6.8000000000000005E-2</v>
      </c>
      <c r="R167" s="163">
        <f>Q167*H167</f>
        <v>0.13600000000000001</v>
      </c>
      <c r="S167" s="163">
        <v>0</v>
      </c>
      <c r="T167" s="164">
        <f>S167*H167</f>
        <v>0</v>
      </c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R167" s="165" t="s">
        <v>179</v>
      </c>
      <c r="AT167" s="165" t="s">
        <v>463</v>
      </c>
      <c r="AU167" s="165" t="s">
        <v>89</v>
      </c>
      <c r="AY167" s="19" t="s">
        <v>154</v>
      </c>
      <c r="BE167" s="166">
        <f>IF(N167="základní",J167,0)</f>
        <v>615.29999999999995</v>
      </c>
      <c r="BF167" s="166">
        <f>IF(N167="snížená",J167,0)</f>
        <v>0</v>
      </c>
      <c r="BG167" s="166">
        <f>IF(N167="zákl. přenesená",J167,0)</f>
        <v>0</v>
      </c>
      <c r="BH167" s="166">
        <f>IF(N167="sníž. přenesená",J167,0)</f>
        <v>0</v>
      </c>
      <c r="BI167" s="166">
        <f>IF(N167="nulová",J167,0)</f>
        <v>0</v>
      </c>
      <c r="BJ167" s="19" t="s">
        <v>87</v>
      </c>
      <c r="BK167" s="166">
        <f>ROUND(I167*H167,2)</f>
        <v>615.29999999999995</v>
      </c>
      <c r="BL167" s="19" t="s">
        <v>163</v>
      </c>
      <c r="BM167" s="165" t="s">
        <v>1748</v>
      </c>
    </row>
    <row r="168" spans="1:65" s="13" customFormat="1" ht="10">
      <c r="B168" s="204"/>
      <c r="C168" s="205"/>
      <c r="D168" s="167" t="s">
        <v>247</v>
      </c>
      <c r="E168" s="206" t="s">
        <v>35</v>
      </c>
      <c r="F168" s="207" t="s">
        <v>1749</v>
      </c>
      <c r="G168" s="205"/>
      <c r="H168" s="208">
        <v>2</v>
      </c>
      <c r="I168" s="209"/>
      <c r="J168" s="205"/>
      <c r="K168" s="205"/>
      <c r="L168" s="210"/>
      <c r="M168" s="211"/>
      <c r="N168" s="212"/>
      <c r="O168" s="212"/>
      <c r="P168" s="212"/>
      <c r="Q168" s="212"/>
      <c r="R168" s="212"/>
      <c r="S168" s="212"/>
      <c r="T168" s="213"/>
      <c r="AT168" s="214" t="s">
        <v>247</v>
      </c>
      <c r="AU168" s="214" t="s">
        <v>89</v>
      </c>
      <c r="AV168" s="13" t="s">
        <v>89</v>
      </c>
      <c r="AW168" s="13" t="s">
        <v>39</v>
      </c>
      <c r="AX168" s="13" t="s">
        <v>87</v>
      </c>
      <c r="AY168" s="214" t="s">
        <v>154</v>
      </c>
    </row>
    <row r="169" spans="1:65" s="2" customFormat="1" ht="16.5" customHeight="1">
      <c r="A169" s="37"/>
      <c r="B169" s="38"/>
      <c r="C169" s="154" t="s">
        <v>357</v>
      </c>
      <c r="D169" s="154" t="s">
        <v>149</v>
      </c>
      <c r="E169" s="155" t="s">
        <v>1750</v>
      </c>
      <c r="F169" s="156" t="s">
        <v>1751</v>
      </c>
      <c r="G169" s="157" t="s">
        <v>245</v>
      </c>
      <c r="H169" s="158">
        <v>1</v>
      </c>
      <c r="I169" s="159">
        <v>18900</v>
      </c>
      <c r="J169" s="160">
        <f>ROUND(I169*H169,2)</f>
        <v>18900</v>
      </c>
      <c r="K169" s="156" t="s">
        <v>35</v>
      </c>
      <c r="L169" s="42"/>
      <c r="M169" s="161" t="s">
        <v>35</v>
      </c>
      <c r="N169" s="162" t="s">
        <v>50</v>
      </c>
      <c r="O169" s="67"/>
      <c r="P169" s="163">
        <f>O169*H169</f>
        <v>0</v>
      </c>
      <c r="Q169" s="163">
        <v>1.0189999999999999E-2</v>
      </c>
      <c r="R169" s="163">
        <f>Q169*H169</f>
        <v>1.0189999999999999E-2</v>
      </c>
      <c r="S169" s="163">
        <v>0</v>
      </c>
      <c r="T169" s="164">
        <f>S169*H169</f>
        <v>0</v>
      </c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R169" s="165" t="s">
        <v>163</v>
      </c>
      <c r="AT169" s="165" t="s">
        <v>149</v>
      </c>
      <c r="AU169" s="165" t="s">
        <v>89</v>
      </c>
      <c r="AY169" s="19" t="s">
        <v>154</v>
      </c>
      <c r="BE169" s="166">
        <f>IF(N169="základní",J169,0)</f>
        <v>18900</v>
      </c>
      <c r="BF169" s="166">
        <f>IF(N169="snížená",J169,0)</f>
        <v>0</v>
      </c>
      <c r="BG169" s="166">
        <f>IF(N169="zákl. přenesená",J169,0)</f>
        <v>0</v>
      </c>
      <c r="BH169" s="166">
        <f>IF(N169="sníž. přenesená",J169,0)</f>
        <v>0</v>
      </c>
      <c r="BI169" s="166">
        <f>IF(N169="nulová",J169,0)</f>
        <v>0</v>
      </c>
      <c r="BJ169" s="19" t="s">
        <v>87</v>
      </c>
      <c r="BK169" s="166">
        <f>ROUND(I169*H169,2)</f>
        <v>18900</v>
      </c>
      <c r="BL169" s="19" t="s">
        <v>163</v>
      </c>
      <c r="BM169" s="165" t="s">
        <v>1752</v>
      </c>
    </row>
    <row r="170" spans="1:65" s="2" customFormat="1" ht="18">
      <c r="A170" s="37"/>
      <c r="B170" s="38"/>
      <c r="C170" s="39"/>
      <c r="D170" s="167" t="s">
        <v>191</v>
      </c>
      <c r="E170" s="39"/>
      <c r="F170" s="168" t="s">
        <v>1753</v>
      </c>
      <c r="G170" s="39"/>
      <c r="H170" s="39"/>
      <c r="I170" s="169"/>
      <c r="J170" s="39"/>
      <c r="K170" s="39"/>
      <c r="L170" s="42"/>
      <c r="M170" s="170"/>
      <c r="N170" s="171"/>
      <c r="O170" s="67"/>
      <c r="P170" s="67"/>
      <c r="Q170" s="67"/>
      <c r="R170" s="67"/>
      <c r="S170" s="67"/>
      <c r="T170" s="68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T170" s="19" t="s">
        <v>191</v>
      </c>
      <c r="AU170" s="19" t="s">
        <v>89</v>
      </c>
    </row>
    <row r="171" spans="1:65" s="13" customFormat="1" ht="10">
      <c r="B171" s="204"/>
      <c r="C171" s="205"/>
      <c r="D171" s="167" t="s">
        <v>247</v>
      </c>
      <c r="E171" s="206" t="s">
        <v>35</v>
      </c>
      <c r="F171" s="207" t="s">
        <v>1754</v>
      </c>
      <c r="G171" s="205"/>
      <c r="H171" s="208">
        <v>1</v>
      </c>
      <c r="I171" s="209"/>
      <c r="J171" s="205"/>
      <c r="K171" s="205"/>
      <c r="L171" s="210"/>
      <c r="M171" s="211"/>
      <c r="N171" s="212"/>
      <c r="O171" s="212"/>
      <c r="P171" s="212"/>
      <c r="Q171" s="212"/>
      <c r="R171" s="212"/>
      <c r="S171" s="212"/>
      <c r="T171" s="213"/>
      <c r="AT171" s="214" t="s">
        <v>247</v>
      </c>
      <c r="AU171" s="214" t="s">
        <v>89</v>
      </c>
      <c r="AV171" s="13" t="s">
        <v>89</v>
      </c>
      <c r="AW171" s="13" t="s">
        <v>39</v>
      </c>
      <c r="AX171" s="13" t="s">
        <v>87</v>
      </c>
      <c r="AY171" s="214" t="s">
        <v>154</v>
      </c>
    </row>
    <row r="172" spans="1:65" s="2" customFormat="1" ht="49" customHeight="1">
      <c r="A172" s="37"/>
      <c r="B172" s="38"/>
      <c r="C172" s="228" t="s">
        <v>365</v>
      </c>
      <c r="D172" s="228" t="s">
        <v>463</v>
      </c>
      <c r="E172" s="229" t="s">
        <v>1755</v>
      </c>
      <c r="F172" s="230" t="s">
        <v>1756</v>
      </c>
      <c r="G172" s="231" t="s">
        <v>245</v>
      </c>
      <c r="H172" s="232">
        <v>1</v>
      </c>
      <c r="I172" s="233">
        <v>417270</v>
      </c>
      <c r="J172" s="234">
        <f>ROUND(I172*H172,2)</f>
        <v>417270</v>
      </c>
      <c r="K172" s="230" t="s">
        <v>35</v>
      </c>
      <c r="L172" s="235"/>
      <c r="M172" s="236" t="s">
        <v>35</v>
      </c>
      <c r="N172" s="237" t="s">
        <v>50</v>
      </c>
      <c r="O172" s="67"/>
      <c r="P172" s="163">
        <f>O172*H172</f>
        <v>0</v>
      </c>
      <c r="Q172" s="163">
        <v>5</v>
      </c>
      <c r="R172" s="163">
        <f>Q172*H172</f>
        <v>5</v>
      </c>
      <c r="S172" s="163">
        <v>0</v>
      </c>
      <c r="T172" s="164">
        <f>S172*H172</f>
        <v>0</v>
      </c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R172" s="165" t="s">
        <v>179</v>
      </c>
      <c r="AT172" s="165" t="s">
        <v>463</v>
      </c>
      <c r="AU172" s="165" t="s">
        <v>89</v>
      </c>
      <c r="AY172" s="19" t="s">
        <v>154</v>
      </c>
      <c r="BE172" s="166">
        <f>IF(N172="základní",J172,0)</f>
        <v>417270</v>
      </c>
      <c r="BF172" s="166">
        <f>IF(N172="snížená",J172,0)</f>
        <v>0</v>
      </c>
      <c r="BG172" s="166">
        <f>IF(N172="zákl. přenesená",J172,0)</f>
        <v>0</v>
      </c>
      <c r="BH172" s="166">
        <f>IF(N172="sníž. přenesená",J172,0)</f>
        <v>0</v>
      </c>
      <c r="BI172" s="166">
        <f>IF(N172="nulová",J172,0)</f>
        <v>0</v>
      </c>
      <c r="BJ172" s="19" t="s">
        <v>87</v>
      </c>
      <c r="BK172" s="166">
        <f>ROUND(I172*H172,2)</f>
        <v>417270</v>
      </c>
      <c r="BL172" s="19" t="s">
        <v>163</v>
      </c>
      <c r="BM172" s="165" t="s">
        <v>1757</v>
      </c>
    </row>
    <row r="173" spans="1:65" s="13" customFormat="1" ht="10">
      <c r="B173" s="204"/>
      <c r="C173" s="205"/>
      <c r="D173" s="167" t="s">
        <v>247</v>
      </c>
      <c r="E173" s="206" t="s">
        <v>35</v>
      </c>
      <c r="F173" s="207" t="s">
        <v>87</v>
      </c>
      <c r="G173" s="205"/>
      <c r="H173" s="208">
        <v>1</v>
      </c>
      <c r="I173" s="209"/>
      <c r="J173" s="205"/>
      <c r="K173" s="205"/>
      <c r="L173" s="210"/>
      <c r="M173" s="211"/>
      <c r="N173" s="212"/>
      <c r="O173" s="212"/>
      <c r="P173" s="212"/>
      <c r="Q173" s="212"/>
      <c r="R173" s="212"/>
      <c r="S173" s="212"/>
      <c r="T173" s="213"/>
      <c r="AT173" s="214" t="s">
        <v>247</v>
      </c>
      <c r="AU173" s="214" t="s">
        <v>89</v>
      </c>
      <c r="AV173" s="13" t="s">
        <v>89</v>
      </c>
      <c r="AW173" s="13" t="s">
        <v>39</v>
      </c>
      <c r="AX173" s="13" t="s">
        <v>87</v>
      </c>
      <c r="AY173" s="214" t="s">
        <v>154</v>
      </c>
    </row>
    <row r="174" spans="1:65" s="2" customFormat="1" ht="24.15" customHeight="1">
      <c r="A174" s="37"/>
      <c r="B174" s="38"/>
      <c r="C174" s="154" t="s">
        <v>370</v>
      </c>
      <c r="D174" s="154" t="s">
        <v>149</v>
      </c>
      <c r="E174" s="155" t="s">
        <v>1758</v>
      </c>
      <c r="F174" s="156" t="s">
        <v>1759</v>
      </c>
      <c r="G174" s="157" t="s">
        <v>662</v>
      </c>
      <c r="H174" s="158">
        <v>8.8000000000000007</v>
      </c>
      <c r="I174" s="159">
        <v>5350</v>
      </c>
      <c r="J174" s="160">
        <f>ROUND(I174*H174,2)</f>
        <v>47080</v>
      </c>
      <c r="K174" s="156" t="s">
        <v>251</v>
      </c>
      <c r="L174" s="42"/>
      <c r="M174" s="161" t="s">
        <v>35</v>
      </c>
      <c r="N174" s="162" t="s">
        <v>50</v>
      </c>
      <c r="O174" s="67"/>
      <c r="P174" s="163">
        <f>O174*H174</f>
        <v>0</v>
      </c>
      <c r="Q174" s="163">
        <v>2.5018699999999998</v>
      </c>
      <c r="R174" s="163">
        <f>Q174*H174</f>
        <v>22.016456000000002</v>
      </c>
      <c r="S174" s="163">
        <v>0</v>
      </c>
      <c r="T174" s="164">
        <f>S174*H174</f>
        <v>0</v>
      </c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R174" s="165" t="s">
        <v>163</v>
      </c>
      <c r="AT174" s="165" t="s">
        <v>149</v>
      </c>
      <c r="AU174" s="165" t="s">
        <v>89</v>
      </c>
      <c r="AY174" s="19" t="s">
        <v>154</v>
      </c>
      <c r="BE174" s="166">
        <f>IF(N174="základní",J174,0)</f>
        <v>47080</v>
      </c>
      <c r="BF174" s="166">
        <f>IF(N174="snížená",J174,0)</f>
        <v>0</v>
      </c>
      <c r="BG174" s="166">
        <f>IF(N174="zákl. přenesená",J174,0)</f>
        <v>0</v>
      </c>
      <c r="BH174" s="166">
        <f>IF(N174="sníž. přenesená",J174,0)</f>
        <v>0</v>
      </c>
      <c r="BI174" s="166">
        <f>IF(N174="nulová",J174,0)</f>
        <v>0</v>
      </c>
      <c r="BJ174" s="19" t="s">
        <v>87</v>
      </c>
      <c r="BK174" s="166">
        <f>ROUND(I174*H174,2)</f>
        <v>47080</v>
      </c>
      <c r="BL174" s="19" t="s">
        <v>163</v>
      </c>
      <c r="BM174" s="165" t="s">
        <v>1760</v>
      </c>
    </row>
    <row r="175" spans="1:65" s="2" customFormat="1" ht="10">
      <c r="A175" s="37"/>
      <c r="B175" s="38"/>
      <c r="C175" s="39"/>
      <c r="D175" s="215" t="s">
        <v>253</v>
      </c>
      <c r="E175" s="39"/>
      <c r="F175" s="216" t="s">
        <v>1761</v>
      </c>
      <c r="G175" s="39"/>
      <c r="H175" s="39"/>
      <c r="I175" s="169"/>
      <c r="J175" s="39"/>
      <c r="K175" s="39"/>
      <c r="L175" s="42"/>
      <c r="M175" s="170"/>
      <c r="N175" s="171"/>
      <c r="O175" s="67"/>
      <c r="P175" s="67"/>
      <c r="Q175" s="67"/>
      <c r="R175" s="67"/>
      <c r="S175" s="67"/>
      <c r="T175" s="68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T175" s="19" t="s">
        <v>253</v>
      </c>
      <c r="AU175" s="19" t="s">
        <v>89</v>
      </c>
    </row>
    <row r="176" spans="1:65" s="13" customFormat="1" ht="10">
      <c r="B176" s="204"/>
      <c r="C176" s="205"/>
      <c r="D176" s="167" t="s">
        <v>247</v>
      </c>
      <c r="E176" s="206" t="s">
        <v>35</v>
      </c>
      <c r="F176" s="207" t="s">
        <v>1762</v>
      </c>
      <c r="G176" s="205"/>
      <c r="H176" s="208">
        <v>8.8000000000000007</v>
      </c>
      <c r="I176" s="209"/>
      <c r="J176" s="205"/>
      <c r="K176" s="205"/>
      <c r="L176" s="210"/>
      <c r="M176" s="211"/>
      <c r="N176" s="212"/>
      <c r="O176" s="212"/>
      <c r="P176" s="212"/>
      <c r="Q176" s="212"/>
      <c r="R176" s="212"/>
      <c r="S176" s="212"/>
      <c r="T176" s="213"/>
      <c r="AT176" s="214" t="s">
        <v>247</v>
      </c>
      <c r="AU176" s="214" t="s">
        <v>89</v>
      </c>
      <c r="AV176" s="13" t="s">
        <v>89</v>
      </c>
      <c r="AW176" s="13" t="s">
        <v>39</v>
      </c>
      <c r="AX176" s="13" t="s">
        <v>87</v>
      </c>
      <c r="AY176" s="214" t="s">
        <v>154</v>
      </c>
    </row>
    <row r="177" spans="1:65" s="12" customFormat="1" ht="22.75" customHeight="1">
      <c r="B177" s="188"/>
      <c r="C177" s="189"/>
      <c r="D177" s="190" t="s">
        <v>78</v>
      </c>
      <c r="E177" s="202" t="s">
        <v>630</v>
      </c>
      <c r="F177" s="202" t="s">
        <v>631</v>
      </c>
      <c r="G177" s="189"/>
      <c r="H177" s="189"/>
      <c r="I177" s="192"/>
      <c r="J177" s="203">
        <f>BK177</f>
        <v>5497.9</v>
      </c>
      <c r="K177" s="189"/>
      <c r="L177" s="194"/>
      <c r="M177" s="195"/>
      <c r="N177" s="196"/>
      <c r="O177" s="196"/>
      <c r="P177" s="197">
        <f>SUM(P178:P179)</f>
        <v>0</v>
      </c>
      <c r="Q177" s="196"/>
      <c r="R177" s="197">
        <f>SUM(R178:R179)</f>
        <v>0</v>
      </c>
      <c r="S177" s="196"/>
      <c r="T177" s="198">
        <f>SUM(T178:T179)</f>
        <v>0</v>
      </c>
      <c r="AR177" s="199" t="s">
        <v>87</v>
      </c>
      <c r="AT177" s="200" t="s">
        <v>78</v>
      </c>
      <c r="AU177" s="200" t="s">
        <v>87</v>
      </c>
      <c r="AY177" s="199" t="s">
        <v>154</v>
      </c>
      <c r="BK177" s="201">
        <f>SUM(BK178:BK179)</f>
        <v>5497.9</v>
      </c>
    </row>
    <row r="178" spans="1:65" s="2" customFormat="1" ht="24.15" customHeight="1">
      <c r="A178" s="37"/>
      <c r="B178" s="38"/>
      <c r="C178" s="154" t="s">
        <v>376</v>
      </c>
      <c r="D178" s="154" t="s">
        <v>149</v>
      </c>
      <c r="E178" s="155" t="s">
        <v>847</v>
      </c>
      <c r="F178" s="156" t="s">
        <v>848</v>
      </c>
      <c r="G178" s="157" t="s">
        <v>562</v>
      </c>
      <c r="H178" s="158">
        <v>37.148000000000003</v>
      </c>
      <c r="I178" s="159">
        <v>148</v>
      </c>
      <c r="J178" s="160">
        <f>ROUND(I178*H178,2)</f>
        <v>5497.9</v>
      </c>
      <c r="K178" s="156" t="s">
        <v>251</v>
      </c>
      <c r="L178" s="42"/>
      <c r="M178" s="161" t="s">
        <v>35</v>
      </c>
      <c r="N178" s="162" t="s">
        <v>50</v>
      </c>
      <c r="O178" s="67"/>
      <c r="P178" s="163">
        <f>O178*H178</f>
        <v>0</v>
      </c>
      <c r="Q178" s="163">
        <v>0</v>
      </c>
      <c r="R178" s="163">
        <f>Q178*H178</f>
        <v>0</v>
      </c>
      <c r="S178" s="163">
        <v>0</v>
      </c>
      <c r="T178" s="164">
        <f>S178*H178</f>
        <v>0</v>
      </c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R178" s="165" t="s">
        <v>163</v>
      </c>
      <c r="AT178" s="165" t="s">
        <v>149</v>
      </c>
      <c r="AU178" s="165" t="s">
        <v>89</v>
      </c>
      <c r="AY178" s="19" t="s">
        <v>154</v>
      </c>
      <c r="BE178" s="166">
        <f>IF(N178="základní",J178,0)</f>
        <v>5497.9</v>
      </c>
      <c r="BF178" s="166">
        <f>IF(N178="snížená",J178,0)</f>
        <v>0</v>
      </c>
      <c r="BG178" s="166">
        <f>IF(N178="zákl. přenesená",J178,0)</f>
        <v>0</v>
      </c>
      <c r="BH178" s="166">
        <f>IF(N178="sníž. přenesená",J178,0)</f>
        <v>0</v>
      </c>
      <c r="BI178" s="166">
        <f>IF(N178="nulová",J178,0)</f>
        <v>0</v>
      </c>
      <c r="BJ178" s="19" t="s">
        <v>87</v>
      </c>
      <c r="BK178" s="166">
        <f>ROUND(I178*H178,2)</f>
        <v>5497.9</v>
      </c>
      <c r="BL178" s="19" t="s">
        <v>163</v>
      </c>
      <c r="BM178" s="165" t="s">
        <v>1763</v>
      </c>
    </row>
    <row r="179" spans="1:65" s="2" customFormat="1" ht="10">
      <c r="A179" s="37"/>
      <c r="B179" s="38"/>
      <c r="C179" s="39"/>
      <c r="D179" s="215" t="s">
        <v>253</v>
      </c>
      <c r="E179" s="39"/>
      <c r="F179" s="216" t="s">
        <v>850</v>
      </c>
      <c r="G179" s="39"/>
      <c r="H179" s="39"/>
      <c r="I179" s="169"/>
      <c r="J179" s="39"/>
      <c r="K179" s="39"/>
      <c r="L179" s="42"/>
      <c r="M179" s="249"/>
      <c r="N179" s="250"/>
      <c r="O179" s="174"/>
      <c r="P179" s="174"/>
      <c r="Q179" s="174"/>
      <c r="R179" s="174"/>
      <c r="S179" s="174"/>
      <c r="T179" s="251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T179" s="19" t="s">
        <v>253</v>
      </c>
      <c r="AU179" s="19" t="s">
        <v>89</v>
      </c>
    </row>
    <row r="180" spans="1:65" s="2" customFormat="1" ht="7" customHeight="1">
      <c r="A180" s="37"/>
      <c r="B180" s="50"/>
      <c r="C180" s="51"/>
      <c r="D180" s="51"/>
      <c r="E180" s="51"/>
      <c r="F180" s="51"/>
      <c r="G180" s="51"/>
      <c r="H180" s="51"/>
      <c r="I180" s="51"/>
      <c r="J180" s="51"/>
      <c r="K180" s="51"/>
      <c r="L180" s="42"/>
      <c r="M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</row>
  </sheetData>
  <sheetProtection algorithmName="SHA-512" hashValue="E8UA+lhhwQv/MwqOjfehAvRTaooZroh2F/ULE8pUWkcnLH5vtttKHyDfbwM6kIxWz/3BriaTZRNlcPHLp79CeQ==" saltValue="OHMb0aK5QoPIG41luRbY+1cJlmoXlRNELZKrTYoGt8AQ2GmSlSUmtKO9V6OLu/G1u29hNymcpqLOsfiTWaTr2g==" spinCount="100000" sheet="1" objects="1" scenarios="1" formatColumns="0" formatRows="0" autoFilter="0"/>
  <autoFilter ref="C84:K179"/>
  <mergeCells count="9">
    <mergeCell ref="E50:H50"/>
    <mergeCell ref="E75:H75"/>
    <mergeCell ref="E77:H77"/>
    <mergeCell ref="L2:V2"/>
    <mergeCell ref="E7:H7"/>
    <mergeCell ref="E9:H9"/>
    <mergeCell ref="E18:H18"/>
    <mergeCell ref="E27:H27"/>
    <mergeCell ref="E48:H48"/>
  </mergeCells>
  <hyperlinks>
    <hyperlink ref="F89" r:id="rId1"/>
    <hyperlink ref="F92" r:id="rId2"/>
    <hyperlink ref="F95" r:id="rId3"/>
    <hyperlink ref="F100" r:id="rId4"/>
    <hyperlink ref="F105" r:id="rId5"/>
    <hyperlink ref="F110" r:id="rId6"/>
    <hyperlink ref="F115" r:id="rId7"/>
    <hyperlink ref="F127" r:id="rId8"/>
    <hyperlink ref="F133" r:id="rId9"/>
    <hyperlink ref="F136" r:id="rId10"/>
    <hyperlink ref="F139" r:id="rId11"/>
    <hyperlink ref="F144" r:id="rId12"/>
    <hyperlink ref="F149" r:id="rId13"/>
    <hyperlink ref="F153" r:id="rId14"/>
    <hyperlink ref="F156" r:id="rId15"/>
    <hyperlink ref="F162" r:id="rId16"/>
    <hyperlink ref="F166" r:id="rId17"/>
    <hyperlink ref="F175" r:id="rId18"/>
    <hyperlink ref="F179" r:id="rId19"/>
  </hyperlinks>
  <pageMargins left="0.39374999999999999" right="0.39374999999999999" top="0.39374999999999999" bottom="0.39374999999999999" header="0" footer="0"/>
  <pageSetup paperSize="9" scale="84" fitToHeight="100" orientation="landscape" blackAndWhite="1" r:id="rId20"/>
  <headerFooter>
    <oddFooter>&amp;CStrana &amp;P z &amp;N</oddFooter>
  </headerFooter>
  <drawing r:id="rId2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BM276"/>
  <sheetViews>
    <sheetView showGridLines="0" zoomScaleNormal="100" workbookViewId="0"/>
  </sheetViews>
  <sheetFormatPr defaultRowHeight="14.5"/>
  <cols>
    <col min="1" max="1" width="8.33203125" style="1" customWidth="1"/>
    <col min="2" max="2" width="1.21875" style="1" customWidth="1"/>
    <col min="3" max="3" width="4.109375" style="1" customWidth="1"/>
    <col min="4" max="4" width="4.33203125" style="1" customWidth="1"/>
    <col min="5" max="5" width="17.109375" style="1" customWidth="1"/>
    <col min="6" max="6" width="100.77734375" style="1" customWidth="1"/>
    <col min="7" max="7" width="7.44140625" style="1" customWidth="1"/>
    <col min="8" max="8" width="14" style="1" customWidth="1"/>
    <col min="9" max="9" width="15.77734375" style="1" customWidth="1"/>
    <col min="10" max="11" width="22.33203125" style="1" customWidth="1"/>
    <col min="12" max="12" width="9.33203125" style="1" customWidth="1"/>
    <col min="13" max="13" width="10.77734375" style="1" hidden="1" customWidth="1"/>
    <col min="14" max="14" width="9.33203125" style="1" hidden="1"/>
    <col min="15" max="20" width="14.10937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7" customHeight="1">
      <c r="L2" s="366"/>
      <c r="M2" s="366"/>
      <c r="N2" s="366"/>
      <c r="O2" s="366"/>
      <c r="P2" s="366"/>
      <c r="Q2" s="366"/>
      <c r="R2" s="366"/>
      <c r="S2" s="366"/>
      <c r="T2" s="366"/>
      <c r="U2" s="366"/>
      <c r="V2" s="366"/>
      <c r="AT2" s="19" t="s">
        <v>118</v>
      </c>
    </row>
    <row r="3" spans="1:46" s="1" customFormat="1" ht="7" customHeight="1">
      <c r="B3" s="111"/>
      <c r="C3" s="112"/>
      <c r="D3" s="112"/>
      <c r="E3" s="112"/>
      <c r="F3" s="112"/>
      <c r="G3" s="112"/>
      <c r="H3" s="112"/>
      <c r="I3" s="112"/>
      <c r="J3" s="112"/>
      <c r="K3" s="112"/>
      <c r="L3" s="22"/>
      <c r="AT3" s="19" t="s">
        <v>89</v>
      </c>
    </row>
    <row r="4" spans="1:46" s="1" customFormat="1" ht="25" customHeight="1">
      <c r="B4" s="22"/>
      <c r="D4" s="113" t="s">
        <v>129</v>
      </c>
      <c r="L4" s="22"/>
      <c r="M4" s="114" t="s">
        <v>10</v>
      </c>
      <c r="AT4" s="19" t="s">
        <v>4</v>
      </c>
    </row>
    <row r="5" spans="1:46" s="1" customFormat="1" ht="7" customHeight="1">
      <c r="B5" s="22"/>
      <c r="L5" s="22"/>
    </row>
    <row r="6" spans="1:46" s="1" customFormat="1" ht="12" customHeight="1">
      <c r="B6" s="22"/>
      <c r="D6" s="115" t="s">
        <v>16</v>
      </c>
      <c r="L6" s="22"/>
    </row>
    <row r="7" spans="1:46" s="1" customFormat="1" ht="16.5" customHeight="1">
      <c r="B7" s="22"/>
      <c r="E7" s="383" t="str">
        <f>'Rekapitulace stavby'!K6</f>
        <v>Stavební úpravy přečerpávací stanice a odlehčovací komory 10 v ulici Sportovní</v>
      </c>
      <c r="F7" s="384"/>
      <c r="G7" s="384"/>
      <c r="H7" s="384"/>
      <c r="L7" s="22"/>
    </row>
    <row r="8" spans="1:46" s="2" customFormat="1" ht="12" customHeight="1">
      <c r="A8" s="37"/>
      <c r="B8" s="42"/>
      <c r="C8" s="37"/>
      <c r="D8" s="115" t="s">
        <v>130</v>
      </c>
      <c r="E8" s="37"/>
      <c r="F8" s="37"/>
      <c r="G8" s="37"/>
      <c r="H8" s="37"/>
      <c r="I8" s="37"/>
      <c r="J8" s="37"/>
      <c r="K8" s="37"/>
      <c r="L8" s="116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</row>
    <row r="9" spans="1:46" s="2" customFormat="1" ht="16.5" customHeight="1">
      <c r="A9" s="37"/>
      <c r="B9" s="42"/>
      <c r="C9" s="37"/>
      <c r="D9" s="37"/>
      <c r="E9" s="385" t="s">
        <v>1764</v>
      </c>
      <c r="F9" s="386"/>
      <c r="G9" s="386"/>
      <c r="H9" s="386"/>
      <c r="I9" s="37"/>
      <c r="J9" s="37"/>
      <c r="K9" s="37"/>
      <c r="L9" s="116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</row>
    <row r="10" spans="1:46" s="2" customFormat="1" ht="10">
      <c r="A10" s="37"/>
      <c r="B10" s="42"/>
      <c r="C10" s="37"/>
      <c r="D10" s="37"/>
      <c r="E10" s="37"/>
      <c r="F10" s="37"/>
      <c r="G10" s="37"/>
      <c r="H10" s="37"/>
      <c r="I10" s="37"/>
      <c r="J10" s="37"/>
      <c r="K10" s="37"/>
      <c r="L10" s="116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</row>
    <row r="11" spans="1:46" s="2" customFormat="1" ht="12" customHeight="1">
      <c r="A11" s="37"/>
      <c r="B11" s="42"/>
      <c r="C11" s="37"/>
      <c r="D11" s="115" t="s">
        <v>18</v>
      </c>
      <c r="E11" s="37"/>
      <c r="F11" s="106" t="s">
        <v>19</v>
      </c>
      <c r="G11" s="37"/>
      <c r="H11" s="37"/>
      <c r="I11" s="115" t="s">
        <v>20</v>
      </c>
      <c r="J11" s="106" t="s">
        <v>35</v>
      </c>
      <c r="K11" s="37"/>
      <c r="L11" s="116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</row>
    <row r="12" spans="1:46" s="2" customFormat="1" ht="12" customHeight="1">
      <c r="A12" s="37"/>
      <c r="B12" s="42"/>
      <c r="C12" s="37"/>
      <c r="D12" s="115" t="s">
        <v>22</v>
      </c>
      <c r="E12" s="37"/>
      <c r="F12" s="106" t="s">
        <v>23</v>
      </c>
      <c r="G12" s="37"/>
      <c r="H12" s="37"/>
      <c r="I12" s="115" t="s">
        <v>24</v>
      </c>
      <c r="J12" s="117" t="str">
        <f>'Rekapitulace stavby'!AN8</f>
        <v>31. 1. 2024</v>
      </c>
      <c r="K12" s="37"/>
      <c r="L12" s="116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</row>
    <row r="13" spans="1:46" s="2" customFormat="1" ht="10.75" customHeight="1">
      <c r="A13" s="37"/>
      <c r="B13" s="42"/>
      <c r="C13" s="37"/>
      <c r="D13" s="37"/>
      <c r="E13" s="37"/>
      <c r="F13" s="37"/>
      <c r="G13" s="37"/>
      <c r="H13" s="37"/>
      <c r="I13" s="37"/>
      <c r="J13" s="37"/>
      <c r="K13" s="37"/>
      <c r="L13" s="116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</row>
    <row r="14" spans="1:46" s="2" customFormat="1" ht="12" customHeight="1">
      <c r="A14" s="37"/>
      <c r="B14" s="42"/>
      <c r="C14" s="37"/>
      <c r="D14" s="115" t="s">
        <v>30</v>
      </c>
      <c r="E14" s="37"/>
      <c r="F14" s="37"/>
      <c r="G14" s="37"/>
      <c r="H14" s="37"/>
      <c r="I14" s="115" t="s">
        <v>31</v>
      </c>
      <c r="J14" s="106" t="s">
        <v>32</v>
      </c>
      <c r="K14" s="37"/>
      <c r="L14" s="116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</row>
    <row r="15" spans="1:46" s="2" customFormat="1" ht="18" customHeight="1">
      <c r="A15" s="37"/>
      <c r="B15" s="42"/>
      <c r="C15" s="37"/>
      <c r="D15" s="37"/>
      <c r="E15" s="106" t="s">
        <v>33</v>
      </c>
      <c r="F15" s="37"/>
      <c r="G15" s="37"/>
      <c r="H15" s="37"/>
      <c r="I15" s="115" t="s">
        <v>34</v>
      </c>
      <c r="J15" s="106" t="s">
        <v>35</v>
      </c>
      <c r="K15" s="37"/>
      <c r="L15" s="116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</row>
    <row r="16" spans="1:46" s="2" customFormat="1" ht="7" customHeight="1">
      <c r="A16" s="37"/>
      <c r="B16" s="42"/>
      <c r="C16" s="37"/>
      <c r="D16" s="37"/>
      <c r="E16" s="37"/>
      <c r="F16" s="37"/>
      <c r="G16" s="37"/>
      <c r="H16" s="37"/>
      <c r="I16" s="37"/>
      <c r="J16" s="37"/>
      <c r="K16" s="37"/>
      <c r="L16" s="116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</row>
    <row r="17" spans="1:31" s="2" customFormat="1" ht="12" customHeight="1">
      <c r="A17" s="37"/>
      <c r="B17" s="42"/>
      <c r="C17" s="37"/>
      <c r="D17" s="115" t="s">
        <v>36</v>
      </c>
      <c r="E17" s="37"/>
      <c r="F17" s="37"/>
      <c r="G17" s="37"/>
      <c r="H17" s="37"/>
      <c r="I17" s="115" t="s">
        <v>31</v>
      </c>
      <c r="J17" s="32" t="str">
        <f>'Rekapitulace stavby'!AN13</f>
        <v>47549793</v>
      </c>
      <c r="K17" s="37"/>
      <c r="L17" s="116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</row>
    <row r="18" spans="1:31" s="2" customFormat="1" ht="18" customHeight="1">
      <c r="A18" s="37"/>
      <c r="B18" s="42"/>
      <c r="C18" s="37"/>
      <c r="D18" s="37"/>
      <c r="E18" s="387" t="str">
        <f>'Rekapitulace stavby'!E14</f>
        <v>1.SčV, a.s.</v>
      </c>
      <c r="F18" s="388"/>
      <c r="G18" s="388"/>
      <c r="H18" s="388"/>
      <c r="I18" s="115" t="s">
        <v>34</v>
      </c>
      <c r="J18" s="32" t="str">
        <f>'Rekapitulace stavby'!AN14</f>
        <v>CZ47549793</v>
      </c>
      <c r="K18" s="37"/>
      <c r="L18" s="116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</row>
    <row r="19" spans="1:31" s="2" customFormat="1" ht="7" customHeight="1">
      <c r="A19" s="37"/>
      <c r="B19" s="42"/>
      <c r="C19" s="37"/>
      <c r="D19" s="37"/>
      <c r="E19" s="37"/>
      <c r="F19" s="37"/>
      <c r="G19" s="37"/>
      <c r="H19" s="37"/>
      <c r="I19" s="37"/>
      <c r="J19" s="37"/>
      <c r="K19" s="37"/>
      <c r="L19" s="116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</row>
    <row r="20" spans="1:31" s="2" customFormat="1" ht="12" customHeight="1">
      <c r="A20" s="37"/>
      <c r="B20" s="42"/>
      <c r="C20" s="37"/>
      <c r="D20" s="115" t="s">
        <v>37</v>
      </c>
      <c r="E20" s="37"/>
      <c r="F20" s="37"/>
      <c r="G20" s="37"/>
      <c r="H20" s="37"/>
      <c r="I20" s="115" t="s">
        <v>31</v>
      </c>
      <c r="J20" s="106" t="s">
        <v>35</v>
      </c>
      <c r="K20" s="37"/>
      <c r="L20" s="116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</row>
    <row r="21" spans="1:31" s="2" customFormat="1" ht="18" customHeight="1">
      <c r="A21" s="37"/>
      <c r="B21" s="42"/>
      <c r="C21" s="37"/>
      <c r="D21" s="37"/>
      <c r="E21" s="106" t="s">
        <v>38</v>
      </c>
      <c r="F21" s="37"/>
      <c r="G21" s="37"/>
      <c r="H21" s="37"/>
      <c r="I21" s="115" t="s">
        <v>34</v>
      </c>
      <c r="J21" s="106" t="s">
        <v>35</v>
      </c>
      <c r="K21" s="37"/>
      <c r="L21" s="116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</row>
    <row r="22" spans="1:31" s="2" customFormat="1" ht="7" customHeight="1">
      <c r="A22" s="37"/>
      <c r="B22" s="42"/>
      <c r="C22" s="37"/>
      <c r="D22" s="37"/>
      <c r="E22" s="37"/>
      <c r="F22" s="37"/>
      <c r="G22" s="37"/>
      <c r="H22" s="37"/>
      <c r="I22" s="37"/>
      <c r="J22" s="37"/>
      <c r="K22" s="37"/>
      <c r="L22" s="116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</row>
    <row r="23" spans="1:31" s="2" customFormat="1" ht="12" customHeight="1">
      <c r="A23" s="37"/>
      <c r="B23" s="42"/>
      <c r="C23" s="37"/>
      <c r="D23" s="115" t="s">
        <v>40</v>
      </c>
      <c r="E23" s="37"/>
      <c r="F23" s="37"/>
      <c r="G23" s="37"/>
      <c r="H23" s="37"/>
      <c r="I23" s="115" t="s">
        <v>31</v>
      </c>
      <c r="J23" s="106" t="s">
        <v>41</v>
      </c>
      <c r="K23" s="37"/>
      <c r="L23" s="116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</row>
    <row r="24" spans="1:31" s="2" customFormat="1" ht="18" customHeight="1">
      <c r="A24" s="37"/>
      <c r="B24" s="42"/>
      <c r="C24" s="37"/>
      <c r="D24" s="37"/>
      <c r="E24" s="106" t="s">
        <v>42</v>
      </c>
      <c r="F24" s="37"/>
      <c r="G24" s="37"/>
      <c r="H24" s="37"/>
      <c r="I24" s="115" t="s">
        <v>34</v>
      </c>
      <c r="J24" s="106" t="s">
        <v>35</v>
      </c>
      <c r="K24" s="37"/>
      <c r="L24" s="116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</row>
    <row r="25" spans="1:31" s="2" customFormat="1" ht="7" customHeight="1">
      <c r="A25" s="37"/>
      <c r="B25" s="42"/>
      <c r="C25" s="37"/>
      <c r="D25" s="37"/>
      <c r="E25" s="37"/>
      <c r="F25" s="37"/>
      <c r="G25" s="37"/>
      <c r="H25" s="37"/>
      <c r="I25" s="37"/>
      <c r="J25" s="37"/>
      <c r="K25" s="37"/>
      <c r="L25" s="116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</row>
    <row r="26" spans="1:31" s="2" customFormat="1" ht="12" customHeight="1">
      <c r="A26" s="37"/>
      <c r="B26" s="42"/>
      <c r="C26" s="37"/>
      <c r="D26" s="115" t="s">
        <v>43</v>
      </c>
      <c r="E26" s="37"/>
      <c r="F26" s="37"/>
      <c r="G26" s="37"/>
      <c r="H26" s="37"/>
      <c r="I26" s="37"/>
      <c r="J26" s="37"/>
      <c r="K26" s="37"/>
      <c r="L26" s="116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</row>
    <row r="27" spans="1:31" s="8" customFormat="1" ht="16.5" customHeight="1">
      <c r="A27" s="118"/>
      <c r="B27" s="119"/>
      <c r="C27" s="118"/>
      <c r="D27" s="118"/>
      <c r="E27" s="389" t="s">
        <v>35</v>
      </c>
      <c r="F27" s="389"/>
      <c r="G27" s="389"/>
      <c r="H27" s="389"/>
      <c r="I27" s="118"/>
      <c r="J27" s="118"/>
      <c r="K27" s="118"/>
      <c r="L27" s="120"/>
      <c r="S27" s="118"/>
      <c r="T27" s="118"/>
      <c r="U27" s="118"/>
      <c r="V27" s="118"/>
      <c r="W27" s="118"/>
      <c r="X27" s="118"/>
      <c r="Y27" s="118"/>
      <c r="Z27" s="118"/>
      <c r="AA27" s="118"/>
      <c r="AB27" s="118"/>
      <c r="AC27" s="118"/>
      <c r="AD27" s="118"/>
      <c r="AE27" s="118"/>
    </row>
    <row r="28" spans="1:31" s="2" customFormat="1" ht="7" customHeight="1">
      <c r="A28" s="37"/>
      <c r="B28" s="42"/>
      <c r="C28" s="37"/>
      <c r="D28" s="37"/>
      <c r="E28" s="37"/>
      <c r="F28" s="37"/>
      <c r="G28" s="37"/>
      <c r="H28" s="37"/>
      <c r="I28" s="37"/>
      <c r="J28" s="37"/>
      <c r="K28" s="37"/>
      <c r="L28" s="116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</row>
    <row r="29" spans="1:31" s="2" customFormat="1" ht="7" customHeight="1">
      <c r="A29" s="37"/>
      <c r="B29" s="42"/>
      <c r="C29" s="37"/>
      <c r="D29" s="121"/>
      <c r="E29" s="121"/>
      <c r="F29" s="121"/>
      <c r="G29" s="121"/>
      <c r="H29" s="121"/>
      <c r="I29" s="121"/>
      <c r="J29" s="121"/>
      <c r="K29" s="121"/>
      <c r="L29" s="116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</row>
    <row r="30" spans="1:31" s="2" customFormat="1" ht="25.4" customHeight="1">
      <c r="A30" s="37"/>
      <c r="B30" s="42"/>
      <c r="C30" s="37"/>
      <c r="D30" s="122" t="s">
        <v>45</v>
      </c>
      <c r="E30" s="37"/>
      <c r="F30" s="37"/>
      <c r="G30" s="37"/>
      <c r="H30" s="37"/>
      <c r="I30" s="37"/>
      <c r="J30" s="123">
        <f>ROUND(J86, 2)</f>
        <v>1111070.08</v>
      </c>
      <c r="K30" s="37"/>
      <c r="L30" s="116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</row>
    <row r="31" spans="1:31" s="2" customFormat="1" ht="7" customHeight="1">
      <c r="A31" s="37"/>
      <c r="B31" s="42"/>
      <c r="C31" s="37"/>
      <c r="D31" s="121"/>
      <c r="E31" s="121"/>
      <c r="F31" s="121"/>
      <c r="G31" s="121"/>
      <c r="H31" s="121"/>
      <c r="I31" s="121"/>
      <c r="J31" s="121"/>
      <c r="K31" s="121"/>
      <c r="L31" s="116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</row>
    <row r="32" spans="1:31" s="2" customFormat="1" ht="14.4" customHeight="1">
      <c r="A32" s="37"/>
      <c r="B32" s="42"/>
      <c r="C32" s="37"/>
      <c r="D32" s="37"/>
      <c r="E32" s="37"/>
      <c r="F32" s="124" t="s">
        <v>47</v>
      </c>
      <c r="G32" s="37"/>
      <c r="H32" s="37"/>
      <c r="I32" s="124" t="s">
        <v>46</v>
      </c>
      <c r="J32" s="124" t="s">
        <v>48</v>
      </c>
      <c r="K32" s="37"/>
      <c r="L32" s="116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</row>
    <row r="33" spans="1:31" s="2" customFormat="1" ht="14.4" customHeight="1">
      <c r="A33" s="37"/>
      <c r="B33" s="42"/>
      <c r="C33" s="37"/>
      <c r="D33" s="125" t="s">
        <v>49</v>
      </c>
      <c r="E33" s="115" t="s">
        <v>50</v>
      </c>
      <c r="F33" s="126">
        <f>ROUND((SUM(BE86:BE275)),  2)</f>
        <v>1111070.08</v>
      </c>
      <c r="G33" s="37"/>
      <c r="H33" s="37"/>
      <c r="I33" s="127">
        <v>0.21</v>
      </c>
      <c r="J33" s="126">
        <f>ROUND(((SUM(BE86:BE275))*I33),  2)</f>
        <v>233324.72</v>
      </c>
      <c r="K33" s="37"/>
      <c r="L33" s="116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</row>
    <row r="34" spans="1:31" s="2" customFormat="1" ht="14.4" customHeight="1">
      <c r="A34" s="37"/>
      <c r="B34" s="42"/>
      <c r="C34" s="37"/>
      <c r="D34" s="37"/>
      <c r="E34" s="115" t="s">
        <v>51</v>
      </c>
      <c r="F34" s="126">
        <f>ROUND((SUM(BF86:BF275)),  2)</f>
        <v>0</v>
      </c>
      <c r="G34" s="37"/>
      <c r="H34" s="37"/>
      <c r="I34" s="127">
        <v>0.15</v>
      </c>
      <c r="J34" s="126">
        <f>ROUND(((SUM(BF86:BF275))*I34),  2)</f>
        <v>0</v>
      </c>
      <c r="K34" s="37"/>
      <c r="L34" s="116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</row>
    <row r="35" spans="1:31" s="2" customFormat="1" ht="14.4" hidden="1" customHeight="1">
      <c r="A35" s="37"/>
      <c r="B35" s="42"/>
      <c r="C35" s="37"/>
      <c r="D35" s="37"/>
      <c r="E35" s="115" t="s">
        <v>52</v>
      </c>
      <c r="F35" s="126">
        <f>ROUND((SUM(BG86:BG275)),  2)</f>
        <v>0</v>
      </c>
      <c r="G35" s="37"/>
      <c r="H35" s="37"/>
      <c r="I35" s="127">
        <v>0.21</v>
      </c>
      <c r="J35" s="126">
        <f>0</f>
        <v>0</v>
      </c>
      <c r="K35" s="37"/>
      <c r="L35" s="116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</row>
    <row r="36" spans="1:31" s="2" customFormat="1" ht="14.4" hidden="1" customHeight="1">
      <c r="A36" s="37"/>
      <c r="B36" s="42"/>
      <c r="C36" s="37"/>
      <c r="D36" s="37"/>
      <c r="E36" s="115" t="s">
        <v>53</v>
      </c>
      <c r="F36" s="126">
        <f>ROUND((SUM(BH86:BH275)),  2)</f>
        <v>0</v>
      </c>
      <c r="G36" s="37"/>
      <c r="H36" s="37"/>
      <c r="I36" s="127">
        <v>0.15</v>
      </c>
      <c r="J36" s="126">
        <f>0</f>
        <v>0</v>
      </c>
      <c r="K36" s="37"/>
      <c r="L36" s="116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</row>
    <row r="37" spans="1:31" s="2" customFormat="1" ht="14.4" hidden="1" customHeight="1">
      <c r="A37" s="37"/>
      <c r="B37" s="42"/>
      <c r="C37" s="37"/>
      <c r="D37" s="37"/>
      <c r="E37" s="115" t="s">
        <v>54</v>
      </c>
      <c r="F37" s="126">
        <f>ROUND((SUM(BI86:BI275)),  2)</f>
        <v>0</v>
      </c>
      <c r="G37" s="37"/>
      <c r="H37" s="37"/>
      <c r="I37" s="127">
        <v>0</v>
      </c>
      <c r="J37" s="126">
        <f>0</f>
        <v>0</v>
      </c>
      <c r="K37" s="37"/>
      <c r="L37" s="116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</row>
    <row r="38" spans="1:31" s="2" customFormat="1" ht="7" customHeight="1">
      <c r="A38" s="37"/>
      <c r="B38" s="42"/>
      <c r="C38" s="37"/>
      <c r="D38" s="37"/>
      <c r="E38" s="37"/>
      <c r="F38" s="37"/>
      <c r="G38" s="37"/>
      <c r="H38" s="37"/>
      <c r="I38" s="37"/>
      <c r="J38" s="37"/>
      <c r="K38" s="37"/>
      <c r="L38" s="116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</row>
    <row r="39" spans="1:31" s="2" customFormat="1" ht="25.4" customHeight="1">
      <c r="A39" s="37"/>
      <c r="B39" s="42"/>
      <c r="C39" s="128"/>
      <c r="D39" s="129" t="s">
        <v>55</v>
      </c>
      <c r="E39" s="130"/>
      <c r="F39" s="130"/>
      <c r="G39" s="131" t="s">
        <v>56</v>
      </c>
      <c r="H39" s="132" t="s">
        <v>57</v>
      </c>
      <c r="I39" s="130"/>
      <c r="J39" s="133">
        <f>SUM(J30:J37)</f>
        <v>1344394.8</v>
      </c>
      <c r="K39" s="134"/>
      <c r="L39" s="116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</row>
    <row r="40" spans="1:31" s="2" customFormat="1" ht="14.4" customHeight="1">
      <c r="A40" s="37"/>
      <c r="B40" s="135"/>
      <c r="C40" s="136"/>
      <c r="D40" s="136"/>
      <c r="E40" s="136"/>
      <c r="F40" s="136"/>
      <c r="G40" s="136"/>
      <c r="H40" s="136"/>
      <c r="I40" s="136"/>
      <c r="J40" s="136"/>
      <c r="K40" s="136"/>
      <c r="L40" s="116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</row>
    <row r="44" spans="1:31" s="2" customFormat="1" ht="7" customHeight="1">
      <c r="A44" s="37"/>
      <c r="B44" s="137"/>
      <c r="C44" s="138"/>
      <c r="D44" s="138"/>
      <c r="E44" s="138"/>
      <c r="F44" s="138"/>
      <c r="G44" s="138"/>
      <c r="H44" s="138"/>
      <c r="I44" s="138"/>
      <c r="J44" s="138"/>
      <c r="K44" s="138"/>
      <c r="L44" s="116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</row>
    <row r="45" spans="1:31" s="2" customFormat="1" ht="25" customHeight="1">
      <c r="A45" s="37"/>
      <c r="B45" s="38"/>
      <c r="C45" s="25" t="s">
        <v>132</v>
      </c>
      <c r="D45" s="39"/>
      <c r="E45" s="39"/>
      <c r="F45" s="39"/>
      <c r="G45" s="39"/>
      <c r="H45" s="39"/>
      <c r="I45" s="39"/>
      <c r="J45" s="39"/>
      <c r="K45" s="39"/>
      <c r="L45" s="116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</row>
    <row r="46" spans="1:31" s="2" customFormat="1" ht="7" customHeight="1">
      <c r="A46" s="37"/>
      <c r="B46" s="38"/>
      <c r="C46" s="39"/>
      <c r="D46" s="39"/>
      <c r="E46" s="39"/>
      <c r="F46" s="39"/>
      <c r="G46" s="39"/>
      <c r="H46" s="39"/>
      <c r="I46" s="39"/>
      <c r="J46" s="39"/>
      <c r="K46" s="39"/>
      <c r="L46" s="116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</row>
    <row r="47" spans="1:31" s="2" customFormat="1" ht="12" customHeight="1">
      <c r="A47" s="37"/>
      <c r="B47" s="38"/>
      <c r="C47" s="31" t="s">
        <v>16</v>
      </c>
      <c r="D47" s="39"/>
      <c r="E47" s="39"/>
      <c r="F47" s="39"/>
      <c r="G47" s="39"/>
      <c r="H47" s="39"/>
      <c r="I47" s="39"/>
      <c r="J47" s="39"/>
      <c r="K47" s="39"/>
      <c r="L47" s="116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</row>
    <row r="48" spans="1:31" s="2" customFormat="1" ht="16.5" customHeight="1">
      <c r="A48" s="37"/>
      <c r="B48" s="38"/>
      <c r="C48" s="39"/>
      <c r="D48" s="39"/>
      <c r="E48" s="390" t="str">
        <f>E7</f>
        <v>Stavební úpravy přečerpávací stanice a odlehčovací komory 10 v ulici Sportovní</v>
      </c>
      <c r="F48" s="391"/>
      <c r="G48" s="391"/>
      <c r="H48" s="391"/>
      <c r="I48" s="39"/>
      <c r="J48" s="39"/>
      <c r="K48" s="39"/>
      <c r="L48" s="116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</row>
    <row r="49" spans="1:47" s="2" customFormat="1" ht="12" customHeight="1">
      <c r="A49" s="37"/>
      <c r="B49" s="38"/>
      <c r="C49" s="31" t="s">
        <v>130</v>
      </c>
      <c r="D49" s="39"/>
      <c r="E49" s="39"/>
      <c r="F49" s="39"/>
      <c r="G49" s="39"/>
      <c r="H49" s="39"/>
      <c r="I49" s="39"/>
      <c r="J49" s="39"/>
      <c r="K49" s="39"/>
      <c r="L49" s="116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</row>
    <row r="50" spans="1:47" s="2" customFormat="1" ht="16.5" customHeight="1">
      <c r="A50" s="37"/>
      <c r="B50" s="38"/>
      <c r="C50" s="39"/>
      <c r="D50" s="39"/>
      <c r="E50" s="344" t="str">
        <f>E9</f>
        <v>IO 04 - Usazovací nádrž</v>
      </c>
      <c r="F50" s="392"/>
      <c r="G50" s="392"/>
      <c r="H50" s="392"/>
      <c r="I50" s="39"/>
      <c r="J50" s="39"/>
      <c r="K50" s="39"/>
      <c r="L50" s="116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</row>
    <row r="51" spans="1:47" s="2" customFormat="1" ht="7" customHeight="1">
      <c r="A51" s="37"/>
      <c r="B51" s="38"/>
      <c r="C51" s="39"/>
      <c r="D51" s="39"/>
      <c r="E51" s="39"/>
      <c r="F51" s="39"/>
      <c r="G51" s="39"/>
      <c r="H51" s="39"/>
      <c r="I51" s="39"/>
      <c r="J51" s="39"/>
      <c r="K51" s="39"/>
      <c r="L51" s="116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</row>
    <row r="52" spans="1:47" s="2" customFormat="1" ht="12" customHeight="1">
      <c r="A52" s="37"/>
      <c r="B52" s="38"/>
      <c r="C52" s="31" t="s">
        <v>22</v>
      </c>
      <c r="D52" s="39"/>
      <c r="E52" s="39"/>
      <c r="F52" s="29" t="str">
        <f>F12</f>
        <v>Český Brod</v>
      </c>
      <c r="G52" s="39"/>
      <c r="H52" s="39"/>
      <c r="I52" s="31" t="s">
        <v>24</v>
      </c>
      <c r="J52" s="62" t="str">
        <f>IF(J12="","",J12)</f>
        <v>31. 1. 2024</v>
      </c>
      <c r="K52" s="39"/>
      <c r="L52" s="116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</row>
    <row r="53" spans="1:47" s="2" customFormat="1" ht="7" customHeight="1">
      <c r="A53" s="37"/>
      <c r="B53" s="38"/>
      <c r="C53" s="39"/>
      <c r="D53" s="39"/>
      <c r="E53" s="39"/>
      <c r="F53" s="39"/>
      <c r="G53" s="39"/>
      <c r="H53" s="39"/>
      <c r="I53" s="39"/>
      <c r="J53" s="39"/>
      <c r="K53" s="39"/>
      <c r="L53" s="116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</row>
    <row r="54" spans="1:47" s="2" customFormat="1" ht="15.15" customHeight="1">
      <c r="A54" s="37"/>
      <c r="B54" s="38"/>
      <c r="C54" s="31" t="s">
        <v>30</v>
      </c>
      <c r="D54" s="39"/>
      <c r="E54" s="39"/>
      <c r="F54" s="29" t="str">
        <f>E15</f>
        <v>Město Český Brod</v>
      </c>
      <c r="G54" s="39"/>
      <c r="H54" s="39"/>
      <c r="I54" s="31" t="s">
        <v>37</v>
      </c>
      <c r="J54" s="35" t="str">
        <f>E21</f>
        <v>Ing. Petr Koblenc</v>
      </c>
      <c r="K54" s="39"/>
      <c r="L54" s="116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</row>
    <row r="55" spans="1:47" s="2" customFormat="1" ht="25.65" customHeight="1">
      <c r="A55" s="37"/>
      <c r="B55" s="38"/>
      <c r="C55" s="31" t="s">
        <v>36</v>
      </c>
      <c r="D55" s="39"/>
      <c r="E55" s="39"/>
      <c r="F55" s="29" t="str">
        <f>IF(E18="","",E18)</f>
        <v>1.SčV, a.s.</v>
      </c>
      <c r="G55" s="39"/>
      <c r="H55" s="39"/>
      <c r="I55" s="31" t="s">
        <v>40</v>
      </c>
      <c r="J55" s="35" t="str">
        <f>E24</f>
        <v>Vodohospodářský rozvoj a výstavba a.s.</v>
      </c>
      <c r="K55" s="39"/>
      <c r="L55" s="116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</row>
    <row r="56" spans="1:47" s="2" customFormat="1" ht="10.25" customHeight="1">
      <c r="A56" s="37"/>
      <c r="B56" s="38"/>
      <c r="C56" s="39"/>
      <c r="D56" s="39"/>
      <c r="E56" s="39"/>
      <c r="F56" s="39"/>
      <c r="G56" s="39"/>
      <c r="H56" s="39"/>
      <c r="I56" s="39"/>
      <c r="J56" s="39"/>
      <c r="K56" s="39"/>
      <c r="L56" s="116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</row>
    <row r="57" spans="1:47" s="2" customFormat="1" ht="29.25" customHeight="1">
      <c r="A57" s="37"/>
      <c r="B57" s="38"/>
      <c r="C57" s="139" t="s">
        <v>133</v>
      </c>
      <c r="D57" s="140"/>
      <c r="E57" s="140"/>
      <c r="F57" s="140"/>
      <c r="G57" s="140"/>
      <c r="H57" s="140"/>
      <c r="I57" s="140"/>
      <c r="J57" s="141" t="s">
        <v>134</v>
      </c>
      <c r="K57" s="140"/>
      <c r="L57" s="116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</row>
    <row r="58" spans="1:47" s="2" customFormat="1" ht="10.25" customHeight="1">
      <c r="A58" s="37"/>
      <c r="B58" s="38"/>
      <c r="C58" s="39"/>
      <c r="D58" s="39"/>
      <c r="E58" s="39"/>
      <c r="F58" s="39"/>
      <c r="G58" s="39"/>
      <c r="H58" s="39"/>
      <c r="I58" s="39"/>
      <c r="J58" s="39"/>
      <c r="K58" s="39"/>
      <c r="L58" s="116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</row>
    <row r="59" spans="1:47" s="2" customFormat="1" ht="22.75" customHeight="1">
      <c r="A59" s="37"/>
      <c r="B59" s="38"/>
      <c r="C59" s="142" t="s">
        <v>77</v>
      </c>
      <c r="D59" s="39"/>
      <c r="E59" s="39"/>
      <c r="F59" s="39"/>
      <c r="G59" s="39"/>
      <c r="H59" s="39"/>
      <c r="I59" s="39"/>
      <c r="J59" s="80">
        <f>J86</f>
        <v>1111070.0799999998</v>
      </c>
      <c r="K59" s="39"/>
      <c r="L59" s="116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U59" s="19" t="s">
        <v>135</v>
      </c>
    </row>
    <row r="60" spans="1:47" s="10" customFormat="1" ht="25" customHeight="1">
      <c r="B60" s="177"/>
      <c r="C60" s="178"/>
      <c r="D60" s="179" t="s">
        <v>225</v>
      </c>
      <c r="E60" s="180"/>
      <c r="F60" s="180"/>
      <c r="G60" s="180"/>
      <c r="H60" s="180"/>
      <c r="I60" s="180"/>
      <c r="J60" s="181">
        <f>J87</f>
        <v>1111070.0799999998</v>
      </c>
      <c r="K60" s="178"/>
      <c r="L60" s="182"/>
    </row>
    <row r="61" spans="1:47" s="11" customFormat="1" ht="19.899999999999999" customHeight="1">
      <c r="B61" s="183"/>
      <c r="C61" s="100"/>
      <c r="D61" s="184" t="s">
        <v>1514</v>
      </c>
      <c r="E61" s="185"/>
      <c r="F61" s="185"/>
      <c r="G61" s="185"/>
      <c r="H61" s="185"/>
      <c r="I61" s="185"/>
      <c r="J61" s="186">
        <f>J88</f>
        <v>278981.21999999997</v>
      </c>
      <c r="K61" s="100"/>
      <c r="L61" s="187"/>
    </row>
    <row r="62" spans="1:47" s="11" customFormat="1" ht="19.899999999999999" customHeight="1">
      <c r="B62" s="183"/>
      <c r="C62" s="100"/>
      <c r="D62" s="184" t="s">
        <v>639</v>
      </c>
      <c r="E62" s="185"/>
      <c r="F62" s="185"/>
      <c r="G62" s="185"/>
      <c r="H62" s="185"/>
      <c r="I62" s="185"/>
      <c r="J62" s="186">
        <f>J126</f>
        <v>118695.22000000002</v>
      </c>
      <c r="K62" s="100"/>
      <c r="L62" s="187"/>
    </row>
    <row r="63" spans="1:47" s="11" customFormat="1" ht="19.899999999999999" customHeight="1">
      <c r="B63" s="183"/>
      <c r="C63" s="100"/>
      <c r="D63" s="184" t="s">
        <v>640</v>
      </c>
      <c r="E63" s="185"/>
      <c r="F63" s="185"/>
      <c r="G63" s="185"/>
      <c r="H63" s="185"/>
      <c r="I63" s="185"/>
      <c r="J63" s="186">
        <f>J152</f>
        <v>37958.839999999997</v>
      </c>
      <c r="K63" s="100"/>
      <c r="L63" s="187"/>
    </row>
    <row r="64" spans="1:47" s="11" customFormat="1" ht="19.899999999999999" customHeight="1">
      <c r="B64" s="183"/>
      <c r="C64" s="100"/>
      <c r="D64" s="184" t="s">
        <v>1765</v>
      </c>
      <c r="E64" s="185"/>
      <c r="F64" s="185"/>
      <c r="G64" s="185"/>
      <c r="H64" s="185"/>
      <c r="I64" s="185"/>
      <c r="J64" s="186">
        <f>J161</f>
        <v>531982.31999999995</v>
      </c>
      <c r="K64" s="100"/>
      <c r="L64" s="187"/>
    </row>
    <row r="65" spans="1:31" s="11" customFormat="1" ht="19.899999999999999" customHeight="1">
      <c r="B65" s="183"/>
      <c r="C65" s="100"/>
      <c r="D65" s="184" t="s">
        <v>1766</v>
      </c>
      <c r="E65" s="185"/>
      <c r="F65" s="185"/>
      <c r="G65" s="185"/>
      <c r="H65" s="185"/>
      <c r="I65" s="185"/>
      <c r="J65" s="186">
        <f>J237</f>
        <v>134933.59999999998</v>
      </c>
      <c r="K65" s="100"/>
      <c r="L65" s="187"/>
    </row>
    <row r="66" spans="1:31" s="11" customFormat="1" ht="19.899999999999999" customHeight="1">
      <c r="B66" s="183"/>
      <c r="C66" s="100"/>
      <c r="D66" s="184" t="s">
        <v>239</v>
      </c>
      <c r="E66" s="185"/>
      <c r="F66" s="185"/>
      <c r="G66" s="185"/>
      <c r="H66" s="185"/>
      <c r="I66" s="185"/>
      <c r="J66" s="186">
        <f>J273</f>
        <v>8518.8799999999992</v>
      </c>
      <c r="K66" s="100"/>
      <c r="L66" s="187"/>
    </row>
    <row r="67" spans="1:31" s="2" customFormat="1" ht="21.75" customHeight="1">
      <c r="A67" s="37"/>
      <c r="B67" s="38"/>
      <c r="C67" s="39"/>
      <c r="D67" s="39"/>
      <c r="E67" s="39"/>
      <c r="F67" s="39"/>
      <c r="G67" s="39"/>
      <c r="H67" s="39"/>
      <c r="I67" s="39"/>
      <c r="J67" s="39"/>
      <c r="K67" s="39"/>
      <c r="L67" s="116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</row>
    <row r="68" spans="1:31" s="2" customFormat="1" ht="7" customHeight="1">
      <c r="A68" s="37"/>
      <c r="B68" s="50"/>
      <c r="C68" s="51"/>
      <c r="D68" s="51"/>
      <c r="E68" s="51"/>
      <c r="F68" s="51"/>
      <c r="G68" s="51"/>
      <c r="H68" s="51"/>
      <c r="I68" s="51"/>
      <c r="J68" s="51"/>
      <c r="K68" s="51"/>
      <c r="L68" s="116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</row>
    <row r="72" spans="1:31" s="2" customFormat="1" ht="7" customHeight="1">
      <c r="A72" s="37"/>
      <c r="B72" s="52"/>
      <c r="C72" s="53"/>
      <c r="D72" s="53"/>
      <c r="E72" s="53"/>
      <c r="F72" s="53"/>
      <c r="G72" s="53"/>
      <c r="H72" s="53"/>
      <c r="I72" s="53"/>
      <c r="J72" s="53"/>
      <c r="K72" s="53"/>
      <c r="L72" s="116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</row>
    <row r="73" spans="1:31" s="2" customFormat="1" ht="25" customHeight="1">
      <c r="A73" s="37"/>
      <c r="B73" s="38"/>
      <c r="C73" s="25" t="s">
        <v>136</v>
      </c>
      <c r="D73" s="39"/>
      <c r="E73" s="39"/>
      <c r="F73" s="39"/>
      <c r="G73" s="39"/>
      <c r="H73" s="39"/>
      <c r="I73" s="39"/>
      <c r="J73" s="39"/>
      <c r="K73" s="39"/>
      <c r="L73" s="116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</row>
    <row r="74" spans="1:31" s="2" customFormat="1" ht="7" customHeight="1">
      <c r="A74" s="37"/>
      <c r="B74" s="38"/>
      <c r="C74" s="39"/>
      <c r="D74" s="39"/>
      <c r="E74" s="39"/>
      <c r="F74" s="39"/>
      <c r="G74" s="39"/>
      <c r="H74" s="39"/>
      <c r="I74" s="39"/>
      <c r="J74" s="39"/>
      <c r="K74" s="39"/>
      <c r="L74" s="116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</row>
    <row r="75" spans="1:31" s="2" customFormat="1" ht="12" customHeight="1">
      <c r="A75" s="37"/>
      <c r="B75" s="38"/>
      <c r="C75" s="31" t="s">
        <v>16</v>
      </c>
      <c r="D75" s="39"/>
      <c r="E75" s="39"/>
      <c r="F75" s="39"/>
      <c r="G75" s="39"/>
      <c r="H75" s="39"/>
      <c r="I75" s="39"/>
      <c r="J75" s="39"/>
      <c r="K75" s="39"/>
      <c r="L75" s="116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</row>
    <row r="76" spans="1:31" s="2" customFormat="1" ht="16.5" customHeight="1">
      <c r="A76" s="37"/>
      <c r="B76" s="38"/>
      <c r="C76" s="39"/>
      <c r="D76" s="39"/>
      <c r="E76" s="390" t="str">
        <f>E7</f>
        <v>Stavební úpravy přečerpávací stanice a odlehčovací komory 10 v ulici Sportovní</v>
      </c>
      <c r="F76" s="391"/>
      <c r="G76" s="391"/>
      <c r="H76" s="391"/>
      <c r="I76" s="39"/>
      <c r="J76" s="39"/>
      <c r="K76" s="39"/>
      <c r="L76" s="116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</row>
    <row r="77" spans="1:31" s="2" customFormat="1" ht="12" customHeight="1">
      <c r="A77" s="37"/>
      <c r="B77" s="38"/>
      <c r="C77" s="31" t="s">
        <v>130</v>
      </c>
      <c r="D77" s="39"/>
      <c r="E77" s="39"/>
      <c r="F77" s="39"/>
      <c r="G77" s="39"/>
      <c r="H77" s="39"/>
      <c r="I77" s="39"/>
      <c r="J77" s="39"/>
      <c r="K77" s="39"/>
      <c r="L77" s="116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</row>
    <row r="78" spans="1:31" s="2" customFormat="1" ht="16.5" customHeight="1">
      <c r="A78" s="37"/>
      <c r="B78" s="38"/>
      <c r="C78" s="39"/>
      <c r="D78" s="39"/>
      <c r="E78" s="344" t="str">
        <f>E9</f>
        <v>IO 04 - Usazovací nádrž</v>
      </c>
      <c r="F78" s="392"/>
      <c r="G78" s="392"/>
      <c r="H78" s="392"/>
      <c r="I78" s="39"/>
      <c r="J78" s="39"/>
      <c r="K78" s="39"/>
      <c r="L78" s="116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</row>
    <row r="79" spans="1:31" s="2" customFormat="1" ht="7" customHeight="1">
      <c r="A79" s="37"/>
      <c r="B79" s="38"/>
      <c r="C79" s="39"/>
      <c r="D79" s="39"/>
      <c r="E79" s="39"/>
      <c r="F79" s="39"/>
      <c r="G79" s="39"/>
      <c r="H79" s="39"/>
      <c r="I79" s="39"/>
      <c r="J79" s="39"/>
      <c r="K79" s="39"/>
      <c r="L79" s="116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</row>
    <row r="80" spans="1:31" s="2" customFormat="1" ht="12" customHeight="1">
      <c r="A80" s="37"/>
      <c r="B80" s="38"/>
      <c r="C80" s="31" t="s">
        <v>22</v>
      </c>
      <c r="D80" s="39"/>
      <c r="E80" s="39"/>
      <c r="F80" s="29" t="str">
        <f>F12</f>
        <v>Český Brod</v>
      </c>
      <c r="G80" s="39"/>
      <c r="H80" s="39"/>
      <c r="I80" s="31" t="s">
        <v>24</v>
      </c>
      <c r="J80" s="62" t="str">
        <f>IF(J12="","",J12)</f>
        <v>31. 1. 2024</v>
      </c>
      <c r="K80" s="39"/>
      <c r="L80" s="116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</row>
    <row r="81" spans="1:65" s="2" customFormat="1" ht="7" customHeight="1">
      <c r="A81" s="37"/>
      <c r="B81" s="38"/>
      <c r="C81" s="39"/>
      <c r="D81" s="39"/>
      <c r="E81" s="39"/>
      <c r="F81" s="39"/>
      <c r="G81" s="39"/>
      <c r="H81" s="39"/>
      <c r="I81" s="39"/>
      <c r="J81" s="39"/>
      <c r="K81" s="39"/>
      <c r="L81" s="116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</row>
    <row r="82" spans="1:65" s="2" customFormat="1" ht="15.15" customHeight="1">
      <c r="A82" s="37"/>
      <c r="B82" s="38"/>
      <c r="C82" s="31" t="s">
        <v>30</v>
      </c>
      <c r="D82" s="39"/>
      <c r="E82" s="39"/>
      <c r="F82" s="29" t="str">
        <f>E15</f>
        <v>Město Český Brod</v>
      </c>
      <c r="G82" s="39"/>
      <c r="H82" s="39"/>
      <c r="I82" s="31" t="s">
        <v>37</v>
      </c>
      <c r="J82" s="35" t="str">
        <f>E21</f>
        <v>Ing. Petr Koblenc</v>
      </c>
      <c r="K82" s="39"/>
      <c r="L82" s="116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</row>
    <row r="83" spans="1:65" s="2" customFormat="1" ht="25.65" customHeight="1">
      <c r="A83" s="37"/>
      <c r="B83" s="38"/>
      <c r="C83" s="31" t="s">
        <v>36</v>
      </c>
      <c r="D83" s="39"/>
      <c r="E83" s="39"/>
      <c r="F83" s="29" t="str">
        <f>IF(E18="","",E18)</f>
        <v>1.SčV, a.s.</v>
      </c>
      <c r="G83" s="39"/>
      <c r="H83" s="39"/>
      <c r="I83" s="31" t="s">
        <v>40</v>
      </c>
      <c r="J83" s="35" t="str">
        <f>E24</f>
        <v>Vodohospodářský rozvoj a výstavba a.s.</v>
      </c>
      <c r="K83" s="39"/>
      <c r="L83" s="116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</row>
    <row r="84" spans="1:65" s="2" customFormat="1" ht="10.25" customHeight="1">
      <c r="A84" s="37"/>
      <c r="B84" s="38"/>
      <c r="C84" s="39"/>
      <c r="D84" s="39"/>
      <c r="E84" s="39"/>
      <c r="F84" s="39"/>
      <c r="G84" s="39"/>
      <c r="H84" s="39"/>
      <c r="I84" s="39"/>
      <c r="J84" s="39"/>
      <c r="K84" s="39"/>
      <c r="L84" s="116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</row>
    <row r="85" spans="1:65" s="9" customFormat="1" ht="29.25" customHeight="1">
      <c r="A85" s="143"/>
      <c r="B85" s="144"/>
      <c r="C85" s="145" t="s">
        <v>137</v>
      </c>
      <c r="D85" s="146" t="s">
        <v>64</v>
      </c>
      <c r="E85" s="146" t="s">
        <v>60</v>
      </c>
      <c r="F85" s="146" t="s">
        <v>61</v>
      </c>
      <c r="G85" s="146" t="s">
        <v>138</v>
      </c>
      <c r="H85" s="146" t="s">
        <v>139</v>
      </c>
      <c r="I85" s="146" t="s">
        <v>140</v>
      </c>
      <c r="J85" s="146" t="s">
        <v>134</v>
      </c>
      <c r="K85" s="147" t="s">
        <v>141</v>
      </c>
      <c r="L85" s="148"/>
      <c r="M85" s="71" t="s">
        <v>35</v>
      </c>
      <c r="N85" s="72" t="s">
        <v>49</v>
      </c>
      <c r="O85" s="72" t="s">
        <v>142</v>
      </c>
      <c r="P85" s="72" t="s">
        <v>143</v>
      </c>
      <c r="Q85" s="72" t="s">
        <v>144</v>
      </c>
      <c r="R85" s="72" t="s">
        <v>145</v>
      </c>
      <c r="S85" s="72" t="s">
        <v>146</v>
      </c>
      <c r="T85" s="73" t="s">
        <v>147</v>
      </c>
      <c r="U85" s="143"/>
      <c r="V85" s="143"/>
      <c r="W85" s="143"/>
      <c r="X85" s="143"/>
      <c r="Y85" s="143"/>
      <c r="Z85" s="143"/>
      <c r="AA85" s="143"/>
      <c r="AB85" s="143"/>
      <c r="AC85" s="143"/>
      <c r="AD85" s="143"/>
      <c r="AE85" s="143"/>
    </row>
    <row r="86" spans="1:65" s="2" customFormat="1" ht="22.75" customHeight="1">
      <c r="A86" s="37"/>
      <c r="B86" s="38"/>
      <c r="C86" s="78" t="s">
        <v>148</v>
      </c>
      <c r="D86" s="39"/>
      <c r="E86" s="39"/>
      <c r="F86" s="39"/>
      <c r="G86" s="39"/>
      <c r="H86" s="39"/>
      <c r="I86" s="39"/>
      <c r="J86" s="149">
        <f>BK86</f>
        <v>1111070.0799999998</v>
      </c>
      <c r="K86" s="39"/>
      <c r="L86" s="42"/>
      <c r="M86" s="74"/>
      <c r="N86" s="150"/>
      <c r="O86" s="75"/>
      <c r="P86" s="151">
        <f>P87</f>
        <v>0</v>
      </c>
      <c r="Q86" s="75"/>
      <c r="R86" s="151">
        <f>R87</f>
        <v>57.55957292999998</v>
      </c>
      <c r="S86" s="75"/>
      <c r="T86" s="152">
        <f>T87</f>
        <v>8.6850000000000011E-2</v>
      </c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T86" s="19" t="s">
        <v>78</v>
      </c>
      <c r="AU86" s="19" t="s">
        <v>135</v>
      </c>
      <c r="BK86" s="153">
        <f>BK87</f>
        <v>1111070.0799999998</v>
      </c>
    </row>
    <row r="87" spans="1:65" s="12" customFormat="1" ht="25.9" customHeight="1">
      <c r="B87" s="188"/>
      <c r="C87" s="189"/>
      <c r="D87" s="190" t="s">
        <v>78</v>
      </c>
      <c r="E87" s="191" t="s">
        <v>240</v>
      </c>
      <c r="F87" s="191" t="s">
        <v>241</v>
      </c>
      <c r="G87" s="189"/>
      <c r="H87" s="189"/>
      <c r="I87" s="192"/>
      <c r="J87" s="193">
        <f>BK87</f>
        <v>1111070.0799999998</v>
      </c>
      <c r="K87" s="189"/>
      <c r="L87" s="194"/>
      <c r="M87" s="195"/>
      <c r="N87" s="196"/>
      <c r="O87" s="196"/>
      <c r="P87" s="197">
        <f>P88+P126+P152+P161+P237+P273</f>
        <v>0</v>
      </c>
      <c r="Q87" s="196"/>
      <c r="R87" s="197">
        <f>R88+R126+R152+R161+R237+R273</f>
        <v>57.55957292999998</v>
      </c>
      <c r="S87" s="196"/>
      <c r="T87" s="198">
        <f>T88+T126+T152+T161+T237+T273</f>
        <v>8.6850000000000011E-2</v>
      </c>
      <c r="AR87" s="199" t="s">
        <v>87</v>
      </c>
      <c r="AT87" s="200" t="s">
        <v>78</v>
      </c>
      <c r="AU87" s="200" t="s">
        <v>79</v>
      </c>
      <c r="AY87" s="199" t="s">
        <v>154</v>
      </c>
      <c r="BK87" s="201">
        <f>BK88+BK126+BK152+BK161+BK237+BK273</f>
        <v>1111070.0799999998</v>
      </c>
    </row>
    <row r="88" spans="1:65" s="12" customFormat="1" ht="22.75" customHeight="1">
      <c r="B88" s="188"/>
      <c r="C88" s="189"/>
      <c r="D88" s="190" t="s">
        <v>78</v>
      </c>
      <c r="E88" s="202" t="s">
        <v>87</v>
      </c>
      <c r="F88" s="202" t="s">
        <v>1517</v>
      </c>
      <c r="G88" s="189"/>
      <c r="H88" s="189"/>
      <c r="I88" s="192"/>
      <c r="J88" s="203">
        <f>BK88</f>
        <v>278981.21999999997</v>
      </c>
      <c r="K88" s="189"/>
      <c r="L88" s="194"/>
      <c r="M88" s="195"/>
      <c r="N88" s="196"/>
      <c r="O88" s="196"/>
      <c r="P88" s="197">
        <f>SUM(P89:P125)</f>
        <v>0</v>
      </c>
      <c r="Q88" s="196"/>
      <c r="R88" s="197">
        <f>SUM(R89:R125)</f>
        <v>7.5000000000000002E-4</v>
      </c>
      <c r="S88" s="196"/>
      <c r="T88" s="198">
        <f>SUM(T89:T125)</f>
        <v>0</v>
      </c>
      <c r="AR88" s="199" t="s">
        <v>87</v>
      </c>
      <c r="AT88" s="200" t="s">
        <v>78</v>
      </c>
      <c r="AU88" s="200" t="s">
        <v>87</v>
      </c>
      <c r="AY88" s="199" t="s">
        <v>154</v>
      </c>
      <c r="BK88" s="201">
        <f>SUM(BK89:BK125)</f>
        <v>278981.21999999997</v>
      </c>
    </row>
    <row r="89" spans="1:65" s="2" customFormat="1" ht="16.5" customHeight="1">
      <c r="A89" s="37"/>
      <c r="B89" s="38"/>
      <c r="C89" s="154" t="s">
        <v>87</v>
      </c>
      <c r="D89" s="154" t="s">
        <v>149</v>
      </c>
      <c r="E89" s="155" t="s">
        <v>1518</v>
      </c>
      <c r="F89" s="156" t="s">
        <v>1519</v>
      </c>
      <c r="G89" s="157" t="s">
        <v>859</v>
      </c>
      <c r="H89" s="158">
        <v>25</v>
      </c>
      <c r="I89" s="159">
        <v>71</v>
      </c>
      <c r="J89" s="160">
        <f>ROUND(I89*H89,2)</f>
        <v>1775</v>
      </c>
      <c r="K89" s="156" t="s">
        <v>251</v>
      </c>
      <c r="L89" s="42"/>
      <c r="M89" s="161" t="s">
        <v>35</v>
      </c>
      <c r="N89" s="162" t="s">
        <v>50</v>
      </c>
      <c r="O89" s="67"/>
      <c r="P89" s="163">
        <f>O89*H89</f>
        <v>0</v>
      </c>
      <c r="Q89" s="163">
        <v>3.0000000000000001E-5</v>
      </c>
      <c r="R89" s="163">
        <f>Q89*H89</f>
        <v>7.5000000000000002E-4</v>
      </c>
      <c r="S89" s="163">
        <v>0</v>
      </c>
      <c r="T89" s="164">
        <f>S89*H89</f>
        <v>0</v>
      </c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R89" s="165" t="s">
        <v>163</v>
      </c>
      <c r="AT89" s="165" t="s">
        <v>149</v>
      </c>
      <c r="AU89" s="165" t="s">
        <v>89</v>
      </c>
      <c r="AY89" s="19" t="s">
        <v>154</v>
      </c>
      <c r="BE89" s="166">
        <f>IF(N89="základní",J89,0)</f>
        <v>1775</v>
      </c>
      <c r="BF89" s="166">
        <f>IF(N89="snížená",J89,0)</f>
        <v>0</v>
      </c>
      <c r="BG89" s="166">
        <f>IF(N89="zákl. přenesená",J89,0)</f>
        <v>0</v>
      </c>
      <c r="BH89" s="166">
        <f>IF(N89="sníž. přenesená",J89,0)</f>
        <v>0</v>
      </c>
      <c r="BI89" s="166">
        <f>IF(N89="nulová",J89,0)</f>
        <v>0</v>
      </c>
      <c r="BJ89" s="19" t="s">
        <v>87</v>
      </c>
      <c r="BK89" s="166">
        <f>ROUND(I89*H89,2)</f>
        <v>1775</v>
      </c>
      <c r="BL89" s="19" t="s">
        <v>163</v>
      </c>
      <c r="BM89" s="165" t="s">
        <v>1767</v>
      </c>
    </row>
    <row r="90" spans="1:65" s="2" customFormat="1" ht="10">
      <c r="A90" s="37"/>
      <c r="B90" s="38"/>
      <c r="C90" s="39"/>
      <c r="D90" s="215" t="s">
        <v>253</v>
      </c>
      <c r="E90" s="39"/>
      <c r="F90" s="216" t="s">
        <v>1521</v>
      </c>
      <c r="G90" s="39"/>
      <c r="H90" s="39"/>
      <c r="I90" s="169"/>
      <c r="J90" s="39"/>
      <c r="K90" s="39"/>
      <c r="L90" s="42"/>
      <c r="M90" s="170"/>
      <c r="N90" s="171"/>
      <c r="O90" s="67"/>
      <c r="P90" s="67"/>
      <c r="Q90" s="67"/>
      <c r="R90" s="67"/>
      <c r="S90" s="67"/>
      <c r="T90" s="68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T90" s="19" t="s">
        <v>253</v>
      </c>
      <c r="AU90" s="19" t="s">
        <v>89</v>
      </c>
    </row>
    <row r="91" spans="1:65" s="13" customFormat="1" ht="10">
      <c r="B91" s="204"/>
      <c r="C91" s="205"/>
      <c r="D91" s="167" t="s">
        <v>247</v>
      </c>
      <c r="E91" s="206" t="s">
        <v>35</v>
      </c>
      <c r="F91" s="207" t="s">
        <v>1385</v>
      </c>
      <c r="G91" s="205"/>
      <c r="H91" s="208">
        <v>25</v>
      </c>
      <c r="I91" s="209"/>
      <c r="J91" s="205"/>
      <c r="K91" s="205"/>
      <c r="L91" s="210"/>
      <c r="M91" s="211"/>
      <c r="N91" s="212"/>
      <c r="O91" s="212"/>
      <c r="P91" s="212"/>
      <c r="Q91" s="212"/>
      <c r="R91" s="212"/>
      <c r="S91" s="212"/>
      <c r="T91" s="213"/>
      <c r="AT91" s="214" t="s">
        <v>247</v>
      </c>
      <c r="AU91" s="214" t="s">
        <v>89</v>
      </c>
      <c r="AV91" s="13" t="s">
        <v>89</v>
      </c>
      <c r="AW91" s="13" t="s">
        <v>39</v>
      </c>
      <c r="AX91" s="13" t="s">
        <v>87</v>
      </c>
      <c r="AY91" s="214" t="s">
        <v>154</v>
      </c>
    </row>
    <row r="92" spans="1:65" s="2" customFormat="1" ht="24.15" customHeight="1">
      <c r="A92" s="37"/>
      <c r="B92" s="38"/>
      <c r="C92" s="154" t="s">
        <v>89</v>
      </c>
      <c r="D92" s="154" t="s">
        <v>149</v>
      </c>
      <c r="E92" s="155" t="s">
        <v>1522</v>
      </c>
      <c r="F92" s="156" t="s">
        <v>1523</v>
      </c>
      <c r="G92" s="157" t="s">
        <v>870</v>
      </c>
      <c r="H92" s="158">
        <v>30</v>
      </c>
      <c r="I92" s="159">
        <v>31</v>
      </c>
      <c r="J92" s="160">
        <f>ROUND(I92*H92,2)</f>
        <v>930</v>
      </c>
      <c r="K92" s="156" t="s">
        <v>251</v>
      </c>
      <c r="L92" s="42"/>
      <c r="M92" s="161" t="s">
        <v>35</v>
      </c>
      <c r="N92" s="162" t="s">
        <v>50</v>
      </c>
      <c r="O92" s="67"/>
      <c r="P92" s="163">
        <f>O92*H92</f>
        <v>0</v>
      </c>
      <c r="Q92" s="163">
        <v>0</v>
      </c>
      <c r="R92" s="163">
        <f>Q92*H92</f>
        <v>0</v>
      </c>
      <c r="S92" s="163">
        <v>0</v>
      </c>
      <c r="T92" s="164">
        <f>S92*H92</f>
        <v>0</v>
      </c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R92" s="165" t="s">
        <v>163</v>
      </c>
      <c r="AT92" s="165" t="s">
        <v>149</v>
      </c>
      <c r="AU92" s="165" t="s">
        <v>89</v>
      </c>
      <c r="AY92" s="19" t="s">
        <v>154</v>
      </c>
      <c r="BE92" s="166">
        <f>IF(N92="základní",J92,0)</f>
        <v>930</v>
      </c>
      <c r="BF92" s="166">
        <f>IF(N92="snížená",J92,0)</f>
        <v>0</v>
      </c>
      <c r="BG92" s="166">
        <f>IF(N92="zákl. přenesená",J92,0)</f>
        <v>0</v>
      </c>
      <c r="BH92" s="166">
        <f>IF(N92="sníž. přenesená",J92,0)</f>
        <v>0</v>
      </c>
      <c r="BI92" s="166">
        <f>IF(N92="nulová",J92,0)</f>
        <v>0</v>
      </c>
      <c r="BJ92" s="19" t="s">
        <v>87</v>
      </c>
      <c r="BK92" s="166">
        <f>ROUND(I92*H92,2)</f>
        <v>930</v>
      </c>
      <c r="BL92" s="19" t="s">
        <v>163</v>
      </c>
      <c r="BM92" s="165" t="s">
        <v>1768</v>
      </c>
    </row>
    <row r="93" spans="1:65" s="2" customFormat="1" ht="10">
      <c r="A93" s="37"/>
      <c r="B93" s="38"/>
      <c r="C93" s="39"/>
      <c r="D93" s="215" t="s">
        <v>253</v>
      </c>
      <c r="E93" s="39"/>
      <c r="F93" s="216" t="s">
        <v>1525</v>
      </c>
      <c r="G93" s="39"/>
      <c r="H93" s="39"/>
      <c r="I93" s="169"/>
      <c r="J93" s="39"/>
      <c r="K93" s="39"/>
      <c r="L93" s="42"/>
      <c r="M93" s="170"/>
      <c r="N93" s="171"/>
      <c r="O93" s="67"/>
      <c r="P93" s="67"/>
      <c r="Q93" s="67"/>
      <c r="R93" s="67"/>
      <c r="S93" s="67"/>
      <c r="T93" s="68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T93" s="19" t="s">
        <v>253</v>
      </c>
      <c r="AU93" s="19" t="s">
        <v>89</v>
      </c>
    </row>
    <row r="94" spans="1:65" s="13" customFormat="1" ht="10">
      <c r="B94" s="204"/>
      <c r="C94" s="205"/>
      <c r="D94" s="167" t="s">
        <v>247</v>
      </c>
      <c r="E94" s="206" t="s">
        <v>35</v>
      </c>
      <c r="F94" s="207" t="s">
        <v>1387</v>
      </c>
      <c r="G94" s="205"/>
      <c r="H94" s="208">
        <v>30</v>
      </c>
      <c r="I94" s="209"/>
      <c r="J94" s="205"/>
      <c r="K94" s="205"/>
      <c r="L94" s="210"/>
      <c r="M94" s="211"/>
      <c r="N94" s="212"/>
      <c r="O94" s="212"/>
      <c r="P94" s="212"/>
      <c r="Q94" s="212"/>
      <c r="R94" s="212"/>
      <c r="S94" s="212"/>
      <c r="T94" s="213"/>
      <c r="AT94" s="214" t="s">
        <v>247</v>
      </c>
      <c r="AU94" s="214" t="s">
        <v>89</v>
      </c>
      <c r="AV94" s="13" t="s">
        <v>89</v>
      </c>
      <c r="AW94" s="13" t="s">
        <v>39</v>
      </c>
      <c r="AX94" s="13" t="s">
        <v>87</v>
      </c>
      <c r="AY94" s="214" t="s">
        <v>154</v>
      </c>
    </row>
    <row r="95" spans="1:65" s="2" customFormat="1" ht="24.15" customHeight="1">
      <c r="A95" s="37"/>
      <c r="B95" s="38"/>
      <c r="C95" s="154" t="s">
        <v>159</v>
      </c>
      <c r="D95" s="154" t="s">
        <v>149</v>
      </c>
      <c r="E95" s="155" t="s">
        <v>883</v>
      </c>
      <c r="F95" s="156" t="s">
        <v>884</v>
      </c>
      <c r="G95" s="157" t="s">
        <v>662</v>
      </c>
      <c r="H95" s="158">
        <v>75.391999999999996</v>
      </c>
      <c r="I95" s="159">
        <v>333</v>
      </c>
      <c r="J95" s="160">
        <f>ROUND(I95*H95,2)</f>
        <v>25105.54</v>
      </c>
      <c r="K95" s="156" t="s">
        <v>251</v>
      </c>
      <c r="L95" s="42"/>
      <c r="M95" s="161" t="s">
        <v>35</v>
      </c>
      <c r="N95" s="162" t="s">
        <v>50</v>
      </c>
      <c r="O95" s="67"/>
      <c r="P95" s="163">
        <f>O95*H95</f>
        <v>0</v>
      </c>
      <c r="Q95" s="163">
        <v>0</v>
      </c>
      <c r="R95" s="163">
        <f>Q95*H95</f>
        <v>0</v>
      </c>
      <c r="S95" s="163">
        <v>0</v>
      </c>
      <c r="T95" s="164">
        <f>S95*H95</f>
        <v>0</v>
      </c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R95" s="165" t="s">
        <v>163</v>
      </c>
      <c r="AT95" s="165" t="s">
        <v>149</v>
      </c>
      <c r="AU95" s="165" t="s">
        <v>89</v>
      </c>
      <c r="AY95" s="19" t="s">
        <v>154</v>
      </c>
      <c r="BE95" s="166">
        <f>IF(N95="základní",J95,0)</f>
        <v>25105.54</v>
      </c>
      <c r="BF95" s="166">
        <f>IF(N95="snížená",J95,0)</f>
        <v>0</v>
      </c>
      <c r="BG95" s="166">
        <f>IF(N95="zákl. přenesená",J95,0)</f>
        <v>0</v>
      </c>
      <c r="BH95" s="166">
        <f>IF(N95="sníž. přenesená",J95,0)</f>
        <v>0</v>
      </c>
      <c r="BI95" s="166">
        <f>IF(N95="nulová",J95,0)</f>
        <v>0</v>
      </c>
      <c r="BJ95" s="19" t="s">
        <v>87</v>
      </c>
      <c r="BK95" s="166">
        <f>ROUND(I95*H95,2)</f>
        <v>25105.54</v>
      </c>
      <c r="BL95" s="19" t="s">
        <v>163</v>
      </c>
      <c r="BM95" s="165" t="s">
        <v>1769</v>
      </c>
    </row>
    <row r="96" spans="1:65" s="2" customFormat="1" ht="10">
      <c r="A96" s="37"/>
      <c r="B96" s="38"/>
      <c r="C96" s="39"/>
      <c r="D96" s="215" t="s">
        <v>253</v>
      </c>
      <c r="E96" s="39"/>
      <c r="F96" s="216" t="s">
        <v>886</v>
      </c>
      <c r="G96" s="39"/>
      <c r="H96" s="39"/>
      <c r="I96" s="169"/>
      <c r="J96" s="39"/>
      <c r="K96" s="39"/>
      <c r="L96" s="42"/>
      <c r="M96" s="170"/>
      <c r="N96" s="171"/>
      <c r="O96" s="67"/>
      <c r="P96" s="67"/>
      <c r="Q96" s="67"/>
      <c r="R96" s="67"/>
      <c r="S96" s="67"/>
      <c r="T96" s="68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T96" s="19" t="s">
        <v>253</v>
      </c>
      <c r="AU96" s="19" t="s">
        <v>89</v>
      </c>
    </row>
    <row r="97" spans="1:65" s="13" customFormat="1" ht="10">
      <c r="B97" s="204"/>
      <c r="C97" s="205"/>
      <c r="D97" s="167" t="s">
        <v>247</v>
      </c>
      <c r="E97" s="206" t="s">
        <v>35</v>
      </c>
      <c r="F97" s="207" t="s">
        <v>1770</v>
      </c>
      <c r="G97" s="205"/>
      <c r="H97" s="208">
        <v>251.30600000000001</v>
      </c>
      <c r="I97" s="209"/>
      <c r="J97" s="205"/>
      <c r="K97" s="205"/>
      <c r="L97" s="210"/>
      <c r="M97" s="211"/>
      <c r="N97" s="212"/>
      <c r="O97" s="212"/>
      <c r="P97" s="212"/>
      <c r="Q97" s="212"/>
      <c r="R97" s="212"/>
      <c r="S97" s="212"/>
      <c r="T97" s="213"/>
      <c r="AT97" s="214" t="s">
        <v>247</v>
      </c>
      <c r="AU97" s="214" t="s">
        <v>89</v>
      </c>
      <c r="AV97" s="13" t="s">
        <v>89</v>
      </c>
      <c r="AW97" s="13" t="s">
        <v>39</v>
      </c>
      <c r="AX97" s="13" t="s">
        <v>79</v>
      </c>
      <c r="AY97" s="214" t="s">
        <v>154</v>
      </c>
    </row>
    <row r="98" spans="1:65" s="15" customFormat="1" ht="10">
      <c r="B98" s="238"/>
      <c r="C98" s="239"/>
      <c r="D98" s="167" t="s">
        <v>247</v>
      </c>
      <c r="E98" s="240" t="s">
        <v>35</v>
      </c>
      <c r="F98" s="241" t="s">
        <v>482</v>
      </c>
      <c r="G98" s="239"/>
      <c r="H98" s="242">
        <v>251.30600000000001</v>
      </c>
      <c r="I98" s="243"/>
      <c r="J98" s="239"/>
      <c r="K98" s="239"/>
      <c r="L98" s="244"/>
      <c r="M98" s="245"/>
      <c r="N98" s="246"/>
      <c r="O98" s="246"/>
      <c r="P98" s="246"/>
      <c r="Q98" s="246"/>
      <c r="R98" s="246"/>
      <c r="S98" s="246"/>
      <c r="T98" s="247"/>
      <c r="AT98" s="248" t="s">
        <v>247</v>
      </c>
      <c r="AU98" s="248" t="s">
        <v>89</v>
      </c>
      <c r="AV98" s="15" t="s">
        <v>159</v>
      </c>
      <c r="AW98" s="15" t="s">
        <v>39</v>
      </c>
      <c r="AX98" s="15" t="s">
        <v>79</v>
      </c>
      <c r="AY98" s="248" t="s">
        <v>154</v>
      </c>
    </row>
    <row r="99" spans="1:65" s="13" customFormat="1" ht="10">
      <c r="B99" s="204"/>
      <c r="C99" s="205"/>
      <c r="D99" s="167" t="s">
        <v>247</v>
      </c>
      <c r="E99" s="206" t="s">
        <v>35</v>
      </c>
      <c r="F99" s="207" t="s">
        <v>1771</v>
      </c>
      <c r="G99" s="205"/>
      <c r="H99" s="208">
        <v>75.391999999999996</v>
      </c>
      <c r="I99" s="209"/>
      <c r="J99" s="205"/>
      <c r="K99" s="205"/>
      <c r="L99" s="210"/>
      <c r="M99" s="211"/>
      <c r="N99" s="212"/>
      <c r="O99" s="212"/>
      <c r="P99" s="212"/>
      <c r="Q99" s="212"/>
      <c r="R99" s="212"/>
      <c r="S99" s="212"/>
      <c r="T99" s="213"/>
      <c r="AT99" s="214" t="s">
        <v>247</v>
      </c>
      <c r="AU99" s="214" t="s">
        <v>89</v>
      </c>
      <c r="AV99" s="13" t="s">
        <v>89</v>
      </c>
      <c r="AW99" s="13" t="s">
        <v>39</v>
      </c>
      <c r="AX99" s="13" t="s">
        <v>87</v>
      </c>
      <c r="AY99" s="214" t="s">
        <v>154</v>
      </c>
    </row>
    <row r="100" spans="1:65" s="2" customFormat="1" ht="24.15" customHeight="1">
      <c r="A100" s="37"/>
      <c r="B100" s="38"/>
      <c r="C100" s="154" t="s">
        <v>163</v>
      </c>
      <c r="D100" s="154" t="s">
        <v>149</v>
      </c>
      <c r="E100" s="155" t="s">
        <v>894</v>
      </c>
      <c r="F100" s="156" t="s">
        <v>895</v>
      </c>
      <c r="G100" s="157" t="s">
        <v>662</v>
      </c>
      <c r="H100" s="158">
        <v>50.261000000000003</v>
      </c>
      <c r="I100" s="159">
        <v>561</v>
      </c>
      <c r="J100" s="160">
        <f>ROUND(I100*H100,2)</f>
        <v>28196.42</v>
      </c>
      <c r="K100" s="156" t="s">
        <v>251</v>
      </c>
      <c r="L100" s="42"/>
      <c r="M100" s="161" t="s">
        <v>35</v>
      </c>
      <c r="N100" s="162" t="s">
        <v>50</v>
      </c>
      <c r="O100" s="67"/>
      <c r="P100" s="163">
        <f>O100*H100</f>
        <v>0</v>
      </c>
      <c r="Q100" s="163">
        <v>0</v>
      </c>
      <c r="R100" s="163">
        <f>Q100*H100</f>
        <v>0</v>
      </c>
      <c r="S100" s="163">
        <v>0</v>
      </c>
      <c r="T100" s="164">
        <f>S100*H100</f>
        <v>0</v>
      </c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R100" s="165" t="s">
        <v>163</v>
      </c>
      <c r="AT100" s="165" t="s">
        <v>149</v>
      </c>
      <c r="AU100" s="165" t="s">
        <v>89</v>
      </c>
      <c r="AY100" s="19" t="s">
        <v>154</v>
      </c>
      <c r="BE100" s="166">
        <f>IF(N100="základní",J100,0)</f>
        <v>28196.42</v>
      </c>
      <c r="BF100" s="166">
        <f>IF(N100="snížená",J100,0)</f>
        <v>0</v>
      </c>
      <c r="BG100" s="166">
        <f>IF(N100="zákl. přenesená",J100,0)</f>
        <v>0</v>
      </c>
      <c r="BH100" s="166">
        <f>IF(N100="sníž. přenesená",J100,0)</f>
        <v>0</v>
      </c>
      <c r="BI100" s="166">
        <f>IF(N100="nulová",J100,0)</f>
        <v>0</v>
      </c>
      <c r="BJ100" s="19" t="s">
        <v>87</v>
      </c>
      <c r="BK100" s="166">
        <f>ROUND(I100*H100,2)</f>
        <v>28196.42</v>
      </c>
      <c r="BL100" s="19" t="s">
        <v>163</v>
      </c>
      <c r="BM100" s="165" t="s">
        <v>1772</v>
      </c>
    </row>
    <row r="101" spans="1:65" s="2" customFormat="1" ht="10">
      <c r="A101" s="37"/>
      <c r="B101" s="38"/>
      <c r="C101" s="39"/>
      <c r="D101" s="215" t="s">
        <v>253</v>
      </c>
      <c r="E101" s="39"/>
      <c r="F101" s="216" t="s">
        <v>897</v>
      </c>
      <c r="G101" s="39"/>
      <c r="H101" s="39"/>
      <c r="I101" s="169"/>
      <c r="J101" s="39"/>
      <c r="K101" s="39"/>
      <c r="L101" s="42"/>
      <c r="M101" s="170"/>
      <c r="N101" s="171"/>
      <c r="O101" s="67"/>
      <c r="P101" s="67"/>
      <c r="Q101" s="67"/>
      <c r="R101" s="67"/>
      <c r="S101" s="67"/>
      <c r="T101" s="68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T101" s="19" t="s">
        <v>253</v>
      </c>
      <c r="AU101" s="19" t="s">
        <v>89</v>
      </c>
    </row>
    <row r="102" spans="1:65" s="13" customFormat="1" ht="10">
      <c r="B102" s="204"/>
      <c r="C102" s="205"/>
      <c r="D102" s="167" t="s">
        <v>247</v>
      </c>
      <c r="E102" s="206" t="s">
        <v>35</v>
      </c>
      <c r="F102" s="207" t="s">
        <v>1770</v>
      </c>
      <c r="G102" s="205"/>
      <c r="H102" s="208">
        <v>251.30600000000001</v>
      </c>
      <c r="I102" s="209"/>
      <c r="J102" s="205"/>
      <c r="K102" s="205"/>
      <c r="L102" s="210"/>
      <c r="M102" s="211"/>
      <c r="N102" s="212"/>
      <c r="O102" s="212"/>
      <c r="P102" s="212"/>
      <c r="Q102" s="212"/>
      <c r="R102" s="212"/>
      <c r="S102" s="212"/>
      <c r="T102" s="213"/>
      <c r="AT102" s="214" t="s">
        <v>247</v>
      </c>
      <c r="AU102" s="214" t="s">
        <v>89</v>
      </c>
      <c r="AV102" s="13" t="s">
        <v>89</v>
      </c>
      <c r="AW102" s="13" t="s">
        <v>39</v>
      </c>
      <c r="AX102" s="13" t="s">
        <v>79</v>
      </c>
      <c r="AY102" s="214" t="s">
        <v>154</v>
      </c>
    </row>
    <row r="103" spans="1:65" s="15" customFormat="1" ht="10">
      <c r="B103" s="238"/>
      <c r="C103" s="239"/>
      <c r="D103" s="167" t="s">
        <v>247</v>
      </c>
      <c r="E103" s="240" t="s">
        <v>35</v>
      </c>
      <c r="F103" s="241" t="s">
        <v>482</v>
      </c>
      <c r="G103" s="239"/>
      <c r="H103" s="242">
        <v>251.30600000000001</v>
      </c>
      <c r="I103" s="243"/>
      <c r="J103" s="239"/>
      <c r="K103" s="239"/>
      <c r="L103" s="244"/>
      <c r="M103" s="245"/>
      <c r="N103" s="246"/>
      <c r="O103" s="246"/>
      <c r="P103" s="246"/>
      <c r="Q103" s="246"/>
      <c r="R103" s="246"/>
      <c r="S103" s="246"/>
      <c r="T103" s="247"/>
      <c r="AT103" s="248" t="s">
        <v>247</v>
      </c>
      <c r="AU103" s="248" t="s">
        <v>89</v>
      </c>
      <c r="AV103" s="15" t="s">
        <v>159</v>
      </c>
      <c r="AW103" s="15" t="s">
        <v>39</v>
      </c>
      <c r="AX103" s="15" t="s">
        <v>79</v>
      </c>
      <c r="AY103" s="248" t="s">
        <v>154</v>
      </c>
    </row>
    <row r="104" spans="1:65" s="13" customFormat="1" ht="10">
      <c r="B104" s="204"/>
      <c r="C104" s="205"/>
      <c r="D104" s="167" t="s">
        <v>247</v>
      </c>
      <c r="E104" s="206" t="s">
        <v>35</v>
      </c>
      <c r="F104" s="207" t="s">
        <v>1773</v>
      </c>
      <c r="G104" s="205"/>
      <c r="H104" s="208">
        <v>50.261000000000003</v>
      </c>
      <c r="I104" s="209"/>
      <c r="J104" s="205"/>
      <c r="K104" s="205"/>
      <c r="L104" s="210"/>
      <c r="M104" s="211"/>
      <c r="N104" s="212"/>
      <c r="O104" s="212"/>
      <c r="P104" s="212"/>
      <c r="Q104" s="212"/>
      <c r="R104" s="212"/>
      <c r="S104" s="212"/>
      <c r="T104" s="213"/>
      <c r="AT104" s="214" t="s">
        <v>247</v>
      </c>
      <c r="AU104" s="214" t="s">
        <v>89</v>
      </c>
      <c r="AV104" s="13" t="s">
        <v>89</v>
      </c>
      <c r="AW104" s="13" t="s">
        <v>39</v>
      </c>
      <c r="AX104" s="13" t="s">
        <v>87</v>
      </c>
      <c r="AY104" s="214" t="s">
        <v>154</v>
      </c>
    </row>
    <row r="105" spans="1:65" s="2" customFormat="1" ht="24.15" customHeight="1">
      <c r="A105" s="37"/>
      <c r="B105" s="38"/>
      <c r="C105" s="154" t="s">
        <v>167</v>
      </c>
      <c r="D105" s="154" t="s">
        <v>149</v>
      </c>
      <c r="E105" s="155" t="s">
        <v>899</v>
      </c>
      <c r="F105" s="156" t="s">
        <v>900</v>
      </c>
      <c r="G105" s="157" t="s">
        <v>662</v>
      </c>
      <c r="H105" s="158">
        <v>75.391999999999996</v>
      </c>
      <c r="I105" s="159">
        <v>763</v>
      </c>
      <c r="J105" s="160">
        <f>ROUND(I105*H105,2)</f>
        <v>57524.1</v>
      </c>
      <c r="K105" s="156" t="s">
        <v>251</v>
      </c>
      <c r="L105" s="42"/>
      <c r="M105" s="161" t="s">
        <v>35</v>
      </c>
      <c r="N105" s="162" t="s">
        <v>50</v>
      </c>
      <c r="O105" s="67"/>
      <c r="P105" s="163">
        <f>O105*H105</f>
        <v>0</v>
      </c>
      <c r="Q105" s="163">
        <v>0</v>
      </c>
      <c r="R105" s="163">
        <f>Q105*H105</f>
        <v>0</v>
      </c>
      <c r="S105" s="163">
        <v>0</v>
      </c>
      <c r="T105" s="164">
        <f>S105*H105</f>
        <v>0</v>
      </c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R105" s="165" t="s">
        <v>163</v>
      </c>
      <c r="AT105" s="165" t="s">
        <v>149</v>
      </c>
      <c r="AU105" s="165" t="s">
        <v>89</v>
      </c>
      <c r="AY105" s="19" t="s">
        <v>154</v>
      </c>
      <c r="BE105" s="166">
        <f>IF(N105="základní",J105,0)</f>
        <v>57524.1</v>
      </c>
      <c r="BF105" s="166">
        <f>IF(N105="snížená",J105,0)</f>
        <v>0</v>
      </c>
      <c r="BG105" s="166">
        <f>IF(N105="zákl. přenesená",J105,0)</f>
        <v>0</v>
      </c>
      <c r="BH105" s="166">
        <f>IF(N105="sníž. přenesená",J105,0)</f>
        <v>0</v>
      </c>
      <c r="BI105" s="166">
        <f>IF(N105="nulová",J105,0)</f>
        <v>0</v>
      </c>
      <c r="BJ105" s="19" t="s">
        <v>87</v>
      </c>
      <c r="BK105" s="166">
        <f>ROUND(I105*H105,2)</f>
        <v>57524.1</v>
      </c>
      <c r="BL105" s="19" t="s">
        <v>163</v>
      </c>
      <c r="BM105" s="165" t="s">
        <v>1774</v>
      </c>
    </row>
    <row r="106" spans="1:65" s="2" customFormat="1" ht="10">
      <c r="A106" s="37"/>
      <c r="B106" s="38"/>
      <c r="C106" s="39"/>
      <c r="D106" s="215" t="s">
        <v>253</v>
      </c>
      <c r="E106" s="39"/>
      <c r="F106" s="216" t="s">
        <v>902</v>
      </c>
      <c r="G106" s="39"/>
      <c r="H106" s="39"/>
      <c r="I106" s="169"/>
      <c r="J106" s="39"/>
      <c r="K106" s="39"/>
      <c r="L106" s="42"/>
      <c r="M106" s="170"/>
      <c r="N106" s="171"/>
      <c r="O106" s="67"/>
      <c r="P106" s="67"/>
      <c r="Q106" s="67"/>
      <c r="R106" s="67"/>
      <c r="S106" s="67"/>
      <c r="T106" s="68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T106" s="19" t="s">
        <v>253</v>
      </c>
      <c r="AU106" s="19" t="s">
        <v>89</v>
      </c>
    </row>
    <row r="107" spans="1:65" s="13" customFormat="1" ht="10">
      <c r="B107" s="204"/>
      <c r="C107" s="205"/>
      <c r="D107" s="167" t="s">
        <v>247</v>
      </c>
      <c r="E107" s="206" t="s">
        <v>35</v>
      </c>
      <c r="F107" s="207" t="s">
        <v>1770</v>
      </c>
      <c r="G107" s="205"/>
      <c r="H107" s="208">
        <v>251.30600000000001</v>
      </c>
      <c r="I107" s="209"/>
      <c r="J107" s="205"/>
      <c r="K107" s="205"/>
      <c r="L107" s="210"/>
      <c r="M107" s="211"/>
      <c r="N107" s="212"/>
      <c r="O107" s="212"/>
      <c r="P107" s="212"/>
      <c r="Q107" s="212"/>
      <c r="R107" s="212"/>
      <c r="S107" s="212"/>
      <c r="T107" s="213"/>
      <c r="AT107" s="214" t="s">
        <v>247</v>
      </c>
      <c r="AU107" s="214" t="s">
        <v>89</v>
      </c>
      <c r="AV107" s="13" t="s">
        <v>89</v>
      </c>
      <c r="AW107" s="13" t="s">
        <v>39</v>
      </c>
      <c r="AX107" s="13" t="s">
        <v>79</v>
      </c>
      <c r="AY107" s="214" t="s">
        <v>154</v>
      </c>
    </row>
    <row r="108" spans="1:65" s="15" customFormat="1" ht="10">
      <c r="B108" s="238"/>
      <c r="C108" s="239"/>
      <c r="D108" s="167" t="s">
        <v>247</v>
      </c>
      <c r="E108" s="240" t="s">
        <v>35</v>
      </c>
      <c r="F108" s="241" t="s">
        <v>482</v>
      </c>
      <c r="G108" s="239"/>
      <c r="H108" s="242">
        <v>251.30600000000001</v>
      </c>
      <c r="I108" s="243"/>
      <c r="J108" s="239"/>
      <c r="K108" s="239"/>
      <c r="L108" s="244"/>
      <c r="M108" s="245"/>
      <c r="N108" s="246"/>
      <c r="O108" s="246"/>
      <c r="P108" s="246"/>
      <c r="Q108" s="246"/>
      <c r="R108" s="246"/>
      <c r="S108" s="246"/>
      <c r="T108" s="247"/>
      <c r="AT108" s="248" t="s">
        <v>247</v>
      </c>
      <c r="AU108" s="248" t="s">
        <v>89</v>
      </c>
      <c r="AV108" s="15" t="s">
        <v>159</v>
      </c>
      <c r="AW108" s="15" t="s">
        <v>39</v>
      </c>
      <c r="AX108" s="15" t="s">
        <v>79</v>
      </c>
      <c r="AY108" s="248" t="s">
        <v>154</v>
      </c>
    </row>
    <row r="109" spans="1:65" s="13" customFormat="1" ht="10">
      <c r="B109" s="204"/>
      <c r="C109" s="205"/>
      <c r="D109" s="167" t="s">
        <v>247</v>
      </c>
      <c r="E109" s="206" t="s">
        <v>35</v>
      </c>
      <c r="F109" s="207" t="s">
        <v>1771</v>
      </c>
      <c r="G109" s="205"/>
      <c r="H109" s="208">
        <v>75.391999999999996</v>
      </c>
      <c r="I109" s="209"/>
      <c r="J109" s="205"/>
      <c r="K109" s="205"/>
      <c r="L109" s="210"/>
      <c r="M109" s="211"/>
      <c r="N109" s="212"/>
      <c r="O109" s="212"/>
      <c r="P109" s="212"/>
      <c r="Q109" s="212"/>
      <c r="R109" s="212"/>
      <c r="S109" s="212"/>
      <c r="T109" s="213"/>
      <c r="AT109" s="214" t="s">
        <v>247</v>
      </c>
      <c r="AU109" s="214" t="s">
        <v>89</v>
      </c>
      <c r="AV109" s="13" t="s">
        <v>89</v>
      </c>
      <c r="AW109" s="13" t="s">
        <v>39</v>
      </c>
      <c r="AX109" s="13" t="s">
        <v>87</v>
      </c>
      <c r="AY109" s="214" t="s">
        <v>154</v>
      </c>
    </row>
    <row r="110" spans="1:65" s="2" customFormat="1" ht="24.15" customHeight="1">
      <c r="A110" s="37"/>
      <c r="B110" s="38"/>
      <c r="C110" s="154" t="s">
        <v>171</v>
      </c>
      <c r="D110" s="154" t="s">
        <v>149</v>
      </c>
      <c r="E110" s="155" t="s">
        <v>903</v>
      </c>
      <c r="F110" s="156" t="s">
        <v>904</v>
      </c>
      <c r="G110" s="157" t="s">
        <v>662</v>
      </c>
      <c r="H110" s="158">
        <v>50.261000000000003</v>
      </c>
      <c r="I110" s="159">
        <v>1350</v>
      </c>
      <c r="J110" s="160">
        <f>ROUND(I110*H110,2)</f>
        <v>67852.350000000006</v>
      </c>
      <c r="K110" s="156" t="s">
        <v>251</v>
      </c>
      <c r="L110" s="42"/>
      <c r="M110" s="161" t="s">
        <v>35</v>
      </c>
      <c r="N110" s="162" t="s">
        <v>50</v>
      </c>
      <c r="O110" s="67"/>
      <c r="P110" s="163">
        <f>O110*H110</f>
        <v>0</v>
      </c>
      <c r="Q110" s="163">
        <v>0</v>
      </c>
      <c r="R110" s="163">
        <f>Q110*H110</f>
        <v>0</v>
      </c>
      <c r="S110" s="163">
        <v>0</v>
      </c>
      <c r="T110" s="164">
        <f>S110*H110</f>
        <v>0</v>
      </c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R110" s="165" t="s">
        <v>163</v>
      </c>
      <c r="AT110" s="165" t="s">
        <v>149</v>
      </c>
      <c r="AU110" s="165" t="s">
        <v>89</v>
      </c>
      <c r="AY110" s="19" t="s">
        <v>154</v>
      </c>
      <c r="BE110" s="166">
        <f>IF(N110="základní",J110,0)</f>
        <v>67852.350000000006</v>
      </c>
      <c r="BF110" s="166">
        <f>IF(N110="snížená",J110,0)</f>
        <v>0</v>
      </c>
      <c r="BG110" s="166">
        <f>IF(N110="zákl. přenesená",J110,0)</f>
        <v>0</v>
      </c>
      <c r="BH110" s="166">
        <f>IF(N110="sníž. přenesená",J110,0)</f>
        <v>0</v>
      </c>
      <c r="BI110" s="166">
        <f>IF(N110="nulová",J110,0)</f>
        <v>0</v>
      </c>
      <c r="BJ110" s="19" t="s">
        <v>87</v>
      </c>
      <c r="BK110" s="166">
        <f>ROUND(I110*H110,2)</f>
        <v>67852.350000000006</v>
      </c>
      <c r="BL110" s="19" t="s">
        <v>163</v>
      </c>
      <c r="BM110" s="165" t="s">
        <v>1775</v>
      </c>
    </row>
    <row r="111" spans="1:65" s="2" customFormat="1" ht="10">
      <c r="A111" s="37"/>
      <c r="B111" s="38"/>
      <c r="C111" s="39"/>
      <c r="D111" s="215" t="s">
        <v>253</v>
      </c>
      <c r="E111" s="39"/>
      <c r="F111" s="216" t="s">
        <v>906</v>
      </c>
      <c r="G111" s="39"/>
      <c r="H111" s="39"/>
      <c r="I111" s="169"/>
      <c r="J111" s="39"/>
      <c r="K111" s="39"/>
      <c r="L111" s="42"/>
      <c r="M111" s="170"/>
      <c r="N111" s="171"/>
      <c r="O111" s="67"/>
      <c r="P111" s="67"/>
      <c r="Q111" s="67"/>
      <c r="R111" s="67"/>
      <c r="S111" s="67"/>
      <c r="T111" s="68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T111" s="19" t="s">
        <v>253</v>
      </c>
      <c r="AU111" s="19" t="s">
        <v>89</v>
      </c>
    </row>
    <row r="112" spans="1:65" s="13" customFormat="1" ht="10">
      <c r="B112" s="204"/>
      <c r="C112" s="205"/>
      <c r="D112" s="167" t="s">
        <v>247</v>
      </c>
      <c r="E112" s="206" t="s">
        <v>35</v>
      </c>
      <c r="F112" s="207" t="s">
        <v>1770</v>
      </c>
      <c r="G112" s="205"/>
      <c r="H112" s="208">
        <v>251.30600000000001</v>
      </c>
      <c r="I112" s="209"/>
      <c r="J112" s="205"/>
      <c r="K112" s="205"/>
      <c r="L112" s="210"/>
      <c r="M112" s="211"/>
      <c r="N112" s="212"/>
      <c r="O112" s="212"/>
      <c r="P112" s="212"/>
      <c r="Q112" s="212"/>
      <c r="R112" s="212"/>
      <c r="S112" s="212"/>
      <c r="T112" s="213"/>
      <c r="AT112" s="214" t="s">
        <v>247</v>
      </c>
      <c r="AU112" s="214" t="s">
        <v>89</v>
      </c>
      <c r="AV112" s="13" t="s">
        <v>89</v>
      </c>
      <c r="AW112" s="13" t="s">
        <v>39</v>
      </c>
      <c r="AX112" s="13" t="s">
        <v>79</v>
      </c>
      <c r="AY112" s="214" t="s">
        <v>154</v>
      </c>
    </row>
    <row r="113" spans="1:65" s="15" customFormat="1" ht="10">
      <c r="B113" s="238"/>
      <c r="C113" s="239"/>
      <c r="D113" s="167" t="s">
        <v>247</v>
      </c>
      <c r="E113" s="240" t="s">
        <v>35</v>
      </c>
      <c r="F113" s="241" t="s">
        <v>482</v>
      </c>
      <c r="G113" s="239"/>
      <c r="H113" s="242">
        <v>251.30600000000001</v>
      </c>
      <c r="I113" s="243"/>
      <c r="J113" s="239"/>
      <c r="K113" s="239"/>
      <c r="L113" s="244"/>
      <c r="M113" s="245"/>
      <c r="N113" s="246"/>
      <c r="O113" s="246"/>
      <c r="P113" s="246"/>
      <c r="Q113" s="246"/>
      <c r="R113" s="246"/>
      <c r="S113" s="246"/>
      <c r="T113" s="247"/>
      <c r="AT113" s="248" t="s">
        <v>247</v>
      </c>
      <c r="AU113" s="248" t="s">
        <v>89</v>
      </c>
      <c r="AV113" s="15" t="s">
        <v>159</v>
      </c>
      <c r="AW113" s="15" t="s">
        <v>39</v>
      </c>
      <c r="AX113" s="15" t="s">
        <v>79</v>
      </c>
      <c r="AY113" s="248" t="s">
        <v>154</v>
      </c>
    </row>
    <row r="114" spans="1:65" s="13" customFormat="1" ht="10">
      <c r="B114" s="204"/>
      <c r="C114" s="205"/>
      <c r="D114" s="167" t="s">
        <v>247</v>
      </c>
      <c r="E114" s="206" t="s">
        <v>35</v>
      </c>
      <c r="F114" s="207" t="s">
        <v>1773</v>
      </c>
      <c r="G114" s="205"/>
      <c r="H114" s="208">
        <v>50.261000000000003</v>
      </c>
      <c r="I114" s="209"/>
      <c r="J114" s="205"/>
      <c r="K114" s="205"/>
      <c r="L114" s="210"/>
      <c r="M114" s="211"/>
      <c r="N114" s="212"/>
      <c r="O114" s="212"/>
      <c r="P114" s="212"/>
      <c r="Q114" s="212"/>
      <c r="R114" s="212"/>
      <c r="S114" s="212"/>
      <c r="T114" s="213"/>
      <c r="AT114" s="214" t="s">
        <v>247</v>
      </c>
      <c r="AU114" s="214" t="s">
        <v>89</v>
      </c>
      <c r="AV114" s="13" t="s">
        <v>89</v>
      </c>
      <c r="AW114" s="13" t="s">
        <v>39</v>
      </c>
      <c r="AX114" s="13" t="s">
        <v>87</v>
      </c>
      <c r="AY114" s="214" t="s">
        <v>154</v>
      </c>
    </row>
    <row r="115" spans="1:65" s="2" customFormat="1" ht="24.15" customHeight="1">
      <c r="A115" s="37"/>
      <c r="B115" s="38"/>
      <c r="C115" s="154" t="s">
        <v>175</v>
      </c>
      <c r="D115" s="154" t="s">
        <v>149</v>
      </c>
      <c r="E115" s="155" t="s">
        <v>1556</v>
      </c>
      <c r="F115" s="156" t="s">
        <v>1557</v>
      </c>
      <c r="G115" s="157" t="s">
        <v>662</v>
      </c>
      <c r="H115" s="158">
        <v>187.66900000000001</v>
      </c>
      <c r="I115" s="159">
        <v>79.3</v>
      </c>
      <c r="J115" s="160">
        <f>ROUND(I115*H115,2)</f>
        <v>14882.15</v>
      </c>
      <c r="K115" s="156" t="s">
        <v>251</v>
      </c>
      <c r="L115" s="42"/>
      <c r="M115" s="161" t="s">
        <v>35</v>
      </c>
      <c r="N115" s="162" t="s">
        <v>50</v>
      </c>
      <c r="O115" s="67"/>
      <c r="P115" s="163">
        <f>O115*H115</f>
        <v>0</v>
      </c>
      <c r="Q115" s="163">
        <v>0</v>
      </c>
      <c r="R115" s="163">
        <f>Q115*H115</f>
        <v>0</v>
      </c>
      <c r="S115" s="163">
        <v>0</v>
      </c>
      <c r="T115" s="164">
        <f>S115*H115</f>
        <v>0</v>
      </c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R115" s="165" t="s">
        <v>163</v>
      </c>
      <c r="AT115" s="165" t="s">
        <v>149</v>
      </c>
      <c r="AU115" s="165" t="s">
        <v>89</v>
      </c>
      <c r="AY115" s="19" t="s">
        <v>154</v>
      </c>
      <c r="BE115" s="166">
        <f>IF(N115="základní",J115,0)</f>
        <v>14882.15</v>
      </c>
      <c r="BF115" s="166">
        <f>IF(N115="snížená",J115,0)</f>
        <v>0</v>
      </c>
      <c r="BG115" s="166">
        <f>IF(N115="zákl. přenesená",J115,0)</f>
        <v>0</v>
      </c>
      <c r="BH115" s="166">
        <f>IF(N115="sníž. přenesená",J115,0)</f>
        <v>0</v>
      </c>
      <c r="BI115" s="166">
        <f>IF(N115="nulová",J115,0)</f>
        <v>0</v>
      </c>
      <c r="BJ115" s="19" t="s">
        <v>87</v>
      </c>
      <c r="BK115" s="166">
        <f>ROUND(I115*H115,2)</f>
        <v>14882.15</v>
      </c>
      <c r="BL115" s="19" t="s">
        <v>163</v>
      </c>
      <c r="BM115" s="165" t="s">
        <v>1776</v>
      </c>
    </row>
    <row r="116" spans="1:65" s="2" customFormat="1" ht="10">
      <c r="A116" s="37"/>
      <c r="B116" s="38"/>
      <c r="C116" s="39"/>
      <c r="D116" s="215" t="s">
        <v>253</v>
      </c>
      <c r="E116" s="39"/>
      <c r="F116" s="216" t="s">
        <v>1559</v>
      </c>
      <c r="G116" s="39"/>
      <c r="H116" s="39"/>
      <c r="I116" s="169"/>
      <c r="J116" s="39"/>
      <c r="K116" s="39"/>
      <c r="L116" s="42"/>
      <c r="M116" s="170"/>
      <c r="N116" s="171"/>
      <c r="O116" s="67"/>
      <c r="P116" s="67"/>
      <c r="Q116" s="67"/>
      <c r="R116" s="67"/>
      <c r="S116" s="67"/>
      <c r="T116" s="68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T116" s="19" t="s">
        <v>253</v>
      </c>
      <c r="AU116" s="19" t="s">
        <v>89</v>
      </c>
    </row>
    <row r="117" spans="1:65" s="13" customFormat="1" ht="10">
      <c r="B117" s="204"/>
      <c r="C117" s="205"/>
      <c r="D117" s="167" t="s">
        <v>247</v>
      </c>
      <c r="E117" s="206" t="s">
        <v>35</v>
      </c>
      <c r="F117" s="207" t="s">
        <v>1777</v>
      </c>
      <c r="G117" s="205"/>
      <c r="H117" s="208">
        <v>251.30600000000001</v>
      </c>
      <c r="I117" s="209"/>
      <c r="J117" s="205"/>
      <c r="K117" s="205"/>
      <c r="L117" s="210"/>
      <c r="M117" s="211"/>
      <c r="N117" s="212"/>
      <c r="O117" s="212"/>
      <c r="P117" s="212"/>
      <c r="Q117" s="212"/>
      <c r="R117" s="212"/>
      <c r="S117" s="212"/>
      <c r="T117" s="213"/>
      <c r="AT117" s="214" t="s">
        <v>247</v>
      </c>
      <c r="AU117" s="214" t="s">
        <v>89</v>
      </c>
      <c r="AV117" s="13" t="s">
        <v>89</v>
      </c>
      <c r="AW117" s="13" t="s">
        <v>39</v>
      </c>
      <c r="AX117" s="13" t="s">
        <v>79</v>
      </c>
      <c r="AY117" s="214" t="s">
        <v>154</v>
      </c>
    </row>
    <row r="118" spans="1:65" s="13" customFormat="1" ht="10">
      <c r="B118" s="204"/>
      <c r="C118" s="205"/>
      <c r="D118" s="167" t="s">
        <v>247</v>
      </c>
      <c r="E118" s="206" t="s">
        <v>35</v>
      </c>
      <c r="F118" s="207" t="s">
        <v>1778</v>
      </c>
      <c r="G118" s="205"/>
      <c r="H118" s="208">
        <v>-3.2509999999999999</v>
      </c>
      <c r="I118" s="209"/>
      <c r="J118" s="205"/>
      <c r="K118" s="205"/>
      <c r="L118" s="210"/>
      <c r="M118" s="211"/>
      <c r="N118" s="212"/>
      <c r="O118" s="212"/>
      <c r="P118" s="212"/>
      <c r="Q118" s="212"/>
      <c r="R118" s="212"/>
      <c r="S118" s="212"/>
      <c r="T118" s="213"/>
      <c r="AT118" s="214" t="s">
        <v>247</v>
      </c>
      <c r="AU118" s="214" t="s">
        <v>89</v>
      </c>
      <c r="AV118" s="13" t="s">
        <v>89</v>
      </c>
      <c r="AW118" s="13" t="s">
        <v>39</v>
      </c>
      <c r="AX118" s="13" t="s">
        <v>79</v>
      </c>
      <c r="AY118" s="214" t="s">
        <v>154</v>
      </c>
    </row>
    <row r="119" spans="1:65" s="13" customFormat="1" ht="10">
      <c r="B119" s="204"/>
      <c r="C119" s="205"/>
      <c r="D119" s="167" t="s">
        <v>247</v>
      </c>
      <c r="E119" s="206" t="s">
        <v>35</v>
      </c>
      <c r="F119" s="207" t="s">
        <v>1779</v>
      </c>
      <c r="G119" s="205"/>
      <c r="H119" s="208">
        <v>-4.8769999999999998</v>
      </c>
      <c r="I119" s="209"/>
      <c r="J119" s="205"/>
      <c r="K119" s="205"/>
      <c r="L119" s="210"/>
      <c r="M119" s="211"/>
      <c r="N119" s="212"/>
      <c r="O119" s="212"/>
      <c r="P119" s="212"/>
      <c r="Q119" s="212"/>
      <c r="R119" s="212"/>
      <c r="S119" s="212"/>
      <c r="T119" s="213"/>
      <c r="AT119" s="214" t="s">
        <v>247</v>
      </c>
      <c r="AU119" s="214" t="s">
        <v>89</v>
      </c>
      <c r="AV119" s="13" t="s">
        <v>89</v>
      </c>
      <c r="AW119" s="13" t="s">
        <v>39</v>
      </c>
      <c r="AX119" s="13" t="s">
        <v>79</v>
      </c>
      <c r="AY119" s="214" t="s">
        <v>154</v>
      </c>
    </row>
    <row r="120" spans="1:65" s="13" customFormat="1" ht="10">
      <c r="B120" s="204"/>
      <c r="C120" s="205"/>
      <c r="D120" s="167" t="s">
        <v>247</v>
      </c>
      <c r="E120" s="206" t="s">
        <v>35</v>
      </c>
      <c r="F120" s="207" t="s">
        <v>1780</v>
      </c>
      <c r="G120" s="205"/>
      <c r="H120" s="208">
        <v>-55.509</v>
      </c>
      <c r="I120" s="209"/>
      <c r="J120" s="205"/>
      <c r="K120" s="205"/>
      <c r="L120" s="210"/>
      <c r="M120" s="211"/>
      <c r="N120" s="212"/>
      <c r="O120" s="212"/>
      <c r="P120" s="212"/>
      <c r="Q120" s="212"/>
      <c r="R120" s="212"/>
      <c r="S120" s="212"/>
      <c r="T120" s="213"/>
      <c r="AT120" s="214" t="s">
        <v>247</v>
      </c>
      <c r="AU120" s="214" t="s">
        <v>89</v>
      </c>
      <c r="AV120" s="13" t="s">
        <v>89</v>
      </c>
      <c r="AW120" s="13" t="s">
        <v>39</v>
      </c>
      <c r="AX120" s="13" t="s">
        <v>79</v>
      </c>
      <c r="AY120" s="214" t="s">
        <v>154</v>
      </c>
    </row>
    <row r="121" spans="1:65" s="14" customFormat="1" ht="10">
      <c r="B121" s="217"/>
      <c r="C121" s="218"/>
      <c r="D121" s="167" t="s">
        <v>247</v>
      </c>
      <c r="E121" s="219" t="s">
        <v>35</v>
      </c>
      <c r="F121" s="220" t="s">
        <v>267</v>
      </c>
      <c r="G121" s="218"/>
      <c r="H121" s="221">
        <v>187.66900000000001</v>
      </c>
      <c r="I121" s="222"/>
      <c r="J121" s="218"/>
      <c r="K121" s="218"/>
      <c r="L121" s="223"/>
      <c r="M121" s="224"/>
      <c r="N121" s="225"/>
      <c r="O121" s="225"/>
      <c r="P121" s="225"/>
      <c r="Q121" s="225"/>
      <c r="R121" s="225"/>
      <c r="S121" s="225"/>
      <c r="T121" s="226"/>
      <c r="AT121" s="227" t="s">
        <v>247</v>
      </c>
      <c r="AU121" s="227" t="s">
        <v>89</v>
      </c>
      <c r="AV121" s="14" t="s">
        <v>163</v>
      </c>
      <c r="AW121" s="14" t="s">
        <v>39</v>
      </c>
      <c r="AX121" s="14" t="s">
        <v>87</v>
      </c>
      <c r="AY121" s="227" t="s">
        <v>154</v>
      </c>
    </row>
    <row r="122" spans="1:65" s="2" customFormat="1" ht="16.5" customHeight="1">
      <c r="A122" s="37"/>
      <c r="B122" s="38"/>
      <c r="C122" s="228" t="s">
        <v>179</v>
      </c>
      <c r="D122" s="228" t="s">
        <v>463</v>
      </c>
      <c r="E122" s="229" t="s">
        <v>719</v>
      </c>
      <c r="F122" s="230" t="s">
        <v>720</v>
      </c>
      <c r="G122" s="231" t="s">
        <v>562</v>
      </c>
      <c r="H122" s="232">
        <v>192.36199999999999</v>
      </c>
      <c r="I122" s="233">
        <v>430</v>
      </c>
      <c r="J122" s="234">
        <f>ROUND(I122*H122,2)</f>
        <v>82715.66</v>
      </c>
      <c r="K122" s="230" t="s">
        <v>251</v>
      </c>
      <c r="L122" s="235"/>
      <c r="M122" s="236" t="s">
        <v>35</v>
      </c>
      <c r="N122" s="237" t="s">
        <v>50</v>
      </c>
      <c r="O122" s="67"/>
      <c r="P122" s="163">
        <f>O122*H122</f>
        <v>0</v>
      </c>
      <c r="Q122" s="163">
        <v>0</v>
      </c>
      <c r="R122" s="163">
        <f>Q122*H122</f>
        <v>0</v>
      </c>
      <c r="S122" s="163">
        <v>0</v>
      </c>
      <c r="T122" s="164">
        <f>S122*H122</f>
        <v>0</v>
      </c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R122" s="165" t="s">
        <v>179</v>
      </c>
      <c r="AT122" s="165" t="s">
        <v>463</v>
      </c>
      <c r="AU122" s="165" t="s">
        <v>89</v>
      </c>
      <c r="AY122" s="19" t="s">
        <v>154</v>
      </c>
      <c r="BE122" s="166">
        <f>IF(N122="základní",J122,0)</f>
        <v>82715.66</v>
      </c>
      <c r="BF122" s="166">
        <f>IF(N122="snížená",J122,0)</f>
        <v>0</v>
      </c>
      <c r="BG122" s="166">
        <f>IF(N122="zákl. přenesená",J122,0)</f>
        <v>0</v>
      </c>
      <c r="BH122" s="166">
        <f>IF(N122="sníž. přenesená",J122,0)</f>
        <v>0</v>
      </c>
      <c r="BI122" s="166">
        <f>IF(N122="nulová",J122,0)</f>
        <v>0</v>
      </c>
      <c r="BJ122" s="19" t="s">
        <v>87</v>
      </c>
      <c r="BK122" s="166">
        <f>ROUND(I122*H122,2)</f>
        <v>82715.66</v>
      </c>
      <c r="BL122" s="19" t="s">
        <v>163</v>
      </c>
      <c r="BM122" s="165" t="s">
        <v>1781</v>
      </c>
    </row>
    <row r="123" spans="1:65" s="13" customFormat="1" ht="10">
      <c r="B123" s="204"/>
      <c r="C123" s="205"/>
      <c r="D123" s="167" t="s">
        <v>247</v>
      </c>
      <c r="E123" s="206" t="s">
        <v>35</v>
      </c>
      <c r="F123" s="207" t="s">
        <v>1782</v>
      </c>
      <c r="G123" s="205"/>
      <c r="H123" s="208">
        <v>93.834999999999994</v>
      </c>
      <c r="I123" s="209"/>
      <c r="J123" s="205"/>
      <c r="K123" s="205"/>
      <c r="L123" s="210"/>
      <c r="M123" s="211"/>
      <c r="N123" s="212"/>
      <c r="O123" s="212"/>
      <c r="P123" s="212"/>
      <c r="Q123" s="212"/>
      <c r="R123" s="212"/>
      <c r="S123" s="212"/>
      <c r="T123" s="213"/>
      <c r="AT123" s="214" t="s">
        <v>247</v>
      </c>
      <c r="AU123" s="214" t="s">
        <v>89</v>
      </c>
      <c r="AV123" s="13" t="s">
        <v>89</v>
      </c>
      <c r="AW123" s="13" t="s">
        <v>39</v>
      </c>
      <c r="AX123" s="13" t="s">
        <v>79</v>
      </c>
      <c r="AY123" s="214" t="s">
        <v>154</v>
      </c>
    </row>
    <row r="124" spans="1:65" s="15" customFormat="1" ht="10">
      <c r="B124" s="238"/>
      <c r="C124" s="239"/>
      <c r="D124" s="167" t="s">
        <v>247</v>
      </c>
      <c r="E124" s="240" t="s">
        <v>35</v>
      </c>
      <c r="F124" s="241" t="s">
        <v>482</v>
      </c>
      <c r="G124" s="239"/>
      <c r="H124" s="242">
        <v>93.834999999999994</v>
      </c>
      <c r="I124" s="243"/>
      <c r="J124" s="239"/>
      <c r="K124" s="239"/>
      <c r="L124" s="244"/>
      <c r="M124" s="245"/>
      <c r="N124" s="246"/>
      <c r="O124" s="246"/>
      <c r="P124" s="246"/>
      <c r="Q124" s="246"/>
      <c r="R124" s="246"/>
      <c r="S124" s="246"/>
      <c r="T124" s="247"/>
      <c r="AT124" s="248" t="s">
        <v>247</v>
      </c>
      <c r="AU124" s="248" t="s">
        <v>89</v>
      </c>
      <c r="AV124" s="15" t="s">
        <v>159</v>
      </c>
      <c r="AW124" s="15" t="s">
        <v>39</v>
      </c>
      <c r="AX124" s="15" t="s">
        <v>79</v>
      </c>
      <c r="AY124" s="248" t="s">
        <v>154</v>
      </c>
    </row>
    <row r="125" spans="1:65" s="13" customFormat="1" ht="10">
      <c r="B125" s="204"/>
      <c r="C125" s="205"/>
      <c r="D125" s="167" t="s">
        <v>247</v>
      </c>
      <c r="E125" s="206" t="s">
        <v>35</v>
      </c>
      <c r="F125" s="207" t="s">
        <v>1783</v>
      </c>
      <c r="G125" s="205"/>
      <c r="H125" s="208">
        <v>192.36199999999999</v>
      </c>
      <c r="I125" s="209"/>
      <c r="J125" s="205"/>
      <c r="K125" s="205"/>
      <c r="L125" s="210"/>
      <c r="M125" s="211"/>
      <c r="N125" s="212"/>
      <c r="O125" s="212"/>
      <c r="P125" s="212"/>
      <c r="Q125" s="212"/>
      <c r="R125" s="212"/>
      <c r="S125" s="212"/>
      <c r="T125" s="213"/>
      <c r="AT125" s="214" t="s">
        <v>247</v>
      </c>
      <c r="AU125" s="214" t="s">
        <v>89</v>
      </c>
      <c r="AV125" s="13" t="s">
        <v>89</v>
      </c>
      <c r="AW125" s="13" t="s">
        <v>39</v>
      </c>
      <c r="AX125" s="13" t="s">
        <v>87</v>
      </c>
      <c r="AY125" s="214" t="s">
        <v>154</v>
      </c>
    </row>
    <row r="126" spans="1:65" s="12" customFormat="1" ht="22.75" customHeight="1">
      <c r="B126" s="188"/>
      <c r="C126" s="189"/>
      <c r="D126" s="190" t="s">
        <v>78</v>
      </c>
      <c r="E126" s="202" t="s">
        <v>697</v>
      </c>
      <c r="F126" s="202" t="s">
        <v>698</v>
      </c>
      <c r="G126" s="189"/>
      <c r="H126" s="189"/>
      <c r="I126" s="192"/>
      <c r="J126" s="203">
        <f>BK126</f>
        <v>118695.22000000002</v>
      </c>
      <c r="K126" s="189"/>
      <c r="L126" s="194"/>
      <c r="M126" s="195"/>
      <c r="N126" s="196"/>
      <c r="O126" s="196"/>
      <c r="P126" s="197">
        <f>SUM(P127:P151)</f>
        <v>0</v>
      </c>
      <c r="Q126" s="196"/>
      <c r="R126" s="197">
        <f>SUM(R127:R151)</f>
        <v>0</v>
      </c>
      <c r="S126" s="196"/>
      <c r="T126" s="198">
        <f>SUM(T127:T151)</f>
        <v>0</v>
      </c>
      <c r="AR126" s="199" t="s">
        <v>87</v>
      </c>
      <c r="AT126" s="200" t="s">
        <v>78</v>
      </c>
      <c r="AU126" s="200" t="s">
        <v>87</v>
      </c>
      <c r="AY126" s="199" t="s">
        <v>154</v>
      </c>
      <c r="BK126" s="201">
        <f>SUM(BK127:BK151)</f>
        <v>118695.22000000002</v>
      </c>
    </row>
    <row r="127" spans="1:65" s="2" customFormat="1" ht="37.75" customHeight="1">
      <c r="A127" s="37"/>
      <c r="B127" s="38"/>
      <c r="C127" s="154" t="s">
        <v>183</v>
      </c>
      <c r="D127" s="154" t="s">
        <v>149</v>
      </c>
      <c r="E127" s="155" t="s">
        <v>699</v>
      </c>
      <c r="F127" s="156" t="s">
        <v>700</v>
      </c>
      <c r="G127" s="157" t="s">
        <v>662</v>
      </c>
      <c r="H127" s="158">
        <v>31.818000000000001</v>
      </c>
      <c r="I127" s="159">
        <v>80</v>
      </c>
      <c r="J127" s="160">
        <f>ROUND(I127*H127,2)</f>
        <v>2545.44</v>
      </c>
      <c r="K127" s="156" t="s">
        <v>251</v>
      </c>
      <c r="L127" s="42"/>
      <c r="M127" s="161" t="s">
        <v>35</v>
      </c>
      <c r="N127" s="162" t="s">
        <v>50</v>
      </c>
      <c r="O127" s="67"/>
      <c r="P127" s="163">
        <f>O127*H127</f>
        <v>0</v>
      </c>
      <c r="Q127" s="163">
        <v>0</v>
      </c>
      <c r="R127" s="163">
        <f>Q127*H127</f>
        <v>0</v>
      </c>
      <c r="S127" s="163">
        <v>0</v>
      </c>
      <c r="T127" s="164">
        <f>S127*H127</f>
        <v>0</v>
      </c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R127" s="165" t="s">
        <v>163</v>
      </c>
      <c r="AT127" s="165" t="s">
        <v>149</v>
      </c>
      <c r="AU127" s="165" t="s">
        <v>89</v>
      </c>
      <c r="AY127" s="19" t="s">
        <v>154</v>
      </c>
      <c r="BE127" s="166">
        <f>IF(N127="základní",J127,0)</f>
        <v>2545.44</v>
      </c>
      <c r="BF127" s="166">
        <f>IF(N127="snížená",J127,0)</f>
        <v>0</v>
      </c>
      <c r="BG127" s="166">
        <f>IF(N127="zákl. přenesená",J127,0)</f>
        <v>0</v>
      </c>
      <c r="BH127" s="166">
        <f>IF(N127="sníž. přenesená",J127,0)</f>
        <v>0</v>
      </c>
      <c r="BI127" s="166">
        <f>IF(N127="nulová",J127,0)</f>
        <v>0</v>
      </c>
      <c r="BJ127" s="19" t="s">
        <v>87</v>
      </c>
      <c r="BK127" s="166">
        <f>ROUND(I127*H127,2)</f>
        <v>2545.44</v>
      </c>
      <c r="BL127" s="19" t="s">
        <v>163</v>
      </c>
      <c r="BM127" s="165" t="s">
        <v>1784</v>
      </c>
    </row>
    <row r="128" spans="1:65" s="2" customFormat="1" ht="10">
      <c r="A128" s="37"/>
      <c r="B128" s="38"/>
      <c r="C128" s="39"/>
      <c r="D128" s="215" t="s">
        <v>253</v>
      </c>
      <c r="E128" s="39"/>
      <c r="F128" s="216" t="s">
        <v>702</v>
      </c>
      <c r="G128" s="39"/>
      <c r="H128" s="39"/>
      <c r="I128" s="169"/>
      <c r="J128" s="39"/>
      <c r="K128" s="39"/>
      <c r="L128" s="42"/>
      <c r="M128" s="170"/>
      <c r="N128" s="171"/>
      <c r="O128" s="67"/>
      <c r="P128" s="67"/>
      <c r="Q128" s="67"/>
      <c r="R128" s="67"/>
      <c r="S128" s="67"/>
      <c r="T128" s="68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T128" s="19" t="s">
        <v>253</v>
      </c>
      <c r="AU128" s="19" t="s">
        <v>89</v>
      </c>
    </row>
    <row r="129" spans="1:65" s="13" customFormat="1" ht="10">
      <c r="B129" s="204"/>
      <c r="C129" s="205"/>
      <c r="D129" s="167" t="s">
        <v>247</v>
      </c>
      <c r="E129" s="206" t="s">
        <v>35</v>
      </c>
      <c r="F129" s="207" t="s">
        <v>1785</v>
      </c>
      <c r="G129" s="205"/>
      <c r="H129" s="208">
        <v>125.65300000000001</v>
      </c>
      <c r="I129" s="209"/>
      <c r="J129" s="205"/>
      <c r="K129" s="205"/>
      <c r="L129" s="210"/>
      <c r="M129" s="211"/>
      <c r="N129" s="212"/>
      <c r="O129" s="212"/>
      <c r="P129" s="212"/>
      <c r="Q129" s="212"/>
      <c r="R129" s="212"/>
      <c r="S129" s="212"/>
      <c r="T129" s="213"/>
      <c r="AT129" s="214" t="s">
        <v>247</v>
      </c>
      <c r="AU129" s="214" t="s">
        <v>89</v>
      </c>
      <c r="AV129" s="13" t="s">
        <v>89</v>
      </c>
      <c r="AW129" s="13" t="s">
        <v>39</v>
      </c>
      <c r="AX129" s="13" t="s">
        <v>79</v>
      </c>
      <c r="AY129" s="214" t="s">
        <v>154</v>
      </c>
    </row>
    <row r="130" spans="1:65" s="13" customFormat="1" ht="10">
      <c r="B130" s="204"/>
      <c r="C130" s="205"/>
      <c r="D130" s="167" t="s">
        <v>247</v>
      </c>
      <c r="E130" s="206" t="s">
        <v>35</v>
      </c>
      <c r="F130" s="207" t="s">
        <v>1786</v>
      </c>
      <c r="G130" s="205"/>
      <c r="H130" s="208">
        <v>-93.834999999999994</v>
      </c>
      <c r="I130" s="209"/>
      <c r="J130" s="205"/>
      <c r="K130" s="205"/>
      <c r="L130" s="210"/>
      <c r="M130" s="211"/>
      <c r="N130" s="212"/>
      <c r="O130" s="212"/>
      <c r="P130" s="212"/>
      <c r="Q130" s="212"/>
      <c r="R130" s="212"/>
      <c r="S130" s="212"/>
      <c r="T130" s="213"/>
      <c r="AT130" s="214" t="s">
        <v>247</v>
      </c>
      <c r="AU130" s="214" t="s">
        <v>89</v>
      </c>
      <c r="AV130" s="13" t="s">
        <v>89</v>
      </c>
      <c r="AW130" s="13" t="s">
        <v>39</v>
      </c>
      <c r="AX130" s="13" t="s">
        <v>79</v>
      </c>
      <c r="AY130" s="214" t="s">
        <v>154</v>
      </c>
    </row>
    <row r="131" spans="1:65" s="15" customFormat="1" ht="10">
      <c r="B131" s="238"/>
      <c r="C131" s="239"/>
      <c r="D131" s="167" t="s">
        <v>247</v>
      </c>
      <c r="E131" s="240" t="s">
        <v>35</v>
      </c>
      <c r="F131" s="241" t="s">
        <v>482</v>
      </c>
      <c r="G131" s="239"/>
      <c r="H131" s="242">
        <v>31.818000000000001</v>
      </c>
      <c r="I131" s="243"/>
      <c r="J131" s="239"/>
      <c r="K131" s="239"/>
      <c r="L131" s="244"/>
      <c r="M131" s="245"/>
      <c r="N131" s="246"/>
      <c r="O131" s="246"/>
      <c r="P131" s="246"/>
      <c r="Q131" s="246"/>
      <c r="R131" s="246"/>
      <c r="S131" s="246"/>
      <c r="T131" s="247"/>
      <c r="AT131" s="248" t="s">
        <v>247</v>
      </c>
      <c r="AU131" s="248" t="s">
        <v>89</v>
      </c>
      <c r="AV131" s="15" t="s">
        <v>159</v>
      </c>
      <c r="AW131" s="15" t="s">
        <v>39</v>
      </c>
      <c r="AX131" s="15" t="s">
        <v>79</v>
      </c>
      <c r="AY131" s="248" t="s">
        <v>154</v>
      </c>
    </row>
    <row r="132" spans="1:65" s="13" customFormat="1" ht="10">
      <c r="B132" s="204"/>
      <c r="C132" s="205"/>
      <c r="D132" s="167" t="s">
        <v>247</v>
      </c>
      <c r="E132" s="206" t="s">
        <v>35</v>
      </c>
      <c r="F132" s="207" t="s">
        <v>1787</v>
      </c>
      <c r="G132" s="205"/>
      <c r="H132" s="208">
        <v>31.818000000000001</v>
      </c>
      <c r="I132" s="209"/>
      <c r="J132" s="205"/>
      <c r="K132" s="205"/>
      <c r="L132" s="210"/>
      <c r="M132" s="211"/>
      <c r="N132" s="212"/>
      <c r="O132" s="212"/>
      <c r="P132" s="212"/>
      <c r="Q132" s="212"/>
      <c r="R132" s="212"/>
      <c r="S132" s="212"/>
      <c r="T132" s="213"/>
      <c r="AT132" s="214" t="s">
        <v>247</v>
      </c>
      <c r="AU132" s="214" t="s">
        <v>89</v>
      </c>
      <c r="AV132" s="13" t="s">
        <v>89</v>
      </c>
      <c r="AW132" s="13" t="s">
        <v>39</v>
      </c>
      <c r="AX132" s="13" t="s">
        <v>87</v>
      </c>
      <c r="AY132" s="214" t="s">
        <v>154</v>
      </c>
    </row>
    <row r="133" spans="1:65" s="2" customFormat="1" ht="37.75" customHeight="1">
      <c r="A133" s="37"/>
      <c r="B133" s="38"/>
      <c r="C133" s="154" t="s">
        <v>187</v>
      </c>
      <c r="D133" s="154" t="s">
        <v>149</v>
      </c>
      <c r="E133" s="155" t="s">
        <v>918</v>
      </c>
      <c r="F133" s="156" t="s">
        <v>919</v>
      </c>
      <c r="G133" s="157" t="s">
        <v>662</v>
      </c>
      <c r="H133" s="158">
        <v>125.65300000000001</v>
      </c>
      <c r="I133" s="159">
        <v>224</v>
      </c>
      <c r="J133" s="160">
        <f>ROUND(I133*H133,2)</f>
        <v>28146.27</v>
      </c>
      <c r="K133" s="156" t="s">
        <v>251</v>
      </c>
      <c r="L133" s="42"/>
      <c r="M133" s="161" t="s">
        <v>35</v>
      </c>
      <c r="N133" s="162" t="s">
        <v>50</v>
      </c>
      <c r="O133" s="67"/>
      <c r="P133" s="163">
        <f>O133*H133</f>
        <v>0</v>
      </c>
      <c r="Q133" s="163">
        <v>0</v>
      </c>
      <c r="R133" s="163">
        <f>Q133*H133</f>
        <v>0</v>
      </c>
      <c r="S133" s="163">
        <v>0</v>
      </c>
      <c r="T133" s="164">
        <f>S133*H133</f>
        <v>0</v>
      </c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R133" s="165" t="s">
        <v>163</v>
      </c>
      <c r="AT133" s="165" t="s">
        <v>149</v>
      </c>
      <c r="AU133" s="165" t="s">
        <v>89</v>
      </c>
      <c r="AY133" s="19" t="s">
        <v>154</v>
      </c>
      <c r="BE133" s="166">
        <f>IF(N133="základní",J133,0)</f>
        <v>28146.27</v>
      </c>
      <c r="BF133" s="166">
        <f>IF(N133="snížená",J133,0)</f>
        <v>0</v>
      </c>
      <c r="BG133" s="166">
        <f>IF(N133="zákl. přenesená",J133,0)</f>
        <v>0</v>
      </c>
      <c r="BH133" s="166">
        <f>IF(N133="sníž. přenesená",J133,0)</f>
        <v>0</v>
      </c>
      <c r="BI133" s="166">
        <f>IF(N133="nulová",J133,0)</f>
        <v>0</v>
      </c>
      <c r="BJ133" s="19" t="s">
        <v>87</v>
      </c>
      <c r="BK133" s="166">
        <f>ROUND(I133*H133,2)</f>
        <v>28146.27</v>
      </c>
      <c r="BL133" s="19" t="s">
        <v>163</v>
      </c>
      <c r="BM133" s="165" t="s">
        <v>1788</v>
      </c>
    </row>
    <row r="134" spans="1:65" s="2" customFormat="1" ht="10">
      <c r="A134" s="37"/>
      <c r="B134" s="38"/>
      <c r="C134" s="39"/>
      <c r="D134" s="215" t="s">
        <v>253</v>
      </c>
      <c r="E134" s="39"/>
      <c r="F134" s="216" t="s">
        <v>921</v>
      </c>
      <c r="G134" s="39"/>
      <c r="H134" s="39"/>
      <c r="I134" s="169"/>
      <c r="J134" s="39"/>
      <c r="K134" s="39"/>
      <c r="L134" s="42"/>
      <c r="M134" s="170"/>
      <c r="N134" s="171"/>
      <c r="O134" s="67"/>
      <c r="P134" s="67"/>
      <c r="Q134" s="67"/>
      <c r="R134" s="67"/>
      <c r="S134" s="67"/>
      <c r="T134" s="68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T134" s="19" t="s">
        <v>253</v>
      </c>
      <c r="AU134" s="19" t="s">
        <v>89</v>
      </c>
    </row>
    <row r="135" spans="1:65" s="13" customFormat="1" ht="10">
      <c r="B135" s="204"/>
      <c r="C135" s="205"/>
      <c r="D135" s="167" t="s">
        <v>247</v>
      </c>
      <c r="E135" s="206" t="s">
        <v>35</v>
      </c>
      <c r="F135" s="207" t="s">
        <v>1785</v>
      </c>
      <c r="G135" s="205"/>
      <c r="H135" s="208">
        <v>125.65300000000001</v>
      </c>
      <c r="I135" s="209"/>
      <c r="J135" s="205"/>
      <c r="K135" s="205"/>
      <c r="L135" s="210"/>
      <c r="M135" s="211"/>
      <c r="N135" s="212"/>
      <c r="O135" s="212"/>
      <c r="P135" s="212"/>
      <c r="Q135" s="212"/>
      <c r="R135" s="212"/>
      <c r="S135" s="212"/>
      <c r="T135" s="213"/>
      <c r="AT135" s="214" t="s">
        <v>247</v>
      </c>
      <c r="AU135" s="214" t="s">
        <v>89</v>
      </c>
      <c r="AV135" s="13" t="s">
        <v>89</v>
      </c>
      <c r="AW135" s="13" t="s">
        <v>39</v>
      </c>
      <c r="AX135" s="13" t="s">
        <v>87</v>
      </c>
      <c r="AY135" s="214" t="s">
        <v>154</v>
      </c>
    </row>
    <row r="136" spans="1:65" s="2" customFormat="1" ht="24.15" customHeight="1">
      <c r="A136" s="37"/>
      <c r="B136" s="38"/>
      <c r="C136" s="154" t="s">
        <v>193</v>
      </c>
      <c r="D136" s="154" t="s">
        <v>149</v>
      </c>
      <c r="E136" s="155" t="s">
        <v>922</v>
      </c>
      <c r="F136" s="156" t="s">
        <v>923</v>
      </c>
      <c r="G136" s="157" t="s">
        <v>662</v>
      </c>
      <c r="H136" s="158">
        <v>93.834999999999994</v>
      </c>
      <c r="I136" s="159">
        <v>167</v>
      </c>
      <c r="J136" s="160">
        <f>ROUND(I136*H136,2)</f>
        <v>15670.45</v>
      </c>
      <c r="K136" s="156" t="s">
        <v>251</v>
      </c>
      <c r="L136" s="42"/>
      <c r="M136" s="161" t="s">
        <v>35</v>
      </c>
      <c r="N136" s="162" t="s">
        <v>50</v>
      </c>
      <c r="O136" s="67"/>
      <c r="P136" s="163">
        <f>O136*H136</f>
        <v>0</v>
      </c>
      <c r="Q136" s="163">
        <v>0</v>
      </c>
      <c r="R136" s="163">
        <f>Q136*H136</f>
        <v>0</v>
      </c>
      <c r="S136" s="163">
        <v>0</v>
      </c>
      <c r="T136" s="164">
        <f>S136*H136</f>
        <v>0</v>
      </c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R136" s="165" t="s">
        <v>163</v>
      </c>
      <c r="AT136" s="165" t="s">
        <v>149</v>
      </c>
      <c r="AU136" s="165" t="s">
        <v>89</v>
      </c>
      <c r="AY136" s="19" t="s">
        <v>154</v>
      </c>
      <c r="BE136" s="166">
        <f>IF(N136="základní",J136,0)</f>
        <v>15670.45</v>
      </c>
      <c r="BF136" s="166">
        <f>IF(N136="snížená",J136,0)</f>
        <v>0</v>
      </c>
      <c r="BG136" s="166">
        <f>IF(N136="zákl. přenesená",J136,0)</f>
        <v>0</v>
      </c>
      <c r="BH136" s="166">
        <f>IF(N136="sníž. přenesená",J136,0)</f>
        <v>0</v>
      </c>
      <c r="BI136" s="166">
        <f>IF(N136="nulová",J136,0)</f>
        <v>0</v>
      </c>
      <c r="BJ136" s="19" t="s">
        <v>87</v>
      </c>
      <c r="BK136" s="166">
        <f>ROUND(I136*H136,2)</f>
        <v>15670.45</v>
      </c>
      <c r="BL136" s="19" t="s">
        <v>163</v>
      </c>
      <c r="BM136" s="165" t="s">
        <v>1789</v>
      </c>
    </row>
    <row r="137" spans="1:65" s="2" customFormat="1" ht="10">
      <c r="A137" s="37"/>
      <c r="B137" s="38"/>
      <c r="C137" s="39"/>
      <c r="D137" s="215" t="s">
        <v>253</v>
      </c>
      <c r="E137" s="39"/>
      <c r="F137" s="216" t="s">
        <v>925</v>
      </c>
      <c r="G137" s="39"/>
      <c r="H137" s="39"/>
      <c r="I137" s="169"/>
      <c r="J137" s="39"/>
      <c r="K137" s="39"/>
      <c r="L137" s="42"/>
      <c r="M137" s="170"/>
      <c r="N137" s="171"/>
      <c r="O137" s="67"/>
      <c r="P137" s="67"/>
      <c r="Q137" s="67"/>
      <c r="R137" s="67"/>
      <c r="S137" s="67"/>
      <c r="T137" s="68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T137" s="19" t="s">
        <v>253</v>
      </c>
      <c r="AU137" s="19" t="s">
        <v>89</v>
      </c>
    </row>
    <row r="138" spans="1:65" s="13" customFormat="1" ht="10">
      <c r="B138" s="204"/>
      <c r="C138" s="205"/>
      <c r="D138" s="167" t="s">
        <v>247</v>
      </c>
      <c r="E138" s="206" t="s">
        <v>35</v>
      </c>
      <c r="F138" s="207" t="s">
        <v>1790</v>
      </c>
      <c r="G138" s="205"/>
      <c r="H138" s="208">
        <v>93.834999999999994</v>
      </c>
      <c r="I138" s="209"/>
      <c r="J138" s="205"/>
      <c r="K138" s="205"/>
      <c r="L138" s="210"/>
      <c r="M138" s="211"/>
      <c r="N138" s="212"/>
      <c r="O138" s="212"/>
      <c r="P138" s="212"/>
      <c r="Q138" s="212"/>
      <c r="R138" s="212"/>
      <c r="S138" s="212"/>
      <c r="T138" s="213"/>
      <c r="AT138" s="214" t="s">
        <v>247</v>
      </c>
      <c r="AU138" s="214" t="s">
        <v>89</v>
      </c>
      <c r="AV138" s="13" t="s">
        <v>89</v>
      </c>
      <c r="AW138" s="13" t="s">
        <v>39</v>
      </c>
      <c r="AX138" s="13" t="s">
        <v>87</v>
      </c>
      <c r="AY138" s="214" t="s">
        <v>154</v>
      </c>
    </row>
    <row r="139" spans="1:65" s="2" customFormat="1" ht="24.15" customHeight="1">
      <c r="A139" s="37"/>
      <c r="B139" s="38"/>
      <c r="C139" s="154" t="s">
        <v>197</v>
      </c>
      <c r="D139" s="154" t="s">
        <v>149</v>
      </c>
      <c r="E139" s="155" t="s">
        <v>704</v>
      </c>
      <c r="F139" s="156" t="s">
        <v>610</v>
      </c>
      <c r="G139" s="157" t="s">
        <v>562</v>
      </c>
      <c r="H139" s="158">
        <v>299.19499999999999</v>
      </c>
      <c r="I139" s="159">
        <v>180</v>
      </c>
      <c r="J139" s="160">
        <f>ROUND(I139*H139,2)</f>
        <v>53855.1</v>
      </c>
      <c r="K139" s="156" t="s">
        <v>251</v>
      </c>
      <c r="L139" s="42"/>
      <c r="M139" s="161" t="s">
        <v>35</v>
      </c>
      <c r="N139" s="162" t="s">
        <v>50</v>
      </c>
      <c r="O139" s="67"/>
      <c r="P139" s="163">
        <f>O139*H139</f>
        <v>0</v>
      </c>
      <c r="Q139" s="163">
        <v>0</v>
      </c>
      <c r="R139" s="163">
        <f>Q139*H139</f>
        <v>0</v>
      </c>
      <c r="S139" s="163">
        <v>0</v>
      </c>
      <c r="T139" s="164">
        <f>S139*H139</f>
        <v>0</v>
      </c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R139" s="165" t="s">
        <v>163</v>
      </c>
      <c r="AT139" s="165" t="s">
        <v>149</v>
      </c>
      <c r="AU139" s="165" t="s">
        <v>89</v>
      </c>
      <c r="AY139" s="19" t="s">
        <v>154</v>
      </c>
      <c r="BE139" s="166">
        <f>IF(N139="základní",J139,0)</f>
        <v>53855.1</v>
      </c>
      <c r="BF139" s="166">
        <f>IF(N139="snížená",J139,0)</f>
        <v>0</v>
      </c>
      <c r="BG139" s="166">
        <f>IF(N139="zákl. přenesená",J139,0)</f>
        <v>0</v>
      </c>
      <c r="BH139" s="166">
        <f>IF(N139="sníž. přenesená",J139,0)</f>
        <v>0</v>
      </c>
      <c r="BI139" s="166">
        <f>IF(N139="nulová",J139,0)</f>
        <v>0</v>
      </c>
      <c r="BJ139" s="19" t="s">
        <v>87</v>
      </c>
      <c r="BK139" s="166">
        <f>ROUND(I139*H139,2)</f>
        <v>53855.1</v>
      </c>
      <c r="BL139" s="19" t="s">
        <v>163</v>
      </c>
      <c r="BM139" s="165" t="s">
        <v>1791</v>
      </c>
    </row>
    <row r="140" spans="1:65" s="2" customFormat="1" ht="10">
      <c r="A140" s="37"/>
      <c r="B140" s="38"/>
      <c r="C140" s="39"/>
      <c r="D140" s="215" t="s">
        <v>253</v>
      </c>
      <c r="E140" s="39"/>
      <c r="F140" s="216" t="s">
        <v>706</v>
      </c>
      <c r="G140" s="39"/>
      <c r="H140" s="39"/>
      <c r="I140" s="169"/>
      <c r="J140" s="39"/>
      <c r="K140" s="39"/>
      <c r="L140" s="42"/>
      <c r="M140" s="170"/>
      <c r="N140" s="171"/>
      <c r="O140" s="67"/>
      <c r="P140" s="67"/>
      <c r="Q140" s="67"/>
      <c r="R140" s="67"/>
      <c r="S140" s="67"/>
      <c r="T140" s="68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T140" s="19" t="s">
        <v>253</v>
      </c>
      <c r="AU140" s="19" t="s">
        <v>89</v>
      </c>
    </row>
    <row r="141" spans="1:65" s="13" customFormat="1" ht="10">
      <c r="B141" s="204"/>
      <c r="C141" s="205"/>
      <c r="D141" s="167" t="s">
        <v>247</v>
      </c>
      <c r="E141" s="206" t="s">
        <v>35</v>
      </c>
      <c r="F141" s="207" t="s">
        <v>1792</v>
      </c>
      <c r="G141" s="205"/>
      <c r="H141" s="208">
        <v>157.471</v>
      </c>
      <c r="I141" s="209"/>
      <c r="J141" s="205"/>
      <c r="K141" s="205"/>
      <c r="L141" s="210"/>
      <c r="M141" s="211"/>
      <c r="N141" s="212"/>
      <c r="O141" s="212"/>
      <c r="P141" s="212"/>
      <c r="Q141" s="212"/>
      <c r="R141" s="212"/>
      <c r="S141" s="212"/>
      <c r="T141" s="213"/>
      <c r="AT141" s="214" t="s">
        <v>247</v>
      </c>
      <c r="AU141" s="214" t="s">
        <v>89</v>
      </c>
      <c r="AV141" s="13" t="s">
        <v>89</v>
      </c>
      <c r="AW141" s="13" t="s">
        <v>39</v>
      </c>
      <c r="AX141" s="13" t="s">
        <v>79</v>
      </c>
      <c r="AY141" s="214" t="s">
        <v>154</v>
      </c>
    </row>
    <row r="142" spans="1:65" s="15" customFormat="1" ht="10">
      <c r="B142" s="238"/>
      <c r="C142" s="239"/>
      <c r="D142" s="167" t="s">
        <v>247</v>
      </c>
      <c r="E142" s="240" t="s">
        <v>35</v>
      </c>
      <c r="F142" s="241" t="s">
        <v>482</v>
      </c>
      <c r="G142" s="239"/>
      <c r="H142" s="242">
        <v>157.471</v>
      </c>
      <c r="I142" s="243"/>
      <c r="J142" s="239"/>
      <c r="K142" s="239"/>
      <c r="L142" s="244"/>
      <c r="M142" s="245"/>
      <c r="N142" s="246"/>
      <c r="O142" s="246"/>
      <c r="P142" s="246"/>
      <c r="Q142" s="246"/>
      <c r="R142" s="246"/>
      <c r="S142" s="246"/>
      <c r="T142" s="247"/>
      <c r="AT142" s="248" t="s">
        <v>247</v>
      </c>
      <c r="AU142" s="248" t="s">
        <v>89</v>
      </c>
      <c r="AV142" s="15" t="s">
        <v>159</v>
      </c>
      <c r="AW142" s="15" t="s">
        <v>39</v>
      </c>
      <c r="AX142" s="15" t="s">
        <v>79</v>
      </c>
      <c r="AY142" s="248" t="s">
        <v>154</v>
      </c>
    </row>
    <row r="143" spans="1:65" s="13" customFormat="1" ht="10">
      <c r="B143" s="204"/>
      <c r="C143" s="205"/>
      <c r="D143" s="167" t="s">
        <v>247</v>
      </c>
      <c r="E143" s="206" t="s">
        <v>35</v>
      </c>
      <c r="F143" s="207" t="s">
        <v>1793</v>
      </c>
      <c r="G143" s="205"/>
      <c r="H143" s="208">
        <v>299.19499999999999</v>
      </c>
      <c r="I143" s="209"/>
      <c r="J143" s="205"/>
      <c r="K143" s="205"/>
      <c r="L143" s="210"/>
      <c r="M143" s="211"/>
      <c r="N143" s="212"/>
      <c r="O143" s="212"/>
      <c r="P143" s="212"/>
      <c r="Q143" s="212"/>
      <c r="R143" s="212"/>
      <c r="S143" s="212"/>
      <c r="T143" s="213"/>
      <c r="AT143" s="214" t="s">
        <v>247</v>
      </c>
      <c r="AU143" s="214" t="s">
        <v>89</v>
      </c>
      <c r="AV143" s="13" t="s">
        <v>89</v>
      </c>
      <c r="AW143" s="13" t="s">
        <v>39</v>
      </c>
      <c r="AX143" s="13" t="s">
        <v>87</v>
      </c>
      <c r="AY143" s="214" t="s">
        <v>154</v>
      </c>
    </row>
    <row r="144" spans="1:65" s="2" customFormat="1" ht="37.75" customHeight="1">
      <c r="A144" s="37"/>
      <c r="B144" s="38"/>
      <c r="C144" s="154" t="s">
        <v>201</v>
      </c>
      <c r="D144" s="154" t="s">
        <v>149</v>
      </c>
      <c r="E144" s="155" t="s">
        <v>927</v>
      </c>
      <c r="F144" s="156" t="s">
        <v>928</v>
      </c>
      <c r="G144" s="157" t="s">
        <v>662</v>
      </c>
      <c r="H144" s="158">
        <v>187.67</v>
      </c>
      <c r="I144" s="159">
        <v>80</v>
      </c>
      <c r="J144" s="160">
        <f>ROUND(I144*H144,2)</f>
        <v>15013.6</v>
      </c>
      <c r="K144" s="156" t="s">
        <v>251</v>
      </c>
      <c r="L144" s="42"/>
      <c r="M144" s="161" t="s">
        <v>35</v>
      </c>
      <c r="N144" s="162" t="s">
        <v>50</v>
      </c>
      <c r="O144" s="67"/>
      <c r="P144" s="163">
        <f>O144*H144</f>
        <v>0</v>
      </c>
      <c r="Q144" s="163">
        <v>0</v>
      </c>
      <c r="R144" s="163">
        <f>Q144*H144</f>
        <v>0</v>
      </c>
      <c r="S144" s="163">
        <v>0</v>
      </c>
      <c r="T144" s="164">
        <f>S144*H144</f>
        <v>0</v>
      </c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R144" s="165" t="s">
        <v>163</v>
      </c>
      <c r="AT144" s="165" t="s">
        <v>149</v>
      </c>
      <c r="AU144" s="165" t="s">
        <v>89</v>
      </c>
      <c r="AY144" s="19" t="s">
        <v>154</v>
      </c>
      <c r="BE144" s="166">
        <f>IF(N144="základní",J144,0)</f>
        <v>15013.6</v>
      </c>
      <c r="BF144" s="166">
        <f>IF(N144="snížená",J144,0)</f>
        <v>0</v>
      </c>
      <c r="BG144" s="166">
        <f>IF(N144="zákl. přenesená",J144,0)</f>
        <v>0</v>
      </c>
      <c r="BH144" s="166">
        <f>IF(N144="sníž. přenesená",J144,0)</f>
        <v>0</v>
      </c>
      <c r="BI144" s="166">
        <f>IF(N144="nulová",J144,0)</f>
        <v>0</v>
      </c>
      <c r="BJ144" s="19" t="s">
        <v>87</v>
      </c>
      <c r="BK144" s="166">
        <f>ROUND(I144*H144,2)</f>
        <v>15013.6</v>
      </c>
      <c r="BL144" s="19" t="s">
        <v>163</v>
      </c>
      <c r="BM144" s="165" t="s">
        <v>1794</v>
      </c>
    </row>
    <row r="145" spans="1:65" s="2" customFormat="1" ht="10">
      <c r="A145" s="37"/>
      <c r="B145" s="38"/>
      <c r="C145" s="39"/>
      <c r="D145" s="215" t="s">
        <v>253</v>
      </c>
      <c r="E145" s="39"/>
      <c r="F145" s="216" t="s">
        <v>930</v>
      </c>
      <c r="G145" s="39"/>
      <c r="H145" s="39"/>
      <c r="I145" s="169"/>
      <c r="J145" s="39"/>
      <c r="K145" s="39"/>
      <c r="L145" s="42"/>
      <c r="M145" s="170"/>
      <c r="N145" s="171"/>
      <c r="O145" s="67"/>
      <c r="P145" s="67"/>
      <c r="Q145" s="67"/>
      <c r="R145" s="67"/>
      <c r="S145" s="67"/>
      <c r="T145" s="68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T145" s="19" t="s">
        <v>253</v>
      </c>
      <c r="AU145" s="19" t="s">
        <v>89</v>
      </c>
    </row>
    <row r="146" spans="1:65" s="13" customFormat="1" ht="10">
      <c r="B146" s="204"/>
      <c r="C146" s="205"/>
      <c r="D146" s="167" t="s">
        <v>247</v>
      </c>
      <c r="E146" s="206" t="s">
        <v>35</v>
      </c>
      <c r="F146" s="207" t="s">
        <v>1795</v>
      </c>
      <c r="G146" s="205"/>
      <c r="H146" s="208">
        <v>93.834999999999994</v>
      </c>
      <c r="I146" s="209"/>
      <c r="J146" s="205"/>
      <c r="K146" s="205"/>
      <c r="L146" s="210"/>
      <c r="M146" s="211"/>
      <c r="N146" s="212"/>
      <c r="O146" s="212"/>
      <c r="P146" s="212"/>
      <c r="Q146" s="212"/>
      <c r="R146" s="212"/>
      <c r="S146" s="212"/>
      <c r="T146" s="213"/>
      <c r="AT146" s="214" t="s">
        <v>247</v>
      </c>
      <c r="AU146" s="214" t="s">
        <v>89</v>
      </c>
      <c r="AV146" s="13" t="s">
        <v>89</v>
      </c>
      <c r="AW146" s="13" t="s">
        <v>39</v>
      </c>
      <c r="AX146" s="13" t="s">
        <v>79</v>
      </c>
      <c r="AY146" s="214" t="s">
        <v>154</v>
      </c>
    </row>
    <row r="147" spans="1:65" s="13" customFormat="1" ht="10">
      <c r="B147" s="204"/>
      <c r="C147" s="205"/>
      <c r="D147" s="167" t="s">
        <v>247</v>
      </c>
      <c r="E147" s="206" t="s">
        <v>35</v>
      </c>
      <c r="F147" s="207" t="s">
        <v>1796</v>
      </c>
      <c r="G147" s="205"/>
      <c r="H147" s="208">
        <v>93.834999999999994</v>
      </c>
      <c r="I147" s="209"/>
      <c r="J147" s="205"/>
      <c r="K147" s="205"/>
      <c r="L147" s="210"/>
      <c r="M147" s="211"/>
      <c r="N147" s="212"/>
      <c r="O147" s="212"/>
      <c r="P147" s="212"/>
      <c r="Q147" s="212"/>
      <c r="R147" s="212"/>
      <c r="S147" s="212"/>
      <c r="T147" s="213"/>
      <c r="AT147" s="214" t="s">
        <v>247</v>
      </c>
      <c r="AU147" s="214" t="s">
        <v>89</v>
      </c>
      <c r="AV147" s="13" t="s">
        <v>89</v>
      </c>
      <c r="AW147" s="13" t="s">
        <v>39</v>
      </c>
      <c r="AX147" s="13" t="s">
        <v>79</v>
      </c>
      <c r="AY147" s="214" t="s">
        <v>154</v>
      </c>
    </row>
    <row r="148" spans="1:65" s="14" customFormat="1" ht="10">
      <c r="B148" s="217"/>
      <c r="C148" s="218"/>
      <c r="D148" s="167" t="s">
        <v>247</v>
      </c>
      <c r="E148" s="219" t="s">
        <v>35</v>
      </c>
      <c r="F148" s="220" t="s">
        <v>267</v>
      </c>
      <c r="G148" s="218"/>
      <c r="H148" s="221">
        <v>187.67</v>
      </c>
      <c r="I148" s="222"/>
      <c r="J148" s="218"/>
      <c r="K148" s="218"/>
      <c r="L148" s="223"/>
      <c r="M148" s="224"/>
      <c r="N148" s="225"/>
      <c r="O148" s="225"/>
      <c r="P148" s="225"/>
      <c r="Q148" s="225"/>
      <c r="R148" s="225"/>
      <c r="S148" s="225"/>
      <c r="T148" s="226"/>
      <c r="AT148" s="227" t="s">
        <v>247</v>
      </c>
      <c r="AU148" s="227" t="s">
        <v>89</v>
      </c>
      <c r="AV148" s="14" t="s">
        <v>163</v>
      </c>
      <c r="AW148" s="14" t="s">
        <v>39</v>
      </c>
      <c r="AX148" s="14" t="s">
        <v>87</v>
      </c>
      <c r="AY148" s="227" t="s">
        <v>154</v>
      </c>
    </row>
    <row r="149" spans="1:65" s="2" customFormat="1" ht="24.15" customHeight="1">
      <c r="A149" s="37"/>
      <c r="B149" s="38"/>
      <c r="C149" s="154" t="s">
        <v>205</v>
      </c>
      <c r="D149" s="154" t="s">
        <v>149</v>
      </c>
      <c r="E149" s="155" t="s">
        <v>709</v>
      </c>
      <c r="F149" s="156" t="s">
        <v>710</v>
      </c>
      <c r="G149" s="157" t="s">
        <v>662</v>
      </c>
      <c r="H149" s="158">
        <v>157.471</v>
      </c>
      <c r="I149" s="159">
        <v>22</v>
      </c>
      <c r="J149" s="160">
        <f>ROUND(I149*H149,2)</f>
        <v>3464.36</v>
      </c>
      <c r="K149" s="156" t="s">
        <v>251</v>
      </c>
      <c r="L149" s="42"/>
      <c r="M149" s="161" t="s">
        <v>35</v>
      </c>
      <c r="N149" s="162" t="s">
        <v>50</v>
      </c>
      <c r="O149" s="67"/>
      <c r="P149" s="163">
        <f>O149*H149</f>
        <v>0</v>
      </c>
      <c r="Q149" s="163">
        <v>0</v>
      </c>
      <c r="R149" s="163">
        <f>Q149*H149</f>
        <v>0</v>
      </c>
      <c r="S149" s="163">
        <v>0</v>
      </c>
      <c r="T149" s="164">
        <f>S149*H149</f>
        <v>0</v>
      </c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R149" s="165" t="s">
        <v>163</v>
      </c>
      <c r="AT149" s="165" t="s">
        <v>149</v>
      </c>
      <c r="AU149" s="165" t="s">
        <v>89</v>
      </c>
      <c r="AY149" s="19" t="s">
        <v>154</v>
      </c>
      <c r="BE149" s="166">
        <f>IF(N149="základní",J149,0)</f>
        <v>3464.36</v>
      </c>
      <c r="BF149" s="166">
        <f>IF(N149="snížená",J149,0)</f>
        <v>0</v>
      </c>
      <c r="BG149" s="166">
        <f>IF(N149="zákl. přenesená",J149,0)</f>
        <v>0</v>
      </c>
      <c r="BH149" s="166">
        <f>IF(N149="sníž. přenesená",J149,0)</f>
        <v>0</v>
      </c>
      <c r="BI149" s="166">
        <f>IF(N149="nulová",J149,0)</f>
        <v>0</v>
      </c>
      <c r="BJ149" s="19" t="s">
        <v>87</v>
      </c>
      <c r="BK149" s="166">
        <f>ROUND(I149*H149,2)</f>
        <v>3464.36</v>
      </c>
      <c r="BL149" s="19" t="s">
        <v>163</v>
      </c>
      <c r="BM149" s="165" t="s">
        <v>1797</v>
      </c>
    </row>
    <row r="150" spans="1:65" s="2" customFormat="1" ht="10">
      <c r="A150" s="37"/>
      <c r="B150" s="38"/>
      <c r="C150" s="39"/>
      <c r="D150" s="215" t="s">
        <v>253</v>
      </c>
      <c r="E150" s="39"/>
      <c r="F150" s="216" t="s">
        <v>712</v>
      </c>
      <c r="G150" s="39"/>
      <c r="H150" s="39"/>
      <c r="I150" s="169"/>
      <c r="J150" s="39"/>
      <c r="K150" s="39"/>
      <c r="L150" s="42"/>
      <c r="M150" s="170"/>
      <c r="N150" s="171"/>
      <c r="O150" s="67"/>
      <c r="P150" s="67"/>
      <c r="Q150" s="67"/>
      <c r="R150" s="67"/>
      <c r="S150" s="67"/>
      <c r="T150" s="68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T150" s="19" t="s">
        <v>253</v>
      </c>
      <c r="AU150" s="19" t="s">
        <v>89</v>
      </c>
    </row>
    <row r="151" spans="1:65" s="13" customFormat="1" ht="10">
      <c r="B151" s="204"/>
      <c r="C151" s="205"/>
      <c r="D151" s="167" t="s">
        <v>247</v>
      </c>
      <c r="E151" s="206" t="s">
        <v>35</v>
      </c>
      <c r="F151" s="207" t="s">
        <v>1792</v>
      </c>
      <c r="G151" s="205"/>
      <c r="H151" s="208">
        <v>157.471</v>
      </c>
      <c r="I151" s="209"/>
      <c r="J151" s="205"/>
      <c r="K151" s="205"/>
      <c r="L151" s="210"/>
      <c r="M151" s="211"/>
      <c r="N151" s="212"/>
      <c r="O151" s="212"/>
      <c r="P151" s="212"/>
      <c r="Q151" s="212"/>
      <c r="R151" s="212"/>
      <c r="S151" s="212"/>
      <c r="T151" s="213"/>
      <c r="AT151" s="214" t="s">
        <v>247</v>
      </c>
      <c r="AU151" s="214" t="s">
        <v>89</v>
      </c>
      <c r="AV151" s="13" t="s">
        <v>89</v>
      </c>
      <c r="AW151" s="13" t="s">
        <v>39</v>
      </c>
      <c r="AX151" s="13" t="s">
        <v>87</v>
      </c>
      <c r="AY151" s="214" t="s">
        <v>154</v>
      </c>
    </row>
    <row r="152" spans="1:65" s="12" customFormat="1" ht="22.75" customHeight="1">
      <c r="B152" s="188"/>
      <c r="C152" s="189"/>
      <c r="D152" s="190" t="s">
        <v>78</v>
      </c>
      <c r="E152" s="202" t="s">
        <v>163</v>
      </c>
      <c r="F152" s="202" t="s">
        <v>713</v>
      </c>
      <c r="G152" s="189"/>
      <c r="H152" s="189"/>
      <c r="I152" s="192"/>
      <c r="J152" s="203">
        <f>BK152</f>
        <v>37958.839999999997</v>
      </c>
      <c r="K152" s="189"/>
      <c r="L152" s="194"/>
      <c r="M152" s="195"/>
      <c r="N152" s="196"/>
      <c r="O152" s="196"/>
      <c r="P152" s="197">
        <f>SUM(P153:P160)</f>
        <v>0</v>
      </c>
      <c r="Q152" s="196"/>
      <c r="R152" s="197">
        <f>SUM(R153:R160)</f>
        <v>11.564695029999999</v>
      </c>
      <c r="S152" s="196"/>
      <c r="T152" s="198">
        <f>SUM(T153:T160)</f>
        <v>0</v>
      </c>
      <c r="AR152" s="199" t="s">
        <v>87</v>
      </c>
      <c r="AT152" s="200" t="s">
        <v>78</v>
      </c>
      <c r="AU152" s="200" t="s">
        <v>87</v>
      </c>
      <c r="AY152" s="199" t="s">
        <v>154</v>
      </c>
      <c r="BK152" s="201">
        <f>SUM(BK153:BK160)</f>
        <v>37958.839999999997</v>
      </c>
    </row>
    <row r="153" spans="1:65" s="2" customFormat="1" ht="21.75" customHeight="1">
      <c r="A153" s="37"/>
      <c r="B153" s="38"/>
      <c r="C153" s="154" t="s">
        <v>8</v>
      </c>
      <c r="D153" s="154" t="s">
        <v>149</v>
      </c>
      <c r="E153" s="155" t="s">
        <v>1590</v>
      </c>
      <c r="F153" s="156" t="s">
        <v>1591</v>
      </c>
      <c r="G153" s="157" t="s">
        <v>662</v>
      </c>
      <c r="H153" s="158">
        <v>3.2509999999999999</v>
      </c>
      <c r="I153" s="159">
        <v>2400</v>
      </c>
      <c r="J153" s="160">
        <f>ROUND(I153*H153,2)</f>
        <v>7802.4</v>
      </c>
      <c r="K153" s="156" t="s">
        <v>251</v>
      </c>
      <c r="L153" s="42"/>
      <c r="M153" s="161" t="s">
        <v>35</v>
      </c>
      <c r="N153" s="162" t="s">
        <v>50</v>
      </c>
      <c r="O153" s="67"/>
      <c r="P153" s="163">
        <f>O153*H153</f>
        <v>0</v>
      </c>
      <c r="Q153" s="163">
        <v>0</v>
      </c>
      <c r="R153" s="163">
        <f>Q153*H153</f>
        <v>0</v>
      </c>
      <c r="S153" s="163">
        <v>0</v>
      </c>
      <c r="T153" s="164">
        <f>S153*H153</f>
        <v>0</v>
      </c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R153" s="165" t="s">
        <v>163</v>
      </c>
      <c r="AT153" s="165" t="s">
        <v>149</v>
      </c>
      <c r="AU153" s="165" t="s">
        <v>89</v>
      </c>
      <c r="AY153" s="19" t="s">
        <v>154</v>
      </c>
      <c r="BE153" s="166">
        <f>IF(N153="základní",J153,0)</f>
        <v>7802.4</v>
      </c>
      <c r="BF153" s="166">
        <f>IF(N153="snížená",J153,0)</f>
        <v>0</v>
      </c>
      <c r="BG153" s="166">
        <f>IF(N153="zákl. přenesená",J153,0)</f>
        <v>0</v>
      </c>
      <c r="BH153" s="166">
        <f>IF(N153="sníž. přenesená",J153,0)</f>
        <v>0</v>
      </c>
      <c r="BI153" s="166">
        <f>IF(N153="nulová",J153,0)</f>
        <v>0</v>
      </c>
      <c r="BJ153" s="19" t="s">
        <v>87</v>
      </c>
      <c r="BK153" s="166">
        <f>ROUND(I153*H153,2)</f>
        <v>7802.4</v>
      </c>
      <c r="BL153" s="19" t="s">
        <v>163</v>
      </c>
      <c r="BM153" s="165" t="s">
        <v>1798</v>
      </c>
    </row>
    <row r="154" spans="1:65" s="2" customFormat="1" ht="10">
      <c r="A154" s="37"/>
      <c r="B154" s="38"/>
      <c r="C154" s="39"/>
      <c r="D154" s="215" t="s">
        <v>253</v>
      </c>
      <c r="E154" s="39"/>
      <c r="F154" s="216" t="s">
        <v>1593</v>
      </c>
      <c r="G154" s="39"/>
      <c r="H154" s="39"/>
      <c r="I154" s="169"/>
      <c r="J154" s="39"/>
      <c r="K154" s="39"/>
      <c r="L154" s="42"/>
      <c r="M154" s="170"/>
      <c r="N154" s="171"/>
      <c r="O154" s="67"/>
      <c r="P154" s="67"/>
      <c r="Q154" s="67"/>
      <c r="R154" s="67"/>
      <c r="S154" s="67"/>
      <c r="T154" s="68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T154" s="19" t="s">
        <v>253</v>
      </c>
      <c r="AU154" s="19" t="s">
        <v>89</v>
      </c>
    </row>
    <row r="155" spans="1:65" s="13" customFormat="1" ht="10">
      <c r="B155" s="204"/>
      <c r="C155" s="205"/>
      <c r="D155" s="167" t="s">
        <v>247</v>
      </c>
      <c r="E155" s="206" t="s">
        <v>35</v>
      </c>
      <c r="F155" s="207" t="s">
        <v>1799</v>
      </c>
      <c r="G155" s="205"/>
      <c r="H155" s="208">
        <v>3.2509999999999999</v>
      </c>
      <c r="I155" s="209"/>
      <c r="J155" s="205"/>
      <c r="K155" s="205"/>
      <c r="L155" s="210"/>
      <c r="M155" s="211"/>
      <c r="N155" s="212"/>
      <c r="O155" s="212"/>
      <c r="P155" s="212"/>
      <c r="Q155" s="212"/>
      <c r="R155" s="212"/>
      <c r="S155" s="212"/>
      <c r="T155" s="213"/>
      <c r="AT155" s="214" t="s">
        <v>247</v>
      </c>
      <c r="AU155" s="214" t="s">
        <v>89</v>
      </c>
      <c r="AV155" s="13" t="s">
        <v>89</v>
      </c>
      <c r="AW155" s="13" t="s">
        <v>39</v>
      </c>
      <c r="AX155" s="13" t="s">
        <v>87</v>
      </c>
      <c r="AY155" s="214" t="s">
        <v>154</v>
      </c>
    </row>
    <row r="156" spans="1:65" s="2" customFormat="1" ht="24.15" customHeight="1">
      <c r="A156" s="37"/>
      <c r="B156" s="38"/>
      <c r="C156" s="154" t="s">
        <v>212</v>
      </c>
      <c r="D156" s="154" t="s">
        <v>149</v>
      </c>
      <c r="E156" s="155" t="s">
        <v>1581</v>
      </c>
      <c r="F156" s="156" t="s">
        <v>1582</v>
      </c>
      <c r="G156" s="157" t="s">
        <v>662</v>
      </c>
      <c r="H156" s="158">
        <v>4.8769999999999998</v>
      </c>
      <c r="I156" s="159">
        <v>4150</v>
      </c>
      <c r="J156" s="160">
        <f>ROUND(I156*H156,2)</f>
        <v>20239.55</v>
      </c>
      <c r="K156" s="156" t="s">
        <v>251</v>
      </c>
      <c r="L156" s="42"/>
      <c r="M156" s="161" t="s">
        <v>35</v>
      </c>
      <c r="N156" s="162" t="s">
        <v>50</v>
      </c>
      <c r="O156" s="67"/>
      <c r="P156" s="163">
        <f>O156*H156</f>
        <v>0</v>
      </c>
      <c r="Q156" s="163">
        <v>2.3010199999999998</v>
      </c>
      <c r="R156" s="163">
        <f>Q156*H156</f>
        <v>11.222074539999999</v>
      </c>
      <c r="S156" s="163">
        <v>0</v>
      </c>
      <c r="T156" s="164">
        <f>S156*H156</f>
        <v>0</v>
      </c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R156" s="165" t="s">
        <v>163</v>
      </c>
      <c r="AT156" s="165" t="s">
        <v>149</v>
      </c>
      <c r="AU156" s="165" t="s">
        <v>89</v>
      </c>
      <c r="AY156" s="19" t="s">
        <v>154</v>
      </c>
      <c r="BE156" s="166">
        <f>IF(N156="základní",J156,0)</f>
        <v>20239.55</v>
      </c>
      <c r="BF156" s="166">
        <f>IF(N156="snížená",J156,0)</f>
        <v>0</v>
      </c>
      <c r="BG156" s="166">
        <f>IF(N156="zákl. přenesená",J156,0)</f>
        <v>0</v>
      </c>
      <c r="BH156" s="166">
        <f>IF(N156="sníž. přenesená",J156,0)</f>
        <v>0</v>
      </c>
      <c r="BI156" s="166">
        <f>IF(N156="nulová",J156,0)</f>
        <v>0</v>
      </c>
      <c r="BJ156" s="19" t="s">
        <v>87</v>
      </c>
      <c r="BK156" s="166">
        <f>ROUND(I156*H156,2)</f>
        <v>20239.55</v>
      </c>
      <c r="BL156" s="19" t="s">
        <v>163</v>
      </c>
      <c r="BM156" s="165" t="s">
        <v>1800</v>
      </c>
    </row>
    <row r="157" spans="1:65" s="2" customFormat="1" ht="10">
      <c r="A157" s="37"/>
      <c r="B157" s="38"/>
      <c r="C157" s="39"/>
      <c r="D157" s="215" t="s">
        <v>253</v>
      </c>
      <c r="E157" s="39"/>
      <c r="F157" s="216" t="s">
        <v>1584</v>
      </c>
      <c r="G157" s="39"/>
      <c r="H157" s="39"/>
      <c r="I157" s="169"/>
      <c r="J157" s="39"/>
      <c r="K157" s="39"/>
      <c r="L157" s="42"/>
      <c r="M157" s="170"/>
      <c r="N157" s="171"/>
      <c r="O157" s="67"/>
      <c r="P157" s="67"/>
      <c r="Q157" s="67"/>
      <c r="R157" s="67"/>
      <c r="S157" s="67"/>
      <c r="T157" s="68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T157" s="19" t="s">
        <v>253</v>
      </c>
      <c r="AU157" s="19" t="s">
        <v>89</v>
      </c>
    </row>
    <row r="158" spans="1:65" s="13" customFormat="1" ht="10">
      <c r="B158" s="204"/>
      <c r="C158" s="205"/>
      <c r="D158" s="167" t="s">
        <v>247</v>
      </c>
      <c r="E158" s="206" t="s">
        <v>35</v>
      </c>
      <c r="F158" s="207" t="s">
        <v>1801</v>
      </c>
      <c r="G158" s="205"/>
      <c r="H158" s="208">
        <v>4.8769999999999998</v>
      </c>
      <c r="I158" s="209"/>
      <c r="J158" s="205"/>
      <c r="K158" s="205"/>
      <c r="L158" s="210"/>
      <c r="M158" s="211"/>
      <c r="N158" s="212"/>
      <c r="O158" s="212"/>
      <c r="P158" s="212"/>
      <c r="Q158" s="212"/>
      <c r="R158" s="212"/>
      <c r="S158" s="212"/>
      <c r="T158" s="213"/>
      <c r="AT158" s="214" t="s">
        <v>247</v>
      </c>
      <c r="AU158" s="214" t="s">
        <v>89</v>
      </c>
      <c r="AV158" s="13" t="s">
        <v>89</v>
      </c>
      <c r="AW158" s="13" t="s">
        <v>39</v>
      </c>
      <c r="AX158" s="13" t="s">
        <v>87</v>
      </c>
      <c r="AY158" s="214" t="s">
        <v>154</v>
      </c>
    </row>
    <row r="159" spans="1:65" s="2" customFormat="1" ht="16.5" customHeight="1">
      <c r="A159" s="37"/>
      <c r="B159" s="38"/>
      <c r="C159" s="228" t="s">
        <v>216</v>
      </c>
      <c r="D159" s="228" t="s">
        <v>463</v>
      </c>
      <c r="E159" s="229" t="s">
        <v>1586</v>
      </c>
      <c r="F159" s="230" t="s">
        <v>1587</v>
      </c>
      <c r="G159" s="231" t="s">
        <v>308</v>
      </c>
      <c r="H159" s="232">
        <v>40.643000000000001</v>
      </c>
      <c r="I159" s="233">
        <v>244</v>
      </c>
      <c r="J159" s="234">
        <f>ROUND(I159*H159,2)</f>
        <v>9916.89</v>
      </c>
      <c r="K159" s="230" t="s">
        <v>251</v>
      </c>
      <c r="L159" s="235"/>
      <c r="M159" s="236" t="s">
        <v>35</v>
      </c>
      <c r="N159" s="237" t="s">
        <v>50</v>
      </c>
      <c r="O159" s="67"/>
      <c r="P159" s="163">
        <f>O159*H159</f>
        <v>0</v>
      </c>
      <c r="Q159" s="163">
        <v>8.43E-3</v>
      </c>
      <c r="R159" s="163">
        <f>Q159*H159</f>
        <v>0.34262049</v>
      </c>
      <c r="S159" s="163">
        <v>0</v>
      </c>
      <c r="T159" s="164">
        <f>S159*H159</f>
        <v>0</v>
      </c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R159" s="165" t="s">
        <v>179</v>
      </c>
      <c r="AT159" s="165" t="s">
        <v>463</v>
      </c>
      <c r="AU159" s="165" t="s">
        <v>89</v>
      </c>
      <c r="AY159" s="19" t="s">
        <v>154</v>
      </c>
      <c r="BE159" s="166">
        <f>IF(N159="základní",J159,0)</f>
        <v>9916.89</v>
      </c>
      <c r="BF159" s="166">
        <f>IF(N159="snížená",J159,0)</f>
        <v>0</v>
      </c>
      <c r="BG159" s="166">
        <f>IF(N159="zákl. přenesená",J159,0)</f>
        <v>0</v>
      </c>
      <c r="BH159" s="166">
        <f>IF(N159="sníž. přenesená",J159,0)</f>
        <v>0</v>
      </c>
      <c r="BI159" s="166">
        <f>IF(N159="nulová",J159,0)</f>
        <v>0</v>
      </c>
      <c r="BJ159" s="19" t="s">
        <v>87</v>
      </c>
      <c r="BK159" s="166">
        <f>ROUND(I159*H159,2)</f>
        <v>9916.89</v>
      </c>
      <c r="BL159" s="19" t="s">
        <v>163</v>
      </c>
      <c r="BM159" s="165" t="s">
        <v>1802</v>
      </c>
    </row>
    <row r="160" spans="1:65" s="13" customFormat="1" ht="10">
      <c r="B160" s="204"/>
      <c r="C160" s="205"/>
      <c r="D160" s="167" t="s">
        <v>247</v>
      </c>
      <c r="E160" s="206" t="s">
        <v>35</v>
      </c>
      <c r="F160" s="207" t="s">
        <v>1803</v>
      </c>
      <c r="G160" s="205"/>
      <c r="H160" s="208">
        <v>40.643000000000001</v>
      </c>
      <c r="I160" s="209"/>
      <c r="J160" s="205"/>
      <c r="K160" s="205"/>
      <c r="L160" s="210"/>
      <c r="M160" s="211"/>
      <c r="N160" s="212"/>
      <c r="O160" s="212"/>
      <c r="P160" s="212"/>
      <c r="Q160" s="212"/>
      <c r="R160" s="212"/>
      <c r="S160" s="212"/>
      <c r="T160" s="213"/>
      <c r="AT160" s="214" t="s">
        <v>247</v>
      </c>
      <c r="AU160" s="214" t="s">
        <v>89</v>
      </c>
      <c r="AV160" s="13" t="s">
        <v>89</v>
      </c>
      <c r="AW160" s="13" t="s">
        <v>39</v>
      </c>
      <c r="AX160" s="13" t="s">
        <v>87</v>
      </c>
      <c r="AY160" s="214" t="s">
        <v>154</v>
      </c>
    </row>
    <row r="161" spans="1:65" s="12" customFormat="1" ht="22.75" customHeight="1">
      <c r="B161" s="188"/>
      <c r="C161" s="189"/>
      <c r="D161" s="190" t="s">
        <v>78</v>
      </c>
      <c r="E161" s="202" t="s">
        <v>996</v>
      </c>
      <c r="F161" s="202" t="s">
        <v>1804</v>
      </c>
      <c r="G161" s="189"/>
      <c r="H161" s="189"/>
      <c r="I161" s="192"/>
      <c r="J161" s="203">
        <f>BK161</f>
        <v>531982.31999999995</v>
      </c>
      <c r="K161" s="189"/>
      <c r="L161" s="194"/>
      <c r="M161" s="195"/>
      <c r="N161" s="196"/>
      <c r="O161" s="196"/>
      <c r="P161" s="197">
        <f>SUM(P162:P236)</f>
        <v>0</v>
      </c>
      <c r="Q161" s="196"/>
      <c r="R161" s="197">
        <f>SUM(R162:R236)</f>
        <v>45.078817899999983</v>
      </c>
      <c r="S161" s="196"/>
      <c r="T161" s="198">
        <f>SUM(T162:T236)</f>
        <v>8.6850000000000011E-2</v>
      </c>
      <c r="AR161" s="199" t="s">
        <v>87</v>
      </c>
      <c r="AT161" s="200" t="s">
        <v>78</v>
      </c>
      <c r="AU161" s="200" t="s">
        <v>87</v>
      </c>
      <c r="AY161" s="199" t="s">
        <v>154</v>
      </c>
      <c r="BK161" s="201">
        <f>SUM(BK162:BK236)</f>
        <v>531982.31999999995</v>
      </c>
    </row>
    <row r="162" spans="1:65" s="2" customFormat="1" ht="21.75" customHeight="1">
      <c r="A162" s="37"/>
      <c r="B162" s="38"/>
      <c r="C162" s="154" t="s">
        <v>220</v>
      </c>
      <c r="D162" s="154" t="s">
        <v>149</v>
      </c>
      <c r="E162" s="155" t="s">
        <v>1044</v>
      </c>
      <c r="F162" s="156" t="s">
        <v>1045</v>
      </c>
      <c r="G162" s="157" t="s">
        <v>245</v>
      </c>
      <c r="H162" s="158">
        <v>4</v>
      </c>
      <c r="I162" s="159">
        <v>722</v>
      </c>
      <c r="J162" s="160">
        <f>ROUND(I162*H162,2)</f>
        <v>2888</v>
      </c>
      <c r="K162" s="156" t="s">
        <v>251</v>
      </c>
      <c r="L162" s="42"/>
      <c r="M162" s="161" t="s">
        <v>35</v>
      </c>
      <c r="N162" s="162" t="s">
        <v>50</v>
      </c>
      <c r="O162" s="67"/>
      <c r="P162" s="163">
        <f>O162*H162</f>
        <v>0</v>
      </c>
      <c r="Q162" s="163">
        <v>0.09</v>
      </c>
      <c r="R162" s="163">
        <f>Q162*H162</f>
        <v>0.36</v>
      </c>
      <c r="S162" s="163">
        <v>0</v>
      </c>
      <c r="T162" s="164">
        <f>S162*H162</f>
        <v>0</v>
      </c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R162" s="165" t="s">
        <v>163</v>
      </c>
      <c r="AT162" s="165" t="s">
        <v>149</v>
      </c>
      <c r="AU162" s="165" t="s">
        <v>89</v>
      </c>
      <c r="AY162" s="19" t="s">
        <v>154</v>
      </c>
      <c r="BE162" s="166">
        <f>IF(N162="základní",J162,0)</f>
        <v>2888</v>
      </c>
      <c r="BF162" s="166">
        <f>IF(N162="snížená",J162,0)</f>
        <v>0</v>
      </c>
      <c r="BG162" s="166">
        <f>IF(N162="zákl. přenesená",J162,0)</f>
        <v>0</v>
      </c>
      <c r="BH162" s="166">
        <f>IF(N162="sníž. přenesená",J162,0)</f>
        <v>0</v>
      </c>
      <c r="BI162" s="166">
        <f>IF(N162="nulová",J162,0)</f>
        <v>0</v>
      </c>
      <c r="BJ162" s="19" t="s">
        <v>87</v>
      </c>
      <c r="BK162" s="166">
        <f>ROUND(I162*H162,2)</f>
        <v>2888</v>
      </c>
      <c r="BL162" s="19" t="s">
        <v>163</v>
      </c>
      <c r="BM162" s="165" t="s">
        <v>1805</v>
      </c>
    </row>
    <row r="163" spans="1:65" s="2" customFormat="1" ht="10">
      <c r="A163" s="37"/>
      <c r="B163" s="38"/>
      <c r="C163" s="39"/>
      <c r="D163" s="215" t="s">
        <v>253</v>
      </c>
      <c r="E163" s="39"/>
      <c r="F163" s="216" t="s">
        <v>1047</v>
      </c>
      <c r="G163" s="39"/>
      <c r="H163" s="39"/>
      <c r="I163" s="169"/>
      <c r="J163" s="39"/>
      <c r="K163" s="39"/>
      <c r="L163" s="42"/>
      <c r="M163" s="170"/>
      <c r="N163" s="171"/>
      <c r="O163" s="67"/>
      <c r="P163" s="67"/>
      <c r="Q163" s="67"/>
      <c r="R163" s="67"/>
      <c r="S163" s="67"/>
      <c r="T163" s="68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T163" s="19" t="s">
        <v>253</v>
      </c>
      <c r="AU163" s="19" t="s">
        <v>89</v>
      </c>
    </row>
    <row r="164" spans="1:65" s="2" customFormat="1" ht="16.5" customHeight="1">
      <c r="A164" s="37"/>
      <c r="B164" s="38"/>
      <c r="C164" s="228" t="s">
        <v>341</v>
      </c>
      <c r="D164" s="228" t="s">
        <v>463</v>
      </c>
      <c r="E164" s="229" t="s">
        <v>1806</v>
      </c>
      <c r="F164" s="230" t="s">
        <v>1598</v>
      </c>
      <c r="G164" s="231" t="s">
        <v>245</v>
      </c>
      <c r="H164" s="232">
        <v>3</v>
      </c>
      <c r="I164" s="233">
        <v>11833.5</v>
      </c>
      <c r="J164" s="234">
        <f>ROUND(I164*H164,2)</f>
        <v>35500.5</v>
      </c>
      <c r="K164" s="230" t="s">
        <v>35</v>
      </c>
      <c r="L164" s="235"/>
      <c r="M164" s="236" t="s">
        <v>35</v>
      </c>
      <c r="N164" s="237" t="s">
        <v>50</v>
      </c>
      <c r="O164" s="67"/>
      <c r="P164" s="163">
        <f>O164*H164</f>
        <v>0</v>
      </c>
      <c r="Q164" s="163">
        <v>0.10199999999999999</v>
      </c>
      <c r="R164" s="163">
        <f>Q164*H164</f>
        <v>0.30599999999999999</v>
      </c>
      <c r="S164" s="163">
        <v>0</v>
      </c>
      <c r="T164" s="164">
        <f>S164*H164</f>
        <v>0</v>
      </c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R164" s="165" t="s">
        <v>179</v>
      </c>
      <c r="AT164" s="165" t="s">
        <v>463</v>
      </c>
      <c r="AU164" s="165" t="s">
        <v>89</v>
      </c>
      <c r="AY164" s="19" t="s">
        <v>154</v>
      </c>
      <c r="BE164" s="166">
        <f>IF(N164="základní",J164,0)</f>
        <v>35500.5</v>
      </c>
      <c r="BF164" s="166">
        <f>IF(N164="snížená",J164,0)</f>
        <v>0</v>
      </c>
      <c r="BG164" s="166">
        <f>IF(N164="zákl. přenesená",J164,0)</f>
        <v>0</v>
      </c>
      <c r="BH164" s="166">
        <f>IF(N164="sníž. přenesená",J164,0)</f>
        <v>0</v>
      </c>
      <c r="BI164" s="166">
        <f>IF(N164="nulová",J164,0)</f>
        <v>0</v>
      </c>
      <c r="BJ164" s="19" t="s">
        <v>87</v>
      </c>
      <c r="BK164" s="166">
        <f>ROUND(I164*H164,2)</f>
        <v>35500.5</v>
      </c>
      <c r="BL164" s="19" t="s">
        <v>163</v>
      </c>
      <c r="BM164" s="165" t="s">
        <v>1807</v>
      </c>
    </row>
    <row r="165" spans="1:65" s="13" customFormat="1" ht="10">
      <c r="B165" s="204"/>
      <c r="C165" s="205"/>
      <c r="D165" s="167" t="s">
        <v>247</v>
      </c>
      <c r="E165" s="206" t="s">
        <v>35</v>
      </c>
      <c r="F165" s="207" t="s">
        <v>159</v>
      </c>
      <c r="G165" s="205"/>
      <c r="H165" s="208">
        <v>3</v>
      </c>
      <c r="I165" s="209"/>
      <c r="J165" s="205"/>
      <c r="K165" s="205"/>
      <c r="L165" s="210"/>
      <c r="M165" s="211"/>
      <c r="N165" s="212"/>
      <c r="O165" s="212"/>
      <c r="P165" s="212"/>
      <c r="Q165" s="212"/>
      <c r="R165" s="212"/>
      <c r="S165" s="212"/>
      <c r="T165" s="213"/>
      <c r="AT165" s="214" t="s">
        <v>247</v>
      </c>
      <c r="AU165" s="214" t="s">
        <v>89</v>
      </c>
      <c r="AV165" s="13" t="s">
        <v>89</v>
      </c>
      <c r="AW165" s="13" t="s">
        <v>39</v>
      </c>
      <c r="AX165" s="13" t="s">
        <v>87</v>
      </c>
      <c r="AY165" s="214" t="s">
        <v>154</v>
      </c>
    </row>
    <row r="166" spans="1:65" s="2" customFormat="1" ht="16.5" customHeight="1">
      <c r="A166" s="37"/>
      <c r="B166" s="38"/>
      <c r="C166" s="228" t="s">
        <v>349</v>
      </c>
      <c r="D166" s="228" t="s">
        <v>463</v>
      </c>
      <c r="E166" s="229" t="s">
        <v>1808</v>
      </c>
      <c r="F166" s="230" t="s">
        <v>1809</v>
      </c>
      <c r="G166" s="231" t="s">
        <v>245</v>
      </c>
      <c r="H166" s="232">
        <v>1</v>
      </c>
      <c r="I166" s="233">
        <v>13702.5</v>
      </c>
      <c r="J166" s="234">
        <f>ROUND(I166*H166,2)</f>
        <v>13702.5</v>
      </c>
      <c r="K166" s="230" t="s">
        <v>35</v>
      </c>
      <c r="L166" s="235"/>
      <c r="M166" s="236" t="s">
        <v>35</v>
      </c>
      <c r="N166" s="237" t="s">
        <v>50</v>
      </c>
      <c r="O166" s="67"/>
      <c r="P166" s="163">
        <f>O166*H166</f>
        <v>0</v>
      </c>
      <c r="Q166" s="163">
        <v>0.10199999999999999</v>
      </c>
      <c r="R166" s="163">
        <f>Q166*H166</f>
        <v>0.10199999999999999</v>
      </c>
      <c r="S166" s="163">
        <v>0</v>
      </c>
      <c r="T166" s="164">
        <f>S166*H166</f>
        <v>0</v>
      </c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R166" s="165" t="s">
        <v>179</v>
      </c>
      <c r="AT166" s="165" t="s">
        <v>463</v>
      </c>
      <c r="AU166" s="165" t="s">
        <v>89</v>
      </c>
      <c r="AY166" s="19" t="s">
        <v>154</v>
      </c>
      <c r="BE166" s="166">
        <f>IF(N166="základní",J166,0)</f>
        <v>13702.5</v>
      </c>
      <c r="BF166" s="166">
        <f>IF(N166="snížená",J166,0)</f>
        <v>0</v>
      </c>
      <c r="BG166" s="166">
        <f>IF(N166="zákl. přenesená",J166,0)</f>
        <v>0</v>
      </c>
      <c r="BH166" s="166">
        <f>IF(N166="sníž. přenesená",J166,0)</f>
        <v>0</v>
      </c>
      <c r="BI166" s="166">
        <f>IF(N166="nulová",J166,0)</f>
        <v>0</v>
      </c>
      <c r="BJ166" s="19" t="s">
        <v>87</v>
      </c>
      <c r="BK166" s="166">
        <f>ROUND(I166*H166,2)</f>
        <v>13702.5</v>
      </c>
      <c r="BL166" s="19" t="s">
        <v>163</v>
      </c>
      <c r="BM166" s="165" t="s">
        <v>1810</v>
      </c>
    </row>
    <row r="167" spans="1:65" s="13" customFormat="1" ht="10">
      <c r="B167" s="204"/>
      <c r="C167" s="205"/>
      <c r="D167" s="167" t="s">
        <v>247</v>
      </c>
      <c r="E167" s="206" t="s">
        <v>35</v>
      </c>
      <c r="F167" s="207" t="s">
        <v>87</v>
      </c>
      <c r="G167" s="205"/>
      <c r="H167" s="208">
        <v>1</v>
      </c>
      <c r="I167" s="209"/>
      <c r="J167" s="205"/>
      <c r="K167" s="205"/>
      <c r="L167" s="210"/>
      <c r="M167" s="211"/>
      <c r="N167" s="212"/>
      <c r="O167" s="212"/>
      <c r="P167" s="212"/>
      <c r="Q167" s="212"/>
      <c r="R167" s="212"/>
      <c r="S167" s="212"/>
      <c r="T167" s="213"/>
      <c r="AT167" s="214" t="s">
        <v>247</v>
      </c>
      <c r="AU167" s="214" t="s">
        <v>89</v>
      </c>
      <c r="AV167" s="13" t="s">
        <v>89</v>
      </c>
      <c r="AW167" s="13" t="s">
        <v>39</v>
      </c>
      <c r="AX167" s="13" t="s">
        <v>87</v>
      </c>
      <c r="AY167" s="214" t="s">
        <v>154</v>
      </c>
    </row>
    <row r="168" spans="1:65" s="2" customFormat="1" ht="21.75" customHeight="1">
      <c r="A168" s="37"/>
      <c r="B168" s="38"/>
      <c r="C168" s="154" t="s">
        <v>7</v>
      </c>
      <c r="D168" s="154" t="s">
        <v>149</v>
      </c>
      <c r="E168" s="155" t="s">
        <v>1052</v>
      </c>
      <c r="F168" s="156" t="s">
        <v>1053</v>
      </c>
      <c r="G168" s="157" t="s">
        <v>245</v>
      </c>
      <c r="H168" s="158">
        <v>6</v>
      </c>
      <c r="I168" s="159">
        <v>977</v>
      </c>
      <c r="J168" s="160">
        <f>ROUND(I168*H168,2)</f>
        <v>5862</v>
      </c>
      <c r="K168" s="156" t="s">
        <v>251</v>
      </c>
      <c r="L168" s="42"/>
      <c r="M168" s="161" t="s">
        <v>35</v>
      </c>
      <c r="N168" s="162" t="s">
        <v>50</v>
      </c>
      <c r="O168" s="67"/>
      <c r="P168" s="163">
        <f>O168*H168</f>
        <v>0</v>
      </c>
      <c r="Q168" s="163">
        <v>8.7419999999999998E-2</v>
      </c>
      <c r="R168" s="163">
        <f>Q168*H168</f>
        <v>0.52451999999999999</v>
      </c>
      <c r="S168" s="163">
        <v>0</v>
      </c>
      <c r="T168" s="164">
        <f>S168*H168</f>
        <v>0</v>
      </c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R168" s="165" t="s">
        <v>163</v>
      </c>
      <c r="AT168" s="165" t="s">
        <v>149</v>
      </c>
      <c r="AU168" s="165" t="s">
        <v>89</v>
      </c>
      <c r="AY168" s="19" t="s">
        <v>154</v>
      </c>
      <c r="BE168" s="166">
        <f>IF(N168="základní",J168,0)</f>
        <v>5862</v>
      </c>
      <c r="BF168" s="166">
        <f>IF(N168="snížená",J168,0)</f>
        <v>0</v>
      </c>
      <c r="BG168" s="166">
        <f>IF(N168="zákl. přenesená",J168,0)</f>
        <v>0</v>
      </c>
      <c r="BH168" s="166">
        <f>IF(N168="sníž. přenesená",J168,0)</f>
        <v>0</v>
      </c>
      <c r="BI168" s="166">
        <f>IF(N168="nulová",J168,0)</f>
        <v>0</v>
      </c>
      <c r="BJ168" s="19" t="s">
        <v>87</v>
      </c>
      <c r="BK168" s="166">
        <f>ROUND(I168*H168,2)</f>
        <v>5862</v>
      </c>
      <c r="BL168" s="19" t="s">
        <v>163</v>
      </c>
      <c r="BM168" s="165" t="s">
        <v>1811</v>
      </c>
    </row>
    <row r="169" spans="1:65" s="2" customFormat="1" ht="10">
      <c r="A169" s="37"/>
      <c r="B169" s="38"/>
      <c r="C169" s="39"/>
      <c r="D169" s="215" t="s">
        <v>253</v>
      </c>
      <c r="E169" s="39"/>
      <c r="F169" s="216" t="s">
        <v>1055</v>
      </c>
      <c r="G169" s="39"/>
      <c r="H169" s="39"/>
      <c r="I169" s="169"/>
      <c r="J169" s="39"/>
      <c r="K169" s="39"/>
      <c r="L169" s="42"/>
      <c r="M169" s="170"/>
      <c r="N169" s="171"/>
      <c r="O169" s="67"/>
      <c r="P169" s="67"/>
      <c r="Q169" s="67"/>
      <c r="R169" s="67"/>
      <c r="S169" s="67"/>
      <c r="T169" s="68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T169" s="19" t="s">
        <v>253</v>
      </c>
      <c r="AU169" s="19" t="s">
        <v>89</v>
      </c>
    </row>
    <row r="170" spans="1:65" s="2" customFormat="1" ht="16.5" customHeight="1">
      <c r="A170" s="37"/>
      <c r="B170" s="38"/>
      <c r="C170" s="228" t="s">
        <v>357</v>
      </c>
      <c r="D170" s="228" t="s">
        <v>463</v>
      </c>
      <c r="E170" s="229" t="s">
        <v>1812</v>
      </c>
      <c r="F170" s="230" t="s">
        <v>1813</v>
      </c>
      <c r="G170" s="231" t="s">
        <v>245</v>
      </c>
      <c r="H170" s="232">
        <v>6</v>
      </c>
      <c r="I170" s="233">
        <v>2505.4299999999998</v>
      </c>
      <c r="J170" s="234">
        <f>ROUND(I170*H170,2)</f>
        <v>15032.58</v>
      </c>
      <c r="K170" s="230" t="s">
        <v>35</v>
      </c>
      <c r="L170" s="235"/>
      <c r="M170" s="236" t="s">
        <v>35</v>
      </c>
      <c r="N170" s="237" t="s">
        <v>50</v>
      </c>
      <c r="O170" s="67"/>
      <c r="P170" s="163">
        <f>O170*H170</f>
        <v>0</v>
      </c>
      <c r="Q170" s="163">
        <v>6.8000000000000005E-2</v>
      </c>
      <c r="R170" s="163">
        <f>Q170*H170</f>
        <v>0.40800000000000003</v>
      </c>
      <c r="S170" s="163">
        <v>0</v>
      </c>
      <c r="T170" s="164">
        <f>S170*H170</f>
        <v>0</v>
      </c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R170" s="165" t="s">
        <v>179</v>
      </c>
      <c r="AT170" s="165" t="s">
        <v>463</v>
      </c>
      <c r="AU170" s="165" t="s">
        <v>89</v>
      </c>
      <c r="AY170" s="19" t="s">
        <v>154</v>
      </c>
      <c r="BE170" s="166">
        <f>IF(N170="základní",J170,0)</f>
        <v>15032.58</v>
      </c>
      <c r="BF170" s="166">
        <f>IF(N170="snížená",J170,0)</f>
        <v>0</v>
      </c>
      <c r="BG170" s="166">
        <f>IF(N170="zákl. přenesená",J170,0)</f>
        <v>0</v>
      </c>
      <c r="BH170" s="166">
        <f>IF(N170="sníž. přenesená",J170,0)</f>
        <v>0</v>
      </c>
      <c r="BI170" s="166">
        <f>IF(N170="nulová",J170,0)</f>
        <v>0</v>
      </c>
      <c r="BJ170" s="19" t="s">
        <v>87</v>
      </c>
      <c r="BK170" s="166">
        <f>ROUND(I170*H170,2)</f>
        <v>15032.58</v>
      </c>
      <c r="BL170" s="19" t="s">
        <v>163</v>
      </c>
      <c r="BM170" s="165" t="s">
        <v>1814</v>
      </c>
    </row>
    <row r="171" spans="1:65" s="2" customFormat="1" ht="18">
      <c r="A171" s="37"/>
      <c r="B171" s="38"/>
      <c r="C171" s="39"/>
      <c r="D171" s="167" t="s">
        <v>191</v>
      </c>
      <c r="E171" s="39"/>
      <c r="F171" s="168" t="s">
        <v>1815</v>
      </c>
      <c r="G171" s="39"/>
      <c r="H171" s="39"/>
      <c r="I171" s="169"/>
      <c r="J171" s="39"/>
      <c r="K171" s="39"/>
      <c r="L171" s="42"/>
      <c r="M171" s="170"/>
      <c r="N171" s="171"/>
      <c r="O171" s="67"/>
      <c r="P171" s="67"/>
      <c r="Q171" s="67"/>
      <c r="R171" s="67"/>
      <c r="S171" s="67"/>
      <c r="T171" s="68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T171" s="19" t="s">
        <v>191</v>
      </c>
      <c r="AU171" s="19" t="s">
        <v>89</v>
      </c>
    </row>
    <row r="172" spans="1:65" s="13" customFormat="1" ht="10">
      <c r="B172" s="204"/>
      <c r="C172" s="205"/>
      <c r="D172" s="167" t="s">
        <v>247</v>
      </c>
      <c r="E172" s="206" t="s">
        <v>35</v>
      </c>
      <c r="F172" s="207" t="s">
        <v>1816</v>
      </c>
      <c r="G172" s="205"/>
      <c r="H172" s="208">
        <v>6</v>
      </c>
      <c r="I172" s="209"/>
      <c r="J172" s="205"/>
      <c r="K172" s="205"/>
      <c r="L172" s="210"/>
      <c r="M172" s="211"/>
      <c r="N172" s="212"/>
      <c r="O172" s="212"/>
      <c r="P172" s="212"/>
      <c r="Q172" s="212"/>
      <c r="R172" s="212"/>
      <c r="S172" s="212"/>
      <c r="T172" s="213"/>
      <c r="AT172" s="214" t="s">
        <v>247</v>
      </c>
      <c r="AU172" s="214" t="s">
        <v>89</v>
      </c>
      <c r="AV172" s="13" t="s">
        <v>89</v>
      </c>
      <c r="AW172" s="13" t="s">
        <v>39</v>
      </c>
      <c r="AX172" s="13" t="s">
        <v>87</v>
      </c>
      <c r="AY172" s="214" t="s">
        <v>154</v>
      </c>
    </row>
    <row r="173" spans="1:65" s="2" customFormat="1" ht="16.5" customHeight="1">
      <c r="A173" s="37"/>
      <c r="B173" s="38"/>
      <c r="C173" s="154" t="s">
        <v>365</v>
      </c>
      <c r="D173" s="154" t="s">
        <v>149</v>
      </c>
      <c r="E173" s="155" t="s">
        <v>1076</v>
      </c>
      <c r="F173" s="156" t="s">
        <v>1077</v>
      </c>
      <c r="G173" s="157" t="s">
        <v>245</v>
      </c>
      <c r="H173" s="158">
        <v>3</v>
      </c>
      <c r="I173" s="159">
        <v>2300</v>
      </c>
      <c r="J173" s="160">
        <f>ROUND(I173*H173,2)</f>
        <v>6900</v>
      </c>
      <c r="K173" s="156" t="s">
        <v>251</v>
      </c>
      <c r="L173" s="42"/>
      <c r="M173" s="161" t="s">
        <v>35</v>
      </c>
      <c r="N173" s="162" t="s">
        <v>50</v>
      </c>
      <c r="O173" s="67"/>
      <c r="P173" s="163">
        <f>O173*H173</f>
        <v>0</v>
      </c>
      <c r="Q173" s="163">
        <v>3.9269999999999999E-2</v>
      </c>
      <c r="R173" s="163">
        <f>Q173*H173</f>
        <v>0.11781</v>
      </c>
      <c r="S173" s="163">
        <v>0</v>
      </c>
      <c r="T173" s="164">
        <f>S173*H173</f>
        <v>0</v>
      </c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R173" s="165" t="s">
        <v>163</v>
      </c>
      <c r="AT173" s="165" t="s">
        <v>149</v>
      </c>
      <c r="AU173" s="165" t="s">
        <v>89</v>
      </c>
      <c r="AY173" s="19" t="s">
        <v>154</v>
      </c>
      <c r="BE173" s="166">
        <f>IF(N173="základní",J173,0)</f>
        <v>6900</v>
      </c>
      <c r="BF173" s="166">
        <f>IF(N173="snížená",J173,0)</f>
        <v>0</v>
      </c>
      <c r="BG173" s="166">
        <f>IF(N173="zákl. přenesená",J173,0)</f>
        <v>0</v>
      </c>
      <c r="BH173" s="166">
        <f>IF(N173="sníž. přenesená",J173,0)</f>
        <v>0</v>
      </c>
      <c r="BI173" s="166">
        <f>IF(N173="nulová",J173,0)</f>
        <v>0</v>
      </c>
      <c r="BJ173" s="19" t="s">
        <v>87</v>
      </c>
      <c r="BK173" s="166">
        <f>ROUND(I173*H173,2)</f>
        <v>6900</v>
      </c>
      <c r="BL173" s="19" t="s">
        <v>163</v>
      </c>
      <c r="BM173" s="165" t="s">
        <v>1817</v>
      </c>
    </row>
    <row r="174" spans="1:65" s="2" customFormat="1" ht="10">
      <c r="A174" s="37"/>
      <c r="B174" s="38"/>
      <c r="C174" s="39"/>
      <c r="D174" s="215" t="s">
        <v>253</v>
      </c>
      <c r="E174" s="39"/>
      <c r="F174" s="216" t="s">
        <v>1079</v>
      </c>
      <c r="G174" s="39"/>
      <c r="H174" s="39"/>
      <c r="I174" s="169"/>
      <c r="J174" s="39"/>
      <c r="K174" s="39"/>
      <c r="L174" s="42"/>
      <c r="M174" s="170"/>
      <c r="N174" s="171"/>
      <c r="O174" s="67"/>
      <c r="P174" s="67"/>
      <c r="Q174" s="67"/>
      <c r="R174" s="67"/>
      <c r="S174" s="67"/>
      <c r="T174" s="68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T174" s="19" t="s">
        <v>253</v>
      </c>
      <c r="AU174" s="19" t="s">
        <v>89</v>
      </c>
    </row>
    <row r="175" spans="1:65" s="2" customFormat="1" ht="16.5" customHeight="1">
      <c r="A175" s="37"/>
      <c r="B175" s="38"/>
      <c r="C175" s="228" t="s">
        <v>370</v>
      </c>
      <c r="D175" s="228" t="s">
        <v>463</v>
      </c>
      <c r="E175" s="229" t="s">
        <v>1603</v>
      </c>
      <c r="F175" s="230" t="s">
        <v>1604</v>
      </c>
      <c r="G175" s="231" t="s">
        <v>245</v>
      </c>
      <c r="H175" s="232">
        <v>3</v>
      </c>
      <c r="I175" s="233">
        <v>1481.29</v>
      </c>
      <c r="J175" s="234">
        <f>ROUND(I175*H175,2)</f>
        <v>4443.87</v>
      </c>
      <c r="K175" s="230" t="s">
        <v>251</v>
      </c>
      <c r="L175" s="235"/>
      <c r="M175" s="236" t="s">
        <v>35</v>
      </c>
      <c r="N175" s="237" t="s">
        <v>50</v>
      </c>
      <c r="O175" s="67"/>
      <c r="P175" s="163">
        <f>O175*H175</f>
        <v>0</v>
      </c>
      <c r="Q175" s="163">
        <v>0.62</v>
      </c>
      <c r="R175" s="163">
        <f>Q175*H175</f>
        <v>1.8599999999999999</v>
      </c>
      <c r="S175" s="163">
        <v>0</v>
      </c>
      <c r="T175" s="164">
        <f>S175*H175</f>
        <v>0</v>
      </c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R175" s="165" t="s">
        <v>179</v>
      </c>
      <c r="AT175" s="165" t="s">
        <v>463</v>
      </c>
      <c r="AU175" s="165" t="s">
        <v>89</v>
      </c>
      <c r="AY175" s="19" t="s">
        <v>154</v>
      </c>
      <c r="BE175" s="166">
        <f>IF(N175="základní",J175,0)</f>
        <v>4443.87</v>
      </c>
      <c r="BF175" s="166">
        <f>IF(N175="snížená",J175,0)</f>
        <v>0</v>
      </c>
      <c r="BG175" s="166">
        <f>IF(N175="zákl. přenesená",J175,0)</f>
        <v>0</v>
      </c>
      <c r="BH175" s="166">
        <f>IF(N175="sníž. přenesená",J175,0)</f>
        <v>0</v>
      </c>
      <c r="BI175" s="166">
        <f>IF(N175="nulová",J175,0)</f>
        <v>0</v>
      </c>
      <c r="BJ175" s="19" t="s">
        <v>87</v>
      </c>
      <c r="BK175" s="166">
        <f>ROUND(I175*H175,2)</f>
        <v>4443.87</v>
      </c>
      <c r="BL175" s="19" t="s">
        <v>163</v>
      </c>
      <c r="BM175" s="165" t="s">
        <v>1818</v>
      </c>
    </row>
    <row r="176" spans="1:65" s="13" customFormat="1" ht="10">
      <c r="B176" s="204"/>
      <c r="C176" s="205"/>
      <c r="D176" s="167" t="s">
        <v>247</v>
      </c>
      <c r="E176" s="206" t="s">
        <v>35</v>
      </c>
      <c r="F176" s="207" t="s">
        <v>1819</v>
      </c>
      <c r="G176" s="205"/>
      <c r="H176" s="208">
        <v>3</v>
      </c>
      <c r="I176" s="209"/>
      <c r="J176" s="205"/>
      <c r="K176" s="205"/>
      <c r="L176" s="210"/>
      <c r="M176" s="211"/>
      <c r="N176" s="212"/>
      <c r="O176" s="212"/>
      <c r="P176" s="212"/>
      <c r="Q176" s="212"/>
      <c r="R176" s="212"/>
      <c r="S176" s="212"/>
      <c r="T176" s="213"/>
      <c r="AT176" s="214" t="s">
        <v>247</v>
      </c>
      <c r="AU176" s="214" t="s">
        <v>89</v>
      </c>
      <c r="AV176" s="13" t="s">
        <v>89</v>
      </c>
      <c r="AW176" s="13" t="s">
        <v>39</v>
      </c>
      <c r="AX176" s="13" t="s">
        <v>87</v>
      </c>
      <c r="AY176" s="214" t="s">
        <v>154</v>
      </c>
    </row>
    <row r="177" spans="1:65" s="2" customFormat="1" ht="16.5" customHeight="1">
      <c r="A177" s="37"/>
      <c r="B177" s="38"/>
      <c r="C177" s="154" t="s">
        <v>376</v>
      </c>
      <c r="D177" s="154" t="s">
        <v>149</v>
      </c>
      <c r="E177" s="155" t="s">
        <v>1089</v>
      </c>
      <c r="F177" s="156" t="s">
        <v>1090</v>
      </c>
      <c r="G177" s="157" t="s">
        <v>245</v>
      </c>
      <c r="H177" s="158">
        <v>3</v>
      </c>
      <c r="I177" s="159">
        <v>1200</v>
      </c>
      <c r="J177" s="160">
        <f>ROUND(I177*H177,2)</f>
        <v>3600</v>
      </c>
      <c r="K177" s="156" t="s">
        <v>251</v>
      </c>
      <c r="L177" s="42"/>
      <c r="M177" s="161" t="s">
        <v>35</v>
      </c>
      <c r="N177" s="162" t="s">
        <v>50</v>
      </c>
      <c r="O177" s="67"/>
      <c r="P177" s="163">
        <f>O177*H177</f>
        <v>0</v>
      </c>
      <c r="Q177" s="163">
        <v>1.0189999999999999E-2</v>
      </c>
      <c r="R177" s="163">
        <f>Q177*H177</f>
        <v>3.057E-2</v>
      </c>
      <c r="S177" s="163">
        <v>0</v>
      </c>
      <c r="T177" s="164">
        <f>S177*H177</f>
        <v>0</v>
      </c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R177" s="165" t="s">
        <v>163</v>
      </c>
      <c r="AT177" s="165" t="s">
        <v>149</v>
      </c>
      <c r="AU177" s="165" t="s">
        <v>89</v>
      </c>
      <c r="AY177" s="19" t="s">
        <v>154</v>
      </c>
      <c r="BE177" s="166">
        <f>IF(N177="základní",J177,0)</f>
        <v>3600</v>
      </c>
      <c r="BF177" s="166">
        <f>IF(N177="snížená",J177,0)</f>
        <v>0</v>
      </c>
      <c r="BG177" s="166">
        <f>IF(N177="zákl. přenesená",J177,0)</f>
        <v>0</v>
      </c>
      <c r="BH177" s="166">
        <f>IF(N177="sníž. přenesená",J177,0)</f>
        <v>0</v>
      </c>
      <c r="BI177" s="166">
        <f>IF(N177="nulová",J177,0)</f>
        <v>0</v>
      </c>
      <c r="BJ177" s="19" t="s">
        <v>87</v>
      </c>
      <c r="BK177" s="166">
        <f>ROUND(I177*H177,2)</f>
        <v>3600</v>
      </c>
      <c r="BL177" s="19" t="s">
        <v>163</v>
      </c>
      <c r="BM177" s="165" t="s">
        <v>1820</v>
      </c>
    </row>
    <row r="178" spans="1:65" s="2" customFormat="1" ht="10">
      <c r="A178" s="37"/>
      <c r="B178" s="38"/>
      <c r="C178" s="39"/>
      <c r="D178" s="215" t="s">
        <v>253</v>
      </c>
      <c r="E178" s="39"/>
      <c r="F178" s="216" t="s">
        <v>1092</v>
      </c>
      <c r="G178" s="39"/>
      <c r="H178" s="39"/>
      <c r="I178" s="169"/>
      <c r="J178" s="39"/>
      <c r="K178" s="39"/>
      <c r="L178" s="42"/>
      <c r="M178" s="170"/>
      <c r="N178" s="171"/>
      <c r="O178" s="67"/>
      <c r="P178" s="67"/>
      <c r="Q178" s="67"/>
      <c r="R178" s="67"/>
      <c r="S178" s="67"/>
      <c r="T178" s="68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T178" s="19" t="s">
        <v>253</v>
      </c>
      <c r="AU178" s="19" t="s">
        <v>89</v>
      </c>
    </row>
    <row r="179" spans="1:65" s="2" customFormat="1" ht="16.5" customHeight="1">
      <c r="A179" s="37"/>
      <c r="B179" s="38"/>
      <c r="C179" s="228" t="s">
        <v>379</v>
      </c>
      <c r="D179" s="228" t="s">
        <v>463</v>
      </c>
      <c r="E179" s="229" t="s">
        <v>1615</v>
      </c>
      <c r="F179" s="230" t="s">
        <v>1616</v>
      </c>
      <c r="G179" s="231" t="s">
        <v>245</v>
      </c>
      <c r="H179" s="232">
        <v>3</v>
      </c>
      <c r="I179" s="233">
        <v>1758.49</v>
      </c>
      <c r="J179" s="234">
        <f>ROUND(I179*H179,2)</f>
        <v>5275.47</v>
      </c>
      <c r="K179" s="230" t="s">
        <v>251</v>
      </c>
      <c r="L179" s="235"/>
      <c r="M179" s="236" t="s">
        <v>35</v>
      </c>
      <c r="N179" s="237" t="s">
        <v>50</v>
      </c>
      <c r="O179" s="67"/>
      <c r="P179" s="163">
        <f>O179*H179</f>
        <v>0</v>
      </c>
      <c r="Q179" s="163">
        <v>0.26200000000000001</v>
      </c>
      <c r="R179" s="163">
        <f>Q179*H179</f>
        <v>0.78600000000000003</v>
      </c>
      <c r="S179" s="163">
        <v>0</v>
      </c>
      <c r="T179" s="164">
        <f>S179*H179</f>
        <v>0</v>
      </c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R179" s="165" t="s">
        <v>179</v>
      </c>
      <c r="AT179" s="165" t="s">
        <v>463</v>
      </c>
      <c r="AU179" s="165" t="s">
        <v>89</v>
      </c>
      <c r="AY179" s="19" t="s">
        <v>154</v>
      </c>
      <c r="BE179" s="166">
        <f>IF(N179="základní",J179,0)</f>
        <v>5275.47</v>
      </c>
      <c r="BF179" s="166">
        <f>IF(N179="snížená",J179,0)</f>
        <v>0</v>
      </c>
      <c r="BG179" s="166">
        <f>IF(N179="zákl. přenesená",J179,0)</f>
        <v>0</v>
      </c>
      <c r="BH179" s="166">
        <f>IF(N179="sníž. přenesená",J179,0)</f>
        <v>0</v>
      </c>
      <c r="BI179" s="166">
        <f>IF(N179="nulová",J179,0)</f>
        <v>0</v>
      </c>
      <c r="BJ179" s="19" t="s">
        <v>87</v>
      </c>
      <c r="BK179" s="166">
        <f>ROUND(I179*H179,2)</f>
        <v>5275.47</v>
      </c>
      <c r="BL179" s="19" t="s">
        <v>163</v>
      </c>
      <c r="BM179" s="165" t="s">
        <v>1821</v>
      </c>
    </row>
    <row r="180" spans="1:65" s="13" customFormat="1" ht="10">
      <c r="B180" s="204"/>
      <c r="C180" s="205"/>
      <c r="D180" s="167" t="s">
        <v>247</v>
      </c>
      <c r="E180" s="206" t="s">
        <v>35</v>
      </c>
      <c r="F180" s="207" t="s">
        <v>1822</v>
      </c>
      <c r="G180" s="205"/>
      <c r="H180" s="208">
        <v>3</v>
      </c>
      <c r="I180" s="209"/>
      <c r="J180" s="205"/>
      <c r="K180" s="205"/>
      <c r="L180" s="210"/>
      <c r="M180" s="211"/>
      <c r="N180" s="212"/>
      <c r="O180" s="212"/>
      <c r="P180" s="212"/>
      <c r="Q180" s="212"/>
      <c r="R180" s="212"/>
      <c r="S180" s="212"/>
      <c r="T180" s="213"/>
      <c r="AT180" s="214" t="s">
        <v>247</v>
      </c>
      <c r="AU180" s="214" t="s">
        <v>89</v>
      </c>
      <c r="AV180" s="13" t="s">
        <v>89</v>
      </c>
      <c r="AW180" s="13" t="s">
        <v>39</v>
      </c>
      <c r="AX180" s="13" t="s">
        <v>87</v>
      </c>
      <c r="AY180" s="214" t="s">
        <v>154</v>
      </c>
    </row>
    <row r="181" spans="1:65" s="2" customFormat="1" ht="16.5" customHeight="1">
      <c r="A181" s="37"/>
      <c r="B181" s="38"/>
      <c r="C181" s="154" t="s">
        <v>384</v>
      </c>
      <c r="D181" s="154" t="s">
        <v>149</v>
      </c>
      <c r="E181" s="155" t="s">
        <v>1823</v>
      </c>
      <c r="F181" s="156" t="s">
        <v>1824</v>
      </c>
      <c r="G181" s="157" t="s">
        <v>245</v>
      </c>
      <c r="H181" s="158">
        <v>1</v>
      </c>
      <c r="I181" s="159">
        <v>36800</v>
      </c>
      <c r="J181" s="160">
        <f>ROUND(I181*H181,2)</f>
        <v>36800</v>
      </c>
      <c r="K181" s="156" t="s">
        <v>35</v>
      </c>
      <c r="L181" s="42"/>
      <c r="M181" s="161" t="s">
        <v>35</v>
      </c>
      <c r="N181" s="162" t="s">
        <v>50</v>
      </c>
      <c r="O181" s="67"/>
      <c r="P181" s="163">
        <f>O181*H181</f>
        <v>0</v>
      </c>
      <c r="Q181" s="163">
        <v>1.0189999999999999E-2</v>
      </c>
      <c r="R181" s="163">
        <f>Q181*H181</f>
        <v>1.0189999999999999E-2</v>
      </c>
      <c r="S181" s="163">
        <v>0</v>
      </c>
      <c r="T181" s="164">
        <f>S181*H181</f>
        <v>0</v>
      </c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R181" s="165" t="s">
        <v>163</v>
      </c>
      <c r="AT181" s="165" t="s">
        <v>149</v>
      </c>
      <c r="AU181" s="165" t="s">
        <v>89</v>
      </c>
      <c r="AY181" s="19" t="s">
        <v>154</v>
      </c>
      <c r="BE181" s="166">
        <f>IF(N181="základní",J181,0)</f>
        <v>36800</v>
      </c>
      <c r="BF181" s="166">
        <f>IF(N181="snížená",J181,0)</f>
        <v>0</v>
      </c>
      <c r="BG181" s="166">
        <f>IF(N181="zákl. přenesená",J181,0)</f>
        <v>0</v>
      </c>
      <c r="BH181" s="166">
        <f>IF(N181="sníž. přenesená",J181,0)</f>
        <v>0</v>
      </c>
      <c r="BI181" s="166">
        <f>IF(N181="nulová",J181,0)</f>
        <v>0</v>
      </c>
      <c r="BJ181" s="19" t="s">
        <v>87</v>
      </c>
      <c r="BK181" s="166">
        <f>ROUND(I181*H181,2)</f>
        <v>36800</v>
      </c>
      <c r="BL181" s="19" t="s">
        <v>163</v>
      </c>
      <c r="BM181" s="165" t="s">
        <v>1825</v>
      </c>
    </row>
    <row r="182" spans="1:65" s="2" customFormat="1" ht="18">
      <c r="A182" s="37"/>
      <c r="B182" s="38"/>
      <c r="C182" s="39"/>
      <c r="D182" s="167" t="s">
        <v>191</v>
      </c>
      <c r="E182" s="39"/>
      <c r="F182" s="168" t="s">
        <v>1826</v>
      </c>
      <c r="G182" s="39"/>
      <c r="H182" s="39"/>
      <c r="I182" s="169"/>
      <c r="J182" s="39"/>
      <c r="K182" s="39"/>
      <c r="L182" s="42"/>
      <c r="M182" s="170"/>
      <c r="N182" s="171"/>
      <c r="O182" s="67"/>
      <c r="P182" s="67"/>
      <c r="Q182" s="67"/>
      <c r="R182" s="67"/>
      <c r="S182" s="67"/>
      <c r="T182" s="68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T182" s="19" t="s">
        <v>191</v>
      </c>
      <c r="AU182" s="19" t="s">
        <v>89</v>
      </c>
    </row>
    <row r="183" spans="1:65" s="13" customFormat="1" ht="10">
      <c r="B183" s="204"/>
      <c r="C183" s="205"/>
      <c r="D183" s="167" t="s">
        <v>247</v>
      </c>
      <c r="E183" s="206" t="s">
        <v>35</v>
      </c>
      <c r="F183" s="207" t="s">
        <v>1827</v>
      </c>
      <c r="G183" s="205"/>
      <c r="H183" s="208">
        <v>1</v>
      </c>
      <c r="I183" s="209"/>
      <c r="J183" s="205"/>
      <c r="K183" s="205"/>
      <c r="L183" s="210"/>
      <c r="M183" s="211"/>
      <c r="N183" s="212"/>
      <c r="O183" s="212"/>
      <c r="P183" s="212"/>
      <c r="Q183" s="212"/>
      <c r="R183" s="212"/>
      <c r="S183" s="212"/>
      <c r="T183" s="213"/>
      <c r="AT183" s="214" t="s">
        <v>247</v>
      </c>
      <c r="AU183" s="214" t="s">
        <v>89</v>
      </c>
      <c r="AV183" s="13" t="s">
        <v>89</v>
      </c>
      <c r="AW183" s="13" t="s">
        <v>39</v>
      </c>
      <c r="AX183" s="13" t="s">
        <v>87</v>
      </c>
      <c r="AY183" s="214" t="s">
        <v>154</v>
      </c>
    </row>
    <row r="184" spans="1:65" s="2" customFormat="1" ht="16.5" customHeight="1">
      <c r="A184" s="37"/>
      <c r="B184" s="38"/>
      <c r="C184" s="228" t="s">
        <v>390</v>
      </c>
      <c r="D184" s="228" t="s">
        <v>463</v>
      </c>
      <c r="E184" s="229" t="s">
        <v>1828</v>
      </c>
      <c r="F184" s="230" t="s">
        <v>1829</v>
      </c>
      <c r="G184" s="231" t="s">
        <v>245</v>
      </c>
      <c r="H184" s="232">
        <v>1</v>
      </c>
      <c r="I184" s="233">
        <v>255144.75</v>
      </c>
      <c r="J184" s="234">
        <f>ROUND(I184*H184,2)</f>
        <v>255144.75</v>
      </c>
      <c r="K184" s="230" t="s">
        <v>35</v>
      </c>
      <c r="L184" s="235"/>
      <c r="M184" s="236" t="s">
        <v>35</v>
      </c>
      <c r="N184" s="237" t="s">
        <v>50</v>
      </c>
      <c r="O184" s="67"/>
      <c r="P184" s="163">
        <f>O184*H184</f>
        <v>0</v>
      </c>
      <c r="Q184" s="163">
        <v>24.59</v>
      </c>
      <c r="R184" s="163">
        <f>Q184*H184</f>
        <v>24.59</v>
      </c>
      <c r="S184" s="163">
        <v>0</v>
      </c>
      <c r="T184" s="164">
        <f>S184*H184</f>
        <v>0</v>
      </c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R184" s="165" t="s">
        <v>179</v>
      </c>
      <c r="AT184" s="165" t="s">
        <v>463</v>
      </c>
      <c r="AU184" s="165" t="s">
        <v>89</v>
      </c>
      <c r="AY184" s="19" t="s">
        <v>154</v>
      </c>
      <c r="BE184" s="166">
        <f>IF(N184="základní",J184,0)</f>
        <v>255144.75</v>
      </c>
      <c r="BF184" s="166">
        <f>IF(N184="snížená",J184,0)</f>
        <v>0</v>
      </c>
      <c r="BG184" s="166">
        <f>IF(N184="zákl. přenesená",J184,0)</f>
        <v>0</v>
      </c>
      <c r="BH184" s="166">
        <f>IF(N184="sníž. přenesená",J184,0)</f>
        <v>0</v>
      </c>
      <c r="BI184" s="166">
        <f>IF(N184="nulová",J184,0)</f>
        <v>0</v>
      </c>
      <c r="BJ184" s="19" t="s">
        <v>87</v>
      </c>
      <c r="BK184" s="166">
        <f>ROUND(I184*H184,2)</f>
        <v>255144.75</v>
      </c>
      <c r="BL184" s="19" t="s">
        <v>163</v>
      </c>
      <c r="BM184" s="165" t="s">
        <v>1830</v>
      </c>
    </row>
    <row r="185" spans="1:65" s="2" customFormat="1" ht="18">
      <c r="A185" s="37"/>
      <c r="B185" s="38"/>
      <c r="C185" s="39"/>
      <c r="D185" s="167" t="s">
        <v>191</v>
      </c>
      <c r="E185" s="39"/>
      <c r="F185" s="168" t="s">
        <v>1831</v>
      </c>
      <c r="G185" s="39"/>
      <c r="H185" s="39"/>
      <c r="I185" s="169"/>
      <c r="J185" s="39"/>
      <c r="K185" s="39"/>
      <c r="L185" s="42"/>
      <c r="M185" s="170"/>
      <c r="N185" s="171"/>
      <c r="O185" s="67"/>
      <c r="P185" s="67"/>
      <c r="Q185" s="67"/>
      <c r="R185" s="67"/>
      <c r="S185" s="67"/>
      <c r="T185" s="68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T185" s="19" t="s">
        <v>191</v>
      </c>
      <c r="AU185" s="19" t="s">
        <v>89</v>
      </c>
    </row>
    <row r="186" spans="1:65" s="13" customFormat="1" ht="10">
      <c r="B186" s="204"/>
      <c r="C186" s="205"/>
      <c r="D186" s="167" t="s">
        <v>247</v>
      </c>
      <c r="E186" s="206" t="s">
        <v>35</v>
      </c>
      <c r="F186" s="207" t="s">
        <v>1827</v>
      </c>
      <c r="G186" s="205"/>
      <c r="H186" s="208">
        <v>1</v>
      </c>
      <c r="I186" s="209"/>
      <c r="J186" s="205"/>
      <c r="K186" s="205"/>
      <c r="L186" s="210"/>
      <c r="M186" s="211"/>
      <c r="N186" s="212"/>
      <c r="O186" s="212"/>
      <c r="P186" s="212"/>
      <c r="Q186" s="212"/>
      <c r="R186" s="212"/>
      <c r="S186" s="212"/>
      <c r="T186" s="213"/>
      <c r="AT186" s="214" t="s">
        <v>247</v>
      </c>
      <c r="AU186" s="214" t="s">
        <v>89</v>
      </c>
      <c r="AV186" s="13" t="s">
        <v>89</v>
      </c>
      <c r="AW186" s="13" t="s">
        <v>39</v>
      </c>
      <c r="AX186" s="13" t="s">
        <v>87</v>
      </c>
      <c r="AY186" s="214" t="s">
        <v>154</v>
      </c>
    </row>
    <row r="187" spans="1:65" s="2" customFormat="1" ht="16.5" customHeight="1">
      <c r="A187" s="37"/>
      <c r="B187" s="38"/>
      <c r="C187" s="228" t="s">
        <v>396</v>
      </c>
      <c r="D187" s="228" t="s">
        <v>463</v>
      </c>
      <c r="E187" s="229" t="s">
        <v>1832</v>
      </c>
      <c r="F187" s="230" t="s">
        <v>1833</v>
      </c>
      <c r="G187" s="231" t="s">
        <v>245</v>
      </c>
      <c r="H187" s="232">
        <v>1</v>
      </c>
      <c r="I187" s="233">
        <v>75978</v>
      </c>
      <c r="J187" s="234">
        <f>ROUND(I187*H187,2)</f>
        <v>75978</v>
      </c>
      <c r="K187" s="230" t="s">
        <v>35</v>
      </c>
      <c r="L187" s="235"/>
      <c r="M187" s="236" t="s">
        <v>35</v>
      </c>
      <c r="N187" s="237" t="s">
        <v>50</v>
      </c>
      <c r="O187" s="67"/>
      <c r="P187" s="163">
        <f>O187*H187</f>
        <v>0</v>
      </c>
      <c r="Q187" s="163">
        <v>9.65</v>
      </c>
      <c r="R187" s="163">
        <f>Q187*H187</f>
        <v>9.65</v>
      </c>
      <c r="S187" s="163">
        <v>0</v>
      </c>
      <c r="T187" s="164">
        <f>S187*H187</f>
        <v>0</v>
      </c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R187" s="165" t="s">
        <v>179</v>
      </c>
      <c r="AT187" s="165" t="s">
        <v>463</v>
      </c>
      <c r="AU187" s="165" t="s">
        <v>89</v>
      </c>
      <c r="AY187" s="19" t="s">
        <v>154</v>
      </c>
      <c r="BE187" s="166">
        <f>IF(N187="základní",J187,0)</f>
        <v>75978</v>
      </c>
      <c r="BF187" s="166">
        <f>IF(N187="snížená",J187,0)</f>
        <v>0</v>
      </c>
      <c r="BG187" s="166">
        <f>IF(N187="zákl. přenesená",J187,0)</f>
        <v>0</v>
      </c>
      <c r="BH187" s="166">
        <f>IF(N187="sníž. přenesená",J187,0)</f>
        <v>0</v>
      </c>
      <c r="BI187" s="166">
        <f>IF(N187="nulová",J187,0)</f>
        <v>0</v>
      </c>
      <c r="BJ187" s="19" t="s">
        <v>87</v>
      </c>
      <c r="BK187" s="166">
        <f>ROUND(I187*H187,2)</f>
        <v>75978</v>
      </c>
      <c r="BL187" s="19" t="s">
        <v>163</v>
      </c>
      <c r="BM187" s="165" t="s">
        <v>1834</v>
      </c>
    </row>
    <row r="188" spans="1:65" s="2" customFormat="1" ht="18">
      <c r="A188" s="37"/>
      <c r="B188" s="38"/>
      <c r="C188" s="39"/>
      <c r="D188" s="167" t="s">
        <v>191</v>
      </c>
      <c r="E188" s="39"/>
      <c r="F188" s="168" t="s">
        <v>1835</v>
      </c>
      <c r="G188" s="39"/>
      <c r="H188" s="39"/>
      <c r="I188" s="169"/>
      <c r="J188" s="39"/>
      <c r="K188" s="39"/>
      <c r="L188" s="42"/>
      <c r="M188" s="170"/>
      <c r="N188" s="171"/>
      <c r="O188" s="67"/>
      <c r="P188" s="67"/>
      <c r="Q188" s="67"/>
      <c r="R188" s="67"/>
      <c r="S188" s="67"/>
      <c r="T188" s="68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T188" s="19" t="s">
        <v>191</v>
      </c>
      <c r="AU188" s="19" t="s">
        <v>89</v>
      </c>
    </row>
    <row r="189" spans="1:65" s="13" customFormat="1" ht="10">
      <c r="B189" s="204"/>
      <c r="C189" s="205"/>
      <c r="D189" s="167" t="s">
        <v>247</v>
      </c>
      <c r="E189" s="206" t="s">
        <v>35</v>
      </c>
      <c r="F189" s="207" t="s">
        <v>1827</v>
      </c>
      <c r="G189" s="205"/>
      <c r="H189" s="208">
        <v>1</v>
      </c>
      <c r="I189" s="209"/>
      <c r="J189" s="205"/>
      <c r="K189" s="205"/>
      <c r="L189" s="210"/>
      <c r="M189" s="211"/>
      <c r="N189" s="212"/>
      <c r="O189" s="212"/>
      <c r="P189" s="212"/>
      <c r="Q189" s="212"/>
      <c r="R189" s="212"/>
      <c r="S189" s="212"/>
      <c r="T189" s="213"/>
      <c r="AT189" s="214" t="s">
        <v>247</v>
      </c>
      <c r="AU189" s="214" t="s">
        <v>89</v>
      </c>
      <c r="AV189" s="13" t="s">
        <v>89</v>
      </c>
      <c r="AW189" s="13" t="s">
        <v>39</v>
      </c>
      <c r="AX189" s="13" t="s">
        <v>87</v>
      </c>
      <c r="AY189" s="214" t="s">
        <v>154</v>
      </c>
    </row>
    <row r="190" spans="1:65" s="2" customFormat="1" ht="16.5" customHeight="1">
      <c r="A190" s="37"/>
      <c r="B190" s="38"/>
      <c r="C190" s="228" t="s">
        <v>401</v>
      </c>
      <c r="D190" s="228" t="s">
        <v>463</v>
      </c>
      <c r="E190" s="229" t="s">
        <v>1836</v>
      </c>
      <c r="F190" s="230" t="s">
        <v>1837</v>
      </c>
      <c r="G190" s="231" t="s">
        <v>245</v>
      </c>
      <c r="H190" s="232">
        <v>1</v>
      </c>
      <c r="I190" s="233">
        <v>9481.5</v>
      </c>
      <c r="J190" s="234">
        <f>ROUND(I190*H190,2)</f>
        <v>9481.5</v>
      </c>
      <c r="K190" s="230" t="s">
        <v>35</v>
      </c>
      <c r="L190" s="235"/>
      <c r="M190" s="236" t="s">
        <v>35</v>
      </c>
      <c r="N190" s="237" t="s">
        <v>50</v>
      </c>
      <c r="O190" s="67"/>
      <c r="P190" s="163">
        <f>O190*H190</f>
        <v>0</v>
      </c>
      <c r="Q190" s="163">
        <v>2.15</v>
      </c>
      <c r="R190" s="163">
        <f>Q190*H190</f>
        <v>2.15</v>
      </c>
      <c r="S190" s="163">
        <v>0</v>
      </c>
      <c r="T190" s="164">
        <f>S190*H190</f>
        <v>0</v>
      </c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R190" s="165" t="s">
        <v>179</v>
      </c>
      <c r="AT190" s="165" t="s">
        <v>463</v>
      </c>
      <c r="AU190" s="165" t="s">
        <v>89</v>
      </c>
      <c r="AY190" s="19" t="s">
        <v>154</v>
      </c>
      <c r="BE190" s="166">
        <f>IF(N190="základní",J190,0)</f>
        <v>9481.5</v>
      </c>
      <c r="BF190" s="166">
        <f>IF(N190="snížená",J190,0)</f>
        <v>0</v>
      </c>
      <c r="BG190" s="166">
        <f>IF(N190="zákl. přenesená",J190,0)</f>
        <v>0</v>
      </c>
      <c r="BH190" s="166">
        <f>IF(N190="sníž. přenesená",J190,0)</f>
        <v>0</v>
      </c>
      <c r="BI190" s="166">
        <f>IF(N190="nulová",J190,0)</f>
        <v>0</v>
      </c>
      <c r="BJ190" s="19" t="s">
        <v>87</v>
      </c>
      <c r="BK190" s="166">
        <f>ROUND(I190*H190,2)</f>
        <v>9481.5</v>
      </c>
      <c r="BL190" s="19" t="s">
        <v>163</v>
      </c>
      <c r="BM190" s="165" t="s">
        <v>1838</v>
      </c>
    </row>
    <row r="191" spans="1:65" s="13" customFormat="1" ht="10">
      <c r="B191" s="204"/>
      <c r="C191" s="205"/>
      <c r="D191" s="167" t="s">
        <v>247</v>
      </c>
      <c r="E191" s="206" t="s">
        <v>35</v>
      </c>
      <c r="F191" s="207" t="s">
        <v>1839</v>
      </c>
      <c r="G191" s="205"/>
      <c r="H191" s="208">
        <v>1</v>
      </c>
      <c r="I191" s="209"/>
      <c r="J191" s="205"/>
      <c r="K191" s="205"/>
      <c r="L191" s="210"/>
      <c r="M191" s="211"/>
      <c r="N191" s="212"/>
      <c r="O191" s="212"/>
      <c r="P191" s="212"/>
      <c r="Q191" s="212"/>
      <c r="R191" s="212"/>
      <c r="S191" s="212"/>
      <c r="T191" s="213"/>
      <c r="AT191" s="214" t="s">
        <v>247</v>
      </c>
      <c r="AU191" s="214" t="s">
        <v>89</v>
      </c>
      <c r="AV191" s="13" t="s">
        <v>89</v>
      </c>
      <c r="AW191" s="13" t="s">
        <v>39</v>
      </c>
      <c r="AX191" s="13" t="s">
        <v>87</v>
      </c>
      <c r="AY191" s="214" t="s">
        <v>154</v>
      </c>
    </row>
    <row r="192" spans="1:65" s="2" customFormat="1" ht="21.75" customHeight="1">
      <c r="A192" s="37"/>
      <c r="B192" s="38"/>
      <c r="C192" s="154" t="s">
        <v>406</v>
      </c>
      <c r="D192" s="154" t="s">
        <v>149</v>
      </c>
      <c r="E192" s="155" t="s">
        <v>1665</v>
      </c>
      <c r="F192" s="156" t="s">
        <v>1666</v>
      </c>
      <c r="G192" s="157" t="s">
        <v>308</v>
      </c>
      <c r="H192" s="158">
        <v>14.867000000000001</v>
      </c>
      <c r="I192" s="159">
        <v>16.100000000000001</v>
      </c>
      <c r="J192" s="160">
        <f>ROUND(I192*H192,2)</f>
        <v>239.36</v>
      </c>
      <c r="K192" s="156" t="s">
        <v>251</v>
      </c>
      <c r="L192" s="42"/>
      <c r="M192" s="161" t="s">
        <v>35</v>
      </c>
      <c r="N192" s="162" t="s">
        <v>50</v>
      </c>
      <c r="O192" s="67"/>
      <c r="P192" s="163">
        <f>O192*H192</f>
        <v>0</v>
      </c>
      <c r="Q192" s="163">
        <v>0</v>
      </c>
      <c r="R192" s="163">
        <f>Q192*H192</f>
        <v>0</v>
      </c>
      <c r="S192" s="163">
        <v>0</v>
      </c>
      <c r="T192" s="164">
        <f>S192*H192</f>
        <v>0</v>
      </c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R192" s="165" t="s">
        <v>163</v>
      </c>
      <c r="AT192" s="165" t="s">
        <v>149</v>
      </c>
      <c r="AU192" s="165" t="s">
        <v>89</v>
      </c>
      <c r="AY192" s="19" t="s">
        <v>154</v>
      </c>
      <c r="BE192" s="166">
        <f>IF(N192="základní",J192,0)</f>
        <v>239.36</v>
      </c>
      <c r="BF192" s="166">
        <f>IF(N192="snížená",J192,0)</f>
        <v>0</v>
      </c>
      <c r="BG192" s="166">
        <f>IF(N192="zákl. přenesená",J192,0)</f>
        <v>0</v>
      </c>
      <c r="BH192" s="166">
        <f>IF(N192="sníž. přenesená",J192,0)</f>
        <v>0</v>
      </c>
      <c r="BI192" s="166">
        <f>IF(N192="nulová",J192,0)</f>
        <v>0</v>
      </c>
      <c r="BJ192" s="19" t="s">
        <v>87</v>
      </c>
      <c r="BK192" s="166">
        <f>ROUND(I192*H192,2)</f>
        <v>239.36</v>
      </c>
      <c r="BL192" s="19" t="s">
        <v>163</v>
      </c>
      <c r="BM192" s="165" t="s">
        <v>1840</v>
      </c>
    </row>
    <row r="193" spans="1:65" s="2" customFormat="1" ht="10">
      <c r="A193" s="37"/>
      <c r="B193" s="38"/>
      <c r="C193" s="39"/>
      <c r="D193" s="215" t="s">
        <v>253</v>
      </c>
      <c r="E193" s="39"/>
      <c r="F193" s="216" t="s">
        <v>1668</v>
      </c>
      <c r="G193" s="39"/>
      <c r="H193" s="39"/>
      <c r="I193" s="169"/>
      <c r="J193" s="39"/>
      <c r="K193" s="39"/>
      <c r="L193" s="42"/>
      <c r="M193" s="170"/>
      <c r="N193" s="171"/>
      <c r="O193" s="67"/>
      <c r="P193" s="67"/>
      <c r="Q193" s="67"/>
      <c r="R193" s="67"/>
      <c r="S193" s="67"/>
      <c r="T193" s="68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T193" s="19" t="s">
        <v>253</v>
      </c>
      <c r="AU193" s="19" t="s">
        <v>89</v>
      </c>
    </row>
    <row r="194" spans="1:65" s="13" customFormat="1" ht="10">
      <c r="B194" s="204"/>
      <c r="C194" s="205"/>
      <c r="D194" s="167" t="s">
        <v>247</v>
      </c>
      <c r="E194" s="206" t="s">
        <v>35</v>
      </c>
      <c r="F194" s="207" t="s">
        <v>1841</v>
      </c>
      <c r="G194" s="205"/>
      <c r="H194" s="208">
        <v>16.373999999999999</v>
      </c>
      <c r="I194" s="209"/>
      <c r="J194" s="205"/>
      <c r="K194" s="205"/>
      <c r="L194" s="210"/>
      <c r="M194" s="211"/>
      <c r="N194" s="212"/>
      <c r="O194" s="212"/>
      <c r="P194" s="212"/>
      <c r="Q194" s="212"/>
      <c r="R194" s="212"/>
      <c r="S194" s="212"/>
      <c r="T194" s="213"/>
      <c r="AT194" s="214" t="s">
        <v>247</v>
      </c>
      <c r="AU194" s="214" t="s">
        <v>89</v>
      </c>
      <c r="AV194" s="13" t="s">
        <v>89</v>
      </c>
      <c r="AW194" s="13" t="s">
        <v>39</v>
      </c>
      <c r="AX194" s="13" t="s">
        <v>79</v>
      </c>
      <c r="AY194" s="214" t="s">
        <v>154</v>
      </c>
    </row>
    <row r="195" spans="1:65" s="13" customFormat="1" ht="10">
      <c r="B195" s="204"/>
      <c r="C195" s="205"/>
      <c r="D195" s="167" t="s">
        <v>247</v>
      </c>
      <c r="E195" s="206" t="s">
        <v>35</v>
      </c>
      <c r="F195" s="207" t="s">
        <v>1842</v>
      </c>
      <c r="G195" s="205"/>
      <c r="H195" s="208">
        <v>-1.5069999999999999</v>
      </c>
      <c r="I195" s="209"/>
      <c r="J195" s="205"/>
      <c r="K195" s="205"/>
      <c r="L195" s="210"/>
      <c r="M195" s="211"/>
      <c r="N195" s="212"/>
      <c r="O195" s="212"/>
      <c r="P195" s="212"/>
      <c r="Q195" s="212"/>
      <c r="R195" s="212"/>
      <c r="S195" s="212"/>
      <c r="T195" s="213"/>
      <c r="AT195" s="214" t="s">
        <v>247</v>
      </c>
      <c r="AU195" s="214" t="s">
        <v>89</v>
      </c>
      <c r="AV195" s="13" t="s">
        <v>89</v>
      </c>
      <c r="AW195" s="13" t="s">
        <v>39</v>
      </c>
      <c r="AX195" s="13" t="s">
        <v>79</v>
      </c>
      <c r="AY195" s="214" t="s">
        <v>154</v>
      </c>
    </row>
    <row r="196" spans="1:65" s="14" customFormat="1" ht="10">
      <c r="B196" s="217"/>
      <c r="C196" s="218"/>
      <c r="D196" s="167" t="s">
        <v>247</v>
      </c>
      <c r="E196" s="219" t="s">
        <v>35</v>
      </c>
      <c r="F196" s="220" t="s">
        <v>267</v>
      </c>
      <c r="G196" s="218"/>
      <c r="H196" s="221">
        <v>14.867000000000001</v>
      </c>
      <c r="I196" s="222"/>
      <c r="J196" s="218"/>
      <c r="K196" s="218"/>
      <c r="L196" s="223"/>
      <c r="M196" s="224"/>
      <c r="N196" s="225"/>
      <c r="O196" s="225"/>
      <c r="P196" s="225"/>
      <c r="Q196" s="225"/>
      <c r="R196" s="225"/>
      <c r="S196" s="225"/>
      <c r="T196" s="226"/>
      <c r="AT196" s="227" t="s">
        <v>247</v>
      </c>
      <c r="AU196" s="227" t="s">
        <v>89</v>
      </c>
      <c r="AV196" s="14" t="s">
        <v>163</v>
      </c>
      <c r="AW196" s="14" t="s">
        <v>39</v>
      </c>
      <c r="AX196" s="14" t="s">
        <v>87</v>
      </c>
      <c r="AY196" s="227" t="s">
        <v>154</v>
      </c>
    </row>
    <row r="197" spans="1:65" s="2" customFormat="1" ht="21.75" customHeight="1">
      <c r="A197" s="37"/>
      <c r="B197" s="38"/>
      <c r="C197" s="154" t="s">
        <v>414</v>
      </c>
      <c r="D197" s="154" t="s">
        <v>149</v>
      </c>
      <c r="E197" s="155" t="s">
        <v>1669</v>
      </c>
      <c r="F197" s="156" t="s">
        <v>1670</v>
      </c>
      <c r="G197" s="157" t="s">
        <v>308</v>
      </c>
      <c r="H197" s="158">
        <v>68.435000000000002</v>
      </c>
      <c r="I197" s="159">
        <v>33.1</v>
      </c>
      <c r="J197" s="160">
        <f>ROUND(I197*H197,2)</f>
        <v>2265.1999999999998</v>
      </c>
      <c r="K197" s="156" t="s">
        <v>251</v>
      </c>
      <c r="L197" s="42"/>
      <c r="M197" s="161" t="s">
        <v>35</v>
      </c>
      <c r="N197" s="162" t="s">
        <v>50</v>
      </c>
      <c r="O197" s="67"/>
      <c r="P197" s="163">
        <f>O197*H197</f>
        <v>0</v>
      </c>
      <c r="Q197" s="163">
        <v>0</v>
      </c>
      <c r="R197" s="163">
        <f>Q197*H197</f>
        <v>0</v>
      </c>
      <c r="S197" s="163">
        <v>0</v>
      </c>
      <c r="T197" s="164">
        <f>S197*H197</f>
        <v>0</v>
      </c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R197" s="165" t="s">
        <v>163</v>
      </c>
      <c r="AT197" s="165" t="s">
        <v>149</v>
      </c>
      <c r="AU197" s="165" t="s">
        <v>89</v>
      </c>
      <c r="AY197" s="19" t="s">
        <v>154</v>
      </c>
      <c r="BE197" s="166">
        <f>IF(N197="základní",J197,0)</f>
        <v>2265.1999999999998</v>
      </c>
      <c r="BF197" s="166">
        <f>IF(N197="snížená",J197,0)</f>
        <v>0</v>
      </c>
      <c r="BG197" s="166">
        <f>IF(N197="zákl. přenesená",J197,0)</f>
        <v>0</v>
      </c>
      <c r="BH197" s="166">
        <f>IF(N197="sníž. přenesená",J197,0)</f>
        <v>0</v>
      </c>
      <c r="BI197" s="166">
        <f>IF(N197="nulová",J197,0)</f>
        <v>0</v>
      </c>
      <c r="BJ197" s="19" t="s">
        <v>87</v>
      </c>
      <c r="BK197" s="166">
        <f>ROUND(I197*H197,2)</f>
        <v>2265.1999999999998</v>
      </c>
      <c r="BL197" s="19" t="s">
        <v>163</v>
      </c>
      <c r="BM197" s="165" t="s">
        <v>1843</v>
      </c>
    </row>
    <row r="198" spans="1:65" s="2" customFormat="1" ht="10">
      <c r="A198" s="37"/>
      <c r="B198" s="38"/>
      <c r="C198" s="39"/>
      <c r="D198" s="215" t="s">
        <v>253</v>
      </c>
      <c r="E198" s="39"/>
      <c r="F198" s="216" t="s">
        <v>1672</v>
      </c>
      <c r="G198" s="39"/>
      <c r="H198" s="39"/>
      <c r="I198" s="169"/>
      <c r="J198" s="39"/>
      <c r="K198" s="39"/>
      <c r="L198" s="42"/>
      <c r="M198" s="170"/>
      <c r="N198" s="171"/>
      <c r="O198" s="67"/>
      <c r="P198" s="67"/>
      <c r="Q198" s="67"/>
      <c r="R198" s="67"/>
      <c r="S198" s="67"/>
      <c r="T198" s="68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T198" s="19" t="s">
        <v>253</v>
      </c>
      <c r="AU198" s="19" t="s">
        <v>89</v>
      </c>
    </row>
    <row r="199" spans="1:65" s="13" customFormat="1" ht="10">
      <c r="B199" s="204"/>
      <c r="C199" s="205"/>
      <c r="D199" s="167" t="s">
        <v>247</v>
      </c>
      <c r="E199" s="206" t="s">
        <v>35</v>
      </c>
      <c r="F199" s="207" t="s">
        <v>1844</v>
      </c>
      <c r="G199" s="205"/>
      <c r="H199" s="208">
        <v>62.783000000000001</v>
      </c>
      <c r="I199" s="209"/>
      <c r="J199" s="205"/>
      <c r="K199" s="205"/>
      <c r="L199" s="210"/>
      <c r="M199" s="211"/>
      <c r="N199" s="212"/>
      <c r="O199" s="212"/>
      <c r="P199" s="212"/>
      <c r="Q199" s="212"/>
      <c r="R199" s="212"/>
      <c r="S199" s="212"/>
      <c r="T199" s="213"/>
      <c r="AT199" s="214" t="s">
        <v>247</v>
      </c>
      <c r="AU199" s="214" t="s">
        <v>89</v>
      </c>
      <c r="AV199" s="13" t="s">
        <v>89</v>
      </c>
      <c r="AW199" s="13" t="s">
        <v>39</v>
      </c>
      <c r="AX199" s="13" t="s">
        <v>79</v>
      </c>
      <c r="AY199" s="214" t="s">
        <v>154</v>
      </c>
    </row>
    <row r="200" spans="1:65" s="13" customFormat="1" ht="10">
      <c r="B200" s="204"/>
      <c r="C200" s="205"/>
      <c r="D200" s="167" t="s">
        <v>247</v>
      </c>
      <c r="E200" s="206" t="s">
        <v>35</v>
      </c>
      <c r="F200" s="207" t="s">
        <v>1845</v>
      </c>
      <c r="G200" s="205"/>
      <c r="H200" s="208">
        <v>5.6520000000000001</v>
      </c>
      <c r="I200" s="209"/>
      <c r="J200" s="205"/>
      <c r="K200" s="205"/>
      <c r="L200" s="210"/>
      <c r="M200" s="211"/>
      <c r="N200" s="212"/>
      <c r="O200" s="212"/>
      <c r="P200" s="212"/>
      <c r="Q200" s="212"/>
      <c r="R200" s="212"/>
      <c r="S200" s="212"/>
      <c r="T200" s="213"/>
      <c r="AT200" s="214" t="s">
        <v>247</v>
      </c>
      <c r="AU200" s="214" t="s">
        <v>89</v>
      </c>
      <c r="AV200" s="13" t="s">
        <v>89</v>
      </c>
      <c r="AW200" s="13" t="s">
        <v>39</v>
      </c>
      <c r="AX200" s="13" t="s">
        <v>79</v>
      </c>
      <c r="AY200" s="214" t="s">
        <v>154</v>
      </c>
    </row>
    <row r="201" spans="1:65" s="14" customFormat="1" ht="10">
      <c r="B201" s="217"/>
      <c r="C201" s="218"/>
      <c r="D201" s="167" t="s">
        <v>247</v>
      </c>
      <c r="E201" s="219" t="s">
        <v>35</v>
      </c>
      <c r="F201" s="220" t="s">
        <v>267</v>
      </c>
      <c r="G201" s="218"/>
      <c r="H201" s="221">
        <v>68.435000000000002</v>
      </c>
      <c r="I201" s="222"/>
      <c r="J201" s="218"/>
      <c r="K201" s="218"/>
      <c r="L201" s="223"/>
      <c r="M201" s="224"/>
      <c r="N201" s="225"/>
      <c r="O201" s="225"/>
      <c r="P201" s="225"/>
      <c r="Q201" s="225"/>
      <c r="R201" s="225"/>
      <c r="S201" s="225"/>
      <c r="T201" s="226"/>
      <c r="AT201" s="227" t="s">
        <v>247</v>
      </c>
      <c r="AU201" s="227" t="s">
        <v>89</v>
      </c>
      <c r="AV201" s="14" t="s">
        <v>163</v>
      </c>
      <c r="AW201" s="14" t="s">
        <v>39</v>
      </c>
      <c r="AX201" s="14" t="s">
        <v>87</v>
      </c>
      <c r="AY201" s="227" t="s">
        <v>154</v>
      </c>
    </row>
    <row r="202" spans="1:65" s="2" customFormat="1" ht="16.5" customHeight="1">
      <c r="A202" s="37"/>
      <c r="B202" s="38"/>
      <c r="C202" s="228" t="s">
        <v>420</v>
      </c>
      <c r="D202" s="228" t="s">
        <v>463</v>
      </c>
      <c r="E202" s="229" t="s">
        <v>1673</v>
      </c>
      <c r="F202" s="230" t="s">
        <v>1674</v>
      </c>
      <c r="G202" s="231" t="s">
        <v>562</v>
      </c>
      <c r="H202" s="232">
        <v>2.8000000000000001E-2</v>
      </c>
      <c r="I202" s="233">
        <v>67500</v>
      </c>
      <c r="J202" s="234">
        <f>ROUND(I202*H202,2)</f>
        <v>1890</v>
      </c>
      <c r="K202" s="230" t="s">
        <v>251</v>
      </c>
      <c r="L202" s="235"/>
      <c r="M202" s="236" t="s">
        <v>35</v>
      </c>
      <c r="N202" s="237" t="s">
        <v>50</v>
      </c>
      <c r="O202" s="67"/>
      <c r="P202" s="163">
        <f>O202*H202</f>
        <v>0</v>
      </c>
      <c r="Q202" s="163">
        <v>1</v>
      </c>
      <c r="R202" s="163">
        <f>Q202*H202</f>
        <v>2.8000000000000001E-2</v>
      </c>
      <c r="S202" s="163">
        <v>0</v>
      </c>
      <c r="T202" s="164">
        <f>S202*H202</f>
        <v>0</v>
      </c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R202" s="165" t="s">
        <v>179</v>
      </c>
      <c r="AT202" s="165" t="s">
        <v>463</v>
      </c>
      <c r="AU202" s="165" t="s">
        <v>89</v>
      </c>
      <c r="AY202" s="19" t="s">
        <v>154</v>
      </c>
      <c r="BE202" s="166">
        <f>IF(N202="základní",J202,0)</f>
        <v>1890</v>
      </c>
      <c r="BF202" s="166">
        <f>IF(N202="snížená",J202,0)</f>
        <v>0</v>
      </c>
      <c r="BG202" s="166">
        <f>IF(N202="zákl. přenesená",J202,0)</f>
        <v>0</v>
      </c>
      <c r="BH202" s="166">
        <f>IF(N202="sníž. přenesená",J202,0)</f>
        <v>0</v>
      </c>
      <c r="BI202" s="166">
        <f>IF(N202="nulová",J202,0)</f>
        <v>0</v>
      </c>
      <c r="BJ202" s="19" t="s">
        <v>87</v>
      </c>
      <c r="BK202" s="166">
        <f>ROUND(I202*H202,2)</f>
        <v>1890</v>
      </c>
      <c r="BL202" s="19" t="s">
        <v>163</v>
      </c>
      <c r="BM202" s="165" t="s">
        <v>1846</v>
      </c>
    </row>
    <row r="203" spans="1:65" s="2" customFormat="1" ht="18">
      <c r="A203" s="37"/>
      <c r="B203" s="38"/>
      <c r="C203" s="39"/>
      <c r="D203" s="167" t="s">
        <v>191</v>
      </c>
      <c r="E203" s="39"/>
      <c r="F203" s="168" t="s">
        <v>1676</v>
      </c>
      <c r="G203" s="39"/>
      <c r="H203" s="39"/>
      <c r="I203" s="169"/>
      <c r="J203" s="39"/>
      <c r="K203" s="39"/>
      <c r="L203" s="42"/>
      <c r="M203" s="170"/>
      <c r="N203" s="171"/>
      <c r="O203" s="67"/>
      <c r="P203" s="67"/>
      <c r="Q203" s="67"/>
      <c r="R203" s="67"/>
      <c r="S203" s="67"/>
      <c r="T203" s="68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T203" s="19" t="s">
        <v>191</v>
      </c>
      <c r="AU203" s="19" t="s">
        <v>89</v>
      </c>
    </row>
    <row r="204" spans="1:65" s="13" customFormat="1" ht="10">
      <c r="B204" s="204"/>
      <c r="C204" s="205"/>
      <c r="D204" s="167" t="s">
        <v>247</v>
      </c>
      <c r="E204" s="205"/>
      <c r="F204" s="207" t="s">
        <v>1847</v>
      </c>
      <c r="G204" s="205"/>
      <c r="H204" s="208">
        <v>2.8000000000000001E-2</v>
      </c>
      <c r="I204" s="209"/>
      <c r="J204" s="205"/>
      <c r="K204" s="205"/>
      <c r="L204" s="210"/>
      <c r="M204" s="211"/>
      <c r="N204" s="212"/>
      <c r="O204" s="212"/>
      <c r="P204" s="212"/>
      <c r="Q204" s="212"/>
      <c r="R204" s="212"/>
      <c r="S204" s="212"/>
      <c r="T204" s="213"/>
      <c r="AT204" s="214" t="s">
        <v>247</v>
      </c>
      <c r="AU204" s="214" t="s">
        <v>89</v>
      </c>
      <c r="AV204" s="13" t="s">
        <v>89</v>
      </c>
      <c r="AW204" s="13" t="s">
        <v>4</v>
      </c>
      <c r="AX204" s="13" t="s">
        <v>87</v>
      </c>
      <c r="AY204" s="214" t="s">
        <v>154</v>
      </c>
    </row>
    <row r="205" spans="1:65" s="2" customFormat="1" ht="16.5" customHeight="1">
      <c r="A205" s="37"/>
      <c r="B205" s="38"/>
      <c r="C205" s="154" t="s">
        <v>425</v>
      </c>
      <c r="D205" s="154" t="s">
        <v>149</v>
      </c>
      <c r="E205" s="155" t="s">
        <v>1649</v>
      </c>
      <c r="F205" s="156" t="s">
        <v>1650</v>
      </c>
      <c r="G205" s="157" t="s">
        <v>308</v>
      </c>
      <c r="H205" s="158">
        <v>14.867000000000001</v>
      </c>
      <c r="I205" s="159">
        <v>144.5</v>
      </c>
      <c r="J205" s="160">
        <f>ROUND(I205*H205,2)</f>
        <v>2148.2800000000002</v>
      </c>
      <c r="K205" s="156" t="s">
        <v>251</v>
      </c>
      <c r="L205" s="42"/>
      <c r="M205" s="161" t="s">
        <v>35</v>
      </c>
      <c r="N205" s="162" t="s">
        <v>50</v>
      </c>
      <c r="O205" s="67"/>
      <c r="P205" s="163">
        <f>O205*H205</f>
        <v>0</v>
      </c>
      <c r="Q205" s="163">
        <v>4.0000000000000002E-4</v>
      </c>
      <c r="R205" s="163">
        <f>Q205*H205</f>
        <v>5.9468000000000003E-3</v>
      </c>
      <c r="S205" s="163">
        <v>0</v>
      </c>
      <c r="T205" s="164">
        <f>S205*H205</f>
        <v>0</v>
      </c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R205" s="165" t="s">
        <v>163</v>
      </c>
      <c r="AT205" s="165" t="s">
        <v>149</v>
      </c>
      <c r="AU205" s="165" t="s">
        <v>89</v>
      </c>
      <c r="AY205" s="19" t="s">
        <v>154</v>
      </c>
      <c r="BE205" s="166">
        <f>IF(N205="základní",J205,0)</f>
        <v>2148.2800000000002</v>
      </c>
      <c r="BF205" s="166">
        <f>IF(N205="snížená",J205,0)</f>
        <v>0</v>
      </c>
      <c r="BG205" s="166">
        <f>IF(N205="zákl. přenesená",J205,0)</f>
        <v>0</v>
      </c>
      <c r="BH205" s="166">
        <f>IF(N205="sníž. přenesená",J205,0)</f>
        <v>0</v>
      </c>
      <c r="BI205" s="166">
        <f>IF(N205="nulová",J205,0)</f>
        <v>0</v>
      </c>
      <c r="BJ205" s="19" t="s">
        <v>87</v>
      </c>
      <c r="BK205" s="166">
        <f>ROUND(I205*H205,2)</f>
        <v>2148.2800000000002</v>
      </c>
      <c r="BL205" s="19" t="s">
        <v>163</v>
      </c>
      <c r="BM205" s="165" t="s">
        <v>1848</v>
      </c>
    </row>
    <row r="206" spans="1:65" s="2" customFormat="1" ht="10">
      <c r="A206" s="37"/>
      <c r="B206" s="38"/>
      <c r="C206" s="39"/>
      <c r="D206" s="215" t="s">
        <v>253</v>
      </c>
      <c r="E206" s="39"/>
      <c r="F206" s="216" t="s">
        <v>1652</v>
      </c>
      <c r="G206" s="39"/>
      <c r="H206" s="39"/>
      <c r="I206" s="169"/>
      <c r="J206" s="39"/>
      <c r="K206" s="39"/>
      <c r="L206" s="42"/>
      <c r="M206" s="170"/>
      <c r="N206" s="171"/>
      <c r="O206" s="67"/>
      <c r="P206" s="67"/>
      <c r="Q206" s="67"/>
      <c r="R206" s="67"/>
      <c r="S206" s="67"/>
      <c r="T206" s="68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T206" s="19" t="s">
        <v>253</v>
      </c>
      <c r="AU206" s="19" t="s">
        <v>89</v>
      </c>
    </row>
    <row r="207" spans="1:65" s="13" customFormat="1" ht="10">
      <c r="B207" s="204"/>
      <c r="C207" s="205"/>
      <c r="D207" s="167" t="s">
        <v>247</v>
      </c>
      <c r="E207" s="206" t="s">
        <v>35</v>
      </c>
      <c r="F207" s="207" t="s">
        <v>1841</v>
      </c>
      <c r="G207" s="205"/>
      <c r="H207" s="208">
        <v>16.373999999999999</v>
      </c>
      <c r="I207" s="209"/>
      <c r="J207" s="205"/>
      <c r="K207" s="205"/>
      <c r="L207" s="210"/>
      <c r="M207" s="211"/>
      <c r="N207" s="212"/>
      <c r="O207" s="212"/>
      <c r="P207" s="212"/>
      <c r="Q207" s="212"/>
      <c r="R207" s="212"/>
      <c r="S207" s="212"/>
      <c r="T207" s="213"/>
      <c r="AT207" s="214" t="s">
        <v>247</v>
      </c>
      <c r="AU207" s="214" t="s">
        <v>89</v>
      </c>
      <c r="AV207" s="13" t="s">
        <v>89</v>
      </c>
      <c r="AW207" s="13" t="s">
        <v>39</v>
      </c>
      <c r="AX207" s="13" t="s">
        <v>79</v>
      </c>
      <c r="AY207" s="214" t="s">
        <v>154</v>
      </c>
    </row>
    <row r="208" spans="1:65" s="13" customFormat="1" ht="10">
      <c r="B208" s="204"/>
      <c r="C208" s="205"/>
      <c r="D208" s="167" t="s">
        <v>247</v>
      </c>
      <c r="E208" s="206" t="s">
        <v>35</v>
      </c>
      <c r="F208" s="207" t="s">
        <v>1842</v>
      </c>
      <c r="G208" s="205"/>
      <c r="H208" s="208">
        <v>-1.5069999999999999</v>
      </c>
      <c r="I208" s="209"/>
      <c r="J208" s="205"/>
      <c r="K208" s="205"/>
      <c r="L208" s="210"/>
      <c r="M208" s="211"/>
      <c r="N208" s="212"/>
      <c r="O208" s="212"/>
      <c r="P208" s="212"/>
      <c r="Q208" s="212"/>
      <c r="R208" s="212"/>
      <c r="S208" s="212"/>
      <c r="T208" s="213"/>
      <c r="AT208" s="214" t="s">
        <v>247</v>
      </c>
      <c r="AU208" s="214" t="s">
        <v>89</v>
      </c>
      <c r="AV208" s="13" t="s">
        <v>89</v>
      </c>
      <c r="AW208" s="13" t="s">
        <v>39</v>
      </c>
      <c r="AX208" s="13" t="s">
        <v>79</v>
      </c>
      <c r="AY208" s="214" t="s">
        <v>154</v>
      </c>
    </row>
    <row r="209" spans="1:65" s="14" customFormat="1" ht="10">
      <c r="B209" s="217"/>
      <c r="C209" s="218"/>
      <c r="D209" s="167" t="s">
        <v>247</v>
      </c>
      <c r="E209" s="219" t="s">
        <v>35</v>
      </c>
      <c r="F209" s="220" t="s">
        <v>267</v>
      </c>
      <c r="G209" s="218"/>
      <c r="H209" s="221">
        <v>14.867000000000001</v>
      </c>
      <c r="I209" s="222"/>
      <c r="J209" s="218"/>
      <c r="K209" s="218"/>
      <c r="L209" s="223"/>
      <c r="M209" s="224"/>
      <c r="N209" s="225"/>
      <c r="O209" s="225"/>
      <c r="P209" s="225"/>
      <c r="Q209" s="225"/>
      <c r="R209" s="225"/>
      <c r="S209" s="225"/>
      <c r="T209" s="226"/>
      <c r="AT209" s="227" t="s">
        <v>247</v>
      </c>
      <c r="AU209" s="227" t="s">
        <v>89</v>
      </c>
      <c r="AV209" s="14" t="s">
        <v>163</v>
      </c>
      <c r="AW209" s="14" t="s">
        <v>39</v>
      </c>
      <c r="AX209" s="14" t="s">
        <v>87</v>
      </c>
      <c r="AY209" s="227" t="s">
        <v>154</v>
      </c>
    </row>
    <row r="210" spans="1:65" s="2" customFormat="1" ht="16.5" customHeight="1">
      <c r="A210" s="37"/>
      <c r="B210" s="38"/>
      <c r="C210" s="154" t="s">
        <v>430</v>
      </c>
      <c r="D210" s="154" t="s">
        <v>149</v>
      </c>
      <c r="E210" s="155" t="s">
        <v>1655</v>
      </c>
      <c r="F210" s="156" t="s">
        <v>1656</v>
      </c>
      <c r="G210" s="157" t="s">
        <v>308</v>
      </c>
      <c r="H210" s="158">
        <v>68.435000000000002</v>
      </c>
      <c r="I210" s="159">
        <v>170</v>
      </c>
      <c r="J210" s="160">
        <f>ROUND(I210*H210,2)</f>
        <v>11633.95</v>
      </c>
      <c r="K210" s="156" t="s">
        <v>251</v>
      </c>
      <c r="L210" s="42"/>
      <c r="M210" s="161" t="s">
        <v>35</v>
      </c>
      <c r="N210" s="162" t="s">
        <v>50</v>
      </c>
      <c r="O210" s="67"/>
      <c r="P210" s="163">
        <f>O210*H210</f>
        <v>0</v>
      </c>
      <c r="Q210" s="163">
        <v>4.0000000000000002E-4</v>
      </c>
      <c r="R210" s="163">
        <f>Q210*H210</f>
        <v>2.7374000000000002E-2</v>
      </c>
      <c r="S210" s="163">
        <v>0</v>
      </c>
      <c r="T210" s="164">
        <f>S210*H210</f>
        <v>0</v>
      </c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R210" s="165" t="s">
        <v>163</v>
      </c>
      <c r="AT210" s="165" t="s">
        <v>149</v>
      </c>
      <c r="AU210" s="165" t="s">
        <v>89</v>
      </c>
      <c r="AY210" s="19" t="s">
        <v>154</v>
      </c>
      <c r="BE210" s="166">
        <f>IF(N210="základní",J210,0)</f>
        <v>11633.95</v>
      </c>
      <c r="BF210" s="166">
        <f>IF(N210="snížená",J210,0)</f>
        <v>0</v>
      </c>
      <c r="BG210" s="166">
        <f>IF(N210="zákl. přenesená",J210,0)</f>
        <v>0</v>
      </c>
      <c r="BH210" s="166">
        <f>IF(N210="sníž. přenesená",J210,0)</f>
        <v>0</v>
      </c>
      <c r="BI210" s="166">
        <f>IF(N210="nulová",J210,0)</f>
        <v>0</v>
      </c>
      <c r="BJ210" s="19" t="s">
        <v>87</v>
      </c>
      <c r="BK210" s="166">
        <f>ROUND(I210*H210,2)</f>
        <v>11633.95</v>
      </c>
      <c r="BL210" s="19" t="s">
        <v>163</v>
      </c>
      <c r="BM210" s="165" t="s">
        <v>1849</v>
      </c>
    </row>
    <row r="211" spans="1:65" s="2" customFormat="1" ht="10">
      <c r="A211" s="37"/>
      <c r="B211" s="38"/>
      <c r="C211" s="39"/>
      <c r="D211" s="215" t="s">
        <v>253</v>
      </c>
      <c r="E211" s="39"/>
      <c r="F211" s="216" t="s">
        <v>1658</v>
      </c>
      <c r="G211" s="39"/>
      <c r="H211" s="39"/>
      <c r="I211" s="169"/>
      <c r="J211" s="39"/>
      <c r="K211" s="39"/>
      <c r="L211" s="42"/>
      <c r="M211" s="170"/>
      <c r="N211" s="171"/>
      <c r="O211" s="67"/>
      <c r="P211" s="67"/>
      <c r="Q211" s="67"/>
      <c r="R211" s="67"/>
      <c r="S211" s="67"/>
      <c r="T211" s="68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  <c r="AE211" s="37"/>
      <c r="AT211" s="19" t="s">
        <v>253</v>
      </c>
      <c r="AU211" s="19" t="s">
        <v>89</v>
      </c>
    </row>
    <row r="212" spans="1:65" s="13" customFormat="1" ht="10">
      <c r="B212" s="204"/>
      <c r="C212" s="205"/>
      <c r="D212" s="167" t="s">
        <v>247</v>
      </c>
      <c r="E212" s="206" t="s">
        <v>35</v>
      </c>
      <c r="F212" s="207" t="s">
        <v>1844</v>
      </c>
      <c r="G212" s="205"/>
      <c r="H212" s="208">
        <v>62.783000000000001</v>
      </c>
      <c r="I212" s="209"/>
      <c r="J212" s="205"/>
      <c r="K212" s="205"/>
      <c r="L212" s="210"/>
      <c r="M212" s="211"/>
      <c r="N212" s="212"/>
      <c r="O212" s="212"/>
      <c r="P212" s="212"/>
      <c r="Q212" s="212"/>
      <c r="R212" s="212"/>
      <c r="S212" s="212"/>
      <c r="T212" s="213"/>
      <c r="AT212" s="214" t="s">
        <v>247</v>
      </c>
      <c r="AU212" s="214" t="s">
        <v>89</v>
      </c>
      <c r="AV212" s="13" t="s">
        <v>89</v>
      </c>
      <c r="AW212" s="13" t="s">
        <v>39</v>
      </c>
      <c r="AX212" s="13" t="s">
        <v>79</v>
      </c>
      <c r="AY212" s="214" t="s">
        <v>154</v>
      </c>
    </row>
    <row r="213" spans="1:65" s="13" customFormat="1" ht="10">
      <c r="B213" s="204"/>
      <c r="C213" s="205"/>
      <c r="D213" s="167" t="s">
        <v>247</v>
      </c>
      <c r="E213" s="206" t="s">
        <v>35</v>
      </c>
      <c r="F213" s="207" t="s">
        <v>1845</v>
      </c>
      <c r="G213" s="205"/>
      <c r="H213" s="208">
        <v>5.6520000000000001</v>
      </c>
      <c r="I213" s="209"/>
      <c r="J213" s="205"/>
      <c r="K213" s="205"/>
      <c r="L213" s="210"/>
      <c r="M213" s="211"/>
      <c r="N213" s="212"/>
      <c r="O213" s="212"/>
      <c r="P213" s="212"/>
      <c r="Q213" s="212"/>
      <c r="R213" s="212"/>
      <c r="S213" s="212"/>
      <c r="T213" s="213"/>
      <c r="AT213" s="214" t="s">
        <v>247</v>
      </c>
      <c r="AU213" s="214" t="s">
        <v>89</v>
      </c>
      <c r="AV213" s="13" t="s">
        <v>89</v>
      </c>
      <c r="AW213" s="13" t="s">
        <v>39</v>
      </c>
      <c r="AX213" s="13" t="s">
        <v>79</v>
      </c>
      <c r="AY213" s="214" t="s">
        <v>154</v>
      </c>
    </row>
    <row r="214" spans="1:65" s="14" customFormat="1" ht="10">
      <c r="B214" s="217"/>
      <c r="C214" s="218"/>
      <c r="D214" s="167" t="s">
        <v>247</v>
      </c>
      <c r="E214" s="219" t="s">
        <v>35</v>
      </c>
      <c r="F214" s="220" t="s">
        <v>267</v>
      </c>
      <c r="G214" s="218"/>
      <c r="H214" s="221">
        <v>68.435000000000002</v>
      </c>
      <c r="I214" s="222"/>
      <c r="J214" s="218"/>
      <c r="K214" s="218"/>
      <c r="L214" s="223"/>
      <c r="M214" s="224"/>
      <c r="N214" s="225"/>
      <c r="O214" s="225"/>
      <c r="P214" s="225"/>
      <c r="Q214" s="225"/>
      <c r="R214" s="225"/>
      <c r="S214" s="225"/>
      <c r="T214" s="226"/>
      <c r="AT214" s="227" t="s">
        <v>247</v>
      </c>
      <c r="AU214" s="227" t="s">
        <v>89</v>
      </c>
      <c r="AV214" s="14" t="s">
        <v>163</v>
      </c>
      <c r="AW214" s="14" t="s">
        <v>39</v>
      </c>
      <c r="AX214" s="14" t="s">
        <v>87</v>
      </c>
      <c r="AY214" s="227" t="s">
        <v>154</v>
      </c>
    </row>
    <row r="215" spans="1:65" s="2" customFormat="1" ht="24.15" customHeight="1">
      <c r="A215" s="37"/>
      <c r="B215" s="38"/>
      <c r="C215" s="228" t="s">
        <v>435</v>
      </c>
      <c r="D215" s="228" t="s">
        <v>463</v>
      </c>
      <c r="E215" s="229" t="s">
        <v>1661</v>
      </c>
      <c r="F215" s="230" t="s">
        <v>1662</v>
      </c>
      <c r="G215" s="231" t="s">
        <v>308</v>
      </c>
      <c r="H215" s="232">
        <v>104.128</v>
      </c>
      <c r="I215" s="233">
        <v>221</v>
      </c>
      <c r="J215" s="234">
        <f>ROUND(I215*H215,2)</f>
        <v>23012.29</v>
      </c>
      <c r="K215" s="230" t="s">
        <v>251</v>
      </c>
      <c r="L215" s="235"/>
      <c r="M215" s="236" t="s">
        <v>35</v>
      </c>
      <c r="N215" s="237" t="s">
        <v>50</v>
      </c>
      <c r="O215" s="67"/>
      <c r="P215" s="163">
        <f>O215*H215</f>
        <v>0</v>
      </c>
      <c r="Q215" s="163">
        <v>5.4000000000000003E-3</v>
      </c>
      <c r="R215" s="163">
        <f>Q215*H215</f>
        <v>0.56229119999999999</v>
      </c>
      <c r="S215" s="163">
        <v>0</v>
      </c>
      <c r="T215" s="164">
        <f>S215*H215</f>
        <v>0</v>
      </c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  <c r="AE215" s="37"/>
      <c r="AR215" s="165" t="s">
        <v>179</v>
      </c>
      <c r="AT215" s="165" t="s">
        <v>463</v>
      </c>
      <c r="AU215" s="165" t="s">
        <v>89</v>
      </c>
      <c r="AY215" s="19" t="s">
        <v>154</v>
      </c>
      <c r="BE215" s="166">
        <f>IF(N215="základní",J215,0)</f>
        <v>23012.29</v>
      </c>
      <c r="BF215" s="166">
        <f>IF(N215="snížená",J215,0)</f>
        <v>0</v>
      </c>
      <c r="BG215" s="166">
        <f>IF(N215="zákl. přenesená",J215,0)</f>
        <v>0</v>
      </c>
      <c r="BH215" s="166">
        <f>IF(N215="sníž. přenesená",J215,0)</f>
        <v>0</v>
      </c>
      <c r="BI215" s="166">
        <f>IF(N215="nulová",J215,0)</f>
        <v>0</v>
      </c>
      <c r="BJ215" s="19" t="s">
        <v>87</v>
      </c>
      <c r="BK215" s="166">
        <f>ROUND(I215*H215,2)</f>
        <v>23012.29</v>
      </c>
      <c r="BL215" s="19" t="s">
        <v>163</v>
      </c>
      <c r="BM215" s="165" t="s">
        <v>1850</v>
      </c>
    </row>
    <row r="216" spans="1:65" s="13" customFormat="1" ht="10">
      <c r="B216" s="204"/>
      <c r="C216" s="205"/>
      <c r="D216" s="167" t="s">
        <v>247</v>
      </c>
      <c r="E216" s="205"/>
      <c r="F216" s="207" t="s">
        <v>1851</v>
      </c>
      <c r="G216" s="205"/>
      <c r="H216" s="208">
        <v>104.128</v>
      </c>
      <c r="I216" s="209"/>
      <c r="J216" s="205"/>
      <c r="K216" s="205"/>
      <c r="L216" s="210"/>
      <c r="M216" s="211"/>
      <c r="N216" s="212"/>
      <c r="O216" s="212"/>
      <c r="P216" s="212"/>
      <c r="Q216" s="212"/>
      <c r="R216" s="212"/>
      <c r="S216" s="212"/>
      <c r="T216" s="213"/>
      <c r="AT216" s="214" t="s">
        <v>247</v>
      </c>
      <c r="AU216" s="214" t="s">
        <v>89</v>
      </c>
      <c r="AV216" s="13" t="s">
        <v>89</v>
      </c>
      <c r="AW216" s="13" t="s">
        <v>4</v>
      </c>
      <c r="AX216" s="13" t="s">
        <v>87</v>
      </c>
      <c r="AY216" s="214" t="s">
        <v>154</v>
      </c>
    </row>
    <row r="217" spans="1:65" s="2" customFormat="1" ht="24.15" customHeight="1">
      <c r="A217" s="37"/>
      <c r="B217" s="38"/>
      <c r="C217" s="154" t="s">
        <v>440</v>
      </c>
      <c r="D217" s="154" t="s">
        <v>149</v>
      </c>
      <c r="E217" s="155" t="s">
        <v>1637</v>
      </c>
      <c r="F217" s="156" t="s">
        <v>1638</v>
      </c>
      <c r="G217" s="157" t="s">
        <v>274</v>
      </c>
      <c r="H217" s="158">
        <v>0.3</v>
      </c>
      <c r="I217" s="159">
        <v>8770</v>
      </c>
      <c r="J217" s="160">
        <f>ROUND(I217*H217,2)</f>
        <v>2631</v>
      </c>
      <c r="K217" s="156" t="s">
        <v>251</v>
      </c>
      <c r="L217" s="42"/>
      <c r="M217" s="161" t="s">
        <v>35</v>
      </c>
      <c r="N217" s="162" t="s">
        <v>50</v>
      </c>
      <c r="O217" s="67"/>
      <c r="P217" s="163">
        <f>O217*H217</f>
        <v>0</v>
      </c>
      <c r="Q217" s="163">
        <v>3.9500000000000004E-3</v>
      </c>
      <c r="R217" s="163">
        <f>Q217*H217</f>
        <v>1.1850000000000001E-3</v>
      </c>
      <c r="S217" s="163">
        <v>0.16</v>
      </c>
      <c r="T217" s="164">
        <f>S217*H217</f>
        <v>4.8000000000000001E-2</v>
      </c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  <c r="AE217" s="37"/>
      <c r="AR217" s="165" t="s">
        <v>163</v>
      </c>
      <c r="AT217" s="165" t="s">
        <v>149</v>
      </c>
      <c r="AU217" s="165" t="s">
        <v>89</v>
      </c>
      <c r="AY217" s="19" t="s">
        <v>154</v>
      </c>
      <c r="BE217" s="166">
        <f>IF(N217="základní",J217,0)</f>
        <v>2631</v>
      </c>
      <c r="BF217" s="166">
        <f>IF(N217="snížená",J217,0)</f>
        <v>0</v>
      </c>
      <c r="BG217" s="166">
        <f>IF(N217="zákl. přenesená",J217,0)</f>
        <v>0</v>
      </c>
      <c r="BH217" s="166">
        <f>IF(N217="sníž. přenesená",J217,0)</f>
        <v>0</v>
      </c>
      <c r="BI217" s="166">
        <f>IF(N217="nulová",J217,0)</f>
        <v>0</v>
      </c>
      <c r="BJ217" s="19" t="s">
        <v>87</v>
      </c>
      <c r="BK217" s="166">
        <f>ROUND(I217*H217,2)</f>
        <v>2631</v>
      </c>
      <c r="BL217" s="19" t="s">
        <v>163</v>
      </c>
      <c r="BM217" s="165" t="s">
        <v>1852</v>
      </c>
    </row>
    <row r="218" spans="1:65" s="2" customFormat="1" ht="10">
      <c r="A218" s="37"/>
      <c r="B218" s="38"/>
      <c r="C218" s="39"/>
      <c r="D218" s="215" t="s">
        <v>253</v>
      </c>
      <c r="E218" s="39"/>
      <c r="F218" s="216" t="s">
        <v>1640</v>
      </c>
      <c r="G218" s="39"/>
      <c r="H218" s="39"/>
      <c r="I218" s="169"/>
      <c r="J218" s="39"/>
      <c r="K218" s="39"/>
      <c r="L218" s="42"/>
      <c r="M218" s="170"/>
      <c r="N218" s="171"/>
      <c r="O218" s="67"/>
      <c r="P218" s="67"/>
      <c r="Q218" s="67"/>
      <c r="R218" s="67"/>
      <c r="S218" s="67"/>
      <c r="T218" s="68"/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  <c r="AE218" s="37"/>
      <c r="AT218" s="19" t="s">
        <v>253</v>
      </c>
      <c r="AU218" s="19" t="s">
        <v>89</v>
      </c>
    </row>
    <row r="219" spans="1:65" s="13" customFormat="1" ht="10">
      <c r="B219" s="204"/>
      <c r="C219" s="205"/>
      <c r="D219" s="167" t="s">
        <v>247</v>
      </c>
      <c r="E219" s="206" t="s">
        <v>35</v>
      </c>
      <c r="F219" s="207" t="s">
        <v>1853</v>
      </c>
      <c r="G219" s="205"/>
      <c r="H219" s="208">
        <v>0.3</v>
      </c>
      <c r="I219" s="209"/>
      <c r="J219" s="205"/>
      <c r="K219" s="205"/>
      <c r="L219" s="210"/>
      <c r="M219" s="211"/>
      <c r="N219" s="212"/>
      <c r="O219" s="212"/>
      <c r="P219" s="212"/>
      <c r="Q219" s="212"/>
      <c r="R219" s="212"/>
      <c r="S219" s="212"/>
      <c r="T219" s="213"/>
      <c r="AT219" s="214" t="s">
        <v>247</v>
      </c>
      <c r="AU219" s="214" t="s">
        <v>89</v>
      </c>
      <c r="AV219" s="13" t="s">
        <v>89</v>
      </c>
      <c r="AW219" s="13" t="s">
        <v>39</v>
      </c>
      <c r="AX219" s="13" t="s">
        <v>87</v>
      </c>
      <c r="AY219" s="214" t="s">
        <v>154</v>
      </c>
    </row>
    <row r="220" spans="1:65" s="2" customFormat="1" ht="37.75" customHeight="1">
      <c r="A220" s="37"/>
      <c r="B220" s="38"/>
      <c r="C220" s="154" t="s">
        <v>445</v>
      </c>
      <c r="D220" s="154" t="s">
        <v>149</v>
      </c>
      <c r="E220" s="155" t="s">
        <v>1854</v>
      </c>
      <c r="F220" s="156" t="s">
        <v>1855</v>
      </c>
      <c r="G220" s="157" t="s">
        <v>274</v>
      </c>
      <c r="H220" s="158">
        <v>0.15</v>
      </c>
      <c r="I220" s="159">
        <v>4270</v>
      </c>
      <c r="J220" s="160">
        <f>ROUND(I220*H220,2)</f>
        <v>640.5</v>
      </c>
      <c r="K220" s="156" t="s">
        <v>35</v>
      </c>
      <c r="L220" s="42"/>
      <c r="M220" s="161" t="s">
        <v>35</v>
      </c>
      <c r="N220" s="162" t="s">
        <v>50</v>
      </c>
      <c r="O220" s="67"/>
      <c r="P220" s="163">
        <f>O220*H220</f>
        <v>0</v>
      </c>
      <c r="Q220" s="163">
        <v>1.47E-3</v>
      </c>
      <c r="R220" s="163">
        <f>Q220*H220</f>
        <v>2.2049999999999999E-4</v>
      </c>
      <c r="S220" s="163">
        <v>3.9E-2</v>
      </c>
      <c r="T220" s="164">
        <f>S220*H220</f>
        <v>5.8500000000000002E-3</v>
      </c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  <c r="AE220" s="37"/>
      <c r="AR220" s="165" t="s">
        <v>163</v>
      </c>
      <c r="AT220" s="165" t="s">
        <v>149</v>
      </c>
      <c r="AU220" s="165" t="s">
        <v>89</v>
      </c>
      <c r="AY220" s="19" t="s">
        <v>154</v>
      </c>
      <c r="BE220" s="166">
        <f>IF(N220="základní",J220,0)</f>
        <v>640.5</v>
      </c>
      <c r="BF220" s="166">
        <f>IF(N220="snížená",J220,0)</f>
        <v>0</v>
      </c>
      <c r="BG220" s="166">
        <f>IF(N220="zákl. přenesená",J220,0)</f>
        <v>0</v>
      </c>
      <c r="BH220" s="166">
        <f>IF(N220="sníž. přenesená",J220,0)</f>
        <v>0</v>
      </c>
      <c r="BI220" s="166">
        <f>IF(N220="nulová",J220,0)</f>
        <v>0</v>
      </c>
      <c r="BJ220" s="19" t="s">
        <v>87</v>
      </c>
      <c r="BK220" s="166">
        <f>ROUND(I220*H220,2)</f>
        <v>640.5</v>
      </c>
      <c r="BL220" s="19" t="s">
        <v>163</v>
      </c>
      <c r="BM220" s="165" t="s">
        <v>1856</v>
      </c>
    </row>
    <row r="221" spans="1:65" s="13" customFormat="1" ht="10">
      <c r="B221" s="204"/>
      <c r="C221" s="205"/>
      <c r="D221" s="167" t="s">
        <v>247</v>
      </c>
      <c r="E221" s="206" t="s">
        <v>35</v>
      </c>
      <c r="F221" s="207" t="s">
        <v>1857</v>
      </c>
      <c r="G221" s="205"/>
      <c r="H221" s="208">
        <v>0.15</v>
      </c>
      <c r="I221" s="209"/>
      <c r="J221" s="205"/>
      <c r="K221" s="205"/>
      <c r="L221" s="210"/>
      <c r="M221" s="211"/>
      <c r="N221" s="212"/>
      <c r="O221" s="212"/>
      <c r="P221" s="212"/>
      <c r="Q221" s="212"/>
      <c r="R221" s="212"/>
      <c r="S221" s="212"/>
      <c r="T221" s="213"/>
      <c r="AT221" s="214" t="s">
        <v>247</v>
      </c>
      <c r="AU221" s="214" t="s">
        <v>89</v>
      </c>
      <c r="AV221" s="13" t="s">
        <v>89</v>
      </c>
      <c r="AW221" s="13" t="s">
        <v>39</v>
      </c>
      <c r="AX221" s="13" t="s">
        <v>87</v>
      </c>
      <c r="AY221" s="214" t="s">
        <v>154</v>
      </c>
    </row>
    <row r="222" spans="1:65" s="2" customFormat="1" ht="24.15" customHeight="1">
      <c r="A222" s="37"/>
      <c r="B222" s="38"/>
      <c r="C222" s="154" t="s">
        <v>450</v>
      </c>
      <c r="D222" s="154" t="s">
        <v>149</v>
      </c>
      <c r="E222" s="155" t="s">
        <v>1858</v>
      </c>
      <c r="F222" s="156" t="s">
        <v>1859</v>
      </c>
      <c r="G222" s="157" t="s">
        <v>274</v>
      </c>
      <c r="H222" s="158">
        <v>0.3</v>
      </c>
      <c r="I222" s="159">
        <v>7860</v>
      </c>
      <c r="J222" s="160">
        <f>ROUND(I222*H222,2)</f>
        <v>2358</v>
      </c>
      <c r="K222" s="156" t="s">
        <v>251</v>
      </c>
      <c r="L222" s="42"/>
      <c r="M222" s="161" t="s">
        <v>35</v>
      </c>
      <c r="N222" s="162" t="s">
        <v>50</v>
      </c>
      <c r="O222" s="67"/>
      <c r="P222" s="163">
        <f>O222*H222</f>
        <v>0</v>
      </c>
      <c r="Q222" s="163">
        <v>3.65E-3</v>
      </c>
      <c r="R222" s="163">
        <f>Q222*H222</f>
        <v>1.0950000000000001E-3</v>
      </c>
      <c r="S222" s="163">
        <v>0.11</v>
      </c>
      <c r="T222" s="164">
        <f>S222*H222</f>
        <v>3.3000000000000002E-2</v>
      </c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  <c r="AE222" s="37"/>
      <c r="AR222" s="165" t="s">
        <v>163</v>
      </c>
      <c r="AT222" s="165" t="s">
        <v>149</v>
      </c>
      <c r="AU222" s="165" t="s">
        <v>89</v>
      </c>
      <c r="AY222" s="19" t="s">
        <v>154</v>
      </c>
      <c r="BE222" s="166">
        <f>IF(N222="základní",J222,0)</f>
        <v>2358</v>
      </c>
      <c r="BF222" s="166">
        <f>IF(N222="snížená",J222,0)</f>
        <v>0</v>
      </c>
      <c r="BG222" s="166">
        <f>IF(N222="zákl. přenesená",J222,0)</f>
        <v>0</v>
      </c>
      <c r="BH222" s="166">
        <f>IF(N222="sníž. přenesená",J222,0)</f>
        <v>0</v>
      </c>
      <c r="BI222" s="166">
        <f>IF(N222="nulová",J222,0)</f>
        <v>0</v>
      </c>
      <c r="BJ222" s="19" t="s">
        <v>87</v>
      </c>
      <c r="BK222" s="166">
        <f>ROUND(I222*H222,2)</f>
        <v>2358</v>
      </c>
      <c r="BL222" s="19" t="s">
        <v>163</v>
      </c>
      <c r="BM222" s="165" t="s">
        <v>1860</v>
      </c>
    </row>
    <row r="223" spans="1:65" s="2" customFormat="1" ht="10">
      <c r="A223" s="37"/>
      <c r="B223" s="38"/>
      <c r="C223" s="39"/>
      <c r="D223" s="215" t="s">
        <v>253</v>
      </c>
      <c r="E223" s="39"/>
      <c r="F223" s="216" t="s">
        <v>1861</v>
      </c>
      <c r="G223" s="39"/>
      <c r="H223" s="39"/>
      <c r="I223" s="169"/>
      <c r="J223" s="39"/>
      <c r="K223" s="39"/>
      <c r="L223" s="42"/>
      <c r="M223" s="170"/>
      <c r="N223" s="171"/>
      <c r="O223" s="67"/>
      <c r="P223" s="67"/>
      <c r="Q223" s="67"/>
      <c r="R223" s="67"/>
      <c r="S223" s="67"/>
      <c r="T223" s="68"/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  <c r="AE223" s="37"/>
      <c r="AT223" s="19" t="s">
        <v>253</v>
      </c>
      <c r="AU223" s="19" t="s">
        <v>89</v>
      </c>
    </row>
    <row r="224" spans="1:65" s="13" customFormat="1" ht="10">
      <c r="B224" s="204"/>
      <c r="C224" s="205"/>
      <c r="D224" s="167" t="s">
        <v>247</v>
      </c>
      <c r="E224" s="206" t="s">
        <v>35</v>
      </c>
      <c r="F224" s="207" t="s">
        <v>1862</v>
      </c>
      <c r="G224" s="205"/>
      <c r="H224" s="208">
        <v>0.3</v>
      </c>
      <c r="I224" s="209"/>
      <c r="J224" s="205"/>
      <c r="K224" s="205"/>
      <c r="L224" s="210"/>
      <c r="M224" s="211"/>
      <c r="N224" s="212"/>
      <c r="O224" s="212"/>
      <c r="P224" s="212"/>
      <c r="Q224" s="212"/>
      <c r="R224" s="212"/>
      <c r="S224" s="212"/>
      <c r="T224" s="213"/>
      <c r="AT224" s="214" t="s">
        <v>247</v>
      </c>
      <c r="AU224" s="214" t="s">
        <v>89</v>
      </c>
      <c r="AV224" s="13" t="s">
        <v>89</v>
      </c>
      <c r="AW224" s="13" t="s">
        <v>39</v>
      </c>
      <c r="AX224" s="13" t="s">
        <v>87</v>
      </c>
      <c r="AY224" s="214" t="s">
        <v>154</v>
      </c>
    </row>
    <row r="225" spans="1:65" s="2" customFormat="1" ht="16.5" customHeight="1">
      <c r="A225" s="37"/>
      <c r="B225" s="38"/>
      <c r="C225" s="154" t="s">
        <v>456</v>
      </c>
      <c r="D225" s="154" t="s">
        <v>149</v>
      </c>
      <c r="E225" s="155" t="s">
        <v>1863</v>
      </c>
      <c r="F225" s="156" t="s">
        <v>1643</v>
      </c>
      <c r="G225" s="157" t="s">
        <v>245</v>
      </c>
      <c r="H225" s="158">
        <v>4</v>
      </c>
      <c r="I225" s="159">
        <v>412</v>
      </c>
      <c r="J225" s="160">
        <f>ROUND(I225*H225,2)</f>
        <v>1648</v>
      </c>
      <c r="K225" s="156" t="s">
        <v>35</v>
      </c>
      <c r="L225" s="42"/>
      <c r="M225" s="161" t="s">
        <v>35</v>
      </c>
      <c r="N225" s="162" t="s">
        <v>50</v>
      </c>
      <c r="O225" s="67"/>
      <c r="P225" s="163">
        <f>O225*H225</f>
        <v>0</v>
      </c>
      <c r="Q225" s="163">
        <v>1.24E-3</v>
      </c>
      <c r="R225" s="163">
        <f>Q225*H225</f>
        <v>4.96E-3</v>
      </c>
      <c r="S225" s="163">
        <v>0</v>
      </c>
      <c r="T225" s="164">
        <f>S225*H225</f>
        <v>0</v>
      </c>
      <c r="U225" s="37"/>
      <c r="V225" s="37"/>
      <c r="W225" s="37"/>
      <c r="X225" s="37"/>
      <c r="Y225" s="37"/>
      <c r="Z225" s="37"/>
      <c r="AA225" s="37"/>
      <c r="AB225" s="37"/>
      <c r="AC225" s="37"/>
      <c r="AD225" s="37"/>
      <c r="AE225" s="37"/>
      <c r="AR225" s="165" t="s">
        <v>163</v>
      </c>
      <c r="AT225" s="165" t="s">
        <v>149</v>
      </c>
      <c r="AU225" s="165" t="s">
        <v>89</v>
      </c>
      <c r="AY225" s="19" t="s">
        <v>154</v>
      </c>
      <c r="BE225" s="166">
        <f>IF(N225="základní",J225,0)</f>
        <v>1648</v>
      </c>
      <c r="BF225" s="166">
        <f>IF(N225="snížená",J225,0)</f>
        <v>0</v>
      </c>
      <c r="BG225" s="166">
        <f>IF(N225="zákl. přenesená",J225,0)</f>
        <v>0</v>
      </c>
      <c r="BH225" s="166">
        <f>IF(N225="sníž. přenesená",J225,0)</f>
        <v>0</v>
      </c>
      <c r="BI225" s="166">
        <f>IF(N225="nulová",J225,0)</f>
        <v>0</v>
      </c>
      <c r="BJ225" s="19" t="s">
        <v>87</v>
      </c>
      <c r="BK225" s="166">
        <f>ROUND(I225*H225,2)</f>
        <v>1648</v>
      </c>
      <c r="BL225" s="19" t="s">
        <v>163</v>
      </c>
      <c r="BM225" s="165" t="s">
        <v>1864</v>
      </c>
    </row>
    <row r="226" spans="1:65" s="13" customFormat="1" ht="10">
      <c r="B226" s="204"/>
      <c r="C226" s="205"/>
      <c r="D226" s="167" t="s">
        <v>247</v>
      </c>
      <c r="E226" s="206" t="s">
        <v>35</v>
      </c>
      <c r="F226" s="207" t="s">
        <v>1865</v>
      </c>
      <c r="G226" s="205"/>
      <c r="H226" s="208">
        <v>2</v>
      </c>
      <c r="I226" s="209"/>
      <c r="J226" s="205"/>
      <c r="K226" s="205"/>
      <c r="L226" s="210"/>
      <c r="M226" s="211"/>
      <c r="N226" s="212"/>
      <c r="O226" s="212"/>
      <c r="P226" s="212"/>
      <c r="Q226" s="212"/>
      <c r="R226" s="212"/>
      <c r="S226" s="212"/>
      <c r="T226" s="213"/>
      <c r="AT226" s="214" t="s">
        <v>247</v>
      </c>
      <c r="AU226" s="214" t="s">
        <v>89</v>
      </c>
      <c r="AV226" s="13" t="s">
        <v>89</v>
      </c>
      <c r="AW226" s="13" t="s">
        <v>39</v>
      </c>
      <c r="AX226" s="13" t="s">
        <v>79</v>
      </c>
      <c r="AY226" s="214" t="s">
        <v>154</v>
      </c>
    </row>
    <row r="227" spans="1:65" s="13" customFormat="1" ht="10">
      <c r="B227" s="204"/>
      <c r="C227" s="205"/>
      <c r="D227" s="167" t="s">
        <v>247</v>
      </c>
      <c r="E227" s="206" t="s">
        <v>35</v>
      </c>
      <c r="F227" s="207" t="s">
        <v>1866</v>
      </c>
      <c r="G227" s="205"/>
      <c r="H227" s="208">
        <v>2</v>
      </c>
      <c r="I227" s="209"/>
      <c r="J227" s="205"/>
      <c r="K227" s="205"/>
      <c r="L227" s="210"/>
      <c r="M227" s="211"/>
      <c r="N227" s="212"/>
      <c r="O227" s="212"/>
      <c r="P227" s="212"/>
      <c r="Q227" s="212"/>
      <c r="R227" s="212"/>
      <c r="S227" s="212"/>
      <c r="T227" s="213"/>
      <c r="AT227" s="214" t="s">
        <v>247</v>
      </c>
      <c r="AU227" s="214" t="s">
        <v>89</v>
      </c>
      <c r="AV227" s="13" t="s">
        <v>89</v>
      </c>
      <c r="AW227" s="13" t="s">
        <v>39</v>
      </c>
      <c r="AX227" s="13" t="s">
        <v>79</v>
      </c>
      <c r="AY227" s="214" t="s">
        <v>154</v>
      </c>
    </row>
    <row r="228" spans="1:65" s="14" customFormat="1" ht="10">
      <c r="B228" s="217"/>
      <c r="C228" s="218"/>
      <c r="D228" s="167" t="s">
        <v>247</v>
      </c>
      <c r="E228" s="219" t="s">
        <v>35</v>
      </c>
      <c r="F228" s="220" t="s">
        <v>267</v>
      </c>
      <c r="G228" s="218"/>
      <c r="H228" s="221">
        <v>4</v>
      </c>
      <c r="I228" s="222"/>
      <c r="J228" s="218"/>
      <c r="K228" s="218"/>
      <c r="L228" s="223"/>
      <c r="M228" s="224"/>
      <c r="N228" s="225"/>
      <c r="O228" s="225"/>
      <c r="P228" s="225"/>
      <c r="Q228" s="225"/>
      <c r="R228" s="225"/>
      <c r="S228" s="225"/>
      <c r="T228" s="226"/>
      <c r="AT228" s="227" t="s">
        <v>247</v>
      </c>
      <c r="AU228" s="227" t="s">
        <v>89</v>
      </c>
      <c r="AV228" s="14" t="s">
        <v>163</v>
      </c>
      <c r="AW228" s="14" t="s">
        <v>39</v>
      </c>
      <c r="AX228" s="14" t="s">
        <v>87</v>
      </c>
      <c r="AY228" s="227" t="s">
        <v>154</v>
      </c>
    </row>
    <row r="229" spans="1:65" s="2" customFormat="1" ht="24.15" customHeight="1">
      <c r="A229" s="37"/>
      <c r="B229" s="38"/>
      <c r="C229" s="154" t="s">
        <v>462</v>
      </c>
      <c r="D229" s="154" t="s">
        <v>149</v>
      </c>
      <c r="E229" s="155" t="s">
        <v>1867</v>
      </c>
      <c r="F229" s="156" t="s">
        <v>1868</v>
      </c>
      <c r="G229" s="157" t="s">
        <v>662</v>
      </c>
      <c r="H229" s="158">
        <v>1.42</v>
      </c>
      <c r="I229" s="159">
        <v>5385</v>
      </c>
      <c r="J229" s="160">
        <f>ROUND(I229*H229,2)</f>
        <v>7646.7</v>
      </c>
      <c r="K229" s="156" t="s">
        <v>251</v>
      </c>
      <c r="L229" s="42"/>
      <c r="M229" s="161" t="s">
        <v>35</v>
      </c>
      <c r="N229" s="162" t="s">
        <v>50</v>
      </c>
      <c r="O229" s="67"/>
      <c r="P229" s="163">
        <f>O229*H229</f>
        <v>0</v>
      </c>
      <c r="Q229" s="163">
        <v>2.5018699999999998</v>
      </c>
      <c r="R229" s="163">
        <f>Q229*H229</f>
        <v>3.5526553999999995</v>
      </c>
      <c r="S229" s="163">
        <v>0</v>
      </c>
      <c r="T229" s="164">
        <f>S229*H229</f>
        <v>0</v>
      </c>
      <c r="U229" s="37"/>
      <c r="V229" s="37"/>
      <c r="W229" s="37"/>
      <c r="X229" s="37"/>
      <c r="Y229" s="37"/>
      <c r="Z229" s="37"/>
      <c r="AA229" s="37"/>
      <c r="AB229" s="37"/>
      <c r="AC229" s="37"/>
      <c r="AD229" s="37"/>
      <c r="AE229" s="37"/>
      <c r="AR229" s="165" t="s">
        <v>163</v>
      </c>
      <c r="AT229" s="165" t="s">
        <v>149</v>
      </c>
      <c r="AU229" s="165" t="s">
        <v>89</v>
      </c>
      <c r="AY229" s="19" t="s">
        <v>154</v>
      </c>
      <c r="BE229" s="166">
        <f>IF(N229="základní",J229,0)</f>
        <v>7646.7</v>
      </c>
      <c r="BF229" s="166">
        <f>IF(N229="snížená",J229,0)</f>
        <v>0</v>
      </c>
      <c r="BG229" s="166">
        <f>IF(N229="zákl. přenesená",J229,0)</f>
        <v>0</v>
      </c>
      <c r="BH229" s="166">
        <f>IF(N229="sníž. přenesená",J229,0)</f>
        <v>0</v>
      </c>
      <c r="BI229" s="166">
        <f>IF(N229="nulová",J229,0)</f>
        <v>0</v>
      </c>
      <c r="BJ229" s="19" t="s">
        <v>87</v>
      </c>
      <c r="BK229" s="166">
        <f>ROUND(I229*H229,2)</f>
        <v>7646.7</v>
      </c>
      <c r="BL229" s="19" t="s">
        <v>163</v>
      </c>
      <c r="BM229" s="165" t="s">
        <v>1869</v>
      </c>
    </row>
    <row r="230" spans="1:65" s="2" customFormat="1" ht="10">
      <c r="A230" s="37"/>
      <c r="B230" s="38"/>
      <c r="C230" s="39"/>
      <c r="D230" s="215" t="s">
        <v>253</v>
      </c>
      <c r="E230" s="39"/>
      <c r="F230" s="216" t="s">
        <v>1870</v>
      </c>
      <c r="G230" s="39"/>
      <c r="H230" s="39"/>
      <c r="I230" s="169"/>
      <c r="J230" s="39"/>
      <c r="K230" s="39"/>
      <c r="L230" s="42"/>
      <c r="M230" s="170"/>
      <c r="N230" s="171"/>
      <c r="O230" s="67"/>
      <c r="P230" s="67"/>
      <c r="Q230" s="67"/>
      <c r="R230" s="67"/>
      <c r="S230" s="67"/>
      <c r="T230" s="68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  <c r="AE230" s="37"/>
      <c r="AT230" s="19" t="s">
        <v>253</v>
      </c>
      <c r="AU230" s="19" t="s">
        <v>89</v>
      </c>
    </row>
    <row r="231" spans="1:65" s="13" customFormat="1" ht="10">
      <c r="B231" s="204"/>
      <c r="C231" s="205"/>
      <c r="D231" s="167" t="s">
        <v>247</v>
      </c>
      <c r="E231" s="206" t="s">
        <v>35</v>
      </c>
      <c r="F231" s="207" t="s">
        <v>1871</v>
      </c>
      <c r="G231" s="205"/>
      <c r="H231" s="208">
        <v>1.42</v>
      </c>
      <c r="I231" s="209"/>
      <c r="J231" s="205"/>
      <c r="K231" s="205"/>
      <c r="L231" s="210"/>
      <c r="M231" s="211"/>
      <c r="N231" s="212"/>
      <c r="O231" s="212"/>
      <c r="P231" s="212"/>
      <c r="Q231" s="212"/>
      <c r="R231" s="212"/>
      <c r="S231" s="212"/>
      <c r="T231" s="213"/>
      <c r="AT231" s="214" t="s">
        <v>247</v>
      </c>
      <c r="AU231" s="214" t="s">
        <v>89</v>
      </c>
      <c r="AV231" s="13" t="s">
        <v>89</v>
      </c>
      <c r="AW231" s="13" t="s">
        <v>39</v>
      </c>
      <c r="AX231" s="13" t="s">
        <v>87</v>
      </c>
      <c r="AY231" s="214" t="s">
        <v>154</v>
      </c>
    </row>
    <row r="232" spans="1:65" s="2" customFormat="1" ht="24.15" customHeight="1">
      <c r="A232" s="37"/>
      <c r="B232" s="38"/>
      <c r="C232" s="154" t="s">
        <v>470</v>
      </c>
      <c r="D232" s="154" t="s">
        <v>149</v>
      </c>
      <c r="E232" s="155" t="s">
        <v>1872</v>
      </c>
      <c r="F232" s="156" t="s">
        <v>1873</v>
      </c>
      <c r="G232" s="157" t="s">
        <v>662</v>
      </c>
      <c r="H232" s="158">
        <v>41.58</v>
      </c>
      <c r="I232" s="159">
        <v>60.4</v>
      </c>
      <c r="J232" s="160">
        <f>ROUND(I232*H232,2)</f>
        <v>2511.4299999999998</v>
      </c>
      <c r="K232" s="156" t="s">
        <v>251</v>
      </c>
      <c r="L232" s="42"/>
      <c r="M232" s="161" t="s">
        <v>35</v>
      </c>
      <c r="N232" s="162" t="s">
        <v>50</v>
      </c>
      <c r="O232" s="67"/>
      <c r="P232" s="163">
        <f>O232*H232</f>
        <v>0</v>
      </c>
      <c r="Q232" s="163">
        <v>0</v>
      </c>
      <c r="R232" s="163">
        <f>Q232*H232</f>
        <v>0</v>
      </c>
      <c r="S232" s="163">
        <v>0</v>
      </c>
      <c r="T232" s="164">
        <f>S232*H232</f>
        <v>0</v>
      </c>
      <c r="U232" s="37"/>
      <c r="V232" s="37"/>
      <c r="W232" s="37"/>
      <c r="X232" s="37"/>
      <c r="Y232" s="37"/>
      <c r="Z232" s="37"/>
      <c r="AA232" s="37"/>
      <c r="AB232" s="37"/>
      <c r="AC232" s="37"/>
      <c r="AD232" s="37"/>
      <c r="AE232" s="37"/>
      <c r="AR232" s="165" t="s">
        <v>163</v>
      </c>
      <c r="AT232" s="165" t="s">
        <v>149</v>
      </c>
      <c r="AU232" s="165" t="s">
        <v>89</v>
      </c>
      <c r="AY232" s="19" t="s">
        <v>154</v>
      </c>
      <c r="BE232" s="166">
        <f>IF(N232="základní",J232,0)</f>
        <v>2511.4299999999998</v>
      </c>
      <c r="BF232" s="166">
        <f>IF(N232="snížená",J232,0)</f>
        <v>0</v>
      </c>
      <c r="BG232" s="166">
        <f>IF(N232="zákl. přenesená",J232,0)</f>
        <v>0</v>
      </c>
      <c r="BH232" s="166">
        <f>IF(N232="sníž. přenesená",J232,0)</f>
        <v>0</v>
      </c>
      <c r="BI232" s="166">
        <f>IF(N232="nulová",J232,0)</f>
        <v>0</v>
      </c>
      <c r="BJ232" s="19" t="s">
        <v>87</v>
      </c>
      <c r="BK232" s="166">
        <f>ROUND(I232*H232,2)</f>
        <v>2511.4299999999998</v>
      </c>
      <c r="BL232" s="19" t="s">
        <v>163</v>
      </c>
      <c r="BM232" s="165" t="s">
        <v>1874</v>
      </c>
    </row>
    <row r="233" spans="1:65" s="2" customFormat="1" ht="10">
      <c r="A233" s="37"/>
      <c r="B233" s="38"/>
      <c r="C233" s="39"/>
      <c r="D233" s="215" t="s">
        <v>253</v>
      </c>
      <c r="E233" s="39"/>
      <c r="F233" s="216" t="s">
        <v>1875</v>
      </c>
      <c r="G233" s="39"/>
      <c r="H233" s="39"/>
      <c r="I233" s="169"/>
      <c r="J233" s="39"/>
      <c r="K233" s="39"/>
      <c r="L233" s="42"/>
      <c r="M233" s="170"/>
      <c r="N233" s="171"/>
      <c r="O233" s="67"/>
      <c r="P233" s="67"/>
      <c r="Q233" s="67"/>
      <c r="R233" s="67"/>
      <c r="S233" s="67"/>
      <c r="T233" s="68"/>
      <c r="U233" s="37"/>
      <c r="V233" s="37"/>
      <c r="W233" s="37"/>
      <c r="X233" s="37"/>
      <c r="Y233" s="37"/>
      <c r="Z233" s="37"/>
      <c r="AA233" s="37"/>
      <c r="AB233" s="37"/>
      <c r="AC233" s="37"/>
      <c r="AD233" s="37"/>
      <c r="AE233" s="37"/>
      <c r="AT233" s="19" t="s">
        <v>253</v>
      </c>
      <c r="AU233" s="19" t="s">
        <v>89</v>
      </c>
    </row>
    <row r="234" spans="1:65" s="13" customFormat="1" ht="10">
      <c r="B234" s="204"/>
      <c r="C234" s="205"/>
      <c r="D234" s="167" t="s">
        <v>247</v>
      </c>
      <c r="E234" s="206" t="s">
        <v>35</v>
      </c>
      <c r="F234" s="207" t="s">
        <v>1876</v>
      </c>
      <c r="G234" s="205"/>
      <c r="H234" s="208">
        <v>41.58</v>
      </c>
      <c r="I234" s="209"/>
      <c r="J234" s="205"/>
      <c r="K234" s="205"/>
      <c r="L234" s="210"/>
      <c r="M234" s="211"/>
      <c r="N234" s="212"/>
      <c r="O234" s="212"/>
      <c r="P234" s="212"/>
      <c r="Q234" s="212"/>
      <c r="R234" s="212"/>
      <c r="S234" s="212"/>
      <c r="T234" s="213"/>
      <c r="AT234" s="214" t="s">
        <v>247</v>
      </c>
      <c r="AU234" s="214" t="s">
        <v>89</v>
      </c>
      <c r="AV234" s="13" t="s">
        <v>89</v>
      </c>
      <c r="AW234" s="13" t="s">
        <v>39</v>
      </c>
      <c r="AX234" s="13" t="s">
        <v>87</v>
      </c>
      <c r="AY234" s="214" t="s">
        <v>154</v>
      </c>
    </row>
    <row r="235" spans="1:65" s="2" customFormat="1" ht="16.5" customHeight="1">
      <c r="A235" s="37"/>
      <c r="B235" s="38"/>
      <c r="C235" s="228" t="s">
        <v>477</v>
      </c>
      <c r="D235" s="228" t="s">
        <v>463</v>
      </c>
      <c r="E235" s="229" t="s">
        <v>1877</v>
      </c>
      <c r="F235" s="230" t="s">
        <v>1878</v>
      </c>
      <c r="G235" s="231" t="s">
        <v>662</v>
      </c>
      <c r="H235" s="232">
        <v>41.58</v>
      </c>
      <c r="I235" s="233">
        <v>66.099999999999994</v>
      </c>
      <c r="J235" s="234">
        <f>ROUND(I235*H235,2)</f>
        <v>2748.44</v>
      </c>
      <c r="K235" s="230" t="s">
        <v>251</v>
      </c>
      <c r="L235" s="235"/>
      <c r="M235" s="236" t="s">
        <v>35</v>
      </c>
      <c r="N235" s="237" t="s">
        <v>50</v>
      </c>
      <c r="O235" s="67"/>
      <c r="P235" s="163">
        <f>O235*H235</f>
        <v>0</v>
      </c>
      <c r="Q235" s="163">
        <v>0</v>
      </c>
      <c r="R235" s="163">
        <f>Q235*H235</f>
        <v>0</v>
      </c>
      <c r="S235" s="163">
        <v>0</v>
      </c>
      <c r="T235" s="164">
        <f>S235*H235</f>
        <v>0</v>
      </c>
      <c r="U235" s="37"/>
      <c r="V235" s="37"/>
      <c r="W235" s="37"/>
      <c r="X235" s="37"/>
      <c r="Y235" s="37"/>
      <c r="Z235" s="37"/>
      <c r="AA235" s="37"/>
      <c r="AB235" s="37"/>
      <c r="AC235" s="37"/>
      <c r="AD235" s="37"/>
      <c r="AE235" s="37"/>
      <c r="AR235" s="165" t="s">
        <v>179</v>
      </c>
      <c r="AT235" s="165" t="s">
        <v>463</v>
      </c>
      <c r="AU235" s="165" t="s">
        <v>89</v>
      </c>
      <c r="AY235" s="19" t="s">
        <v>154</v>
      </c>
      <c r="BE235" s="166">
        <f>IF(N235="základní",J235,0)</f>
        <v>2748.44</v>
      </c>
      <c r="BF235" s="166">
        <f>IF(N235="snížená",J235,0)</f>
        <v>0</v>
      </c>
      <c r="BG235" s="166">
        <f>IF(N235="zákl. přenesená",J235,0)</f>
        <v>0</v>
      </c>
      <c r="BH235" s="166">
        <f>IF(N235="sníž. přenesená",J235,0)</f>
        <v>0</v>
      </c>
      <c r="BI235" s="166">
        <f>IF(N235="nulová",J235,0)</f>
        <v>0</v>
      </c>
      <c r="BJ235" s="19" t="s">
        <v>87</v>
      </c>
      <c r="BK235" s="166">
        <f>ROUND(I235*H235,2)</f>
        <v>2748.44</v>
      </c>
      <c r="BL235" s="19" t="s">
        <v>163</v>
      </c>
      <c r="BM235" s="165" t="s">
        <v>1879</v>
      </c>
    </row>
    <row r="236" spans="1:65" s="13" customFormat="1" ht="10">
      <c r="B236" s="204"/>
      <c r="C236" s="205"/>
      <c r="D236" s="167" t="s">
        <v>247</v>
      </c>
      <c r="E236" s="206" t="s">
        <v>35</v>
      </c>
      <c r="F236" s="207" t="s">
        <v>1876</v>
      </c>
      <c r="G236" s="205"/>
      <c r="H236" s="208">
        <v>41.58</v>
      </c>
      <c r="I236" s="209"/>
      <c r="J236" s="205"/>
      <c r="K236" s="205"/>
      <c r="L236" s="210"/>
      <c r="M236" s="211"/>
      <c r="N236" s="212"/>
      <c r="O236" s="212"/>
      <c r="P236" s="212"/>
      <c r="Q236" s="212"/>
      <c r="R236" s="212"/>
      <c r="S236" s="212"/>
      <c r="T236" s="213"/>
      <c r="AT236" s="214" t="s">
        <v>247</v>
      </c>
      <c r="AU236" s="214" t="s">
        <v>89</v>
      </c>
      <c r="AV236" s="13" t="s">
        <v>89</v>
      </c>
      <c r="AW236" s="13" t="s">
        <v>39</v>
      </c>
      <c r="AX236" s="13" t="s">
        <v>87</v>
      </c>
      <c r="AY236" s="214" t="s">
        <v>154</v>
      </c>
    </row>
    <row r="237" spans="1:65" s="12" customFormat="1" ht="22.75" customHeight="1">
      <c r="B237" s="188"/>
      <c r="C237" s="189"/>
      <c r="D237" s="190" t="s">
        <v>78</v>
      </c>
      <c r="E237" s="202" t="s">
        <v>1042</v>
      </c>
      <c r="F237" s="202" t="s">
        <v>1880</v>
      </c>
      <c r="G237" s="189"/>
      <c r="H237" s="189"/>
      <c r="I237" s="192"/>
      <c r="J237" s="203">
        <f>BK237</f>
        <v>134933.59999999998</v>
      </c>
      <c r="K237" s="189"/>
      <c r="L237" s="194"/>
      <c r="M237" s="195"/>
      <c r="N237" s="196"/>
      <c r="O237" s="196"/>
      <c r="P237" s="197">
        <f>SUM(P238:P272)</f>
        <v>0</v>
      </c>
      <c r="Q237" s="196"/>
      <c r="R237" s="197">
        <f>SUM(R238:R272)</f>
        <v>0.91530999999999996</v>
      </c>
      <c r="S237" s="196"/>
      <c r="T237" s="198">
        <f>SUM(T238:T272)</f>
        <v>0</v>
      </c>
      <c r="AR237" s="199" t="s">
        <v>87</v>
      </c>
      <c r="AT237" s="200" t="s">
        <v>78</v>
      </c>
      <c r="AU237" s="200" t="s">
        <v>87</v>
      </c>
      <c r="AY237" s="199" t="s">
        <v>154</v>
      </c>
      <c r="BK237" s="201">
        <f>SUM(BK238:BK272)</f>
        <v>134933.59999999998</v>
      </c>
    </row>
    <row r="238" spans="1:65" s="2" customFormat="1" ht="24.15" customHeight="1">
      <c r="A238" s="37"/>
      <c r="B238" s="38"/>
      <c r="C238" s="154" t="s">
        <v>484</v>
      </c>
      <c r="D238" s="154" t="s">
        <v>149</v>
      </c>
      <c r="E238" s="155" t="s">
        <v>1482</v>
      </c>
      <c r="F238" s="156" t="s">
        <v>1483</v>
      </c>
      <c r="G238" s="157" t="s">
        <v>245</v>
      </c>
      <c r="H238" s="158">
        <v>4</v>
      </c>
      <c r="I238" s="159">
        <v>386</v>
      </c>
      <c r="J238" s="160">
        <f>ROUND(I238*H238,2)</f>
        <v>1544</v>
      </c>
      <c r="K238" s="156" t="s">
        <v>251</v>
      </c>
      <c r="L238" s="42"/>
      <c r="M238" s="161" t="s">
        <v>35</v>
      </c>
      <c r="N238" s="162" t="s">
        <v>50</v>
      </c>
      <c r="O238" s="67"/>
      <c r="P238" s="163">
        <f>O238*H238</f>
        <v>0</v>
      </c>
      <c r="Q238" s="163">
        <v>1E-4</v>
      </c>
      <c r="R238" s="163">
        <f>Q238*H238</f>
        <v>4.0000000000000002E-4</v>
      </c>
      <c r="S238" s="163">
        <v>0</v>
      </c>
      <c r="T238" s="164">
        <f>S238*H238</f>
        <v>0</v>
      </c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  <c r="AE238" s="37"/>
      <c r="AR238" s="165" t="s">
        <v>163</v>
      </c>
      <c r="AT238" s="165" t="s">
        <v>149</v>
      </c>
      <c r="AU238" s="165" t="s">
        <v>89</v>
      </c>
      <c r="AY238" s="19" t="s">
        <v>154</v>
      </c>
      <c r="BE238" s="166">
        <f>IF(N238="základní",J238,0)</f>
        <v>1544</v>
      </c>
      <c r="BF238" s="166">
        <f>IF(N238="snížená",J238,0)</f>
        <v>0</v>
      </c>
      <c r="BG238" s="166">
        <f>IF(N238="zákl. přenesená",J238,0)</f>
        <v>0</v>
      </c>
      <c r="BH238" s="166">
        <f>IF(N238="sníž. přenesená",J238,0)</f>
        <v>0</v>
      </c>
      <c r="BI238" s="166">
        <f>IF(N238="nulová",J238,0)</f>
        <v>0</v>
      </c>
      <c r="BJ238" s="19" t="s">
        <v>87</v>
      </c>
      <c r="BK238" s="166">
        <f>ROUND(I238*H238,2)</f>
        <v>1544</v>
      </c>
      <c r="BL238" s="19" t="s">
        <v>163</v>
      </c>
      <c r="BM238" s="165" t="s">
        <v>1881</v>
      </c>
    </row>
    <row r="239" spans="1:65" s="2" customFormat="1" ht="10">
      <c r="A239" s="37"/>
      <c r="B239" s="38"/>
      <c r="C239" s="39"/>
      <c r="D239" s="215" t="s">
        <v>253</v>
      </c>
      <c r="E239" s="39"/>
      <c r="F239" s="216" t="s">
        <v>1485</v>
      </c>
      <c r="G239" s="39"/>
      <c r="H239" s="39"/>
      <c r="I239" s="169"/>
      <c r="J239" s="39"/>
      <c r="K239" s="39"/>
      <c r="L239" s="42"/>
      <c r="M239" s="170"/>
      <c r="N239" s="171"/>
      <c r="O239" s="67"/>
      <c r="P239" s="67"/>
      <c r="Q239" s="67"/>
      <c r="R239" s="67"/>
      <c r="S239" s="67"/>
      <c r="T239" s="68"/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  <c r="AE239" s="37"/>
      <c r="AT239" s="19" t="s">
        <v>253</v>
      </c>
      <c r="AU239" s="19" t="s">
        <v>89</v>
      </c>
    </row>
    <row r="240" spans="1:65" s="2" customFormat="1" ht="16.5" customHeight="1">
      <c r="A240" s="37"/>
      <c r="B240" s="38"/>
      <c r="C240" s="228" t="s">
        <v>489</v>
      </c>
      <c r="D240" s="228" t="s">
        <v>463</v>
      </c>
      <c r="E240" s="229" t="s">
        <v>1882</v>
      </c>
      <c r="F240" s="230" t="s">
        <v>1883</v>
      </c>
      <c r="G240" s="231" t="s">
        <v>245</v>
      </c>
      <c r="H240" s="232">
        <v>4</v>
      </c>
      <c r="I240" s="233">
        <v>8829.4500000000007</v>
      </c>
      <c r="J240" s="234">
        <f>ROUND(I240*H240,2)</f>
        <v>35317.800000000003</v>
      </c>
      <c r="K240" s="230" t="s">
        <v>251</v>
      </c>
      <c r="L240" s="235"/>
      <c r="M240" s="236" t="s">
        <v>35</v>
      </c>
      <c r="N240" s="237" t="s">
        <v>50</v>
      </c>
      <c r="O240" s="67"/>
      <c r="P240" s="163">
        <f>O240*H240</f>
        <v>0</v>
      </c>
      <c r="Q240" s="163">
        <v>2.5000000000000001E-2</v>
      </c>
      <c r="R240" s="163">
        <f>Q240*H240</f>
        <v>0.1</v>
      </c>
      <c r="S240" s="163">
        <v>0</v>
      </c>
      <c r="T240" s="164">
        <f>S240*H240</f>
        <v>0</v>
      </c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  <c r="AE240" s="37"/>
      <c r="AR240" s="165" t="s">
        <v>179</v>
      </c>
      <c r="AT240" s="165" t="s">
        <v>463</v>
      </c>
      <c r="AU240" s="165" t="s">
        <v>89</v>
      </c>
      <c r="AY240" s="19" t="s">
        <v>154</v>
      </c>
      <c r="BE240" s="166">
        <f>IF(N240="základní",J240,0)</f>
        <v>35317.800000000003</v>
      </c>
      <c r="BF240" s="166">
        <f>IF(N240="snížená",J240,0)</f>
        <v>0</v>
      </c>
      <c r="BG240" s="166">
        <f>IF(N240="zákl. přenesená",J240,0)</f>
        <v>0</v>
      </c>
      <c r="BH240" s="166">
        <f>IF(N240="sníž. přenesená",J240,0)</f>
        <v>0</v>
      </c>
      <c r="BI240" s="166">
        <f>IF(N240="nulová",J240,0)</f>
        <v>0</v>
      </c>
      <c r="BJ240" s="19" t="s">
        <v>87</v>
      </c>
      <c r="BK240" s="166">
        <f>ROUND(I240*H240,2)</f>
        <v>35317.800000000003</v>
      </c>
      <c r="BL240" s="19" t="s">
        <v>163</v>
      </c>
      <c r="BM240" s="165" t="s">
        <v>1884</v>
      </c>
    </row>
    <row r="241" spans="1:65" s="13" customFormat="1" ht="10">
      <c r="B241" s="204"/>
      <c r="C241" s="205"/>
      <c r="D241" s="167" t="s">
        <v>247</v>
      </c>
      <c r="E241" s="206" t="s">
        <v>35</v>
      </c>
      <c r="F241" s="207" t="s">
        <v>1885</v>
      </c>
      <c r="G241" s="205"/>
      <c r="H241" s="208">
        <v>4</v>
      </c>
      <c r="I241" s="209"/>
      <c r="J241" s="205"/>
      <c r="K241" s="205"/>
      <c r="L241" s="210"/>
      <c r="M241" s="211"/>
      <c r="N241" s="212"/>
      <c r="O241" s="212"/>
      <c r="P241" s="212"/>
      <c r="Q241" s="212"/>
      <c r="R241" s="212"/>
      <c r="S241" s="212"/>
      <c r="T241" s="213"/>
      <c r="AT241" s="214" t="s">
        <v>247</v>
      </c>
      <c r="AU241" s="214" t="s">
        <v>89</v>
      </c>
      <c r="AV241" s="13" t="s">
        <v>89</v>
      </c>
      <c r="AW241" s="13" t="s">
        <v>39</v>
      </c>
      <c r="AX241" s="13" t="s">
        <v>87</v>
      </c>
      <c r="AY241" s="214" t="s">
        <v>154</v>
      </c>
    </row>
    <row r="242" spans="1:65" s="2" customFormat="1" ht="24.15" customHeight="1">
      <c r="A242" s="37"/>
      <c r="B242" s="38"/>
      <c r="C242" s="154" t="s">
        <v>494</v>
      </c>
      <c r="D242" s="154" t="s">
        <v>149</v>
      </c>
      <c r="E242" s="155" t="s">
        <v>1247</v>
      </c>
      <c r="F242" s="156" t="s">
        <v>1248</v>
      </c>
      <c r="G242" s="157" t="s">
        <v>245</v>
      </c>
      <c r="H242" s="158">
        <v>2</v>
      </c>
      <c r="I242" s="159">
        <v>306</v>
      </c>
      <c r="J242" s="160">
        <f>ROUND(I242*H242,2)</f>
        <v>612</v>
      </c>
      <c r="K242" s="156" t="s">
        <v>251</v>
      </c>
      <c r="L242" s="42"/>
      <c r="M242" s="161" t="s">
        <v>35</v>
      </c>
      <c r="N242" s="162" t="s">
        <v>50</v>
      </c>
      <c r="O242" s="67"/>
      <c r="P242" s="163">
        <f>O242*H242</f>
        <v>0</v>
      </c>
      <c r="Q242" s="163">
        <v>0</v>
      </c>
      <c r="R242" s="163">
        <f>Q242*H242</f>
        <v>0</v>
      </c>
      <c r="S242" s="163">
        <v>0</v>
      </c>
      <c r="T242" s="164">
        <f>S242*H242</f>
        <v>0</v>
      </c>
      <c r="U242" s="37"/>
      <c r="V242" s="37"/>
      <c r="W242" s="37"/>
      <c r="X242" s="37"/>
      <c r="Y242" s="37"/>
      <c r="Z242" s="37"/>
      <c r="AA242" s="37"/>
      <c r="AB242" s="37"/>
      <c r="AC242" s="37"/>
      <c r="AD242" s="37"/>
      <c r="AE242" s="37"/>
      <c r="AR242" s="165" t="s">
        <v>163</v>
      </c>
      <c r="AT242" s="165" t="s">
        <v>149</v>
      </c>
      <c r="AU242" s="165" t="s">
        <v>89</v>
      </c>
      <c r="AY242" s="19" t="s">
        <v>154</v>
      </c>
      <c r="BE242" s="166">
        <f>IF(N242="základní",J242,0)</f>
        <v>612</v>
      </c>
      <c r="BF242" s="166">
        <f>IF(N242="snížená",J242,0)</f>
        <v>0</v>
      </c>
      <c r="BG242" s="166">
        <f>IF(N242="zákl. přenesená",J242,0)</f>
        <v>0</v>
      </c>
      <c r="BH242" s="166">
        <f>IF(N242="sníž. přenesená",J242,0)</f>
        <v>0</v>
      </c>
      <c r="BI242" s="166">
        <f>IF(N242="nulová",J242,0)</f>
        <v>0</v>
      </c>
      <c r="BJ242" s="19" t="s">
        <v>87</v>
      </c>
      <c r="BK242" s="166">
        <f>ROUND(I242*H242,2)</f>
        <v>612</v>
      </c>
      <c r="BL242" s="19" t="s">
        <v>163</v>
      </c>
      <c r="BM242" s="165" t="s">
        <v>1886</v>
      </c>
    </row>
    <row r="243" spans="1:65" s="2" customFormat="1" ht="10">
      <c r="A243" s="37"/>
      <c r="B243" s="38"/>
      <c r="C243" s="39"/>
      <c r="D243" s="215" t="s">
        <v>253</v>
      </c>
      <c r="E243" s="39"/>
      <c r="F243" s="216" t="s">
        <v>1250</v>
      </c>
      <c r="G243" s="39"/>
      <c r="H243" s="39"/>
      <c r="I243" s="169"/>
      <c r="J243" s="39"/>
      <c r="K243" s="39"/>
      <c r="L243" s="42"/>
      <c r="M243" s="170"/>
      <c r="N243" s="171"/>
      <c r="O243" s="67"/>
      <c r="P243" s="67"/>
      <c r="Q243" s="67"/>
      <c r="R243" s="67"/>
      <c r="S243" s="67"/>
      <c r="T243" s="68"/>
      <c r="U243" s="37"/>
      <c r="V243" s="37"/>
      <c r="W243" s="37"/>
      <c r="X243" s="37"/>
      <c r="Y243" s="37"/>
      <c r="Z243" s="37"/>
      <c r="AA243" s="37"/>
      <c r="AB243" s="37"/>
      <c r="AC243" s="37"/>
      <c r="AD243" s="37"/>
      <c r="AE243" s="37"/>
      <c r="AT243" s="19" t="s">
        <v>253</v>
      </c>
      <c r="AU243" s="19" t="s">
        <v>89</v>
      </c>
    </row>
    <row r="244" spans="1:65" s="2" customFormat="1" ht="16.5" customHeight="1">
      <c r="A244" s="37"/>
      <c r="B244" s="38"/>
      <c r="C244" s="228" t="s">
        <v>496</v>
      </c>
      <c r="D244" s="228" t="s">
        <v>463</v>
      </c>
      <c r="E244" s="229" t="s">
        <v>1887</v>
      </c>
      <c r="F244" s="230" t="s">
        <v>1888</v>
      </c>
      <c r="G244" s="231" t="s">
        <v>245</v>
      </c>
      <c r="H244" s="232">
        <v>2</v>
      </c>
      <c r="I244" s="233">
        <v>778.05</v>
      </c>
      <c r="J244" s="234">
        <f>ROUND(I244*H244,2)</f>
        <v>1556.1</v>
      </c>
      <c r="K244" s="230" t="s">
        <v>251</v>
      </c>
      <c r="L244" s="235"/>
      <c r="M244" s="236" t="s">
        <v>35</v>
      </c>
      <c r="N244" s="237" t="s">
        <v>50</v>
      </c>
      <c r="O244" s="67"/>
      <c r="P244" s="163">
        <f>O244*H244</f>
        <v>0</v>
      </c>
      <c r="Q244" s="163">
        <v>1.6000000000000001E-3</v>
      </c>
      <c r="R244" s="163">
        <f>Q244*H244</f>
        <v>3.2000000000000002E-3</v>
      </c>
      <c r="S244" s="163">
        <v>0</v>
      </c>
      <c r="T244" s="164">
        <f>S244*H244</f>
        <v>0</v>
      </c>
      <c r="U244" s="37"/>
      <c r="V244" s="37"/>
      <c r="W244" s="37"/>
      <c r="X244" s="37"/>
      <c r="Y244" s="37"/>
      <c r="Z244" s="37"/>
      <c r="AA244" s="37"/>
      <c r="AB244" s="37"/>
      <c r="AC244" s="37"/>
      <c r="AD244" s="37"/>
      <c r="AE244" s="37"/>
      <c r="AR244" s="165" t="s">
        <v>179</v>
      </c>
      <c r="AT244" s="165" t="s">
        <v>463</v>
      </c>
      <c r="AU244" s="165" t="s">
        <v>89</v>
      </c>
      <c r="AY244" s="19" t="s">
        <v>154</v>
      </c>
      <c r="BE244" s="166">
        <f>IF(N244="základní",J244,0)</f>
        <v>1556.1</v>
      </c>
      <c r="BF244" s="166">
        <f>IF(N244="snížená",J244,0)</f>
        <v>0</v>
      </c>
      <c r="BG244" s="166">
        <f>IF(N244="zákl. přenesená",J244,0)</f>
        <v>0</v>
      </c>
      <c r="BH244" s="166">
        <f>IF(N244="sníž. přenesená",J244,0)</f>
        <v>0</v>
      </c>
      <c r="BI244" s="166">
        <f>IF(N244="nulová",J244,0)</f>
        <v>0</v>
      </c>
      <c r="BJ244" s="19" t="s">
        <v>87</v>
      </c>
      <c r="BK244" s="166">
        <f>ROUND(I244*H244,2)</f>
        <v>1556.1</v>
      </c>
      <c r="BL244" s="19" t="s">
        <v>163</v>
      </c>
      <c r="BM244" s="165" t="s">
        <v>1889</v>
      </c>
    </row>
    <row r="245" spans="1:65" s="13" customFormat="1" ht="10">
      <c r="B245" s="204"/>
      <c r="C245" s="205"/>
      <c r="D245" s="167" t="s">
        <v>247</v>
      </c>
      <c r="E245" s="206" t="s">
        <v>35</v>
      </c>
      <c r="F245" s="207" t="s">
        <v>1890</v>
      </c>
      <c r="G245" s="205"/>
      <c r="H245" s="208">
        <v>2</v>
      </c>
      <c r="I245" s="209"/>
      <c r="J245" s="205"/>
      <c r="K245" s="205"/>
      <c r="L245" s="210"/>
      <c r="M245" s="211"/>
      <c r="N245" s="212"/>
      <c r="O245" s="212"/>
      <c r="P245" s="212"/>
      <c r="Q245" s="212"/>
      <c r="R245" s="212"/>
      <c r="S245" s="212"/>
      <c r="T245" s="213"/>
      <c r="AT245" s="214" t="s">
        <v>247</v>
      </c>
      <c r="AU245" s="214" t="s">
        <v>89</v>
      </c>
      <c r="AV245" s="13" t="s">
        <v>89</v>
      </c>
      <c r="AW245" s="13" t="s">
        <v>39</v>
      </c>
      <c r="AX245" s="13" t="s">
        <v>87</v>
      </c>
      <c r="AY245" s="214" t="s">
        <v>154</v>
      </c>
    </row>
    <row r="246" spans="1:65" s="2" customFormat="1" ht="24.15" customHeight="1">
      <c r="A246" s="37"/>
      <c r="B246" s="38"/>
      <c r="C246" s="154" t="s">
        <v>499</v>
      </c>
      <c r="D246" s="154" t="s">
        <v>149</v>
      </c>
      <c r="E246" s="155" t="s">
        <v>1891</v>
      </c>
      <c r="F246" s="156" t="s">
        <v>1892</v>
      </c>
      <c r="G246" s="157" t="s">
        <v>245</v>
      </c>
      <c r="H246" s="158">
        <v>2</v>
      </c>
      <c r="I246" s="159">
        <v>1380</v>
      </c>
      <c r="J246" s="160">
        <f>ROUND(I246*H246,2)</f>
        <v>2760</v>
      </c>
      <c r="K246" s="156" t="s">
        <v>251</v>
      </c>
      <c r="L246" s="42"/>
      <c r="M246" s="161" t="s">
        <v>35</v>
      </c>
      <c r="N246" s="162" t="s">
        <v>50</v>
      </c>
      <c r="O246" s="67"/>
      <c r="P246" s="163">
        <f>O246*H246</f>
        <v>0</v>
      </c>
      <c r="Q246" s="163">
        <v>1.6199999999999999E-3</v>
      </c>
      <c r="R246" s="163">
        <f>Q246*H246</f>
        <v>3.2399999999999998E-3</v>
      </c>
      <c r="S246" s="163">
        <v>0</v>
      </c>
      <c r="T246" s="164">
        <f>S246*H246</f>
        <v>0</v>
      </c>
      <c r="U246" s="37"/>
      <c r="V246" s="37"/>
      <c r="W246" s="37"/>
      <c r="X246" s="37"/>
      <c r="Y246" s="37"/>
      <c r="Z246" s="37"/>
      <c r="AA246" s="37"/>
      <c r="AB246" s="37"/>
      <c r="AC246" s="37"/>
      <c r="AD246" s="37"/>
      <c r="AE246" s="37"/>
      <c r="AR246" s="165" t="s">
        <v>163</v>
      </c>
      <c r="AT246" s="165" t="s">
        <v>149</v>
      </c>
      <c r="AU246" s="165" t="s">
        <v>89</v>
      </c>
      <c r="AY246" s="19" t="s">
        <v>154</v>
      </c>
      <c r="BE246" s="166">
        <f>IF(N246="základní",J246,0)</f>
        <v>2760</v>
      </c>
      <c r="BF246" s="166">
        <f>IF(N246="snížená",J246,0)</f>
        <v>0</v>
      </c>
      <c r="BG246" s="166">
        <f>IF(N246="zákl. přenesená",J246,0)</f>
        <v>0</v>
      </c>
      <c r="BH246" s="166">
        <f>IF(N246="sníž. přenesená",J246,0)</f>
        <v>0</v>
      </c>
      <c r="BI246" s="166">
        <f>IF(N246="nulová",J246,0)</f>
        <v>0</v>
      </c>
      <c r="BJ246" s="19" t="s">
        <v>87</v>
      </c>
      <c r="BK246" s="166">
        <f>ROUND(I246*H246,2)</f>
        <v>2760</v>
      </c>
      <c r="BL246" s="19" t="s">
        <v>163</v>
      </c>
      <c r="BM246" s="165" t="s">
        <v>1893</v>
      </c>
    </row>
    <row r="247" spans="1:65" s="2" customFormat="1" ht="10">
      <c r="A247" s="37"/>
      <c r="B247" s="38"/>
      <c r="C247" s="39"/>
      <c r="D247" s="215" t="s">
        <v>253</v>
      </c>
      <c r="E247" s="39"/>
      <c r="F247" s="216" t="s">
        <v>1894</v>
      </c>
      <c r="G247" s="39"/>
      <c r="H247" s="39"/>
      <c r="I247" s="169"/>
      <c r="J247" s="39"/>
      <c r="K247" s="39"/>
      <c r="L247" s="42"/>
      <c r="M247" s="170"/>
      <c r="N247" s="171"/>
      <c r="O247" s="67"/>
      <c r="P247" s="67"/>
      <c r="Q247" s="67"/>
      <c r="R247" s="67"/>
      <c r="S247" s="67"/>
      <c r="T247" s="68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  <c r="AE247" s="37"/>
      <c r="AT247" s="19" t="s">
        <v>253</v>
      </c>
      <c r="AU247" s="19" t="s">
        <v>89</v>
      </c>
    </row>
    <row r="248" spans="1:65" s="13" customFormat="1" ht="10">
      <c r="B248" s="204"/>
      <c r="C248" s="205"/>
      <c r="D248" s="167" t="s">
        <v>247</v>
      </c>
      <c r="E248" s="206" t="s">
        <v>35</v>
      </c>
      <c r="F248" s="207" t="s">
        <v>1890</v>
      </c>
      <c r="G248" s="205"/>
      <c r="H248" s="208">
        <v>2</v>
      </c>
      <c r="I248" s="209"/>
      <c r="J248" s="205"/>
      <c r="K248" s="205"/>
      <c r="L248" s="210"/>
      <c r="M248" s="211"/>
      <c r="N248" s="212"/>
      <c r="O248" s="212"/>
      <c r="P248" s="212"/>
      <c r="Q248" s="212"/>
      <c r="R248" s="212"/>
      <c r="S248" s="212"/>
      <c r="T248" s="213"/>
      <c r="AT248" s="214" t="s">
        <v>247</v>
      </c>
      <c r="AU248" s="214" t="s">
        <v>89</v>
      </c>
      <c r="AV248" s="13" t="s">
        <v>89</v>
      </c>
      <c r="AW248" s="13" t="s">
        <v>39</v>
      </c>
      <c r="AX248" s="13" t="s">
        <v>87</v>
      </c>
      <c r="AY248" s="214" t="s">
        <v>154</v>
      </c>
    </row>
    <row r="249" spans="1:65" s="2" customFormat="1" ht="16.5" customHeight="1">
      <c r="A249" s="37"/>
      <c r="B249" s="38"/>
      <c r="C249" s="228" t="s">
        <v>503</v>
      </c>
      <c r="D249" s="228" t="s">
        <v>463</v>
      </c>
      <c r="E249" s="229" t="s">
        <v>1895</v>
      </c>
      <c r="F249" s="230" t="s">
        <v>1896</v>
      </c>
      <c r="G249" s="231" t="s">
        <v>245</v>
      </c>
      <c r="H249" s="232">
        <v>2</v>
      </c>
      <c r="I249" s="233">
        <v>27567.75</v>
      </c>
      <c r="J249" s="234">
        <f>ROUND(I249*H249,2)</f>
        <v>55135.5</v>
      </c>
      <c r="K249" s="230" t="s">
        <v>251</v>
      </c>
      <c r="L249" s="235"/>
      <c r="M249" s="236" t="s">
        <v>35</v>
      </c>
      <c r="N249" s="237" t="s">
        <v>50</v>
      </c>
      <c r="O249" s="67"/>
      <c r="P249" s="163">
        <f>O249*H249</f>
        <v>0</v>
      </c>
      <c r="Q249" s="163">
        <v>4.2999999999999997E-2</v>
      </c>
      <c r="R249" s="163">
        <f>Q249*H249</f>
        <v>8.5999999999999993E-2</v>
      </c>
      <c r="S249" s="163">
        <v>0</v>
      </c>
      <c r="T249" s="164">
        <f>S249*H249</f>
        <v>0</v>
      </c>
      <c r="U249" s="37"/>
      <c r="V249" s="37"/>
      <c r="W249" s="37"/>
      <c r="X249" s="37"/>
      <c r="Y249" s="37"/>
      <c r="Z249" s="37"/>
      <c r="AA249" s="37"/>
      <c r="AB249" s="37"/>
      <c r="AC249" s="37"/>
      <c r="AD249" s="37"/>
      <c r="AE249" s="37"/>
      <c r="AR249" s="165" t="s">
        <v>179</v>
      </c>
      <c r="AT249" s="165" t="s">
        <v>463</v>
      </c>
      <c r="AU249" s="165" t="s">
        <v>89</v>
      </c>
      <c r="AY249" s="19" t="s">
        <v>154</v>
      </c>
      <c r="BE249" s="166">
        <f>IF(N249="základní",J249,0)</f>
        <v>55135.5</v>
      </c>
      <c r="BF249" s="166">
        <f>IF(N249="snížená",J249,0)</f>
        <v>0</v>
      </c>
      <c r="BG249" s="166">
        <f>IF(N249="zákl. přenesená",J249,0)</f>
        <v>0</v>
      </c>
      <c r="BH249" s="166">
        <f>IF(N249="sníž. přenesená",J249,0)</f>
        <v>0</v>
      </c>
      <c r="BI249" s="166">
        <f>IF(N249="nulová",J249,0)</f>
        <v>0</v>
      </c>
      <c r="BJ249" s="19" t="s">
        <v>87</v>
      </c>
      <c r="BK249" s="166">
        <f>ROUND(I249*H249,2)</f>
        <v>55135.5</v>
      </c>
      <c r="BL249" s="19" t="s">
        <v>163</v>
      </c>
      <c r="BM249" s="165" t="s">
        <v>1897</v>
      </c>
    </row>
    <row r="250" spans="1:65" s="13" customFormat="1" ht="10">
      <c r="B250" s="204"/>
      <c r="C250" s="205"/>
      <c r="D250" s="167" t="s">
        <v>247</v>
      </c>
      <c r="E250" s="206" t="s">
        <v>35</v>
      </c>
      <c r="F250" s="207" t="s">
        <v>1890</v>
      </c>
      <c r="G250" s="205"/>
      <c r="H250" s="208">
        <v>2</v>
      </c>
      <c r="I250" s="209"/>
      <c r="J250" s="205"/>
      <c r="K250" s="205"/>
      <c r="L250" s="210"/>
      <c r="M250" s="211"/>
      <c r="N250" s="212"/>
      <c r="O250" s="212"/>
      <c r="P250" s="212"/>
      <c r="Q250" s="212"/>
      <c r="R250" s="212"/>
      <c r="S250" s="212"/>
      <c r="T250" s="213"/>
      <c r="AT250" s="214" t="s">
        <v>247</v>
      </c>
      <c r="AU250" s="214" t="s">
        <v>89</v>
      </c>
      <c r="AV250" s="13" t="s">
        <v>89</v>
      </c>
      <c r="AW250" s="13" t="s">
        <v>39</v>
      </c>
      <c r="AX250" s="13" t="s">
        <v>87</v>
      </c>
      <c r="AY250" s="214" t="s">
        <v>154</v>
      </c>
    </row>
    <row r="251" spans="1:65" s="2" customFormat="1" ht="16.5" customHeight="1">
      <c r="A251" s="37"/>
      <c r="B251" s="38"/>
      <c r="C251" s="228" t="s">
        <v>509</v>
      </c>
      <c r="D251" s="228" t="s">
        <v>463</v>
      </c>
      <c r="E251" s="229" t="s">
        <v>1898</v>
      </c>
      <c r="F251" s="230" t="s">
        <v>1899</v>
      </c>
      <c r="G251" s="231" t="s">
        <v>245</v>
      </c>
      <c r="H251" s="232">
        <v>2</v>
      </c>
      <c r="I251" s="233">
        <v>609</v>
      </c>
      <c r="J251" s="234">
        <f>ROUND(I251*H251,2)</f>
        <v>1218</v>
      </c>
      <c r="K251" s="230" t="s">
        <v>251</v>
      </c>
      <c r="L251" s="235"/>
      <c r="M251" s="236" t="s">
        <v>35</v>
      </c>
      <c r="N251" s="237" t="s">
        <v>50</v>
      </c>
      <c r="O251" s="67"/>
      <c r="P251" s="163">
        <f>O251*H251</f>
        <v>0</v>
      </c>
      <c r="Q251" s="163">
        <v>4.4999999999999997E-3</v>
      </c>
      <c r="R251" s="163">
        <f>Q251*H251</f>
        <v>8.9999999999999993E-3</v>
      </c>
      <c r="S251" s="163">
        <v>0</v>
      </c>
      <c r="T251" s="164">
        <f>S251*H251</f>
        <v>0</v>
      </c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  <c r="AE251" s="37"/>
      <c r="AR251" s="165" t="s">
        <v>179</v>
      </c>
      <c r="AT251" s="165" t="s">
        <v>463</v>
      </c>
      <c r="AU251" s="165" t="s">
        <v>89</v>
      </c>
      <c r="AY251" s="19" t="s">
        <v>154</v>
      </c>
      <c r="BE251" s="166">
        <f>IF(N251="základní",J251,0)</f>
        <v>1218</v>
      </c>
      <c r="BF251" s="166">
        <f>IF(N251="snížená",J251,0)</f>
        <v>0</v>
      </c>
      <c r="BG251" s="166">
        <f>IF(N251="zákl. přenesená",J251,0)</f>
        <v>0</v>
      </c>
      <c r="BH251" s="166">
        <f>IF(N251="sníž. přenesená",J251,0)</f>
        <v>0</v>
      </c>
      <c r="BI251" s="166">
        <f>IF(N251="nulová",J251,0)</f>
        <v>0</v>
      </c>
      <c r="BJ251" s="19" t="s">
        <v>87</v>
      </c>
      <c r="BK251" s="166">
        <f>ROUND(I251*H251,2)</f>
        <v>1218</v>
      </c>
      <c r="BL251" s="19" t="s">
        <v>163</v>
      </c>
      <c r="BM251" s="165" t="s">
        <v>1900</v>
      </c>
    </row>
    <row r="252" spans="1:65" s="13" customFormat="1" ht="10">
      <c r="B252" s="204"/>
      <c r="C252" s="205"/>
      <c r="D252" s="167" t="s">
        <v>247</v>
      </c>
      <c r="E252" s="206" t="s">
        <v>35</v>
      </c>
      <c r="F252" s="207" t="s">
        <v>1890</v>
      </c>
      <c r="G252" s="205"/>
      <c r="H252" s="208">
        <v>2</v>
      </c>
      <c r="I252" s="209"/>
      <c r="J252" s="205"/>
      <c r="K252" s="205"/>
      <c r="L252" s="210"/>
      <c r="M252" s="211"/>
      <c r="N252" s="212"/>
      <c r="O252" s="212"/>
      <c r="P252" s="212"/>
      <c r="Q252" s="212"/>
      <c r="R252" s="212"/>
      <c r="S252" s="212"/>
      <c r="T252" s="213"/>
      <c r="AT252" s="214" t="s">
        <v>247</v>
      </c>
      <c r="AU252" s="214" t="s">
        <v>89</v>
      </c>
      <c r="AV252" s="13" t="s">
        <v>89</v>
      </c>
      <c r="AW252" s="13" t="s">
        <v>39</v>
      </c>
      <c r="AX252" s="13" t="s">
        <v>87</v>
      </c>
      <c r="AY252" s="214" t="s">
        <v>154</v>
      </c>
    </row>
    <row r="253" spans="1:65" s="2" customFormat="1" ht="16.5" customHeight="1">
      <c r="A253" s="37"/>
      <c r="B253" s="38"/>
      <c r="C253" s="228" t="s">
        <v>511</v>
      </c>
      <c r="D253" s="228" t="s">
        <v>463</v>
      </c>
      <c r="E253" s="229" t="s">
        <v>1901</v>
      </c>
      <c r="F253" s="230" t="s">
        <v>1902</v>
      </c>
      <c r="G253" s="231" t="s">
        <v>245</v>
      </c>
      <c r="H253" s="232">
        <v>2</v>
      </c>
      <c r="I253" s="233">
        <v>451.5</v>
      </c>
      <c r="J253" s="234">
        <f>ROUND(I253*H253,2)</f>
        <v>903</v>
      </c>
      <c r="K253" s="230" t="s">
        <v>251</v>
      </c>
      <c r="L253" s="235"/>
      <c r="M253" s="236" t="s">
        <v>35</v>
      </c>
      <c r="N253" s="237" t="s">
        <v>50</v>
      </c>
      <c r="O253" s="67"/>
      <c r="P253" s="163">
        <f>O253*H253</f>
        <v>0</v>
      </c>
      <c r="Q253" s="163">
        <v>4.4999999999999997E-3</v>
      </c>
      <c r="R253" s="163">
        <f>Q253*H253</f>
        <v>8.9999999999999993E-3</v>
      </c>
      <c r="S253" s="163">
        <v>0</v>
      </c>
      <c r="T253" s="164">
        <f>S253*H253</f>
        <v>0</v>
      </c>
      <c r="U253" s="37"/>
      <c r="V253" s="37"/>
      <c r="W253" s="37"/>
      <c r="X253" s="37"/>
      <c r="Y253" s="37"/>
      <c r="Z253" s="37"/>
      <c r="AA253" s="37"/>
      <c r="AB253" s="37"/>
      <c r="AC253" s="37"/>
      <c r="AD253" s="37"/>
      <c r="AE253" s="37"/>
      <c r="AR253" s="165" t="s">
        <v>179</v>
      </c>
      <c r="AT253" s="165" t="s">
        <v>463</v>
      </c>
      <c r="AU253" s="165" t="s">
        <v>89</v>
      </c>
      <c r="AY253" s="19" t="s">
        <v>154</v>
      </c>
      <c r="BE253" s="166">
        <f>IF(N253="základní",J253,0)</f>
        <v>903</v>
      </c>
      <c r="BF253" s="166">
        <f>IF(N253="snížená",J253,0)</f>
        <v>0</v>
      </c>
      <c r="BG253" s="166">
        <f>IF(N253="zákl. přenesená",J253,0)</f>
        <v>0</v>
      </c>
      <c r="BH253" s="166">
        <f>IF(N253="sníž. přenesená",J253,0)</f>
        <v>0</v>
      </c>
      <c r="BI253" s="166">
        <f>IF(N253="nulová",J253,0)</f>
        <v>0</v>
      </c>
      <c r="BJ253" s="19" t="s">
        <v>87</v>
      </c>
      <c r="BK253" s="166">
        <f>ROUND(I253*H253,2)</f>
        <v>903</v>
      </c>
      <c r="BL253" s="19" t="s">
        <v>163</v>
      </c>
      <c r="BM253" s="165" t="s">
        <v>1903</v>
      </c>
    </row>
    <row r="254" spans="1:65" s="13" customFormat="1" ht="10">
      <c r="B254" s="204"/>
      <c r="C254" s="205"/>
      <c r="D254" s="167" t="s">
        <v>247</v>
      </c>
      <c r="E254" s="206" t="s">
        <v>35</v>
      </c>
      <c r="F254" s="207" t="s">
        <v>1890</v>
      </c>
      <c r="G254" s="205"/>
      <c r="H254" s="208">
        <v>2</v>
      </c>
      <c r="I254" s="209"/>
      <c r="J254" s="205"/>
      <c r="K254" s="205"/>
      <c r="L254" s="210"/>
      <c r="M254" s="211"/>
      <c r="N254" s="212"/>
      <c r="O254" s="212"/>
      <c r="P254" s="212"/>
      <c r="Q254" s="212"/>
      <c r="R254" s="212"/>
      <c r="S254" s="212"/>
      <c r="T254" s="213"/>
      <c r="AT254" s="214" t="s">
        <v>247</v>
      </c>
      <c r="AU254" s="214" t="s">
        <v>89</v>
      </c>
      <c r="AV254" s="13" t="s">
        <v>89</v>
      </c>
      <c r="AW254" s="13" t="s">
        <v>39</v>
      </c>
      <c r="AX254" s="13" t="s">
        <v>87</v>
      </c>
      <c r="AY254" s="214" t="s">
        <v>154</v>
      </c>
    </row>
    <row r="255" spans="1:65" s="2" customFormat="1" ht="16.5" customHeight="1">
      <c r="A255" s="37"/>
      <c r="B255" s="38"/>
      <c r="C255" s="154" t="s">
        <v>516</v>
      </c>
      <c r="D255" s="154" t="s">
        <v>149</v>
      </c>
      <c r="E255" s="155" t="s">
        <v>407</v>
      </c>
      <c r="F255" s="156" t="s">
        <v>408</v>
      </c>
      <c r="G255" s="157" t="s">
        <v>245</v>
      </c>
      <c r="H255" s="158">
        <v>2</v>
      </c>
      <c r="I255" s="159">
        <v>1540</v>
      </c>
      <c r="J255" s="160">
        <f>ROUND(I255*H255,2)</f>
        <v>3080</v>
      </c>
      <c r="K255" s="156" t="s">
        <v>251</v>
      </c>
      <c r="L255" s="42"/>
      <c r="M255" s="161" t="s">
        <v>35</v>
      </c>
      <c r="N255" s="162" t="s">
        <v>50</v>
      </c>
      <c r="O255" s="67"/>
      <c r="P255" s="163">
        <f>O255*H255</f>
        <v>0</v>
      </c>
      <c r="Q255" s="163">
        <v>0.04</v>
      </c>
      <c r="R255" s="163">
        <f>Q255*H255</f>
        <v>0.08</v>
      </c>
      <c r="S255" s="163">
        <v>0</v>
      </c>
      <c r="T255" s="164">
        <f>S255*H255</f>
        <v>0</v>
      </c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  <c r="AE255" s="37"/>
      <c r="AR255" s="165" t="s">
        <v>163</v>
      </c>
      <c r="AT255" s="165" t="s">
        <v>149</v>
      </c>
      <c r="AU255" s="165" t="s">
        <v>89</v>
      </c>
      <c r="AY255" s="19" t="s">
        <v>154</v>
      </c>
      <c r="BE255" s="166">
        <f>IF(N255="základní",J255,0)</f>
        <v>3080</v>
      </c>
      <c r="BF255" s="166">
        <f>IF(N255="snížená",J255,0)</f>
        <v>0</v>
      </c>
      <c r="BG255" s="166">
        <f>IF(N255="zákl. přenesená",J255,0)</f>
        <v>0</v>
      </c>
      <c r="BH255" s="166">
        <f>IF(N255="sníž. přenesená",J255,0)</f>
        <v>0</v>
      </c>
      <c r="BI255" s="166">
        <f>IF(N255="nulová",J255,0)</f>
        <v>0</v>
      </c>
      <c r="BJ255" s="19" t="s">
        <v>87</v>
      </c>
      <c r="BK255" s="166">
        <f>ROUND(I255*H255,2)</f>
        <v>3080</v>
      </c>
      <c r="BL255" s="19" t="s">
        <v>163</v>
      </c>
      <c r="BM255" s="165" t="s">
        <v>1904</v>
      </c>
    </row>
    <row r="256" spans="1:65" s="2" customFormat="1" ht="10">
      <c r="A256" s="37"/>
      <c r="B256" s="38"/>
      <c r="C256" s="39"/>
      <c r="D256" s="215" t="s">
        <v>253</v>
      </c>
      <c r="E256" s="39"/>
      <c r="F256" s="216" t="s">
        <v>410</v>
      </c>
      <c r="G256" s="39"/>
      <c r="H256" s="39"/>
      <c r="I256" s="169"/>
      <c r="J256" s="39"/>
      <c r="K256" s="39"/>
      <c r="L256" s="42"/>
      <c r="M256" s="170"/>
      <c r="N256" s="171"/>
      <c r="O256" s="67"/>
      <c r="P256" s="67"/>
      <c r="Q256" s="67"/>
      <c r="R256" s="67"/>
      <c r="S256" s="67"/>
      <c r="T256" s="68"/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  <c r="AE256" s="37"/>
      <c r="AT256" s="19" t="s">
        <v>253</v>
      </c>
      <c r="AU256" s="19" t="s">
        <v>89</v>
      </c>
    </row>
    <row r="257" spans="1:65" s="2" customFormat="1" ht="16.5" customHeight="1">
      <c r="A257" s="37"/>
      <c r="B257" s="38"/>
      <c r="C257" s="228" t="s">
        <v>518</v>
      </c>
      <c r="D257" s="228" t="s">
        <v>463</v>
      </c>
      <c r="E257" s="229" t="s">
        <v>1905</v>
      </c>
      <c r="F257" s="230" t="s">
        <v>1906</v>
      </c>
      <c r="G257" s="231" t="s">
        <v>245</v>
      </c>
      <c r="H257" s="232">
        <v>2</v>
      </c>
      <c r="I257" s="233">
        <v>618.45000000000005</v>
      </c>
      <c r="J257" s="234">
        <f>ROUND(I257*H257,2)</f>
        <v>1236.9000000000001</v>
      </c>
      <c r="K257" s="230" t="s">
        <v>251</v>
      </c>
      <c r="L257" s="235"/>
      <c r="M257" s="236" t="s">
        <v>35</v>
      </c>
      <c r="N257" s="237" t="s">
        <v>50</v>
      </c>
      <c r="O257" s="67"/>
      <c r="P257" s="163">
        <f>O257*H257</f>
        <v>0</v>
      </c>
      <c r="Q257" s="163">
        <v>6.8999999999999999E-3</v>
      </c>
      <c r="R257" s="163">
        <f>Q257*H257</f>
        <v>1.38E-2</v>
      </c>
      <c r="S257" s="163">
        <v>0</v>
      </c>
      <c r="T257" s="164">
        <f>S257*H257</f>
        <v>0</v>
      </c>
      <c r="U257" s="37"/>
      <c r="V257" s="37"/>
      <c r="W257" s="37"/>
      <c r="X257" s="37"/>
      <c r="Y257" s="37"/>
      <c r="Z257" s="37"/>
      <c r="AA257" s="37"/>
      <c r="AB257" s="37"/>
      <c r="AC257" s="37"/>
      <c r="AD257" s="37"/>
      <c r="AE257" s="37"/>
      <c r="AR257" s="165" t="s">
        <v>179</v>
      </c>
      <c r="AT257" s="165" t="s">
        <v>463</v>
      </c>
      <c r="AU257" s="165" t="s">
        <v>89</v>
      </c>
      <c r="AY257" s="19" t="s">
        <v>154</v>
      </c>
      <c r="BE257" s="166">
        <f>IF(N257="základní",J257,0)</f>
        <v>1236.9000000000001</v>
      </c>
      <c r="BF257" s="166">
        <f>IF(N257="snížená",J257,0)</f>
        <v>0</v>
      </c>
      <c r="BG257" s="166">
        <f>IF(N257="zákl. přenesená",J257,0)</f>
        <v>0</v>
      </c>
      <c r="BH257" s="166">
        <f>IF(N257="sníž. přenesená",J257,0)</f>
        <v>0</v>
      </c>
      <c r="BI257" s="166">
        <f>IF(N257="nulová",J257,0)</f>
        <v>0</v>
      </c>
      <c r="BJ257" s="19" t="s">
        <v>87</v>
      </c>
      <c r="BK257" s="166">
        <f>ROUND(I257*H257,2)</f>
        <v>1236.9000000000001</v>
      </c>
      <c r="BL257" s="19" t="s">
        <v>163</v>
      </c>
      <c r="BM257" s="165" t="s">
        <v>1907</v>
      </c>
    </row>
    <row r="258" spans="1:65" s="13" customFormat="1" ht="10">
      <c r="B258" s="204"/>
      <c r="C258" s="205"/>
      <c r="D258" s="167" t="s">
        <v>247</v>
      </c>
      <c r="E258" s="206" t="s">
        <v>35</v>
      </c>
      <c r="F258" s="207" t="s">
        <v>1890</v>
      </c>
      <c r="G258" s="205"/>
      <c r="H258" s="208">
        <v>2</v>
      </c>
      <c r="I258" s="209"/>
      <c r="J258" s="205"/>
      <c r="K258" s="205"/>
      <c r="L258" s="210"/>
      <c r="M258" s="211"/>
      <c r="N258" s="212"/>
      <c r="O258" s="212"/>
      <c r="P258" s="212"/>
      <c r="Q258" s="212"/>
      <c r="R258" s="212"/>
      <c r="S258" s="212"/>
      <c r="T258" s="213"/>
      <c r="AT258" s="214" t="s">
        <v>247</v>
      </c>
      <c r="AU258" s="214" t="s">
        <v>89</v>
      </c>
      <c r="AV258" s="13" t="s">
        <v>89</v>
      </c>
      <c r="AW258" s="13" t="s">
        <v>39</v>
      </c>
      <c r="AX258" s="13" t="s">
        <v>87</v>
      </c>
      <c r="AY258" s="214" t="s">
        <v>154</v>
      </c>
    </row>
    <row r="259" spans="1:65" s="2" customFormat="1" ht="16.5" customHeight="1">
      <c r="A259" s="37"/>
      <c r="B259" s="38"/>
      <c r="C259" s="228" t="s">
        <v>525</v>
      </c>
      <c r="D259" s="228" t="s">
        <v>463</v>
      </c>
      <c r="E259" s="229" t="s">
        <v>1908</v>
      </c>
      <c r="F259" s="230" t="s">
        <v>1909</v>
      </c>
      <c r="G259" s="231" t="s">
        <v>245</v>
      </c>
      <c r="H259" s="232">
        <v>2</v>
      </c>
      <c r="I259" s="233">
        <v>134.4</v>
      </c>
      <c r="J259" s="234">
        <f>ROUND(I259*H259,2)</f>
        <v>268.8</v>
      </c>
      <c r="K259" s="230" t="s">
        <v>251</v>
      </c>
      <c r="L259" s="235"/>
      <c r="M259" s="236" t="s">
        <v>35</v>
      </c>
      <c r="N259" s="237" t="s">
        <v>50</v>
      </c>
      <c r="O259" s="67"/>
      <c r="P259" s="163">
        <f>O259*H259</f>
        <v>0</v>
      </c>
      <c r="Q259" s="163">
        <v>2.9999999999999997E-4</v>
      </c>
      <c r="R259" s="163">
        <f>Q259*H259</f>
        <v>5.9999999999999995E-4</v>
      </c>
      <c r="S259" s="163">
        <v>0</v>
      </c>
      <c r="T259" s="164">
        <f>S259*H259</f>
        <v>0</v>
      </c>
      <c r="U259" s="37"/>
      <c r="V259" s="37"/>
      <c r="W259" s="37"/>
      <c r="X259" s="37"/>
      <c r="Y259" s="37"/>
      <c r="Z259" s="37"/>
      <c r="AA259" s="37"/>
      <c r="AB259" s="37"/>
      <c r="AC259" s="37"/>
      <c r="AD259" s="37"/>
      <c r="AE259" s="37"/>
      <c r="AR259" s="165" t="s">
        <v>179</v>
      </c>
      <c r="AT259" s="165" t="s">
        <v>463</v>
      </c>
      <c r="AU259" s="165" t="s">
        <v>89</v>
      </c>
      <c r="AY259" s="19" t="s">
        <v>154</v>
      </c>
      <c r="BE259" s="166">
        <f>IF(N259="základní",J259,0)</f>
        <v>268.8</v>
      </c>
      <c r="BF259" s="166">
        <f>IF(N259="snížená",J259,0)</f>
        <v>0</v>
      </c>
      <c r="BG259" s="166">
        <f>IF(N259="zákl. přenesená",J259,0)</f>
        <v>0</v>
      </c>
      <c r="BH259" s="166">
        <f>IF(N259="sníž. přenesená",J259,0)</f>
        <v>0</v>
      </c>
      <c r="BI259" s="166">
        <f>IF(N259="nulová",J259,0)</f>
        <v>0</v>
      </c>
      <c r="BJ259" s="19" t="s">
        <v>87</v>
      </c>
      <c r="BK259" s="166">
        <f>ROUND(I259*H259,2)</f>
        <v>268.8</v>
      </c>
      <c r="BL259" s="19" t="s">
        <v>163</v>
      </c>
      <c r="BM259" s="165" t="s">
        <v>1910</v>
      </c>
    </row>
    <row r="260" spans="1:65" s="13" customFormat="1" ht="10">
      <c r="B260" s="204"/>
      <c r="C260" s="205"/>
      <c r="D260" s="167" t="s">
        <v>247</v>
      </c>
      <c r="E260" s="206" t="s">
        <v>35</v>
      </c>
      <c r="F260" s="207" t="s">
        <v>1890</v>
      </c>
      <c r="G260" s="205"/>
      <c r="H260" s="208">
        <v>2</v>
      </c>
      <c r="I260" s="209"/>
      <c r="J260" s="205"/>
      <c r="K260" s="205"/>
      <c r="L260" s="210"/>
      <c r="M260" s="211"/>
      <c r="N260" s="212"/>
      <c r="O260" s="212"/>
      <c r="P260" s="212"/>
      <c r="Q260" s="212"/>
      <c r="R260" s="212"/>
      <c r="S260" s="212"/>
      <c r="T260" s="213"/>
      <c r="AT260" s="214" t="s">
        <v>247</v>
      </c>
      <c r="AU260" s="214" t="s">
        <v>89</v>
      </c>
      <c r="AV260" s="13" t="s">
        <v>89</v>
      </c>
      <c r="AW260" s="13" t="s">
        <v>39</v>
      </c>
      <c r="AX260" s="13" t="s">
        <v>87</v>
      </c>
      <c r="AY260" s="214" t="s">
        <v>154</v>
      </c>
    </row>
    <row r="261" spans="1:65" s="2" customFormat="1" ht="24.15" customHeight="1">
      <c r="A261" s="37"/>
      <c r="B261" s="38"/>
      <c r="C261" s="154" t="s">
        <v>531</v>
      </c>
      <c r="D261" s="154" t="s">
        <v>149</v>
      </c>
      <c r="E261" s="155" t="s">
        <v>1911</v>
      </c>
      <c r="F261" s="156" t="s">
        <v>1912</v>
      </c>
      <c r="G261" s="157" t="s">
        <v>274</v>
      </c>
      <c r="H261" s="158">
        <v>2</v>
      </c>
      <c r="I261" s="159">
        <v>191</v>
      </c>
      <c r="J261" s="160">
        <f>ROUND(I261*H261,2)</f>
        <v>382</v>
      </c>
      <c r="K261" s="156" t="s">
        <v>35</v>
      </c>
      <c r="L261" s="42"/>
      <c r="M261" s="161" t="s">
        <v>35</v>
      </c>
      <c r="N261" s="162" t="s">
        <v>50</v>
      </c>
      <c r="O261" s="67"/>
      <c r="P261" s="163">
        <f>O261*H261</f>
        <v>0</v>
      </c>
      <c r="Q261" s="163">
        <v>4.4000000000000003E-3</v>
      </c>
      <c r="R261" s="163">
        <f>Q261*H261</f>
        <v>8.8000000000000005E-3</v>
      </c>
      <c r="S261" s="163">
        <v>0</v>
      </c>
      <c r="T261" s="164">
        <f>S261*H261</f>
        <v>0</v>
      </c>
      <c r="U261" s="37"/>
      <c r="V261" s="37"/>
      <c r="W261" s="37"/>
      <c r="X261" s="37"/>
      <c r="Y261" s="37"/>
      <c r="Z261" s="37"/>
      <c r="AA261" s="37"/>
      <c r="AB261" s="37"/>
      <c r="AC261" s="37"/>
      <c r="AD261" s="37"/>
      <c r="AE261" s="37"/>
      <c r="AR261" s="165" t="s">
        <v>163</v>
      </c>
      <c r="AT261" s="165" t="s">
        <v>149</v>
      </c>
      <c r="AU261" s="165" t="s">
        <v>89</v>
      </c>
      <c r="AY261" s="19" t="s">
        <v>154</v>
      </c>
      <c r="BE261" s="166">
        <f>IF(N261="základní",J261,0)</f>
        <v>382</v>
      </c>
      <c r="BF261" s="166">
        <f>IF(N261="snížená",J261,0)</f>
        <v>0</v>
      </c>
      <c r="BG261" s="166">
        <f>IF(N261="zákl. přenesená",J261,0)</f>
        <v>0</v>
      </c>
      <c r="BH261" s="166">
        <f>IF(N261="sníž. přenesená",J261,0)</f>
        <v>0</v>
      </c>
      <c r="BI261" s="166">
        <f>IF(N261="nulová",J261,0)</f>
        <v>0</v>
      </c>
      <c r="BJ261" s="19" t="s">
        <v>87</v>
      </c>
      <c r="BK261" s="166">
        <f>ROUND(I261*H261,2)</f>
        <v>382</v>
      </c>
      <c r="BL261" s="19" t="s">
        <v>163</v>
      </c>
      <c r="BM261" s="165" t="s">
        <v>1913</v>
      </c>
    </row>
    <row r="262" spans="1:65" s="13" customFormat="1" ht="10">
      <c r="B262" s="204"/>
      <c r="C262" s="205"/>
      <c r="D262" s="167" t="s">
        <v>247</v>
      </c>
      <c r="E262" s="206" t="s">
        <v>35</v>
      </c>
      <c r="F262" s="207" t="s">
        <v>1914</v>
      </c>
      <c r="G262" s="205"/>
      <c r="H262" s="208">
        <v>2</v>
      </c>
      <c r="I262" s="209"/>
      <c r="J262" s="205"/>
      <c r="K262" s="205"/>
      <c r="L262" s="210"/>
      <c r="M262" s="211"/>
      <c r="N262" s="212"/>
      <c r="O262" s="212"/>
      <c r="P262" s="212"/>
      <c r="Q262" s="212"/>
      <c r="R262" s="212"/>
      <c r="S262" s="212"/>
      <c r="T262" s="213"/>
      <c r="AT262" s="214" t="s">
        <v>247</v>
      </c>
      <c r="AU262" s="214" t="s">
        <v>89</v>
      </c>
      <c r="AV262" s="13" t="s">
        <v>89</v>
      </c>
      <c r="AW262" s="13" t="s">
        <v>39</v>
      </c>
      <c r="AX262" s="13" t="s">
        <v>87</v>
      </c>
      <c r="AY262" s="214" t="s">
        <v>154</v>
      </c>
    </row>
    <row r="263" spans="1:65" s="2" customFormat="1" ht="16.5" customHeight="1">
      <c r="A263" s="37"/>
      <c r="B263" s="38"/>
      <c r="C263" s="228" t="s">
        <v>536</v>
      </c>
      <c r="D263" s="228" t="s">
        <v>463</v>
      </c>
      <c r="E263" s="229" t="s">
        <v>1915</v>
      </c>
      <c r="F263" s="230" t="s">
        <v>1916</v>
      </c>
      <c r="G263" s="231" t="s">
        <v>274</v>
      </c>
      <c r="H263" s="232">
        <v>2</v>
      </c>
      <c r="I263" s="233">
        <v>546</v>
      </c>
      <c r="J263" s="234">
        <f>ROUND(I263*H263,2)</f>
        <v>1092</v>
      </c>
      <c r="K263" s="230" t="s">
        <v>251</v>
      </c>
      <c r="L263" s="235"/>
      <c r="M263" s="236" t="s">
        <v>35</v>
      </c>
      <c r="N263" s="237" t="s">
        <v>50</v>
      </c>
      <c r="O263" s="67"/>
      <c r="P263" s="163">
        <f>O263*H263</f>
        <v>0</v>
      </c>
      <c r="Q263" s="163">
        <v>4.2599999999999999E-3</v>
      </c>
      <c r="R263" s="163">
        <f>Q263*H263</f>
        <v>8.5199999999999998E-3</v>
      </c>
      <c r="S263" s="163">
        <v>0</v>
      </c>
      <c r="T263" s="164">
        <f>S263*H263</f>
        <v>0</v>
      </c>
      <c r="U263" s="37"/>
      <c r="V263" s="37"/>
      <c r="W263" s="37"/>
      <c r="X263" s="37"/>
      <c r="Y263" s="37"/>
      <c r="Z263" s="37"/>
      <c r="AA263" s="37"/>
      <c r="AB263" s="37"/>
      <c r="AC263" s="37"/>
      <c r="AD263" s="37"/>
      <c r="AE263" s="37"/>
      <c r="AR263" s="165" t="s">
        <v>179</v>
      </c>
      <c r="AT263" s="165" t="s">
        <v>463</v>
      </c>
      <c r="AU263" s="165" t="s">
        <v>89</v>
      </c>
      <c r="AY263" s="19" t="s">
        <v>154</v>
      </c>
      <c r="BE263" s="166">
        <f>IF(N263="základní",J263,0)</f>
        <v>1092</v>
      </c>
      <c r="BF263" s="166">
        <f>IF(N263="snížená",J263,0)</f>
        <v>0</v>
      </c>
      <c r="BG263" s="166">
        <f>IF(N263="zákl. přenesená",J263,0)</f>
        <v>0</v>
      </c>
      <c r="BH263" s="166">
        <f>IF(N263="sníž. přenesená",J263,0)</f>
        <v>0</v>
      </c>
      <c r="BI263" s="166">
        <f>IF(N263="nulová",J263,0)</f>
        <v>0</v>
      </c>
      <c r="BJ263" s="19" t="s">
        <v>87</v>
      </c>
      <c r="BK263" s="166">
        <f>ROUND(I263*H263,2)</f>
        <v>1092</v>
      </c>
      <c r="BL263" s="19" t="s">
        <v>163</v>
      </c>
      <c r="BM263" s="165" t="s">
        <v>1917</v>
      </c>
    </row>
    <row r="264" spans="1:65" s="13" customFormat="1" ht="10">
      <c r="B264" s="204"/>
      <c r="C264" s="205"/>
      <c r="D264" s="167" t="s">
        <v>247</v>
      </c>
      <c r="E264" s="206" t="s">
        <v>35</v>
      </c>
      <c r="F264" s="207" t="s">
        <v>1914</v>
      </c>
      <c r="G264" s="205"/>
      <c r="H264" s="208">
        <v>2</v>
      </c>
      <c r="I264" s="209"/>
      <c r="J264" s="205"/>
      <c r="K264" s="205"/>
      <c r="L264" s="210"/>
      <c r="M264" s="211"/>
      <c r="N264" s="212"/>
      <c r="O264" s="212"/>
      <c r="P264" s="212"/>
      <c r="Q264" s="212"/>
      <c r="R264" s="212"/>
      <c r="S264" s="212"/>
      <c r="T264" s="213"/>
      <c r="AT264" s="214" t="s">
        <v>247</v>
      </c>
      <c r="AU264" s="214" t="s">
        <v>89</v>
      </c>
      <c r="AV264" s="13" t="s">
        <v>89</v>
      </c>
      <c r="AW264" s="13" t="s">
        <v>39</v>
      </c>
      <c r="AX264" s="13" t="s">
        <v>87</v>
      </c>
      <c r="AY264" s="214" t="s">
        <v>154</v>
      </c>
    </row>
    <row r="265" spans="1:65" s="2" customFormat="1" ht="16.5" customHeight="1">
      <c r="A265" s="37"/>
      <c r="B265" s="38"/>
      <c r="C265" s="154" t="s">
        <v>541</v>
      </c>
      <c r="D265" s="154" t="s">
        <v>149</v>
      </c>
      <c r="E265" s="155" t="s">
        <v>1918</v>
      </c>
      <c r="F265" s="156" t="s">
        <v>1919</v>
      </c>
      <c r="G265" s="157" t="s">
        <v>245</v>
      </c>
      <c r="H265" s="158">
        <v>2</v>
      </c>
      <c r="I265" s="159">
        <v>12300</v>
      </c>
      <c r="J265" s="160">
        <f>ROUND(I265*H265,2)</f>
        <v>24600</v>
      </c>
      <c r="K265" s="156" t="s">
        <v>35</v>
      </c>
      <c r="L265" s="42"/>
      <c r="M265" s="161" t="s">
        <v>35</v>
      </c>
      <c r="N265" s="162" t="s">
        <v>50</v>
      </c>
      <c r="O265" s="67"/>
      <c r="P265" s="163">
        <f>O265*H265</f>
        <v>0</v>
      </c>
      <c r="Q265" s="163">
        <v>1.67E-3</v>
      </c>
      <c r="R265" s="163">
        <f>Q265*H265</f>
        <v>3.3400000000000001E-3</v>
      </c>
      <c r="S265" s="163">
        <v>0</v>
      </c>
      <c r="T265" s="164">
        <f>S265*H265</f>
        <v>0</v>
      </c>
      <c r="U265" s="37"/>
      <c r="V265" s="37"/>
      <c r="W265" s="37"/>
      <c r="X265" s="37"/>
      <c r="Y265" s="37"/>
      <c r="Z265" s="37"/>
      <c r="AA265" s="37"/>
      <c r="AB265" s="37"/>
      <c r="AC265" s="37"/>
      <c r="AD265" s="37"/>
      <c r="AE265" s="37"/>
      <c r="AR265" s="165" t="s">
        <v>163</v>
      </c>
      <c r="AT265" s="165" t="s">
        <v>149</v>
      </c>
      <c r="AU265" s="165" t="s">
        <v>89</v>
      </c>
      <c r="AY265" s="19" t="s">
        <v>154</v>
      </c>
      <c r="BE265" s="166">
        <f>IF(N265="základní",J265,0)</f>
        <v>24600</v>
      </c>
      <c r="BF265" s="166">
        <f>IF(N265="snížená",J265,0)</f>
        <v>0</v>
      </c>
      <c r="BG265" s="166">
        <f>IF(N265="zákl. přenesená",J265,0)</f>
        <v>0</v>
      </c>
      <c r="BH265" s="166">
        <f>IF(N265="sníž. přenesená",J265,0)</f>
        <v>0</v>
      </c>
      <c r="BI265" s="166">
        <f>IF(N265="nulová",J265,0)</f>
        <v>0</v>
      </c>
      <c r="BJ265" s="19" t="s">
        <v>87</v>
      </c>
      <c r="BK265" s="166">
        <f>ROUND(I265*H265,2)</f>
        <v>24600</v>
      </c>
      <c r="BL265" s="19" t="s">
        <v>163</v>
      </c>
      <c r="BM265" s="165" t="s">
        <v>1920</v>
      </c>
    </row>
    <row r="266" spans="1:65" s="13" customFormat="1" ht="10">
      <c r="B266" s="204"/>
      <c r="C266" s="205"/>
      <c r="D266" s="167" t="s">
        <v>247</v>
      </c>
      <c r="E266" s="206" t="s">
        <v>35</v>
      </c>
      <c r="F266" s="207" t="s">
        <v>1921</v>
      </c>
      <c r="G266" s="205"/>
      <c r="H266" s="208">
        <v>1</v>
      </c>
      <c r="I266" s="209"/>
      <c r="J266" s="205"/>
      <c r="K266" s="205"/>
      <c r="L266" s="210"/>
      <c r="M266" s="211"/>
      <c r="N266" s="212"/>
      <c r="O266" s="212"/>
      <c r="P266" s="212"/>
      <c r="Q266" s="212"/>
      <c r="R266" s="212"/>
      <c r="S266" s="212"/>
      <c r="T266" s="213"/>
      <c r="AT266" s="214" t="s">
        <v>247</v>
      </c>
      <c r="AU266" s="214" t="s">
        <v>89</v>
      </c>
      <c r="AV266" s="13" t="s">
        <v>89</v>
      </c>
      <c r="AW266" s="13" t="s">
        <v>39</v>
      </c>
      <c r="AX266" s="13" t="s">
        <v>79</v>
      </c>
      <c r="AY266" s="214" t="s">
        <v>154</v>
      </c>
    </row>
    <row r="267" spans="1:65" s="13" customFormat="1" ht="10">
      <c r="B267" s="204"/>
      <c r="C267" s="205"/>
      <c r="D267" s="167" t="s">
        <v>247</v>
      </c>
      <c r="E267" s="206" t="s">
        <v>35</v>
      </c>
      <c r="F267" s="207" t="s">
        <v>1922</v>
      </c>
      <c r="G267" s="205"/>
      <c r="H267" s="208">
        <v>1</v>
      </c>
      <c r="I267" s="209"/>
      <c r="J267" s="205"/>
      <c r="K267" s="205"/>
      <c r="L267" s="210"/>
      <c r="M267" s="211"/>
      <c r="N267" s="212"/>
      <c r="O267" s="212"/>
      <c r="P267" s="212"/>
      <c r="Q267" s="212"/>
      <c r="R267" s="212"/>
      <c r="S267" s="212"/>
      <c r="T267" s="213"/>
      <c r="AT267" s="214" t="s">
        <v>247</v>
      </c>
      <c r="AU267" s="214" t="s">
        <v>89</v>
      </c>
      <c r="AV267" s="13" t="s">
        <v>89</v>
      </c>
      <c r="AW267" s="13" t="s">
        <v>39</v>
      </c>
      <c r="AX267" s="13" t="s">
        <v>79</v>
      </c>
      <c r="AY267" s="214" t="s">
        <v>154</v>
      </c>
    </row>
    <row r="268" spans="1:65" s="14" customFormat="1" ht="10">
      <c r="B268" s="217"/>
      <c r="C268" s="218"/>
      <c r="D268" s="167" t="s">
        <v>247</v>
      </c>
      <c r="E268" s="219" t="s">
        <v>35</v>
      </c>
      <c r="F268" s="220" t="s">
        <v>267</v>
      </c>
      <c r="G268" s="218"/>
      <c r="H268" s="221">
        <v>2</v>
      </c>
      <c r="I268" s="222"/>
      <c r="J268" s="218"/>
      <c r="K268" s="218"/>
      <c r="L268" s="223"/>
      <c r="M268" s="224"/>
      <c r="N268" s="225"/>
      <c r="O268" s="225"/>
      <c r="P268" s="225"/>
      <c r="Q268" s="225"/>
      <c r="R268" s="225"/>
      <c r="S268" s="225"/>
      <c r="T268" s="226"/>
      <c r="AT268" s="227" t="s">
        <v>247</v>
      </c>
      <c r="AU268" s="227" t="s">
        <v>89</v>
      </c>
      <c r="AV268" s="14" t="s">
        <v>163</v>
      </c>
      <c r="AW268" s="14" t="s">
        <v>39</v>
      </c>
      <c r="AX268" s="14" t="s">
        <v>87</v>
      </c>
      <c r="AY268" s="227" t="s">
        <v>154</v>
      </c>
    </row>
    <row r="269" spans="1:65" s="2" customFormat="1" ht="16.5" customHeight="1">
      <c r="A269" s="37"/>
      <c r="B269" s="38"/>
      <c r="C269" s="154" t="s">
        <v>547</v>
      </c>
      <c r="D269" s="154" t="s">
        <v>149</v>
      </c>
      <c r="E269" s="155" t="s">
        <v>1682</v>
      </c>
      <c r="F269" s="156" t="s">
        <v>1683</v>
      </c>
      <c r="G269" s="157" t="s">
        <v>245</v>
      </c>
      <c r="H269" s="158">
        <v>3</v>
      </c>
      <c r="I269" s="159">
        <v>1742.5</v>
      </c>
      <c r="J269" s="160">
        <f>ROUND(I269*H269,2)</f>
        <v>5227.5</v>
      </c>
      <c r="K269" s="156" t="s">
        <v>251</v>
      </c>
      <c r="L269" s="42"/>
      <c r="M269" s="161" t="s">
        <v>35</v>
      </c>
      <c r="N269" s="162" t="s">
        <v>50</v>
      </c>
      <c r="O269" s="67"/>
      <c r="P269" s="163">
        <f>O269*H269</f>
        <v>0</v>
      </c>
      <c r="Q269" s="163">
        <v>0</v>
      </c>
      <c r="R269" s="163">
        <f>Q269*H269</f>
        <v>0</v>
      </c>
      <c r="S269" s="163">
        <v>0</v>
      </c>
      <c r="T269" s="164">
        <f>S269*H269</f>
        <v>0</v>
      </c>
      <c r="U269" s="37"/>
      <c r="V269" s="37"/>
      <c r="W269" s="37"/>
      <c r="X269" s="37"/>
      <c r="Y269" s="37"/>
      <c r="Z269" s="37"/>
      <c r="AA269" s="37"/>
      <c r="AB269" s="37"/>
      <c r="AC269" s="37"/>
      <c r="AD269" s="37"/>
      <c r="AE269" s="37"/>
      <c r="AR269" s="165" t="s">
        <v>212</v>
      </c>
      <c r="AT269" s="165" t="s">
        <v>149</v>
      </c>
      <c r="AU269" s="165" t="s">
        <v>89</v>
      </c>
      <c r="AY269" s="19" t="s">
        <v>154</v>
      </c>
      <c r="BE269" s="166">
        <f>IF(N269="základní",J269,0)</f>
        <v>5227.5</v>
      </c>
      <c r="BF269" s="166">
        <f>IF(N269="snížená",J269,0)</f>
        <v>0</v>
      </c>
      <c r="BG269" s="166">
        <f>IF(N269="zákl. přenesená",J269,0)</f>
        <v>0</v>
      </c>
      <c r="BH269" s="166">
        <f>IF(N269="sníž. přenesená",J269,0)</f>
        <v>0</v>
      </c>
      <c r="BI269" s="166">
        <f>IF(N269="nulová",J269,0)</f>
        <v>0</v>
      </c>
      <c r="BJ269" s="19" t="s">
        <v>87</v>
      </c>
      <c r="BK269" s="166">
        <f>ROUND(I269*H269,2)</f>
        <v>5227.5</v>
      </c>
      <c r="BL269" s="19" t="s">
        <v>212</v>
      </c>
      <c r="BM269" s="165" t="s">
        <v>1923</v>
      </c>
    </row>
    <row r="270" spans="1:65" s="2" customFormat="1" ht="10">
      <c r="A270" s="37"/>
      <c r="B270" s="38"/>
      <c r="C270" s="39"/>
      <c r="D270" s="215" t="s">
        <v>253</v>
      </c>
      <c r="E270" s="39"/>
      <c r="F270" s="216" t="s">
        <v>1685</v>
      </c>
      <c r="G270" s="39"/>
      <c r="H270" s="39"/>
      <c r="I270" s="169"/>
      <c r="J270" s="39"/>
      <c r="K270" s="39"/>
      <c r="L270" s="42"/>
      <c r="M270" s="170"/>
      <c r="N270" s="171"/>
      <c r="O270" s="67"/>
      <c r="P270" s="67"/>
      <c r="Q270" s="67"/>
      <c r="R270" s="67"/>
      <c r="S270" s="67"/>
      <c r="T270" s="68"/>
      <c r="U270" s="37"/>
      <c r="V270" s="37"/>
      <c r="W270" s="37"/>
      <c r="X270" s="37"/>
      <c r="Y270" s="37"/>
      <c r="Z270" s="37"/>
      <c r="AA270" s="37"/>
      <c r="AB270" s="37"/>
      <c r="AC270" s="37"/>
      <c r="AD270" s="37"/>
      <c r="AE270" s="37"/>
      <c r="AT270" s="19" t="s">
        <v>253</v>
      </c>
      <c r="AU270" s="19" t="s">
        <v>89</v>
      </c>
    </row>
    <row r="271" spans="1:65" s="2" customFormat="1" ht="21.75" customHeight="1">
      <c r="A271" s="37"/>
      <c r="B271" s="38"/>
      <c r="C271" s="228" t="s">
        <v>553</v>
      </c>
      <c r="D271" s="228" t="s">
        <v>463</v>
      </c>
      <c r="E271" s="229" t="s">
        <v>1690</v>
      </c>
      <c r="F271" s="230" t="s">
        <v>1691</v>
      </c>
      <c r="G271" s="231" t="s">
        <v>274</v>
      </c>
      <c r="H271" s="232">
        <v>11.1</v>
      </c>
      <c r="I271" s="233">
        <v>0</v>
      </c>
      <c r="J271" s="234">
        <f>ROUND(I271*H271,2)</f>
        <v>0</v>
      </c>
      <c r="K271" s="230" t="s">
        <v>251</v>
      </c>
      <c r="L271" s="235"/>
      <c r="M271" s="236" t="s">
        <v>35</v>
      </c>
      <c r="N271" s="237" t="s">
        <v>50</v>
      </c>
      <c r="O271" s="67"/>
      <c r="P271" s="163">
        <f>O271*H271</f>
        <v>0</v>
      </c>
      <c r="Q271" s="163">
        <v>5.3100000000000001E-2</v>
      </c>
      <c r="R271" s="163">
        <f>Q271*H271</f>
        <v>0.58940999999999999</v>
      </c>
      <c r="S271" s="163">
        <v>0</v>
      </c>
      <c r="T271" s="164">
        <f>S271*H271</f>
        <v>0</v>
      </c>
      <c r="U271" s="37"/>
      <c r="V271" s="37"/>
      <c r="W271" s="37"/>
      <c r="X271" s="37"/>
      <c r="Y271" s="37"/>
      <c r="Z271" s="37"/>
      <c r="AA271" s="37"/>
      <c r="AB271" s="37"/>
      <c r="AC271" s="37"/>
      <c r="AD271" s="37"/>
      <c r="AE271" s="37"/>
      <c r="AR271" s="165" t="s">
        <v>179</v>
      </c>
      <c r="AT271" s="165" t="s">
        <v>463</v>
      </c>
      <c r="AU271" s="165" t="s">
        <v>89</v>
      </c>
      <c r="AY271" s="19" t="s">
        <v>154</v>
      </c>
      <c r="BE271" s="166">
        <f>IF(N271="základní",J271,0)</f>
        <v>0</v>
      </c>
      <c r="BF271" s="166">
        <f>IF(N271="snížená",J271,0)</f>
        <v>0</v>
      </c>
      <c r="BG271" s="166">
        <f>IF(N271="zákl. přenesená",J271,0)</f>
        <v>0</v>
      </c>
      <c r="BH271" s="166">
        <f>IF(N271="sníž. přenesená",J271,0)</f>
        <v>0</v>
      </c>
      <c r="BI271" s="166">
        <f>IF(N271="nulová",J271,0)</f>
        <v>0</v>
      </c>
      <c r="BJ271" s="19" t="s">
        <v>87</v>
      </c>
      <c r="BK271" s="166">
        <f>ROUND(I271*H271,2)</f>
        <v>0</v>
      </c>
      <c r="BL271" s="19" t="s">
        <v>163</v>
      </c>
      <c r="BM271" s="165" t="s">
        <v>1924</v>
      </c>
    </row>
    <row r="272" spans="1:65" s="13" customFormat="1" ht="10">
      <c r="B272" s="204"/>
      <c r="C272" s="205"/>
      <c r="D272" s="167" t="s">
        <v>247</v>
      </c>
      <c r="E272" s="206" t="s">
        <v>35</v>
      </c>
      <c r="F272" s="207" t="s">
        <v>1925</v>
      </c>
      <c r="G272" s="205"/>
      <c r="H272" s="208">
        <v>11.1</v>
      </c>
      <c r="I272" s="209"/>
      <c r="J272" s="205"/>
      <c r="K272" s="205"/>
      <c r="L272" s="210"/>
      <c r="M272" s="211"/>
      <c r="N272" s="212"/>
      <c r="O272" s="212"/>
      <c r="P272" s="212"/>
      <c r="Q272" s="212"/>
      <c r="R272" s="212"/>
      <c r="S272" s="212"/>
      <c r="T272" s="213"/>
      <c r="AT272" s="214" t="s">
        <v>247</v>
      </c>
      <c r="AU272" s="214" t="s">
        <v>89</v>
      </c>
      <c r="AV272" s="13" t="s">
        <v>89</v>
      </c>
      <c r="AW272" s="13" t="s">
        <v>39</v>
      </c>
      <c r="AX272" s="13" t="s">
        <v>87</v>
      </c>
      <c r="AY272" s="214" t="s">
        <v>154</v>
      </c>
    </row>
    <row r="273" spans="1:65" s="12" customFormat="1" ht="22.75" customHeight="1">
      <c r="B273" s="188"/>
      <c r="C273" s="189"/>
      <c r="D273" s="190" t="s">
        <v>78</v>
      </c>
      <c r="E273" s="202" t="s">
        <v>630</v>
      </c>
      <c r="F273" s="202" t="s">
        <v>631</v>
      </c>
      <c r="G273" s="189"/>
      <c r="H273" s="189"/>
      <c r="I273" s="192"/>
      <c r="J273" s="203">
        <f>BK273</f>
        <v>8518.8799999999992</v>
      </c>
      <c r="K273" s="189"/>
      <c r="L273" s="194"/>
      <c r="M273" s="195"/>
      <c r="N273" s="196"/>
      <c r="O273" s="196"/>
      <c r="P273" s="197">
        <f>SUM(P274:P275)</f>
        <v>0</v>
      </c>
      <c r="Q273" s="196"/>
      <c r="R273" s="197">
        <f>SUM(R274:R275)</f>
        <v>0</v>
      </c>
      <c r="S273" s="196"/>
      <c r="T273" s="198">
        <f>SUM(T274:T275)</f>
        <v>0</v>
      </c>
      <c r="AR273" s="199" t="s">
        <v>87</v>
      </c>
      <c r="AT273" s="200" t="s">
        <v>78</v>
      </c>
      <c r="AU273" s="200" t="s">
        <v>87</v>
      </c>
      <c r="AY273" s="199" t="s">
        <v>154</v>
      </c>
      <c r="BK273" s="201">
        <f>SUM(BK274:BK275)</f>
        <v>8518.8799999999992</v>
      </c>
    </row>
    <row r="274" spans="1:65" s="2" customFormat="1" ht="24.15" customHeight="1">
      <c r="A274" s="37"/>
      <c r="B274" s="38"/>
      <c r="C274" s="154" t="s">
        <v>559</v>
      </c>
      <c r="D274" s="154" t="s">
        <v>149</v>
      </c>
      <c r="E274" s="155" t="s">
        <v>847</v>
      </c>
      <c r="F274" s="156" t="s">
        <v>848</v>
      </c>
      <c r="G274" s="157" t="s">
        <v>562</v>
      </c>
      <c r="H274" s="158">
        <v>57.56</v>
      </c>
      <c r="I274" s="159">
        <v>148</v>
      </c>
      <c r="J274" s="160">
        <f>ROUND(I274*H274,2)</f>
        <v>8518.8799999999992</v>
      </c>
      <c r="K274" s="156" t="s">
        <v>251</v>
      </c>
      <c r="L274" s="42"/>
      <c r="M274" s="161" t="s">
        <v>35</v>
      </c>
      <c r="N274" s="162" t="s">
        <v>50</v>
      </c>
      <c r="O274" s="67"/>
      <c r="P274" s="163">
        <f>O274*H274</f>
        <v>0</v>
      </c>
      <c r="Q274" s="163">
        <v>0</v>
      </c>
      <c r="R274" s="163">
        <f>Q274*H274</f>
        <v>0</v>
      </c>
      <c r="S274" s="163">
        <v>0</v>
      </c>
      <c r="T274" s="164">
        <f>S274*H274</f>
        <v>0</v>
      </c>
      <c r="U274" s="37"/>
      <c r="V274" s="37"/>
      <c r="W274" s="37"/>
      <c r="X274" s="37"/>
      <c r="Y274" s="37"/>
      <c r="Z274" s="37"/>
      <c r="AA274" s="37"/>
      <c r="AB274" s="37"/>
      <c r="AC274" s="37"/>
      <c r="AD274" s="37"/>
      <c r="AE274" s="37"/>
      <c r="AR274" s="165" t="s">
        <v>163</v>
      </c>
      <c r="AT274" s="165" t="s">
        <v>149</v>
      </c>
      <c r="AU274" s="165" t="s">
        <v>89</v>
      </c>
      <c r="AY274" s="19" t="s">
        <v>154</v>
      </c>
      <c r="BE274" s="166">
        <f>IF(N274="základní",J274,0)</f>
        <v>8518.8799999999992</v>
      </c>
      <c r="BF274" s="166">
        <f>IF(N274="snížená",J274,0)</f>
        <v>0</v>
      </c>
      <c r="BG274" s="166">
        <f>IF(N274="zákl. přenesená",J274,0)</f>
        <v>0</v>
      </c>
      <c r="BH274" s="166">
        <f>IF(N274="sníž. přenesená",J274,0)</f>
        <v>0</v>
      </c>
      <c r="BI274" s="166">
        <f>IF(N274="nulová",J274,0)</f>
        <v>0</v>
      </c>
      <c r="BJ274" s="19" t="s">
        <v>87</v>
      </c>
      <c r="BK274" s="166">
        <f>ROUND(I274*H274,2)</f>
        <v>8518.8799999999992</v>
      </c>
      <c r="BL274" s="19" t="s">
        <v>163</v>
      </c>
      <c r="BM274" s="165" t="s">
        <v>1926</v>
      </c>
    </row>
    <row r="275" spans="1:65" s="2" customFormat="1" ht="10">
      <c r="A275" s="37"/>
      <c r="B275" s="38"/>
      <c r="C275" s="39"/>
      <c r="D275" s="215" t="s">
        <v>253</v>
      </c>
      <c r="E275" s="39"/>
      <c r="F275" s="216" t="s">
        <v>850</v>
      </c>
      <c r="G275" s="39"/>
      <c r="H275" s="39"/>
      <c r="I275" s="169"/>
      <c r="J275" s="39"/>
      <c r="K275" s="39"/>
      <c r="L275" s="42"/>
      <c r="M275" s="249"/>
      <c r="N275" s="250"/>
      <c r="O275" s="174"/>
      <c r="P275" s="174"/>
      <c r="Q275" s="174"/>
      <c r="R275" s="174"/>
      <c r="S275" s="174"/>
      <c r="T275" s="251"/>
      <c r="U275" s="37"/>
      <c r="V275" s="37"/>
      <c r="W275" s="37"/>
      <c r="X275" s="37"/>
      <c r="Y275" s="37"/>
      <c r="Z275" s="37"/>
      <c r="AA275" s="37"/>
      <c r="AB275" s="37"/>
      <c r="AC275" s="37"/>
      <c r="AD275" s="37"/>
      <c r="AE275" s="37"/>
      <c r="AT275" s="19" t="s">
        <v>253</v>
      </c>
      <c r="AU275" s="19" t="s">
        <v>89</v>
      </c>
    </row>
    <row r="276" spans="1:65" s="2" customFormat="1" ht="7" customHeight="1">
      <c r="A276" s="37"/>
      <c r="B276" s="50"/>
      <c r="C276" s="51"/>
      <c r="D276" s="51"/>
      <c r="E276" s="51"/>
      <c r="F276" s="51"/>
      <c r="G276" s="51"/>
      <c r="H276" s="51"/>
      <c r="I276" s="51"/>
      <c r="J276" s="51"/>
      <c r="K276" s="51"/>
      <c r="L276" s="42"/>
      <c r="M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  <c r="AC276" s="37"/>
      <c r="AD276" s="37"/>
      <c r="AE276" s="37"/>
    </row>
  </sheetData>
  <sheetProtection algorithmName="SHA-512" hashValue="OGZ0twd4tbslC0gq0TeoW8nHO/Igqi1dGdhDyLlSTCg5f0js9M+EIb4yTFBB3595dGn4x6E/Q6Kq7mO9Iu3EOw==" saltValue="K00yd+aN7xN7vwGAKUMfbwLOOeE7CokNKEp7CMBkYGDR5ANPb7FE4dJ4iDIwS/eCEgopiuJWc+NgAkjPTQ4U1Q==" spinCount="100000" sheet="1" objects="1" scenarios="1" formatColumns="0" formatRows="0" autoFilter="0"/>
  <autoFilter ref="C85:K275"/>
  <mergeCells count="9">
    <mergeCell ref="E50:H50"/>
    <mergeCell ref="E76:H76"/>
    <mergeCell ref="E78:H78"/>
    <mergeCell ref="L2:V2"/>
    <mergeCell ref="E7:H7"/>
    <mergeCell ref="E9:H9"/>
    <mergeCell ref="E18:H18"/>
    <mergeCell ref="E27:H27"/>
    <mergeCell ref="E48:H48"/>
  </mergeCells>
  <hyperlinks>
    <hyperlink ref="F90" r:id="rId1"/>
    <hyperlink ref="F93" r:id="rId2"/>
    <hyperlink ref="F96" r:id="rId3"/>
    <hyperlink ref="F101" r:id="rId4"/>
    <hyperlink ref="F106" r:id="rId5"/>
    <hyperlink ref="F111" r:id="rId6"/>
    <hyperlink ref="F116" r:id="rId7"/>
    <hyperlink ref="F128" r:id="rId8"/>
    <hyperlink ref="F134" r:id="rId9"/>
    <hyperlink ref="F137" r:id="rId10"/>
    <hyperlink ref="F140" r:id="rId11"/>
    <hyperlink ref="F145" r:id="rId12"/>
    <hyperlink ref="F150" r:id="rId13"/>
    <hyperlink ref="F154" r:id="rId14"/>
    <hyperlink ref="F157" r:id="rId15"/>
    <hyperlink ref="F163" r:id="rId16"/>
    <hyperlink ref="F169" r:id="rId17"/>
    <hyperlink ref="F174" r:id="rId18"/>
    <hyperlink ref="F178" r:id="rId19"/>
    <hyperlink ref="F193" r:id="rId20"/>
    <hyperlink ref="F198" r:id="rId21"/>
    <hyperlink ref="F206" r:id="rId22"/>
    <hyperlink ref="F211" r:id="rId23"/>
    <hyperlink ref="F218" r:id="rId24"/>
    <hyperlink ref="F223" r:id="rId25"/>
    <hyperlink ref="F230" r:id="rId26"/>
    <hyperlink ref="F233" r:id="rId27"/>
    <hyperlink ref="F239" r:id="rId28"/>
    <hyperlink ref="F243" r:id="rId29"/>
    <hyperlink ref="F247" r:id="rId30"/>
    <hyperlink ref="F256" r:id="rId31"/>
    <hyperlink ref="F270" r:id="rId32"/>
    <hyperlink ref="F275" r:id="rId33"/>
  </hyperlinks>
  <pageMargins left="0.39374999999999999" right="0.39374999999999999" top="0.39374999999999999" bottom="0.39374999999999999" header="0" footer="0"/>
  <pageSetup paperSize="9" scale="84" fitToHeight="100" orientation="landscape" blackAndWhite="1" r:id="rId34"/>
  <headerFooter>
    <oddFooter>&amp;CStrana &amp;P z &amp;N</oddFooter>
  </headerFooter>
  <drawing r:id="rId3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BM185"/>
  <sheetViews>
    <sheetView showGridLines="0" zoomScaleNormal="100" workbookViewId="0"/>
  </sheetViews>
  <sheetFormatPr defaultRowHeight="14.5"/>
  <cols>
    <col min="1" max="1" width="8.33203125" style="1" customWidth="1"/>
    <col min="2" max="2" width="1.21875" style="1" customWidth="1"/>
    <col min="3" max="3" width="4.109375" style="1" customWidth="1"/>
    <col min="4" max="4" width="4.33203125" style="1" customWidth="1"/>
    <col min="5" max="5" width="17.109375" style="1" customWidth="1"/>
    <col min="6" max="6" width="100.77734375" style="1" customWidth="1"/>
    <col min="7" max="7" width="7.44140625" style="1" customWidth="1"/>
    <col min="8" max="8" width="14" style="1" customWidth="1"/>
    <col min="9" max="9" width="15.77734375" style="1" customWidth="1"/>
    <col min="10" max="11" width="22.33203125" style="1" customWidth="1"/>
    <col min="12" max="12" width="9.33203125" style="1" customWidth="1"/>
    <col min="13" max="13" width="10.77734375" style="1" hidden="1" customWidth="1"/>
    <col min="14" max="14" width="9.33203125" style="1" hidden="1"/>
    <col min="15" max="20" width="14.10937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7" customHeight="1">
      <c r="L2" s="366"/>
      <c r="M2" s="366"/>
      <c r="N2" s="366"/>
      <c r="O2" s="366"/>
      <c r="P2" s="366"/>
      <c r="Q2" s="366"/>
      <c r="R2" s="366"/>
      <c r="S2" s="366"/>
      <c r="T2" s="366"/>
      <c r="U2" s="366"/>
      <c r="V2" s="366"/>
      <c r="AT2" s="19" t="s">
        <v>123</v>
      </c>
    </row>
    <row r="3" spans="1:46" s="1" customFormat="1" ht="7" customHeight="1">
      <c r="B3" s="111"/>
      <c r="C3" s="112"/>
      <c r="D3" s="112"/>
      <c r="E3" s="112"/>
      <c r="F3" s="112"/>
      <c r="G3" s="112"/>
      <c r="H3" s="112"/>
      <c r="I3" s="112"/>
      <c r="J3" s="112"/>
      <c r="K3" s="112"/>
      <c r="L3" s="22"/>
      <c r="AT3" s="19" t="s">
        <v>89</v>
      </c>
    </row>
    <row r="4" spans="1:46" s="1" customFormat="1" ht="25" customHeight="1">
      <c r="B4" s="22"/>
      <c r="D4" s="113" t="s">
        <v>129</v>
      </c>
      <c r="L4" s="22"/>
      <c r="M4" s="114" t="s">
        <v>10</v>
      </c>
      <c r="AT4" s="19" t="s">
        <v>4</v>
      </c>
    </row>
    <row r="5" spans="1:46" s="1" customFormat="1" ht="7" customHeight="1">
      <c r="B5" s="22"/>
      <c r="L5" s="22"/>
    </row>
    <row r="6" spans="1:46" s="1" customFormat="1" ht="12" customHeight="1">
      <c r="B6" s="22"/>
      <c r="D6" s="115" t="s">
        <v>16</v>
      </c>
      <c r="L6" s="22"/>
    </row>
    <row r="7" spans="1:46" s="1" customFormat="1" ht="16.5" customHeight="1">
      <c r="B7" s="22"/>
      <c r="E7" s="383" t="str">
        <f>'Rekapitulace stavby'!K6</f>
        <v>Stavební úpravy přečerpávací stanice a odlehčovací komory 10 v ulici Sportovní</v>
      </c>
      <c r="F7" s="384"/>
      <c r="G7" s="384"/>
      <c r="H7" s="384"/>
      <c r="L7" s="22"/>
    </row>
    <row r="8" spans="1:46" s="1" customFormat="1" ht="12" customHeight="1">
      <c r="B8" s="22"/>
      <c r="D8" s="115" t="s">
        <v>130</v>
      </c>
      <c r="L8" s="22"/>
    </row>
    <row r="9" spans="1:46" s="2" customFormat="1" ht="16.5" customHeight="1">
      <c r="A9" s="37"/>
      <c r="B9" s="42"/>
      <c r="C9" s="37"/>
      <c r="D9" s="37"/>
      <c r="E9" s="383" t="s">
        <v>1927</v>
      </c>
      <c r="F9" s="386"/>
      <c r="G9" s="386"/>
      <c r="H9" s="386"/>
      <c r="I9" s="37"/>
      <c r="J9" s="37"/>
      <c r="K9" s="37"/>
      <c r="L9" s="116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</row>
    <row r="10" spans="1:46" s="2" customFormat="1" ht="12" customHeight="1">
      <c r="A10" s="37"/>
      <c r="B10" s="42"/>
      <c r="C10" s="37"/>
      <c r="D10" s="115" t="s">
        <v>852</v>
      </c>
      <c r="E10" s="37"/>
      <c r="F10" s="37"/>
      <c r="G10" s="37"/>
      <c r="H10" s="37"/>
      <c r="I10" s="37"/>
      <c r="J10" s="37"/>
      <c r="K10" s="37"/>
      <c r="L10" s="116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</row>
    <row r="11" spans="1:46" s="2" customFormat="1" ht="16.5" customHeight="1">
      <c r="A11" s="37"/>
      <c r="B11" s="42"/>
      <c r="C11" s="37"/>
      <c r="D11" s="37"/>
      <c r="E11" s="385" t="s">
        <v>1928</v>
      </c>
      <c r="F11" s="386"/>
      <c r="G11" s="386"/>
      <c r="H11" s="386"/>
      <c r="I11" s="37"/>
      <c r="J11" s="37"/>
      <c r="K11" s="37"/>
      <c r="L11" s="116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</row>
    <row r="12" spans="1:46" s="2" customFormat="1" ht="10">
      <c r="A12" s="37"/>
      <c r="B12" s="42"/>
      <c r="C12" s="37"/>
      <c r="D12" s="37"/>
      <c r="E12" s="37"/>
      <c r="F12" s="37"/>
      <c r="G12" s="37"/>
      <c r="H12" s="37"/>
      <c r="I12" s="37"/>
      <c r="J12" s="37"/>
      <c r="K12" s="37"/>
      <c r="L12" s="116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</row>
    <row r="13" spans="1:46" s="2" customFormat="1" ht="12" customHeight="1">
      <c r="A13" s="37"/>
      <c r="B13" s="42"/>
      <c r="C13" s="37"/>
      <c r="D13" s="115" t="s">
        <v>18</v>
      </c>
      <c r="E13" s="37"/>
      <c r="F13" s="106" t="s">
        <v>19</v>
      </c>
      <c r="G13" s="37"/>
      <c r="H13" s="37"/>
      <c r="I13" s="115" t="s">
        <v>20</v>
      </c>
      <c r="J13" s="106" t="s">
        <v>35</v>
      </c>
      <c r="K13" s="37"/>
      <c r="L13" s="116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</row>
    <row r="14" spans="1:46" s="2" customFormat="1" ht="12" customHeight="1">
      <c r="A14" s="37"/>
      <c r="B14" s="42"/>
      <c r="C14" s="37"/>
      <c r="D14" s="115" t="s">
        <v>22</v>
      </c>
      <c r="E14" s="37"/>
      <c r="F14" s="106" t="s">
        <v>23</v>
      </c>
      <c r="G14" s="37"/>
      <c r="H14" s="37"/>
      <c r="I14" s="115" t="s">
        <v>24</v>
      </c>
      <c r="J14" s="117" t="str">
        <f>'Rekapitulace stavby'!AN8</f>
        <v>31. 1. 2024</v>
      </c>
      <c r="K14" s="37"/>
      <c r="L14" s="116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</row>
    <row r="15" spans="1:46" s="2" customFormat="1" ht="10.75" customHeight="1">
      <c r="A15" s="37"/>
      <c r="B15" s="42"/>
      <c r="C15" s="37"/>
      <c r="D15" s="37"/>
      <c r="E15" s="37"/>
      <c r="F15" s="37"/>
      <c r="G15" s="37"/>
      <c r="H15" s="37"/>
      <c r="I15" s="37"/>
      <c r="J15" s="37"/>
      <c r="K15" s="37"/>
      <c r="L15" s="116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</row>
    <row r="16" spans="1:46" s="2" customFormat="1" ht="12" customHeight="1">
      <c r="A16" s="37"/>
      <c r="B16" s="42"/>
      <c r="C16" s="37"/>
      <c r="D16" s="115" t="s">
        <v>30</v>
      </c>
      <c r="E16" s="37"/>
      <c r="F16" s="37"/>
      <c r="G16" s="37"/>
      <c r="H16" s="37"/>
      <c r="I16" s="115" t="s">
        <v>31</v>
      </c>
      <c r="J16" s="106" t="s">
        <v>32</v>
      </c>
      <c r="K16" s="37"/>
      <c r="L16" s="116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</row>
    <row r="17" spans="1:31" s="2" customFormat="1" ht="18" customHeight="1">
      <c r="A17" s="37"/>
      <c r="B17" s="42"/>
      <c r="C17" s="37"/>
      <c r="D17" s="37"/>
      <c r="E17" s="106" t="s">
        <v>33</v>
      </c>
      <c r="F17" s="37"/>
      <c r="G17" s="37"/>
      <c r="H17" s="37"/>
      <c r="I17" s="115" t="s">
        <v>34</v>
      </c>
      <c r="J17" s="106" t="s">
        <v>35</v>
      </c>
      <c r="K17" s="37"/>
      <c r="L17" s="116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</row>
    <row r="18" spans="1:31" s="2" customFormat="1" ht="7" customHeight="1">
      <c r="A18" s="37"/>
      <c r="B18" s="42"/>
      <c r="C18" s="37"/>
      <c r="D18" s="37"/>
      <c r="E18" s="37"/>
      <c r="F18" s="37"/>
      <c r="G18" s="37"/>
      <c r="H18" s="37"/>
      <c r="I18" s="37"/>
      <c r="J18" s="37"/>
      <c r="K18" s="37"/>
      <c r="L18" s="116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</row>
    <row r="19" spans="1:31" s="2" customFormat="1" ht="12" customHeight="1">
      <c r="A19" s="37"/>
      <c r="B19" s="42"/>
      <c r="C19" s="37"/>
      <c r="D19" s="115" t="s">
        <v>36</v>
      </c>
      <c r="E19" s="37"/>
      <c r="F19" s="37"/>
      <c r="G19" s="37"/>
      <c r="H19" s="37"/>
      <c r="I19" s="115" t="s">
        <v>31</v>
      </c>
      <c r="J19" s="32" t="str">
        <f>'Rekapitulace stavby'!AN13</f>
        <v>47549793</v>
      </c>
      <c r="K19" s="37"/>
      <c r="L19" s="116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</row>
    <row r="20" spans="1:31" s="2" customFormat="1" ht="18" customHeight="1">
      <c r="A20" s="37"/>
      <c r="B20" s="42"/>
      <c r="C20" s="37"/>
      <c r="D20" s="37"/>
      <c r="E20" s="387" t="str">
        <f>'Rekapitulace stavby'!E14</f>
        <v>1.SčV, a.s.</v>
      </c>
      <c r="F20" s="388"/>
      <c r="G20" s="388"/>
      <c r="H20" s="388"/>
      <c r="I20" s="115" t="s">
        <v>34</v>
      </c>
      <c r="J20" s="32" t="str">
        <f>'Rekapitulace stavby'!AN14</f>
        <v>CZ47549793</v>
      </c>
      <c r="K20" s="37"/>
      <c r="L20" s="116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</row>
    <row r="21" spans="1:31" s="2" customFormat="1" ht="7" customHeight="1">
      <c r="A21" s="37"/>
      <c r="B21" s="42"/>
      <c r="C21" s="37"/>
      <c r="D21" s="37"/>
      <c r="E21" s="37"/>
      <c r="F21" s="37"/>
      <c r="G21" s="37"/>
      <c r="H21" s="37"/>
      <c r="I21" s="37"/>
      <c r="J21" s="37"/>
      <c r="K21" s="37"/>
      <c r="L21" s="116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</row>
    <row r="22" spans="1:31" s="2" customFormat="1" ht="12" customHeight="1">
      <c r="A22" s="37"/>
      <c r="B22" s="42"/>
      <c r="C22" s="37"/>
      <c r="D22" s="115" t="s">
        <v>37</v>
      </c>
      <c r="E22" s="37"/>
      <c r="F22" s="37"/>
      <c r="G22" s="37"/>
      <c r="H22" s="37"/>
      <c r="I22" s="115" t="s">
        <v>31</v>
      </c>
      <c r="J22" s="106" t="s">
        <v>35</v>
      </c>
      <c r="K22" s="37"/>
      <c r="L22" s="116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</row>
    <row r="23" spans="1:31" s="2" customFormat="1" ht="18" customHeight="1">
      <c r="A23" s="37"/>
      <c r="B23" s="42"/>
      <c r="C23" s="37"/>
      <c r="D23" s="37"/>
      <c r="E23" s="106" t="s">
        <v>38</v>
      </c>
      <c r="F23" s="37"/>
      <c r="G23" s="37"/>
      <c r="H23" s="37"/>
      <c r="I23" s="115" t="s">
        <v>34</v>
      </c>
      <c r="J23" s="106" t="s">
        <v>35</v>
      </c>
      <c r="K23" s="37"/>
      <c r="L23" s="116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</row>
    <row r="24" spans="1:31" s="2" customFormat="1" ht="7" customHeight="1">
      <c r="A24" s="37"/>
      <c r="B24" s="42"/>
      <c r="C24" s="37"/>
      <c r="D24" s="37"/>
      <c r="E24" s="37"/>
      <c r="F24" s="37"/>
      <c r="G24" s="37"/>
      <c r="H24" s="37"/>
      <c r="I24" s="37"/>
      <c r="J24" s="37"/>
      <c r="K24" s="37"/>
      <c r="L24" s="116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</row>
    <row r="25" spans="1:31" s="2" customFormat="1" ht="12" customHeight="1">
      <c r="A25" s="37"/>
      <c r="B25" s="42"/>
      <c r="C25" s="37"/>
      <c r="D25" s="115" t="s">
        <v>40</v>
      </c>
      <c r="E25" s="37"/>
      <c r="F25" s="37"/>
      <c r="G25" s="37"/>
      <c r="H25" s="37"/>
      <c r="I25" s="115" t="s">
        <v>31</v>
      </c>
      <c r="J25" s="106" t="s">
        <v>41</v>
      </c>
      <c r="K25" s="37"/>
      <c r="L25" s="116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</row>
    <row r="26" spans="1:31" s="2" customFormat="1" ht="18" customHeight="1">
      <c r="A26" s="37"/>
      <c r="B26" s="42"/>
      <c r="C26" s="37"/>
      <c r="D26" s="37"/>
      <c r="E26" s="106" t="s">
        <v>42</v>
      </c>
      <c r="F26" s="37"/>
      <c r="G26" s="37"/>
      <c r="H26" s="37"/>
      <c r="I26" s="115" t="s">
        <v>34</v>
      </c>
      <c r="J26" s="106" t="s">
        <v>35</v>
      </c>
      <c r="K26" s="37"/>
      <c r="L26" s="116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</row>
    <row r="27" spans="1:31" s="2" customFormat="1" ht="7" customHeight="1">
      <c r="A27" s="37"/>
      <c r="B27" s="42"/>
      <c r="C27" s="37"/>
      <c r="D27" s="37"/>
      <c r="E27" s="37"/>
      <c r="F27" s="37"/>
      <c r="G27" s="37"/>
      <c r="H27" s="37"/>
      <c r="I27" s="37"/>
      <c r="J27" s="37"/>
      <c r="K27" s="37"/>
      <c r="L27" s="116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</row>
    <row r="28" spans="1:31" s="2" customFormat="1" ht="12" customHeight="1">
      <c r="A28" s="37"/>
      <c r="B28" s="42"/>
      <c r="C28" s="37"/>
      <c r="D28" s="115" t="s">
        <v>43</v>
      </c>
      <c r="E28" s="37"/>
      <c r="F28" s="37"/>
      <c r="G28" s="37"/>
      <c r="H28" s="37"/>
      <c r="I28" s="37"/>
      <c r="J28" s="37"/>
      <c r="K28" s="37"/>
      <c r="L28" s="116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</row>
    <row r="29" spans="1:31" s="8" customFormat="1" ht="16.5" customHeight="1">
      <c r="A29" s="118"/>
      <c r="B29" s="119"/>
      <c r="C29" s="118"/>
      <c r="D29" s="118"/>
      <c r="E29" s="389" t="s">
        <v>35</v>
      </c>
      <c r="F29" s="389"/>
      <c r="G29" s="389"/>
      <c r="H29" s="389"/>
      <c r="I29" s="118"/>
      <c r="J29" s="118"/>
      <c r="K29" s="118"/>
      <c r="L29" s="120"/>
      <c r="S29" s="118"/>
      <c r="T29" s="118"/>
      <c r="U29" s="118"/>
      <c r="V29" s="118"/>
      <c r="W29" s="118"/>
      <c r="X29" s="118"/>
      <c r="Y29" s="118"/>
      <c r="Z29" s="118"/>
      <c r="AA29" s="118"/>
      <c r="AB29" s="118"/>
      <c r="AC29" s="118"/>
      <c r="AD29" s="118"/>
      <c r="AE29" s="118"/>
    </row>
    <row r="30" spans="1:31" s="2" customFormat="1" ht="7" customHeight="1">
      <c r="A30" s="37"/>
      <c r="B30" s="42"/>
      <c r="C30" s="37"/>
      <c r="D30" s="37"/>
      <c r="E30" s="37"/>
      <c r="F30" s="37"/>
      <c r="G30" s="37"/>
      <c r="H30" s="37"/>
      <c r="I30" s="37"/>
      <c r="J30" s="37"/>
      <c r="K30" s="37"/>
      <c r="L30" s="116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</row>
    <row r="31" spans="1:31" s="2" customFormat="1" ht="7" customHeight="1">
      <c r="A31" s="37"/>
      <c r="B31" s="42"/>
      <c r="C31" s="37"/>
      <c r="D31" s="121"/>
      <c r="E31" s="121"/>
      <c r="F31" s="121"/>
      <c r="G31" s="121"/>
      <c r="H31" s="121"/>
      <c r="I31" s="121"/>
      <c r="J31" s="121"/>
      <c r="K31" s="121"/>
      <c r="L31" s="116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</row>
    <row r="32" spans="1:31" s="2" customFormat="1" ht="25.4" customHeight="1">
      <c r="A32" s="37"/>
      <c r="B32" s="42"/>
      <c r="C32" s="37"/>
      <c r="D32" s="122" t="s">
        <v>45</v>
      </c>
      <c r="E32" s="37"/>
      <c r="F32" s="37"/>
      <c r="G32" s="37"/>
      <c r="H32" s="37"/>
      <c r="I32" s="37"/>
      <c r="J32" s="123">
        <f>ROUND(J90, 2)</f>
        <v>114693.13</v>
      </c>
      <c r="K32" s="37"/>
      <c r="L32" s="116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</row>
    <row r="33" spans="1:31" s="2" customFormat="1" ht="7" customHeight="1">
      <c r="A33" s="37"/>
      <c r="B33" s="42"/>
      <c r="C33" s="37"/>
      <c r="D33" s="121"/>
      <c r="E33" s="121"/>
      <c r="F33" s="121"/>
      <c r="G33" s="121"/>
      <c r="H33" s="121"/>
      <c r="I33" s="121"/>
      <c r="J33" s="121"/>
      <c r="K33" s="121"/>
      <c r="L33" s="116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</row>
    <row r="34" spans="1:31" s="2" customFormat="1" ht="14.4" customHeight="1">
      <c r="A34" s="37"/>
      <c r="B34" s="42"/>
      <c r="C34" s="37"/>
      <c r="D34" s="37"/>
      <c r="E34" s="37"/>
      <c r="F34" s="124" t="s">
        <v>47</v>
      </c>
      <c r="G34" s="37"/>
      <c r="H34" s="37"/>
      <c r="I34" s="124" t="s">
        <v>46</v>
      </c>
      <c r="J34" s="124" t="s">
        <v>48</v>
      </c>
      <c r="K34" s="37"/>
      <c r="L34" s="116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</row>
    <row r="35" spans="1:31" s="2" customFormat="1" ht="14.4" customHeight="1">
      <c r="A35" s="37"/>
      <c r="B35" s="42"/>
      <c r="C35" s="37"/>
      <c r="D35" s="125" t="s">
        <v>49</v>
      </c>
      <c r="E35" s="115" t="s">
        <v>50</v>
      </c>
      <c r="F35" s="126">
        <f>ROUND((SUM(BE90:BE184)),  2)</f>
        <v>114693.13</v>
      </c>
      <c r="G35" s="37"/>
      <c r="H35" s="37"/>
      <c r="I35" s="127">
        <v>0.21</v>
      </c>
      <c r="J35" s="126">
        <f>ROUND(((SUM(BE90:BE184))*I35),  2)</f>
        <v>24085.56</v>
      </c>
      <c r="K35" s="37"/>
      <c r="L35" s="116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</row>
    <row r="36" spans="1:31" s="2" customFormat="1" ht="14.4" customHeight="1">
      <c r="A36" s="37"/>
      <c r="B36" s="42"/>
      <c r="C36" s="37"/>
      <c r="D36" s="37"/>
      <c r="E36" s="115" t="s">
        <v>51</v>
      </c>
      <c r="F36" s="126">
        <f>ROUND((SUM(BF90:BF184)),  2)</f>
        <v>0</v>
      </c>
      <c r="G36" s="37"/>
      <c r="H36" s="37"/>
      <c r="I36" s="127">
        <v>0.15</v>
      </c>
      <c r="J36" s="126">
        <f>ROUND(((SUM(BF90:BF184))*I36),  2)</f>
        <v>0</v>
      </c>
      <c r="K36" s="37"/>
      <c r="L36" s="116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</row>
    <row r="37" spans="1:31" s="2" customFormat="1" ht="14.4" hidden="1" customHeight="1">
      <c r="A37" s="37"/>
      <c r="B37" s="42"/>
      <c r="C37" s="37"/>
      <c r="D37" s="37"/>
      <c r="E37" s="115" t="s">
        <v>52</v>
      </c>
      <c r="F37" s="126">
        <f>ROUND((SUM(BG90:BG184)),  2)</f>
        <v>0</v>
      </c>
      <c r="G37" s="37"/>
      <c r="H37" s="37"/>
      <c r="I37" s="127">
        <v>0.21</v>
      </c>
      <c r="J37" s="126">
        <f>0</f>
        <v>0</v>
      </c>
      <c r="K37" s="37"/>
      <c r="L37" s="116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</row>
    <row r="38" spans="1:31" s="2" customFormat="1" ht="14.4" hidden="1" customHeight="1">
      <c r="A38" s="37"/>
      <c r="B38" s="42"/>
      <c r="C38" s="37"/>
      <c r="D38" s="37"/>
      <c r="E38" s="115" t="s">
        <v>53</v>
      </c>
      <c r="F38" s="126">
        <f>ROUND((SUM(BH90:BH184)),  2)</f>
        <v>0</v>
      </c>
      <c r="G38" s="37"/>
      <c r="H38" s="37"/>
      <c r="I38" s="127">
        <v>0.15</v>
      </c>
      <c r="J38" s="126">
        <f>0</f>
        <v>0</v>
      </c>
      <c r="K38" s="37"/>
      <c r="L38" s="116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</row>
    <row r="39" spans="1:31" s="2" customFormat="1" ht="14.4" hidden="1" customHeight="1">
      <c r="A39" s="37"/>
      <c r="B39" s="42"/>
      <c r="C39" s="37"/>
      <c r="D39" s="37"/>
      <c r="E39" s="115" t="s">
        <v>54</v>
      </c>
      <c r="F39" s="126">
        <f>ROUND((SUM(BI90:BI184)),  2)</f>
        <v>0</v>
      </c>
      <c r="G39" s="37"/>
      <c r="H39" s="37"/>
      <c r="I39" s="127">
        <v>0</v>
      </c>
      <c r="J39" s="126">
        <f>0</f>
        <v>0</v>
      </c>
      <c r="K39" s="37"/>
      <c r="L39" s="116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</row>
    <row r="40" spans="1:31" s="2" customFormat="1" ht="7" customHeight="1">
      <c r="A40" s="37"/>
      <c r="B40" s="42"/>
      <c r="C40" s="37"/>
      <c r="D40" s="37"/>
      <c r="E40" s="37"/>
      <c r="F40" s="37"/>
      <c r="G40" s="37"/>
      <c r="H40" s="37"/>
      <c r="I40" s="37"/>
      <c r="J40" s="37"/>
      <c r="K40" s="37"/>
      <c r="L40" s="116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</row>
    <row r="41" spans="1:31" s="2" customFormat="1" ht="25.4" customHeight="1">
      <c r="A41" s="37"/>
      <c r="B41" s="42"/>
      <c r="C41" s="128"/>
      <c r="D41" s="129" t="s">
        <v>55</v>
      </c>
      <c r="E41" s="130"/>
      <c r="F41" s="130"/>
      <c r="G41" s="131" t="s">
        <v>56</v>
      </c>
      <c r="H41" s="132" t="s">
        <v>57</v>
      </c>
      <c r="I41" s="130"/>
      <c r="J41" s="133">
        <f>SUM(J32:J39)</f>
        <v>138778.69</v>
      </c>
      <c r="K41" s="134"/>
      <c r="L41" s="116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</row>
    <row r="42" spans="1:31" s="2" customFormat="1" ht="14.4" customHeight="1">
      <c r="A42" s="37"/>
      <c r="B42" s="135"/>
      <c r="C42" s="136"/>
      <c r="D42" s="136"/>
      <c r="E42" s="136"/>
      <c r="F42" s="136"/>
      <c r="G42" s="136"/>
      <c r="H42" s="136"/>
      <c r="I42" s="136"/>
      <c r="J42" s="136"/>
      <c r="K42" s="136"/>
      <c r="L42" s="116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</row>
    <row r="46" spans="1:31" s="2" customFormat="1" ht="7" customHeight="1">
      <c r="A46" s="37"/>
      <c r="B46" s="137"/>
      <c r="C46" s="138"/>
      <c r="D46" s="138"/>
      <c r="E46" s="138"/>
      <c r="F46" s="138"/>
      <c r="G46" s="138"/>
      <c r="H46" s="138"/>
      <c r="I46" s="138"/>
      <c r="J46" s="138"/>
      <c r="K46" s="138"/>
      <c r="L46" s="116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</row>
    <row r="47" spans="1:31" s="2" customFormat="1" ht="25" customHeight="1">
      <c r="A47" s="37"/>
      <c r="B47" s="38"/>
      <c r="C47" s="25" t="s">
        <v>132</v>
      </c>
      <c r="D47" s="39"/>
      <c r="E47" s="39"/>
      <c r="F47" s="39"/>
      <c r="G47" s="39"/>
      <c r="H47" s="39"/>
      <c r="I47" s="39"/>
      <c r="J47" s="39"/>
      <c r="K47" s="39"/>
      <c r="L47" s="116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</row>
    <row r="48" spans="1:31" s="2" customFormat="1" ht="7" customHeight="1">
      <c r="A48" s="37"/>
      <c r="B48" s="38"/>
      <c r="C48" s="39"/>
      <c r="D48" s="39"/>
      <c r="E48" s="39"/>
      <c r="F48" s="39"/>
      <c r="G48" s="39"/>
      <c r="H48" s="39"/>
      <c r="I48" s="39"/>
      <c r="J48" s="39"/>
      <c r="K48" s="39"/>
      <c r="L48" s="116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</row>
    <row r="49" spans="1:47" s="2" customFormat="1" ht="12" customHeight="1">
      <c r="A49" s="37"/>
      <c r="B49" s="38"/>
      <c r="C49" s="31" t="s">
        <v>16</v>
      </c>
      <c r="D49" s="39"/>
      <c r="E49" s="39"/>
      <c r="F49" s="39"/>
      <c r="G49" s="39"/>
      <c r="H49" s="39"/>
      <c r="I49" s="39"/>
      <c r="J49" s="39"/>
      <c r="K49" s="39"/>
      <c r="L49" s="116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</row>
    <row r="50" spans="1:47" s="2" customFormat="1" ht="16.5" customHeight="1">
      <c r="A50" s="37"/>
      <c r="B50" s="38"/>
      <c r="C50" s="39"/>
      <c r="D50" s="39"/>
      <c r="E50" s="390" t="str">
        <f>E7</f>
        <v>Stavební úpravy přečerpávací stanice a odlehčovací komory 10 v ulici Sportovní</v>
      </c>
      <c r="F50" s="391"/>
      <c r="G50" s="391"/>
      <c r="H50" s="391"/>
      <c r="I50" s="39"/>
      <c r="J50" s="39"/>
      <c r="K50" s="39"/>
      <c r="L50" s="116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</row>
    <row r="51" spans="1:47" s="1" customFormat="1" ht="12" customHeight="1">
      <c r="B51" s="23"/>
      <c r="C51" s="31" t="s">
        <v>130</v>
      </c>
      <c r="D51" s="24"/>
      <c r="E51" s="24"/>
      <c r="F51" s="24"/>
      <c r="G51" s="24"/>
      <c r="H51" s="24"/>
      <c r="I51" s="24"/>
      <c r="J51" s="24"/>
      <c r="K51" s="24"/>
      <c r="L51" s="22"/>
    </row>
    <row r="52" spans="1:47" s="2" customFormat="1" ht="16.5" customHeight="1">
      <c r="A52" s="37"/>
      <c r="B52" s="38"/>
      <c r="C52" s="39"/>
      <c r="D52" s="39"/>
      <c r="E52" s="390" t="s">
        <v>1927</v>
      </c>
      <c r="F52" s="392"/>
      <c r="G52" s="392"/>
      <c r="H52" s="392"/>
      <c r="I52" s="39"/>
      <c r="J52" s="39"/>
      <c r="K52" s="39"/>
      <c r="L52" s="116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</row>
    <row r="53" spans="1:47" s="2" customFormat="1" ht="12" customHeight="1">
      <c r="A53" s="37"/>
      <c r="B53" s="38"/>
      <c r="C53" s="31" t="s">
        <v>852</v>
      </c>
      <c r="D53" s="39"/>
      <c r="E53" s="39"/>
      <c r="F53" s="39"/>
      <c r="G53" s="39"/>
      <c r="H53" s="39"/>
      <c r="I53" s="39"/>
      <c r="J53" s="39"/>
      <c r="K53" s="39"/>
      <c r="L53" s="116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</row>
    <row r="54" spans="1:47" s="2" customFormat="1" ht="16.5" customHeight="1">
      <c r="A54" s="37"/>
      <c r="B54" s="38"/>
      <c r="C54" s="39"/>
      <c r="D54" s="39"/>
      <c r="E54" s="344" t="str">
        <f>E11</f>
        <v>01 - Technologická elektroinstalace a SŘTP - přípojka NN</v>
      </c>
      <c r="F54" s="392"/>
      <c r="G54" s="392"/>
      <c r="H54" s="392"/>
      <c r="I54" s="39"/>
      <c r="J54" s="39"/>
      <c r="K54" s="39"/>
      <c r="L54" s="116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</row>
    <row r="55" spans="1:47" s="2" customFormat="1" ht="7" customHeight="1">
      <c r="A55" s="37"/>
      <c r="B55" s="38"/>
      <c r="C55" s="39"/>
      <c r="D55" s="39"/>
      <c r="E55" s="39"/>
      <c r="F55" s="39"/>
      <c r="G55" s="39"/>
      <c r="H55" s="39"/>
      <c r="I55" s="39"/>
      <c r="J55" s="39"/>
      <c r="K55" s="39"/>
      <c r="L55" s="116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</row>
    <row r="56" spans="1:47" s="2" customFormat="1" ht="12" customHeight="1">
      <c r="A56" s="37"/>
      <c r="B56" s="38"/>
      <c r="C56" s="31" t="s">
        <v>22</v>
      </c>
      <c r="D56" s="39"/>
      <c r="E56" s="39"/>
      <c r="F56" s="29" t="str">
        <f>F14</f>
        <v>Český Brod</v>
      </c>
      <c r="G56" s="39"/>
      <c r="H56" s="39"/>
      <c r="I56" s="31" t="s">
        <v>24</v>
      </c>
      <c r="J56" s="62" t="str">
        <f>IF(J14="","",J14)</f>
        <v>31. 1. 2024</v>
      </c>
      <c r="K56" s="39"/>
      <c r="L56" s="116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</row>
    <row r="57" spans="1:47" s="2" customFormat="1" ht="7" customHeight="1">
      <c r="A57" s="37"/>
      <c r="B57" s="38"/>
      <c r="C57" s="39"/>
      <c r="D57" s="39"/>
      <c r="E57" s="39"/>
      <c r="F57" s="39"/>
      <c r="G57" s="39"/>
      <c r="H57" s="39"/>
      <c r="I57" s="39"/>
      <c r="J57" s="39"/>
      <c r="K57" s="39"/>
      <c r="L57" s="116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</row>
    <row r="58" spans="1:47" s="2" customFormat="1" ht="15.15" customHeight="1">
      <c r="A58" s="37"/>
      <c r="B58" s="38"/>
      <c r="C58" s="31" t="s">
        <v>30</v>
      </c>
      <c r="D58" s="39"/>
      <c r="E58" s="39"/>
      <c r="F58" s="29" t="str">
        <f>E17</f>
        <v>Město Český Brod</v>
      </c>
      <c r="G58" s="39"/>
      <c r="H58" s="39"/>
      <c r="I58" s="31" t="s">
        <v>37</v>
      </c>
      <c r="J58" s="35" t="str">
        <f>E23</f>
        <v>Ing. Petr Koblenc</v>
      </c>
      <c r="K58" s="39"/>
      <c r="L58" s="116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</row>
    <row r="59" spans="1:47" s="2" customFormat="1" ht="25.65" customHeight="1">
      <c r="A59" s="37"/>
      <c r="B59" s="38"/>
      <c r="C59" s="31" t="s">
        <v>36</v>
      </c>
      <c r="D59" s="39"/>
      <c r="E59" s="39"/>
      <c r="F59" s="29" t="str">
        <f>IF(E20="","",E20)</f>
        <v>1.SčV, a.s.</v>
      </c>
      <c r="G59" s="39"/>
      <c r="H59" s="39"/>
      <c r="I59" s="31" t="s">
        <v>40</v>
      </c>
      <c r="J59" s="35" t="str">
        <f>E26</f>
        <v>Vodohospodářský rozvoj a výstavba a.s.</v>
      </c>
      <c r="K59" s="39"/>
      <c r="L59" s="116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</row>
    <row r="60" spans="1:47" s="2" customFormat="1" ht="10.25" customHeight="1">
      <c r="A60" s="37"/>
      <c r="B60" s="38"/>
      <c r="C60" s="39"/>
      <c r="D60" s="39"/>
      <c r="E60" s="39"/>
      <c r="F60" s="39"/>
      <c r="G60" s="39"/>
      <c r="H60" s="39"/>
      <c r="I60" s="39"/>
      <c r="J60" s="39"/>
      <c r="K60" s="39"/>
      <c r="L60" s="116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</row>
    <row r="61" spans="1:47" s="2" customFormat="1" ht="29.25" customHeight="1">
      <c r="A61" s="37"/>
      <c r="B61" s="38"/>
      <c r="C61" s="139" t="s">
        <v>133</v>
      </c>
      <c r="D61" s="140"/>
      <c r="E61" s="140"/>
      <c r="F61" s="140"/>
      <c r="G61" s="140"/>
      <c r="H61" s="140"/>
      <c r="I61" s="140"/>
      <c r="J61" s="141" t="s">
        <v>134</v>
      </c>
      <c r="K61" s="140"/>
      <c r="L61" s="116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</row>
    <row r="62" spans="1:47" s="2" customFormat="1" ht="10.25" customHeight="1">
      <c r="A62" s="37"/>
      <c r="B62" s="38"/>
      <c r="C62" s="39"/>
      <c r="D62" s="39"/>
      <c r="E62" s="39"/>
      <c r="F62" s="39"/>
      <c r="G62" s="39"/>
      <c r="H62" s="39"/>
      <c r="I62" s="39"/>
      <c r="J62" s="39"/>
      <c r="K62" s="39"/>
      <c r="L62" s="116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</row>
    <row r="63" spans="1:47" s="2" customFormat="1" ht="22.75" customHeight="1">
      <c r="A63" s="37"/>
      <c r="B63" s="38"/>
      <c r="C63" s="142" t="s">
        <v>77</v>
      </c>
      <c r="D63" s="39"/>
      <c r="E63" s="39"/>
      <c r="F63" s="39"/>
      <c r="G63" s="39"/>
      <c r="H63" s="39"/>
      <c r="I63" s="39"/>
      <c r="J63" s="80">
        <f>J90</f>
        <v>114693.13</v>
      </c>
      <c r="K63" s="39"/>
      <c r="L63" s="116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U63" s="19" t="s">
        <v>135</v>
      </c>
    </row>
    <row r="64" spans="1:47" s="10" customFormat="1" ht="25" customHeight="1">
      <c r="B64" s="177"/>
      <c r="C64" s="178"/>
      <c r="D64" s="179" t="s">
        <v>225</v>
      </c>
      <c r="E64" s="180"/>
      <c r="F64" s="180"/>
      <c r="G64" s="180"/>
      <c r="H64" s="180"/>
      <c r="I64" s="180"/>
      <c r="J64" s="181">
        <f>J91</f>
        <v>114693.13</v>
      </c>
      <c r="K64" s="178"/>
      <c r="L64" s="182"/>
    </row>
    <row r="65" spans="1:31" s="11" customFormat="1" ht="19.899999999999999" customHeight="1">
      <c r="B65" s="183"/>
      <c r="C65" s="100"/>
      <c r="D65" s="184" t="s">
        <v>1514</v>
      </c>
      <c r="E65" s="185"/>
      <c r="F65" s="185"/>
      <c r="G65" s="185"/>
      <c r="H65" s="185"/>
      <c r="I65" s="185"/>
      <c r="J65" s="186">
        <f>J92</f>
        <v>6713.7000000000007</v>
      </c>
      <c r="K65" s="100"/>
      <c r="L65" s="187"/>
    </row>
    <row r="66" spans="1:31" s="11" customFormat="1" ht="19.899999999999999" customHeight="1">
      <c r="B66" s="183"/>
      <c r="C66" s="100"/>
      <c r="D66" s="184" t="s">
        <v>1929</v>
      </c>
      <c r="E66" s="185"/>
      <c r="F66" s="185"/>
      <c r="G66" s="185"/>
      <c r="H66" s="185"/>
      <c r="I66" s="185"/>
      <c r="J66" s="186">
        <f>J95</f>
        <v>9945.2099999999991</v>
      </c>
      <c r="K66" s="100"/>
      <c r="L66" s="187"/>
    </row>
    <row r="67" spans="1:31" s="11" customFormat="1" ht="19.899999999999999" customHeight="1">
      <c r="B67" s="183"/>
      <c r="C67" s="100"/>
      <c r="D67" s="184" t="s">
        <v>1930</v>
      </c>
      <c r="E67" s="185"/>
      <c r="F67" s="185"/>
      <c r="G67" s="185"/>
      <c r="H67" s="185"/>
      <c r="I67" s="185"/>
      <c r="J67" s="186">
        <f>J137</f>
        <v>92784.22</v>
      </c>
      <c r="K67" s="100"/>
      <c r="L67" s="187"/>
    </row>
    <row r="68" spans="1:31" s="11" customFormat="1" ht="19.899999999999999" customHeight="1">
      <c r="B68" s="183"/>
      <c r="C68" s="100"/>
      <c r="D68" s="184" t="s">
        <v>640</v>
      </c>
      <c r="E68" s="185"/>
      <c r="F68" s="185"/>
      <c r="G68" s="185"/>
      <c r="H68" s="185"/>
      <c r="I68" s="185"/>
      <c r="J68" s="186">
        <f>J183</f>
        <v>5250</v>
      </c>
      <c r="K68" s="100"/>
      <c r="L68" s="187"/>
    </row>
    <row r="69" spans="1:31" s="2" customFormat="1" ht="21.75" customHeight="1">
      <c r="A69" s="37"/>
      <c r="B69" s="38"/>
      <c r="C69" s="39"/>
      <c r="D69" s="39"/>
      <c r="E69" s="39"/>
      <c r="F69" s="39"/>
      <c r="G69" s="39"/>
      <c r="H69" s="39"/>
      <c r="I69" s="39"/>
      <c r="J69" s="39"/>
      <c r="K69" s="39"/>
      <c r="L69" s="116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</row>
    <row r="70" spans="1:31" s="2" customFormat="1" ht="7" customHeight="1">
      <c r="A70" s="37"/>
      <c r="B70" s="50"/>
      <c r="C70" s="51"/>
      <c r="D70" s="51"/>
      <c r="E70" s="51"/>
      <c r="F70" s="51"/>
      <c r="G70" s="51"/>
      <c r="H70" s="51"/>
      <c r="I70" s="51"/>
      <c r="J70" s="51"/>
      <c r="K70" s="51"/>
      <c r="L70" s="116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</row>
    <row r="74" spans="1:31" s="2" customFormat="1" ht="7" customHeight="1">
      <c r="A74" s="37"/>
      <c r="B74" s="52"/>
      <c r="C74" s="53"/>
      <c r="D74" s="53"/>
      <c r="E74" s="53"/>
      <c r="F74" s="53"/>
      <c r="G74" s="53"/>
      <c r="H74" s="53"/>
      <c r="I74" s="53"/>
      <c r="J74" s="53"/>
      <c r="K74" s="53"/>
      <c r="L74" s="116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</row>
    <row r="75" spans="1:31" s="2" customFormat="1" ht="25" customHeight="1">
      <c r="A75" s="37"/>
      <c r="B75" s="38"/>
      <c r="C75" s="25" t="s">
        <v>136</v>
      </c>
      <c r="D75" s="39"/>
      <c r="E75" s="39"/>
      <c r="F75" s="39"/>
      <c r="G75" s="39"/>
      <c r="H75" s="39"/>
      <c r="I75" s="39"/>
      <c r="J75" s="39"/>
      <c r="K75" s="39"/>
      <c r="L75" s="116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</row>
    <row r="76" spans="1:31" s="2" customFormat="1" ht="7" customHeight="1">
      <c r="A76" s="37"/>
      <c r="B76" s="38"/>
      <c r="C76" s="39"/>
      <c r="D76" s="39"/>
      <c r="E76" s="39"/>
      <c r="F76" s="39"/>
      <c r="G76" s="39"/>
      <c r="H76" s="39"/>
      <c r="I76" s="39"/>
      <c r="J76" s="39"/>
      <c r="K76" s="39"/>
      <c r="L76" s="116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</row>
    <row r="77" spans="1:31" s="2" customFormat="1" ht="12" customHeight="1">
      <c r="A77" s="37"/>
      <c r="B77" s="38"/>
      <c r="C77" s="31" t="s">
        <v>16</v>
      </c>
      <c r="D77" s="39"/>
      <c r="E77" s="39"/>
      <c r="F77" s="39"/>
      <c r="G77" s="39"/>
      <c r="H77" s="39"/>
      <c r="I77" s="39"/>
      <c r="J77" s="39"/>
      <c r="K77" s="39"/>
      <c r="L77" s="116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</row>
    <row r="78" spans="1:31" s="2" customFormat="1" ht="16.5" customHeight="1">
      <c r="A78" s="37"/>
      <c r="B78" s="38"/>
      <c r="C78" s="39"/>
      <c r="D78" s="39"/>
      <c r="E78" s="390" t="str">
        <f>E7</f>
        <v>Stavební úpravy přečerpávací stanice a odlehčovací komory 10 v ulici Sportovní</v>
      </c>
      <c r="F78" s="391"/>
      <c r="G78" s="391"/>
      <c r="H78" s="391"/>
      <c r="I78" s="39"/>
      <c r="J78" s="39"/>
      <c r="K78" s="39"/>
      <c r="L78" s="116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</row>
    <row r="79" spans="1:31" s="1" customFormat="1" ht="12" customHeight="1">
      <c r="B79" s="23"/>
      <c r="C79" s="31" t="s">
        <v>130</v>
      </c>
      <c r="D79" s="24"/>
      <c r="E79" s="24"/>
      <c r="F79" s="24"/>
      <c r="G79" s="24"/>
      <c r="H79" s="24"/>
      <c r="I79" s="24"/>
      <c r="J79" s="24"/>
      <c r="K79" s="24"/>
      <c r="L79" s="22"/>
    </row>
    <row r="80" spans="1:31" s="2" customFormat="1" ht="16.5" customHeight="1">
      <c r="A80" s="37"/>
      <c r="B80" s="38"/>
      <c r="C80" s="39"/>
      <c r="D80" s="39"/>
      <c r="E80" s="390" t="s">
        <v>1927</v>
      </c>
      <c r="F80" s="392"/>
      <c r="G80" s="392"/>
      <c r="H80" s="392"/>
      <c r="I80" s="39"/>
      <c r="J80" s="39"/>
      <c r="K80" s="39"/>
      <c r="L80" s="116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</row>
    <row r="81" spans="1:65" s="2" customFormat="1" ht="12" customHeight="1">
      <c r="A81" s="37"/>
      <c r="B81" s="38"/>
      <c r="C81" s="31" t="s">
        <v>852</v>
      </c>
      <c r="D81" s="39"/>
      <c r="E81" s="39"/>
      <c r="F81" s="39"/>
      <c r="G81" s="39"/>
      <c r="H81" s="39"/>
      <c r="I81" s="39"/>
      <c r="J81" s="39"/>
      <c r="K81" s="39"/>
      <c r="L81" s="116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</row>
    <row r="82" spans="1:65" s="2" customFormat="1" ht="16.5" customHeight="1">
      <c r="A82" s="37"/>
      <c r="B82" s="38"/>
      <c r="C82" s="39"/>
      <c r="D82" s="39"/>
      <c r="E82" s="344" t="str">
        <f>E11</f>
        <v>01 - Technologická elektroinstalace a SŘTP - přípojka NN</v>
      </c>
      <c r="F82" s="392"/>
      <c r="G82" s="392"/>
      <c r="H82" s="392"/>
      <c r="I82" s="39"/>
      <c r="J82" s="39"/>
      <c r="K82" s="39"/>
      <c r="L82" s="116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</row>
    <row r="83" spans="1:65" s="2" customFormat="1" ht="7" customHeight="1">
      <c r="A83" s="37"/>
      <c r="B83" s="38"/>
      <c r="C83" s="39"/>
      <c r="D83" s="39"/>
      <c r="E83" s="39"/>
      <c r="F83" s="39"/>
      <c r="G83" s="39"/>
      <c r="H83" s="39"/>
      <c r="I83" s="39"/>
      <c r="J83" s="39"/>
      <c r="K83" s="39"/>
      <c r="L83" s="116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</row>
    <row r="84" spans="1:65" s="2" customFormat="1" ht="12" customHeight="1">
      <c r="A84" s="37"/>
      <c r="B84" s="38"/>
      <c r="C84" s="31" t="s">
        <v>22</v>
      </c>
      <c r="D84" s="39"/>
      <c r="E84" s="39"/>
      <c r="F84" s="29" t="str">
        <f>F14</f>
        <v>Český Brod</v>
      </c>
      <c r="G84" s="39"/>
      <c r="H84" s="39"/>
      <c r="I84" s="31" t="s">
        <v>24</v>
      </c>
      <c r="J84" s="62" t="str">
        <f>IF(J14="","",J14)</f>
        <v>31. 1. 2024</v>
      </c>
      <c r="K84" s="39"/>
      <c r="L84" s="116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</row>
    <row r="85" spans="1:65" s="2" customFormat="1" ht="7" customHeight="1">
      <c r="A85" s="37"/>
      <c r="B85" s="38"/>
      <c r="C85" s="39"/>
      <c r="D85" s="39"/>
      <c r="E85" s="39"/>
      <c r="F85" s="39"/>
      <c r="G85" s="39"/>
      <c r="H85" s="39"/>
      <c r="I85" s="39"/>
      <c r="J85" s="39"/>
      <c r="K85" s="39"/>
      <c r="L85" s="116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</row>
    <row r="86" spans="1:65" s="2" customFormat="1" ht="15.15" customHeight="1">
      <c r="A86" s="37"/>
      <c r="B86" s="38"/>
      <c r="C86" s="31" t="s">
        <v>30</v>
      </c>
      <c r="D86" s="39"/>
      <c r="E86" s="39"/>
      <c r="F86" s="29" t="str">
        <f>E17</f>
        <v>Město Český Brod</v>
      </c>
      <c r="G86" s="39"/>
      <c r="H86" s="39"/>
      <c r="I86" s="31" t="s">
        <v>37</v>
      </c>
      <c r="J86" s="35" t="str">
        <f>E23</f>
        <v>Ing. Petr Koblenc</v>
      </c>
      <c r="K86" s="39"/>
      <c r="L86" s="116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</row>
    <row r="87" spans="1:65" s="2" customFormat="1" ht="25.65" customHeight="1">
      <c r="A87" s="37"/>
      <c r="B87" s="38"/>
      <c r="C87" s="31" t="s">
        <v>36</v>
      </c>
      <c r="D87" s="39"/>
      <c r="E87" s="39"/>
      <c r="F87" s="29" t="str">
        <f>IF(E20="","",E20)</f>
        <v>1.SčV, a.s.</v>
      </c>
      <c r="G87" s="39"/>
      <c r="H87" s="39"/>
      <c r="I87" s="31" t="s">
        <v>40</v>
      </c>
      <c r="J87" s="35" t="str">
        <f>E26</f>
        <v>Vodohospodářský rozvoj a výstavba a.s.</v>
      </c>
      <c r="K87" s="39"/>
      <c r="L87" s="116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</row>
    <row r="88" spans="1:65" s="2" customFormat="1" ht="10.25" customHeight="1">
      <c r="A88" s="37"/>
      <c r="B88" s="38"/>
      <c r="C88" s="39"/>
      <c r="D88" s="39"/>
      <c r="E88" s="39"/>
      <c r="F88" s="39"/>
      <c r="G88" s="39"/>
      <c r="H88" s="39"/>
      <c r="I88" s="39"/>
      <c r="J88" s="39"/>
      <c r="K88" s="39"/>
      <c r="L88" s="116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</row>
    <row r="89" spans="1:65" s="9" customFormat="1" ht="29.25" customHeight="1">
      <c r="A89" s="143"/>
      <c r="B89" s="144"/>
      <c r="C89" s="145" t="s">
        <v>137</v>
      </c>
      <c r="D89" s="146" t="s">
        <v>64</v>
      </c>
      <c r="E89" s="146" t="s">
        <v>60</v>
      </c>
      <c r="F89" s="146" t="s">
        <v>61</v>
      </c>
      <c r="G89" s="146" t="s">
        <v>138</v>
      </c>
      <c r="H89" s="146" t="s">
        <v>139</v>
      </c>
      <c r="I89" s="146" t="s">
        <v>140</v>
      </c>
      <c r="J89" s="146" t="s">
        <v>134</v>
      </c>
      <c r="K89" s="147" t="s">
        <v>141</v>
      </c>
      <c r="L89" s="148"/>
      <c r="M89" s="71" t="s">
        <v>35</v>
      </c>
      <c r="N89" s="72" t="s">
        <v>49</v>
      </c>
      <c r="O89" s="72" t="s">
        <v>142</v>
      </c>
      <c r="P89" s="72" t="s">
        <v>143</v>
      </c>
      <c r="Q89" s="72" t="s">
        <v>144</v>
      </c>
      <c r="R89" s="72" t="s">
        <v>145</v>
      </c>
      <c r="S89" s="72" t="s">
        <v>146</v>
      </c>
      <c r="T89" s="73" t="s">
        <v>147</v>
      </c>
      <c r="U89" s="143"/>
      <c r="V89" s="143"/>
      <c r="W89" s="143"/>
      <c r="X89" s="143"/>
      <c r="Y89" s="143"/>
      <c r="Z89" s="143"/>
      <c r="AA89" s="143"/>
      <c r="AB89" s="143"/>
      <c r="AC89" s="143"/>
      <c r="AD89" s="143"/>
      <c r="AE89" s="143"/>
    </row>
    <row r="90" spans="1:65" s="2" customFormat="1" ht="22.75" customHeight="1">
      <c r="A90" s="37"/>
      <c r="B90" s="38"/>
      <c r="C90" s="78" t="s">
        <v>148</v>
      </c>
      <c r="D90" s="39"/>
      <c r="E90" s="39"/>
      <c r="F90" s="39"/>
      <c r="G90" s="39"/>
      <c r="H90" s="39"/>
      <c r="I90" s="39"/>
      <c r="J90" s="149">
        <f>BK90</f>
        <v>114693.13</v>
      </c>
      <c r="K90" s="39"/>
      <c r="L90" s="42"/>
      <c r="M90" s="74"/>
      <c r="N90" s="150"/>
      <c r="O90" s="75"/>
      <c r="P90" s="151">
        <f>P91</f>
        <v>0</v>
      </c>
      <c r="Q90" s="75"/>
      <c r="R90" s="151">
        <f>R91</f>
        <v>2.7470674800000001</v>
      </c>
      <c r="S90" s="75"/>
      <c r="T90" s="152">
        <f>T91</f>
        <v>0</v>
      </c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T90" s="19" t="s">
        <v>78</v>
      </c>
      <c r="AU90" s="19" t="s">
        <v>135</v>
      </c>
      <c r="BK90" s="153">
        <f>BK91</f>
        <v>114693.13</v>
      </c>
    </row>
    <row r="91" spans="1:65" s="12" customFormat="1" ht="25.9" customHeight="1">
      <c r="B91" s="188"/>
      <c r="C91" s="189"/>
      <c r="D91" s="190" t="s">
        <v>78</v>
      </c>
      <c r="E91" s="191" t="s">
        <v>240</v>
      </c>
      <c r="F91" s="191" t="s">
        <v>241</v>
      </c>
      <c r="G91" s="189"/>
      <c r="H91" s="189"/>
      <c r="I91" s="192"/>
      <c r="J91" s="193">
        <f>BK91</f>
        <v>114693.13</v>
      </c>
      <c r="K91" s="189"/>
      <c r="L91" s="194"/>
      <c r="M91" s="195"/>
      <c r="N91" s="196"/>
      <c r="O91" s="196"/>
      <c r="P91" s="197">
        <f>P92+P95+P137+P183</f>
        <v>0</v>
      </c>
      <c r="Q91" s="196"/>
      <c r="R91" s="197">
        <f>R92+R95+R137+R183</f>
        <v>2.7470674800000001</v>
      </c>
      <c r="S91" s="196"/>
      <c r="T91" s="198">
        <f>T92+T95+T137+T183</f>
        <v>0</v>
      </c>
      <c r="AR91" s="199" t="s">
        <v>87</v>
      </c>
      <c r="AT91" s="200" t="s">
        <v>78</v>
      </c>
      <c r="AU91" s="200" t="s">
        <v>79</v>
      </c>
      <c r="AY91" s="199" t="s">
        <v>154</v>
      </c>
      <c r="BK91" s="201">
        <f>BK92+BK95+BK137+BK183</f>
        <v>114693.13</v>
      </c>
    </row>
    <row r="92" spans="1:65" s="12" customFormat="1" ht="22.75" customHeight="1">
      <c r="B92" s="188"/>
      <c r="C92" s="189"/>
      <c r="D92" s="190" t="s">
        <v>78</v>
      </c>
      <c r="E92" s="202" t="s">
        <v>87</v>
      </c>
      <c r="F92" s="202" t="s">
        <v>1517</v>
      </c>
      <c r="G92" s="189"/>
      <c r="H92" s="189"/>
      <c r="I92" s="192"/>
      <c r="J92" s="203">
        <f>BK92</f>
        <v>6713.7000000000007</v>
      </c>
      <c r="K92" s="189"/>
      <c r="L92" s="194"/>
      <c r="M92" s="195"/>
      <c r="N92" s="196"/>
      <c r="O92" s="196"/>
      <c r="P92" s="197">
        <f>SUM(P93:P94)</f>
        <v>0</v>
      </c>
      <c r="Q92" s="196"/>
      <c r="R92" s="197">
        <f>SUM(R93:R94)</f>
        <v>0</v>
      </c>
      <c r="S92" s="196"/>
      <c r="T92" s="198">
        <f>SUM(T93:T94)</f>
        <v>0</v>
      </c>
      <c r="AR92" s="199" t="s">
        <v>87</v>
      </c>
      <c r="AT92" s="200" t="s">
        <v>78</v>
      </c>
      <c r="AU92" s="200" t="s">
        <v>87</v>
      </c>
      <c r="AY92" s="199" t="s">
        <v>154</v>
      </c>
      <c r="BK92" s="201">
        <f>SUM(BK93:BK94)</f>
        <v>6713.7000000000007</v>
      </c>
    </row>
    <row r="93" spans="1:65" s="2" customFormat="1" ht="16.5" customHeight="1">
      <c r="A93" s="37"/>
      <c r="B93" s="38"/>
      <c r="C93" s="154" t="s">
        <v>87</v>
      </c>
      <c r="D93" s="154" t="s">
        <v>149</v>
      </c>
      <c r="E93" s="155" t="s">
        <v>1931</v>
      </c>
      <c r="F93" s="156" t="s">
        <v>1932</v>
      </c>
      <c r="G93" s="157" t="s">
        <v>245</v>
      </c>
      <c r="H93" s="158">
        <v>1</v>
      </c>
      <c r="I93" s="159">
        <v>5824.35</v>
      </c>
      <c r="J93" s="160">
        <f>ROUND(I93*H93,2)</f>
        <v>5824.35</v>
      </c>
      <c r="K93" s="156" t="s">
        <v>35</v>
      </c>
      <c r="L93" s="42"/>
      <c r="M93" s="161" t="s">
        <v>35</v>
      </c>
      <c r="N93" s="162" t="s">
        <v>50</v>
      </c>
      <c r="O93" s="67"/>
      <c r="P93" s="163">
        <f>O93*H93</f>
        <v>0</v>
      </c>
      <c r="Q93" s="163">
        <v>0</v>
      </c>
      <c r="R93" s="163">
        <f>Q93*H93</f>
        <v>0</v>
      </c>
      <c r="S93" s="163">
        <v>0</v>
      </c>
      <c r="T93" s="164">
        <f>S93*H93</f>
        <v>0</v>
      </c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R93" s="165" t="s">
        <v>163</v>
      </c>
      <c r="AT93" s="165" t="s">
        <v>149</v>
      </c>
      <c r="AU93" s="165" t="s">
        <v>89</v>
      </c>
      <c r="AY93" s="19" t="s">
        <v>154</v>
      </c>
      <c r="BE93" s="166">
        <f>IF(N93="základní",J93,0)</f>
        <v>5824.35</v>
      </c>
      <c r="BF93" s="166">
        <f>IF(N93="snížená",J93,0)</f>
        <v>0</v>
      </c>
      <c r="BG93" s="166">
        <f>IF(N93="zákl. přenesená",J93,0)</f>
        <v>0</v>
      </c>
      <c r="BH93" s="166">
        <f>IF(N93="sníž. přenesená",J93,0)</f>
        <v>0</v>
      </c>
      <c r="BI93" s="166">
        <f>IF(N93="nulová",J93,0)</f>
        <v>0</v>
      </c>
      <c r="BJ93" s="19" t="s">
        <v>87</v>
      </c>
      <c r="BK93" s="166">
        <f>ROUND(I93*H93,2)</f>
        <v>5824.35</v>
      </c>
      <c r="BL93" s="19" t="s">
        <v>163</v>
      </c>
      <c r="BM93" s="165" t="s">
        <v>1933</v>
      </c>
    </row>
    <row r="94" spans="1:65" s="2" customFormat="1" ht="16.5" customHeight="1">
      <c r="A94" s="37"/>
      <c r="B94" s="38"/>
      <c r="C94" s="154" t="s">
        <v>89</v>
      </c>
      <c r="D94" s="154" t="s">
        <v>149</v>
      </c>
      <c r="E94" s="155" t="s">
        <v>1934</v>
      </c>
      <c r="F94" s="156" t="s">
        <v>1935</v>
      </c>
      <c r="G94" s="157" t="s">
        <v>245</v>
      </c>
      <c r="H94" s="158">
        <v>1</v>
      </c>
      <c r="I94" s="159">
        <v>889.35</v>
      </c>
      <c r="J94" s="160">
        <f>ROUND(I94*H94,2)</f>
        <v>889.35</v>
      </c>
      <c r="K94" s="156" t="s">
        <v>35</v>
      </c>
      <c r="L94" s="42"/>
      <c r="M94" s="161" t="s">
        <v>35</v>
      </c>
      <c r="N94" s="162" t="s">
        <v>50</v>
      </c>
      <c r="O94" s="67"/>
      <c r="P94" s="163">
        <f>O94*H94</f>
        <v>0</v>
      </c>
      <c r="Q94" s="163">
        <v>0</v>
      </c>
      <c r="R94" s="163">
        <f>Q94*H94</f>
        <v>0</v>
      </c>
      <c r="S94" s="163">
        <v>0</v>
      </c>
      <c r="T94" s="164">
        <f>S94*H94</f>
        <v>0</v>
      </c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R94" s="165" t="s">
        <v>163</v>
      </c>
      <c r="AT94" s="165" t="s">
        <v>149</v>
      </c>
      <c r="AU94" s="165" t="s">
        <v>89</v>
      </c>
      <c r="AY94" s="19" t="s">
        <v>154</v>
      </c>
      <c r="BE94" s="166">
        <f>IF(N94="základní",J94,0)</f>
        <v>889.35</v>
      </c>
      <c r="BF94" s="166">
        <f>IF(N94="snížená",J94,0)</f>
        <v>0</v>
      </c>
      <c r="BG94" s="166">
        <f>IF(N94="zákl. přenesená",J94,0)</f>
        <v>0</v>
      </c>
      <c r="BH94" s="166">
        <f>IF(N94="sníž. přenesená",J94,0)</f>
        <v>0</v>
      </c>
      <c r="BI94" s="166">
        <f>IF(N94="nulová",J94,0)</f>
        <v>0</v>
      </c>
      <c r="BJ94" s="19" t="s">
        <v>87</v>
      </c>
      <c r="BK94" s="166">
        <f>ROUND(I94*H94,2)</f>
        <v>889.35</v>
      </c>
      <c r="BL94" s="19" t="s">
        <v>163</v>
      </c>
      <c r="BM94" s="165" t="s">
        <v>1936</v>
      </c>
    </row>
    <row r="95" spans="1:65" s="12" customFormat="1" ht="22.75" customHeight="1">
      <c r="B95" s="188"/>
      <c r="C95" s="189"/>
      <c r="D95" s="190" t="s">
        <v>78</v>
      </c>
      <c r="E95" s="202" t="s">
        <v>89</v>
      </c>
      <c r="F95" s="202" t="s">
        <v>1937</v>
      </c>
      <c r="G95" s="189"/>
      <c r="H95" s="189"/>
      <c r="I95" s="192"/>
      <c r="J95" s="203">
        <f>BK95</f>
        <v>9945.2099999999991</v>
      </c>
      <c r="K95" s="189"/>
      <c r="L95" s="194"/>
      <c r="M95" s="195"/>
      <c r="N95" s="196"/>
      <c r="O95" s="196"/>
      <c r="P95" s="197">
        <f>SUM(P96:P136)</f>
        <v>0</v>
      </c>
      <c r="Q95" s="196"/>
      <c r="R95" s="197">
        <f>SUM(R96:R136)</f>
        <v>1.2360000000000001E-2</v>
      </c>
      <c r="S95" s="196"/>
      <c r="T95" s="198">
        <f>SUM(T96:T136)</f>
        <v>0</v>
      </c>
      <c r="AR95" s="199" t="s">
        <v>87</v>
      </c>
      <c r="AT95" s="200" t="s">
        <v>78</v>
      </c>
      <c r="AU95" s="200" t="s">
        <v>87</v>
      </c>
      <c r="AY95" s="199" t="s">
        <v>154</v>
      </c>
      <c r="BK95" s="201">
        <f>SUM(BK96:BK136)</f>
        <v>9945.2099999999991</v>
      </c>
    </row>
    <row r="96" spans="1:65" s="2" customFormat="1" ht="16.5" customHeight="1">
      <c r="A96" s="37"/>
      <c r="B96" s="38"/>
      <c r="C96" s="228" t="s">
        <v>159</v>
      </c>
      <c r="D96" s="228" t="s">
        <v>463</v>
      </c>
      <c r="E96" s="229" t="s">
        <v>1938</v>
      </c>
      <c r="F96" s="230" t="s">
        <v>1939</v>
      </c>
      <c r="G96" s="231" t="s">
        <v>1940</v>
      </c>
      <c r="H96" s="232">
        <v>0.01</v>
      </c>
      <c r="I96" s="233">
        <v>312.89999999999998</v>
      </c>
      <c r="J96" s="234">
        <f>ROUND(I96*H96,2)</f>
        <v>3.13</v>
      </c>
      <c r="K96" s="230" t="s">
        <v>35</v>
      </c>
      <c r="L96" s="235"/>
      <c r="M96" s="236" t="s">
        <v>35</v>
      </c>
      <c r="N96" s="237" t="s">
        <v>50</v>
      </c>
      <c r="O96" s="67"/>
      <c r="P96" s="163">
        <f>O96*H96</f>
        <v>0</v>
      </c>
      <c r="Q96" s="163">
        <v>0.9</v>
      </c>
      <c r="R96" s="163">
        <f>Q96*H96</f>
        <v>9.0000000000000011E-3</v>
      </c>
      <c r="S96" s="163">
        <v>0</v>
      </c>
      <c r="T96" s="164">
        <f>S96*H96</f>
        <v>0</v>
      </c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R96" s="165" t="s">
        <v>179</v>
      </c>
      <c r="AT96" s="165" t="s">
        <v>463</v>
      </c>
      <c r="AU96" s="165" t="s">
        <v>89</v>
      </c>
      <c r="AY96" s="19" t="s">
        <v>154</v>
      </c>
      <c r="BE96" s="166">
        <f>IF(N96="základní",J96,0)</f>
        <v>3.13</v>
      </c>
      <c r="BF96" s="166">
        <f>IF(N96="snížená",J96,0)</f>
        <v>0</v>
      </c>
      <c r="BG96" s="166">
        <f>IF(N96="zákl. přenesená",J96,0)</f>
        <v>0</v>
      </c>
      <c r="BH96" s="166">
        <f>IF(N96="sníž. přenesená",J96,0)</f>
        <v>0</v>
      </c>
      <c r="BI96" s="166">
        <f>IF(N96="nulová",J96,0)</f>
        <v>0</v>
      </c>
      <c r="BJ96" s="19" t="s">
        <v>87</v>
      </c>
      <c r="BK96" s="166">
        <f>ROUND(I96*H96,2)</f>
        <v>3.13</v>
      </c>
      <c r="BL96" s="19" t="s">
        <v>163</v>
      </c>
      <c r="BM96" s="165" t="s">
        <v>1941</v>
      </c>
    </row>
    <row r="97" spans="1:65" s="13" customFormat="1" ht="10">
      <c r="B97" s="204"/>
      <c r="C97" s="205"/>
      <c r="D97" s="167" t="s">
        <v>247</v>
      </c>
      <c r="E97" s="206" t="s">
        <v>35</v>
      </c>
      <c r="F97" s="207" t="s">
        <v>1942</v>
      </c>
      <c r="G97" s="205"/>
      <c r="H97" s="208">
        <v>0.01</v>
      </c>
      <c r="I97" s="209"/>
      <c r="J97" s="205"/>
      <c r="K97" s="205"/>
      <c r="L97" s="210"/>
      <c r="M97" s="211"/>
      <c r="N97" s="212"/>
      <c r="O97" s="212"/>
      <c r="P97" s="212"/>
      <c r="Q97" s="212"/>
      <c r="R97" s="212"/>
      <c r="S97" s="212"/>
      <c r="T97" s="213"/>
      <c r="AT97" s="214" t="s">
        <v>247</v>
      </c>
      <c r="AU97" s="214" t="s">
        <v>89</v>
      </c>
      <c r="AV97" s="13" t="s">
        <v>89</v>
      </c>
      <c r="AW97" s="13" t="s">
        <v>39</v>
      </c>
      <c r="AX97" s="13" t="s">
        <v>87</v>
      </c>
      <c r="AY97" s="214" t="s">
        <v>154</v>
      </c>
    </row>
    <row r="98" spans="1:65" s="2" customFormat="1" ht="37.75" customHeight="1">
      <c r="A98" s="37"/>
      <c r="B98" s="38"/>
      <c r="C98" s="154" t="s">
        <v>163</v>
      </c>
      <c r="D98" s="154" t="s">
        <v>149</v>
      </c>
      <c r="E98" s="155" t="s">
        <v>1943</v>
      </c>
      <c r="F98" s="156" t="s">
        <v>1944</v>
      </c>
      <c r="G98" s="157" t="s">
        <v>274</v>
      </c>
      <c r="H98" s="158">
        <v>8</v>
      </c>
      <c r="I98" s="159">
        <v>265</v>
      </c>
      <c r="J98" s="160">
        <f>ROUND(I98*H98,2)</f>
        <v>2120</v>
      </c>
      <c r="K98" s="156" t="s">
        <v>251</v>
      </c>
      <c r="L98" s="42"/>
      <c r="M98" s="161" t="s">
        <v>35</v>
      </c>
      <c r="N98" s="162" t="s">
        <v>50</v>
      </c>
      <c r="O98" s="67"/>
      <c r="P98" s="163">
        <f>O98*H98</f>
        <v>0</v>
      </c>
      <c r="Q98" s="163">
        <v>0</v>
      </c>
      <c r="R98" s="163">
        <f>Q98*H98</f>
        <v>0</v>
      </c>
      <c r="S98" s="163">
        <v>0</v>
      </c>
      <c r="T98" s="164">
        <f>S98*H98</f>
        <v>0</v>
      </c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R98" s="165" t="s">
        <v>590</v>
      </c>
      <c r="AT98" s="165" t="s">
        <v>149</v>
      </c>
      <c r="AU98" s="165" t="s">
        <v>89</v>
      </c>
      <c r="AY98" s="19" t="s">
        <v>154</v>
      </c>
      <c r="BE98" s="166">
        <f>IF(N98="základní",J98,0)</f>
        <v>2120</v>
      </c>
      <c r="BF98" s="166">
        <f>IF(N98="snížená",J98,0)</f>
        <v>0</v>
      </c>
      <c r="BG98" s="166">
        <f>IF(N98="zákl. přenesená",J98,0)</f>
        <v>0</v>
      </c>
      <c r="BH98" s="166">
        <f>IF(N98="sníž. přenesená",J98,0)</f>
        <v>0</v>
      </c>
      <c r="BI98" s="166">
        <f>IF(N98="nulová",J98,0)</f>
        <v>0</v>
      </c>
      <c r="BJ98" s="19" t="s">
        <v>87</v>
      </c>
      <c r="BK98" s="166">
        <f>ROUND(I98*H98,2)</f>
        <v>2120</v>
      </c>
      <c r="BL98" s="19" t="s">
        <v>590</v>
      </c>
      <c r="BM98" s="165" t="s">
        <v>1945</v>
      </c>
    </row>
    <row r="99" spans="1:65" s="2" customFormat="1" ht="10">
      <c r="A99" s="37"/>
      <c r="B99" s="38"/>
      <c r="C99" s="39"/>
      <c r="D99" s="215" t="s">
        <v>253</v>
      </c>
      <c r="E99" s="39"/>
      <c r="F99" s="216" t="s">
        <v>1946</v>
      </c>
      <c r="G99" s="39"/>
      <c r="H99" s="39"/>
      <c r="I99" s="169"/>
      <c r="J99" s="39"/>
      <c r="K99" s="39"/>
      <c r="L99" s="42"/>
      <c r="M99" s="170"/>
      <c r="N99" s="171"/>
      <c r="O99" s="67"/>
      <c r="P99" s="67"/>
      <c r="Q99" s="67"/>
      <c r="R99" s="67"/>
      <c r="S99" s="67"/>
      <c r="T99" s="68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T99" s="19" t="s">
        <v>253</v>
      </c>
      <c r="AU99" s="19" t="s">
        <v>89</v>
      </c>
    </row>
    <row r="100" spans="1:65" s="13" customFormat="1" ht="10">
      <c r="B100" s="204"/>
      <c r="C100" s="205"/>
      <c r="D100" s="167" t="s">
        <v>247</v>
      </c>
      <c r="E100" s="206" t="s">
        <v>35</v>
      </c>
      <c r="F100" s="207" t="s">
        <v>179</v>
      </c>
      <c r="G100" s="205"/>
      <c r="H100" s="208">
        <v>8</v>
      </c>
      <c r="I100" s="209"/>
      <c r="J100" s="205"/>
      <c r="K100" s="205"/>
      <c r="L100" s="210"/>
      <c r="M100" s="211"/>
      <c r="N100" s="212"/>
      <c r="O100" s="212"/>
      <c r="P100" s="212"/>
      <c r="Q100" s="212"/>
      <c r="R100" s="212"/>
      <c r="S100" s="212"/>
      <c r="T100" s="213"/>
      <c r="AT100" s="214" t="s">
        <v>247</v>
      </c>
      <c r="AU100" s="214" t="s">
        <v>89</v>
      </c>
      <c r="AV100" s="13" t="s">
        <v>89</v>
      </c>
      <c r="AW100" s="13" t="s">
        <v>39</v>
      </c>
      <c r="AX100" s="13" t="s">
        <v>87</v>
      </c>
      <c r="AY100" s="214" t="s">
        <v>154</v>
      </c>
    </row>
    <row r="101" spans="1:65" s="2" customFormat="1" ht="37.75" customHeight="1">
      <c r="A101" s="37"/>
      <c r="B101" s="38"/>
      <c r="C101" s="154" t="s">
        <v>167</v>
      </c>
      <c r="D101" s="154" t="s">
        <v>149</v>
      </c>
      <c r="E101" s="155" t="s">
        <v>699</v>
      </c>
      <c r="F101" s="156" t="s">
        <v>700</v>
      </c>
      <c r="G101" s="157" t="s">
        <v>662</v>
      </c>
      <c r="H101" s="158">
        <v>4.8</v>
      </c>
      <c r="I101" s="159">
        <v>80</v>
      </c>
      <c r="J101" s="160">
        <f>ROUND(I101*H101,2)</f>
        <v>384</v>
      </c>
      <c r="K101" s="156" t="s">
        <v>251</v>
      </c>
      <c r="L101" s="42"/>
      <c r="M101" s="161" t="s">
        <v>35</v>
      </c>
      <c r="N101" s="162" t="s">
        <v>50</v>
      </c>
      <c r="O101" s="67"/>
      <c r="P101" s="163">
        <f>O101*H101</f>
        <v>0</v>
      </c>
      <c r="Q101" s="163">
        <v>0</v>
      </c>
      <c r="R101" s="163">
        <f>Q101*H101</f>
        <v>0</v>
      </c>
      <c r="S101" s="163">
        <v>0</v>
      </c>
      <c r="T101" s="164">
        <f>S101*H101</f>
        <v>0</v>
      </c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R101" s="165" t="s">
        <v>590</v>
      </c>
      <c r="AT101" s="165" t="s">
        <v>149</v>
      </c>
      <c r="AU101" s="165" t="s">
        <v>89</v>
      </c>
      <c r="AY101" s="19" t="s">
        <v>154</v>
      </c>
      <c r="BE101" s="166">
        <f>IF(N101="základní",J101,0)</f>
        <v>384</v>
      </c>
      <c r="BF101" s="166">
        <f>IF(N101="snížená",J101,0)</f>
        <v>0</v>
      </c>
      <c r="BG101" s="166">
        <f>IF(N101="zákl. přenesená",J101,0)</f>
        <v>0</v>
      </c>
      <c r="BH101" s="166">
        <f>IF(N101="sníž. přenesená",J101,0)</f>
        <v>0</v>
      </c>
      <c r="BI101" s="166">
        <f>IF(N101="nulová",J101,0)</f>
        <v>0</v>
      </c>
      <c r="BJ101" s="19" t="s">
        <v>87</v>
      </c>
      <c r="BK101" s="166">
        <f>ROUND(I101*H101,2)</f>
        <v>384</v>
      </c>
      <c r="BL101" s="19" t="s">
        <v>590</v>
      </c>
      <c r="BM101" s="165" t="s">
        <v>1947</v>
      </c>
    </row>
    <row r="102" spans="1:65" s="2" customFormat="1" ht="10">
      <c r="A102" s="37"/>
      <c r="B102" s="38"/>
      <c r="C102" s="39"/>
      <c r="D102" s="215" t="s">
        <v>253</v>
      </c>
      <c r="E102" s="39"/>
      <c r="F102" s="216" t="s">
        <v>702</v>
      </c>
      <c r="G102" s="39"/>
      <c r="H102" s="39"/>
      <c r="I102" s="169"/>
      <c r="J102" s="39"/>
      <c r="K102" s="39"/>
      <c r="L102" s="42"/>
      <c r="M102" s="170"/>
      <c r="N102" s="171"/>
      <c r="O102" s="67"/>
      <c r="P102" s="67"/>
      <c r="Q102" s="67"/>
      <c r="R102" s="67"/>
      <c r="S102" s="67"/>
      <c r="T102" s="68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T102" s="19" t="s">
        <v>253</v>
      </c>
      <c r="AU102" s="19" t="s">
        <v>89</v>
      </c>
    </row>
    <row r="103" spans="1:65" s="13" customFormat="1" ht="10">
      <c r="B103" s="204"/>
      <c r="C103" s="205"/>
      <c r="D103" s="167" t="s">
        <v>247</v>
      </c>
      <c r="E103" s="206" t="s">
        <v>35</v>
      </c>
      <c r="F103" s="207" t="s">
        <v>1948</v>
      </c>
      <c r="G103" s="205"/>
      <c r="H103" s="208">
        <v>4.8</v>
      </c>
      <c r="I103" s="209"/>
      <c r="J103" s="205"/>
      <c r="K103" s="205"/>
      <c r="L103" s="210"/>
      <c r="M103" s="211"/>
      <c r="N103" s="212"/>
      <c r="O103" s="212"/>
      <c r="P103" s="212"/>
      <c r="Q103" s="212"/>
      <c r="R103" s="212"/>
      <c r="S103" s="212"/>
      <c r="T103" s="213"/>
      <c r="AT103" s="214" t="s">
        <v>247</v>
      </c>
      <c r="AU103" s="214" t="s">
        <v>89</v>
      </c>
      <c r="AV103" s="13" t="s">
        <v>89</v>
      </c>
      <c r="AW103" s="13" t="s">
        <v>39</v>
      </c>
      <c r="AX103" s="13" t="s">
        <v>87</v>
      </c>
      <c r="AY103" s="214" t="s">
        <v>154</v>
      </c>
    </row>
    <row r="104" spans="1:65" s="2" customFormat="1" ht="24.15" customHeight="1">
      <c r="A104" s="37"/>
      <c r="B104" s="38"/>
      <c r="C104" s="154" t="s">
        <v>171</v>
      </c>
      <c r="D104" s="154" t="s">
        <v>149</v>
      </c>
      <c r="E104" s="155" t="s">
        <v>704</v>
      </c>
      <c r="F104" s="156" t="s">
        <v>610</v>
      </c>
      <c r="G104" s="157" t="s">
        <v>562</v>
      </c>
      <c r="H104" s="158">
        <v>9.1199999999999992</v>
      </c>
      <c r="I104" s="159">
        <v>180</v>
      </c>
      <c r="J104" s="160">
        <f>ROUND(I104*H104,2)</f>
        <v>1641.6</v>
      </c>
      <c r="K104" s="156" t="s">
        <v>251</v>
      </c>
      <c r="L104" s="42"/>
      <c r="M104" s="161" t="s">
        <v>35</v>
      </c>
      <c r="N104" s="162" t="s">
        <v>50</v>
      </c>
      <c r="O104" s="67"/>
      <c r="P104" s="163">
        <f>O104*H104</f>
        <v>0</v>
      </c>
      <c r="Q104" s="163">
        <v>0</v>
      </c>
      <c r="R104" s="163">
        <f>Q104*H104</f>
        <v>0</v>
      </c>
      <c r="S104" s="163">
        <v>0</v>
      </c>
      <c r="T104" s="164">
        <f>S104*H104</f>
        <v>0</v>
      </c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R104" s="165" t="s">
        <v>590</v>
      </c>
      <c r="AT104" s="165" t="s">
        <v>149</v>
      </c>
      <c r="AU104" s="165" t="s">
        <v>89</v>
      </c>
      <c r="AY104" s="19" t="s">
        <v>154</v>
      </c>
      <c r="BE104" s="166">
        <f>IF(N104="základní",J104,0)</f>
        <v>1641.6</v>
      </c>
      <c r="BF104" s="166">
        <f>IF(N104="snížená",J104,0)</f>
        <v>0</v>
      </c>
      <c r="BG104" s="166">
        <f>IF(N104="zákl. přenesená",J104,0)</f>
        <v>0</v>
      </c>
      <c r="BH104" s="166">
        <f>IF(N104="sníž. přenesená",J104,0)</f>
        <v>0</v>
      </c>
      <c r="BI104" s="166">
        <f>IF(N104="nulová",J104,0)</f>
        <v>0</v>
      </c>
      <c r="BJ104" s="19" t="s">
        <v>87</v>
      </c>
      <c r="BK104" s="166">
        <f>ROUND(I104*H104,2)</f>
        <v>1641.6</v>
      </c>
      <c r="BL104" s="19" t="s">
        <v>590</v>
      </c>
      <c r="BM104" s="165" t="s">
        <v>1949</v>
      </c>
    </row>
    <row r="105" spans="1:65" s="2" customFormat="1" ht="10">
      <c r="A105" s="37"/>
      <c r="B105" s="38"/>
      <c r="C105" s="39"/>
      <c r="D105" s="215" t="s">
        <v>253</v>
      </c>
      <c r="E105" s="39"/>
      <c r="F105" s="216" t="s">
        <v>706</v>
      </c>
      <c r="G105" s="39"/>
      <c r="H105" s="39"/>
      <c r="I105" s="169"/>
      <c r="J105" s="39"/>
      <c r="K105" s="39"/>
      <c r="L105" s="42"/>
      <c r="M105" s="170"/>
      <c r="N105" s="171"/>
      <c r="O105" s="67"/>
      <c r="P105" s="67"/>
      <c r="Q105" s="67"/>
      <c r="R105" s="67"/>
      <c r="S105" s="67"/>
      <c r="T105" s="68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T105" s="19" t="s">
        <v>253</v>
      </c>
      <c r="AU105" s="19" t="s">
        <v>89</v>
      </c>
    </row>
    <row r="106" spans="1:65" s="13" customFormat="1" ht="10">
      <c r="B106" s="204"/>
      <c r="C106" s="205"/>
      <c r="D106" s="167" t="s">
        <v>247</v>
      </c>
      <c r="E106" s="206" t="s">
        <v>35</v>
      </c>
      <c r="F106" s="207" t="s">
        <v>1950</v>
      </c>
      <c r="G106" s="205"/>
      <c r="H106" s="208">
        <v>4.8</v>
      </c>
      <c r="I106" s="209"/>
      <c r="J106" s="205"/>
      <c r="K106" s="205"/>
      <c r="L106" s="210"/>
      <c r="M106" s="211"/>
      <c r="N106" s="212"/>
      <c r="O106" s="212"/>
      <c r="P106" s="212"/>
      <c r="Q106" s="212"/>
      <c r="R106" s="212"/>
      <c r="S106" s="212"/>
      <c r="T106" s="213"/>
      <c r="AT106" s="214" t="s">
        <v>247</v>
      </c>
      <c r="AU106" s="214" t="s">
        <v>89</v>
      </c>
      <c r="AV106" s="13" t="s">
        <v>89</v>
      </c>
      <c r="AW106" s="13" t="s">
        <v>39</v>
      </c>
      <c r="AX106" s="13" t="s">
        <v>79</v>
      </c>
      <c r="AY106" s="214" t="s">
        <v>154</v>
      </c>
    </row>
    <row r="107" spans="1:65" s="15" customFormat="1" ht="10">
      <c r="B107" s="238"/>
      <c r="C107" s="239"/>
      <c r="D107" s="167" t="s">
        <v>247</v>
      </c>
      <c r="E107" s="240" t="s">
        <v>35</v>
      </c>
      <c r="F107" s="241" t="s">
        <v>482</v>
      </c>
      <c r="G107" s="239"/>
      <c r="H107" s="242">
        <v>4.8</v>
      </c>
      <c r="I107" s="243"/>
      <c r="J107" s="239"/>
      <c r="K107" s="239"/>
      <c r="L107" s="244"/>
      <c r="M107" s="245"/>
      <c r="N107" s="246"/>
      <c r="O107" s="246"/>
      <c r="P107" s="246"/>
      <c r="Q107" s="246"/>
      <c r="R107" s="246"/>
      <c r="S107" s="246"/>
      <c r="T107" s="247"/>
      <c r="AT107" s="248" t="s">
        <v>247</v>
      </c>
      <c r="AU107" s="248" t="s">
        <v>89</v>
      </c>
      <c r="AV107" s="15" t="s">
        <v>159</v>
      </c>
      <c r="AW107" s="15" t="s">
        <v>39</v>
      </c>
      <c r="AX107" s="15" t="s">
        <v>79</v>
      </c>
      <c r="AY107" s="248" t="s">
        <v>154</v>
      </c>
    </row>
    <row r="108" spans="1:65" s="13" customFormat="1" ht="10">
      <c r="B108" s="204"/>
      <c r="C108" s="205"/>
      <c r="D108" s="167" t="s">
        <v>247</v>
      </c>
      <c r="E108" s="206" t="s">
        <v>35</v>
      </c>
      <c r="F108" s="207" t="s">
        <v>1951</v>
      </c>
      <c r="G108" s="205"/>
      <c r="H108" s="208">
        <v>9.1199999999999992</v>
      </c>
      <c r="I108" s="209"/>
      <c r="J108" s="205"/>
      <c r="K108" s="205"/>
      <c r="L108" s="210"/>
      <c r="M108" s="211"/>
      <c r="N108" s="212"/>
      <c r="O108" s="212"/>
      <c r="P108" s="212"/>
      <c r="Q108" s="212"/>
      <c r="R108" s="212"/>
      <c r="S108" s="212"/>
      <c r="T108" s="213"/>
      <c r="AT108" s="214" t="s">
        <v>247</v>
      </c>
      <c r="AU108" s="214" t="s">
        <v>89</v>
      </c>
      <c r="AV108" s="13" t="s">
        <v>89</v>
      </c>
      <c r="AW108" s="13" t="s">
        <v>39</v>
      </c>
      <c r="AX108" s="13" t="s">
        <v>87</v>
      </c>
      <c r="AY108" s="214" t="s">
        <v>154</v>
      </c>
    </row>
    <row r="109" spans="1:65" s="2" customFormat="1" ht="24.15" customHeight="1">
      <c r="A109" s="37"/>
      <c r="B109" s="38"/>
      <c r="C109" s="154" t="s">
        <v>175</v>
      </c>
      <c r="D109" s="154" t="s">
        <v>149</v>
      </c>
      <c r="E109" s="155" t="s">
        <v>709</v>
      </c>
      <c r="F109" s="156" t="s">
        <v>710</v>
      </c>
      <c r="G109" s="157" t="s">
        <v>662</v>
      </c>
      <c r="H109" s="158">
        <v>4.8</v>
      </c>
      <c r="I109" s="159">
        <v>22</v>
      </c>
      <c r="J109" s="160">
        <f>ROUND(I109*H109,2)</f>
        <v>105.6</v>
      </c>
      <c r="K109" s="156" t="s">
        <v>251</v>
      </c>
      <c r="L109" s="42"/>
      <c r="M109" s="161" t="s">
        <v>35</v>
      </c>
      <c r="N109" s="162" t="s">
        <v>50</v>
      </c>
      <c r="O109" s="67"/>
      <c r="P109" s="163">
        <f>O109*H109</f>
        <v>0</v>
      </c>
      <c r="Q109" s="163">
        <v>0</v>
      </c>
      <c r="R109" s="163">
        <f>Q109*H109</f>
        <v>0</v>
      </c>
      <c r="S109" s="163">
        <v>0</v>
      </c>
      <c r="T109" s="164">
        <f>S109*H109</f>
        <v>0</v>
      </c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R109" s="165" t="s">
        <v>590</v>
      </c>
      <c r="AT109" s="165" t="s">
        <v>149</v>
      </c>
      <c r="AU109" s="165" t="s">
        <v>89</v>
      </c>
      <c r="AY109" s="19" t="s">
        <v>154</v>
      </c>
      <c r="BE109" s="166">
        <f>IF(N109="základní",J109,0)</f>
        <v>105.6</v>
      </c>
      <c r="BF109" s="166">
        <f>IF(N109="snížená",J109,0)</f>
        <v>0</v>
      </c>
      <c r="BG109" s="166">
        <f>IF(N109="zákl. přenesená",J109,0)</f>
        <v>0</v>
      </c>
      <c r="BH109" s="166">
        <f>IF(N109="sníž. přenesená",J109,0)</f>
        <v>0</v>
      </c>
      <c r="BI109" s="166">
        <f>IF(N109="nulová",J109,0)</f>
        <v>0</v>
      </c>
      <c r="BJ109" s="19" t="s">
        <v>87</v>
      </c>
      <c r="BK109" s="166">
        <f>ROUND(I109*H109,2)</f>
        <v>105.6</v>
      </c>
      <c r="BL109" s="19" t="s">
        <v>590</v>
      </c>
      <c r="BM109" s="165" t="s">
        <v>1952</v>
      </c>
    </row>
    <row r="110" spans="1:65" s="2" customFormat="1" ht="10">
      <c r="A110" s="37"/>
      <c r="B110" s="38"/>
      <c r="C110" s="39"/>
      <c r="D110" s="215" t="s">
        <v>253</v>
      </c>
      <c r="E110" s="39"/>
      <c r="F110" s="216" t="s">
        <v>712</v>
      </c>
      <c r="G110" s="39"/>
      <c r="H110" s="39"/>
      <c r="I110" s="169"/>
      <c r="J110" s="39"/>
      <c r="K110" s="39"/>
      <c r="L110" s="42"/>
      <c r="M110" s="170"/>
      <c r="N110" s="171"/>
      <c r="O110" s="67"/>
      <c r="P110" s="67"/>
      <c r="Q110" s="67"/>
      <c r="R110" s="67"/>
      <c r="S110" s="67"/>
      <c r="T110" s="68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T110" s="19" t="s">
        <v>253</v>
      </c>
      <c r="AU110" s="19" t="s">
        <v>89</v>
      </c>
    </row>
    <row r="111" spans="1:65" s="13" customFormat="1" ht="10">
      <c r="B111" s="204"/>
      <c r="C111" s="205"/>
      <c r="D111" s="167" t="s">
        <v>247</v>
      </c>
      <c r="E111" s="206" t="s">
        <v>35</v>
      </c>
      <c r="F111" s="207" t="s">
        <v>1950</v>
      </c>
      <c r="G111" s="205"/>
      <c r="H111" s="208">
        <v>4.8</v>
      </c>
      <c r="I111" s="209"/>
      <c r="J111" s="205"/>
      <c r="K111" s="205"/>
      <c r="L111" s="210"/>
      <c r="M111" s="211"/>
      <c r="N111" s="212"/>
      <c r="O111" s="212"/>
      <c r="P111" s="212"/>
      <c r="Q111" s="212"/>
      <c r="R111" s="212"/>
      <c r="S111" s="212"/>
      <c r="T111" s="213"/>
      <c r="AT111" s="214" t="s">
        <v>247</v>
      </c>
      <c r="AU111" s="214" t="s">
        <v>89</v>
      </c>
      <c r="AV111" s="13" t="s">
        <v>89</v>
      </c>
      <c r="AW111" s="13" t="s">
        <v>39</v>
      </c>
      <c r="AX111" s="13" t="s">
        <v>87</v>
      </c>
      <c r="AY111" s="214" t="s">
        <v>154</v>
      </c>
    </row>
    <row r="112" spans="1:65" s="2" customFormat="1" ht="37.75" customHeight="1">
      <c r="A112" s="37"/>
      <c r="B112" s="38"/>
      <c r="C112" s="154" t="s">
        <v>179</v>
      </c>
      <c r="D112" s="154" t="s">
        <v>149</v>
      </c>
      <c r="E112" s="155" t="s">
        <v>699</v>
      </c>
      <c r="F112" s="156" t="s">
        <v>700</v>
      </c>
      <c r="G112" s="157" t="s">
        <v>662</v>
      </c>
      <c r="H112" s="158">
        <v>0.7</v>
      </c>
      <c r="I112" s="159">
        <v>80</v>
      </c>
      <c r="J112" s="160">
        <f>ROUND(I112*H112,2)</f>
        <v>56</v>
      </c>
      <c r="K112" s="156" t="s">
        <v>251</v>
      </c>
      <c r="L112" s="42"/>
      <c r="M112" s="161" t="s">
        <v>35</v>
      </c>
      <c r="N112" s="162" t="s">
        <v>50</v>
      </c>
      <c r="O112" s="67"/>
      <c r="P112" s="163">
        <f>O112*H112</f>
        <v>0</v>
      </c>
      <c r="Q112" s="163">
        <v>0</v>
      </c>
      <c r="R112" s="163">
        <f>Q112*H112</f>
        <v>0</v>
      </c>
      <c r="S112" s="163">
        <v>0</v>
      </c>
      <c r="T112" s="164">
        <f>S112*H112</f>
        <v>0</v>
      </c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R112" s="165" t="s">
        <v>590</v>
      </c>
      <c r="AT112" s="165" t="s">
        <v>149</v>
      </c>
      <c r="AU112" s="165" t="s">
        <v>89</v>
      </c>
      <c r="AY112" s="19" t="s">
        <v>154</v>
      </c>
      <c r="BE112" s="166">
        <f>IF(N112="základní",J112,0)</f>
        <v>56</v>
      </c>
      <c r="BF112" s="166">
        <f>IF(N112="snížená",J112,0)</f>
        <v>0</v>
      </c>
      <c r="BG112" s="166">
        <f>IF(N112="zákl. přenesená",J112,0)</f>
        <v>0</v>
      </c>
      <c r="BH112" s="166">
        <f>IF(N112="sníž. přenesená",J112,0)</f>
        <v>0</v>
      </c>
      <c r="BI112" s="166">
        <f>IF(N112="nulová",J112,0)</f>
        <v>0</v>
      </c>
      <c r="BJ112" s="19" t="s">
        <v>87</v>
      </c>
      <c r="BK112" s="166">
        <f>ROUND(I112*H112,2)</f>
        <v>56</v>
      </c>
      <c r="BL112" s="19" t="s">
        <v>590</v>
      </c>
      <c r="BM112" s="165" t="s">
        <v>1953</v>
      </c>
    </row>
    <row r="113" spans="1:65" s="2" customFormat="1" ht="10">
      <c r="A113" s="37"/>
      <c r="B113" s="38"/>
      <c r="C113" s="39"/>
      <c r="D113" s="215" t="s">
        <v>253</v>
      </c>
      <c r="E113" s="39"/>
      <c r="F113" s="216" t="s">
        <v>702</v>
      </c>
      <c r="G113" s="39"/>
      <c r="H113" s="39"/>
      <c r="I113" s="169"/>
      <c r="J113" s="39"/>
      <c r="K113" s="39"/>
      <c r="L113" s="42"/>
      <c r="M113" s="170"/>
      <c r="N113" s="171"/>
      <c r="O113" s="67"/>
      <c r="P113" s="67"/>
      <c r="Q113" s="67"/>
      <c r="R113" s="67"/>
      <c r="S113" s="67"/>
      <c r="T113" s="68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T113" s="19" t="s">
        <v>253</v>
      </c>
      <c r="AU113" s="19" t="s">
        <v>89</v>
      </c>
    </row>
    <row r="114" spans="1:65" s="13" customFormat="1" ht="10">
      <c r="B114" s="204"/>
      <c r="C114" s="205"/>
      <c r="D114" s="167" t="s">
        <v>247</v>
      </c>
      <c r="E114" s="206" t="s">
        <v>35</v>
      </c>
      <c r="F114" s="207" t="s">
        <v>1954</v>
      </c>
      <c r="G114" s="205"/>
      <c r="H114" s="208">
        <v>0.7</v>
      </c>
      <c r="I114" s="209"/>
      <c r="J114" s="205"/>
      <c r="K114" s="205"/>
      <c r="L114" s="210"/>
      <c r="M114" s="211"/>
      <c r="N114" s="212"/>
      <c r="O114" s="212"/>
      <c r="P114" s="212"/>
      <c r="Q114" s="212"/>
      <c r="R114" s="212"/>
      <c r="S114" s="212"/>
      <c r="T114" s="213"/>
      <c r="AT114" s="214" t="s">
        <v>247</v>
      </c>
      <c r="AU114" s="214" t="s">
        <v>89</v>
      </c>
      <c r="AV114" s="13" t="s">
        <v>89</v>
      </c>
      <c r="AW114" s="13" t="s">
        <v>39</v>
      </c>
      <c r="AX114" s="13" t="s">
        <v>87</v>
      </c>
      <c r="AY114" s="214" t="s">
        <v>154</v>
      </c>
    </row>
    <row r="115" spans="1:65" s="2" customFormat="1" ht="24.15" customHeight="1">
      <c r="A115" s="37"/>
      <c r="B115" s="38"/>
      <c r="C115" s="154" t="s">
        <v>183</v>
      </c>
      <c r="D115" s="154" t="s">
        <v>149</v>
      </c>
      <c r="E115" s="155" t="s">
        <v>704</v>
      </c>
      <c r="F115" s="156" t="s">
        <v>610</v>
      </c>
      <c r="G115" s="157" t="s">
        <v>562</v>
      </c>
      <c r="H115" s="158">
        <v>1.33</v>
      </c>
      <c r="I115" s="159">
        <v>180</v>
      </c>
      <c r="J115" s="160">
        <f>ROUND(I115*H115,2)</f>
        <v>239.4</v>
      </c>
      <c r="K115" s="156" t="s">
        <v>251</v>
      </c>
      <c r="L115" s="42"/>
      <c r="M115" s="161" t="s">
        <v>35</v>
      </c>
      <c r="N115" s="162" t="s">
        <v>50</v>
      </c>
      <c r="O115" s="67"/>
      <c r="P115" s="163">
        <f>O115*H115</f>
        <v>0</v>
      </c>
      <c r="Q115" s="163">
        <v>0</v>
      </c>
      <c r="R115" s="163">
        <f>Q115*H115</f>
        <v>0</v>
      </c>
      <c r="S115" s="163">
        <v>0</v>
      </c>
      <c r="T115" s="164">
        <f>S115*H115</f>
        <v>0</v>
      </c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R115" s="165" t="s">
        <v>590</v>
      </c>
      <c r="AT115" s="165" t="s">
        <v>149</v>
      </c>
      <c r="AU115" s="165" t="s">
        <v>89</v>
      </c>
      <c r="AY115" s="19" t="s">
        <v>154</v>
      </c>
      <c r="BE115" s="166">
        <f>IF(N115="základní",J115,0)</f>
        <v>239.4</v>
      </c>
      <c r="BF115" s="166">
        <f>IF(N115="snížená",J115,0)</f>
        <v>0</v>
      </c>
      <c r="BG115" s="166">
        <f>IF(N115="zákl. přenesená",J115,0)</f>
        <v>0</v>
      </c>
      <c r="BH115" s="166">
        <f>IF(N115="sníž. přenesená",J115,0)</f>
        <v>0</v>
      </c>
      <c r="BI115" s="166">
        <f>IF(N115="nulová",J115,0)</f>
        <v>0</v>
      </c>
      <c r="BJ115" s="19" t="s">
        <v>87</v>
      </c>
      <c r="BK115" s="166">
        <f>ROUND(I115*H115,2)</f>
        <v>239.4</v>
      </c>
      <c r="BL115" s="19" t="s">
        <v>590</v>
      </c>
      <c r="BM115" s="165" t="s">
        <v>1955</v>
      </c>
    </row>
    <row r="116" spans="1:65" s="2" customFormat="1" ht="10">
      <c r="A116" s="37"/>
      <c r="B116" s="38"/>
      <c r="C116" s="39"/>
      <c r="D116" s="215" t="s">
        <v>253</v>
      </c>
      <c r="E116" s="39"/>
      <c r="F116" s="216" t="s">
        <v>706</v>
      </c>
      <c r="G116" s="39"/>
      <c r="H116" s="39"/>
      <c r="I116" s="169"/>
      <c r="J116" s="39"/>
      <c r="K116" s="39"/>
      <c r="L116" s="42"/>
      <c r="M116" s="170"/>
      <c r="N116" s="171"/>
      <c r="O116" s="67"/>
      <c r="P116" s="67"/>
      <c r="Q116" s="67"/>
      <c r="R116" s="67"/>
      <c r="S116" s="67"/>
      <c r="T116" s="68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T116" s="19" t="s">
        <v>253</v>
      </c>
      <c r="AU116" s="19" t="s">
        <v>89</v>
      </c>
    </row>
    <row r="117" spans="1:65" s="13" customFormat="1" ht="10">
      <c r="B117" s="204"/>
      <c r="C117" s="205"/>
      <c r="D117" s="167" t="s">
        <v>247</v>
      </c>
      <c r="E117" s="206" t="s">
        <v>35</v>
      </c>
      <c r="F117" s="207" t="s">
        <v>1956</v>
      </c>
      <c r="G117" s="205"/>
      <c r="H117" s="208">
        <v>0.7</v>
      </c>
      <c r="I117" s="209"/>
      <c r="J117" s="205"/>
      <c r="K117" s="205"/>
      <c r="L117" s="210"/>
      <c r="M117" s="211"/>
      <c r="N117" s="212"/>
      <c r="O117" s="212"/>
      <c r="P117" s="212"/>
      <c r="Q117" s="212"/>
      <c r="R117" s="212"/>
      <c r="S117" s="212"/>
      <c r="T117" s="213"/>
      <c r="AT117" s="214" t="s">
        <v>247</v>
      </c>
      <c r="AU117" s="214" t="s">
        <v>89</v>
      </c>
      <c r="AV117" s="13" t="s">
        <v>89</v>
      </c>
      <c r="AW117" s="13" t="s">
        <v>39</v>
      </c>
      <c r="AX117" s="13" t="s">
        <v>79</v>
      </c>
      <c r="AY117" s="214" t="s">
        <v>154</v>
      </c>
    </row>
    <row r="118" spans="1:65" s="15" customFormat="1" ht="10">
      <c r="B118" s="238"/>
      <c r="C118" s="239"/>
      <c r="D118" s="167" t="s">
        <v>247</v>
      </c>
      <c r="E118" s="240" t="s">
        <v>35</v>
      </c>
      <c r="F118" s="241" t="s">
        <v>482</v>
      </c>
      <c r="G118" s="239"/>
      <c r="H118" s="242">
        <v>0.7</v>
      </c>
      <c r="I118" s="243"/>
      <c r="J118" s="239"/>
      <c r="K118" s="239"/>
      <c r="L118" s="244"/>
      <c r="M118" s="245"/>
      <c r="N118" s="246"/>
      <c r="O118" s="246"/>
      <c r="P118" s="246"/>
      <c r="Q118" s="246"/>
      <c r="R118" s="246"/>
      <c r="S118" s="246"/>
      <c r="T118" s="247"/>
      <c r="AT118" s="248" t="s">
        <v>247</v>
      </c>
      <c r="AU118" s="248" t="s">
        <v>89</v>
      </c>
      <c r="AV118" s="15" t="s">
        <v>159</v>
      </c>
      <c r="AW118" s="15" t="s">
        <v>39</v>
      </c>
      <c r="AX118" s="15" t="s">
        <v>79</v>
      </c>
      <c r="AY118" s="248" t="s">
        <v>154</v>
      </c>
    </row>
    <row r="119" spans="1:65" s="13" customFormat="1" ht="10">
      <c r="B119" s="204"/>
      <c r="C119" s="205"/>
      <c r="D119" s="167" t="s">
        <v>247</v>
      </c>
      <c r="E119" s="206" t="s">
        <v>35</v>
      </c>
      <c r="F119" s="207" t="s">
        <v>1957</v>
      </c>
      <c r="G119" s="205"/>
      <c r="H119" s="208">
        <v>1.33</v>
      </c>
      <c r="I119" s="209"/>
      <c r="J119" s="205"/>
      <c r="K119" s="205"/>
      <c r="L119" s="210"/>
      <c r="M119" s="211"/>
      <c r="N119" s="212"/>
      <c r="O119" s="212"/>
      <c r="P119" s="212"/>
      <c r="Q119" s="212"/>
      <c r="R119" s="212"/>
      <c r="S119" s="212"/>
      <c r="T119" s="213"/>
      <c r="AT119" s="214" t="s">
        <v>247</v>
      </c>
      <c r="AU119" s="214" t="s">
        <v>89</v>
      </c>
      <c r="AV119" s="13" t="s">
        <v>89</v>
      </c>
      <c r="AW119" s="13" t="s">
        <v>39</v>
      </c>
      <c r="AX119" s="13" t="s">
        <v>87</v>
      </c>
      <c r="AY119" s="214" t="s">
        <v>154</v>
      </c>
    </row>
    <row r="120" spans="1:65" s="2" customFormat="1" ht="24.15" customHeight="1">
      <c r="A120" s="37"/>
      <c r="B120" s="38"/>
      <c r="C120" s="154" t="s">
        <v>187</v>
      </c>
      <c r="D120" s="154" t="s">
        <v>149</v>
      </c>
      <c r="E120" s="155" t="s">
        <v>709</v>
      </c>
      <c r="F120" s="156" t="s">
        <v>710</v>
      </c>
      <c r="G120" s="157" t="s">
        <v>662</v>
      </c>
      <c r="H120" s="158">
        <v>0.7</v>
      </c>
      <c r="I120" s="159">
        <v>22</v>
      </c>
      <c r="J120" s="160">
        <f>ROUND(I120*H120,2)</f>
        <v>15.4</v>
      </c>
      <c r="K120" s="156" t="s">
        <v>251</v>
      </c>
      <c r="L120" s="42"/>
      <c r="M120" s="161" t="s">
        <v>35</v>
      </c>
      <c r="N120" s="162" t="s">
        <v>50</v>
      </c>
      <c r="O120" s="67"/>
      <c r="P120" s="163">
        <f>O120*H120</f>
        <v>0</v>
      </c>
      <c r="Q120" s="163">
        <v>0</v>
      </c>
      <c r="R120" s="163">
        <f>Q120*H120</f>
        <v>0</v>
      </c>
      <c r="S120" s="163">
        <v>0</v>
      </c>
      <c r="T120" s="164">
        <f>S120*H120</f>
        <v>0</v>
      </c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R120" s="165" t="s">
        <v>590</v>
      </c>
      <c r="AT120" s="165" t="s">
        <v>149</v>
      </c>
      <c r="AU120" s="165" t="s">
        <v>89</v>
      </c>
      <c r="AY120" s="19" t="s">
        <v>154</v>
      </c>
      <c r="BE120" s="166">
        <f>IF(N120="základní",J120,0)</f>
        <v>15.4</v>
      </c>
      <c r="BF120" s="166">
        <f>IF(N120="snížená",J120,0)</f>
        <v>0</v>
      </c>
      <c r="BG120" s="166">
        <f>IF(N120="zákl. přenesená",J120,0)</f>
        <v>0</v>
      </c>
      <c r="BH120" s="166">
        <f>IF(N120="sníž. přenesená",J120,0)</f>
        <v>0</v>
      </c>
      <c r="BI120" s="166">
        <f>IF(N120="nulová",J120,0)</f>
        <v>0</v>
      </c>
      <c r="BJ120" s="19" t="s">
        <v>87</v>
      </c>
      <c r="BK120" s="166">
        <f>ROUND(I120*H120,2)</f>
        <v>15.4</v>
      </c>
      <c r="BL120" s="19" t="s">
        <v>590</v>
      </c>
      <c r="BM120" s="165" t="s">
        <v>1958</v>
      </c>
    </row>
    <row r="121" spans="1:65" s="2" customFormat="1" ht="10">
      <c r="A121" s="37"/>
      <c r="B121" s="38"/>
      <c r="C121" s="39"/>
      <c r="D121" s="215" t="s">
        <v>253</v>
      </c>
      <c r="E121" s="39"/>
      <c r="F121" s="216" t="s">
        <v>712</v>
      </c>
      <c r="G121" s="39"/>
      <c r="H121" s="39"/>
      <c r="I121" s="169"/>
      <c r="J121" s="39"/>
      <c r="K121" s="39"/>
      <c r="L121" s="42"/>
      <c r="M121" s="170"/>
      <c r="N121" s="171"/>
      <c r="O121" s="67"/>
      <c r="P121" s="67"/>
      <c r="Q121" s="67"/>
      <c r="R121" s="67"/>
      <c r="S121" s="67"/>
      <c r="T121" s="68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T121" s="19" t="s">
        <v>253</v>
      </c>
      <c r="AU121" s="19" t="s">
        <v>89</v>
      </c>
    </row>
    <row r="122" spans="1:65" s="13" customFormat="1" ht="10">
      <c r="B122" s="204"/>
      <c r="C122" s="205"/>
      <c r="D122" s="167" t="s">
        <v>247</v>
      </c>
      <c r="E122" s="206" t="s">
        <v>35</v>
      </c>
      <c r="F122" s="207" t="s">
        <v>1956</v>
      </c>
      <c r="G122" s="205"/>
      <c r="H122" s="208">
        <v>0.7</v>
      </c>
      <c r="I122" s="209"/>
      <c r="J122" s="205"/>
      <c r="K122" s="205"/>
      <c r="L122" s="210"/>
      <c r="M122" s="211"/>
      <c r="N122" s="212"/>
      <c r="O122" s="212"/>
      <c r="P122" s="212"/>
      <c r="Q122" s="212"/>
      <c r="R122" s="212"/>
      <c r="S122" s="212"/>
      <c r="T122" s="213"/>
      <c r="AT122" s="214" t="s">
        <v>247</v>
      </c>
      <c r="AU122" s="214" t="s">
        <v>89</v>
      </c>
      <c r="AV122" s="13" t="s">
        <v>89</v>
      </c>
      <c r="AW122" s="13" t="s">
        <v>39</v>
      </c>
      <c r="AX122" s="13" t="s">
        <v>87</v>
      </c>
      <c r="AY122" s="214" t="s">
        <v>154</v>
      </c>
    </row>
    <row r="123" spans="1:65" s="2" customFormat="1" ht="33" customHeight="1">
      <c r="A123" s="37"/>
      <c r="B123" s="38"/>
      <c r="C123" s="154" t="s">
        <v>193</v>
      </c>
      <c r="D123" s="154" t="s">
        <v>149</v>
      </c>
      <c r="E123" s="155" t="s">
        <v>1959</v>
      </c>
      <c r="F123" s="156" t="s">
        <v>1960</v>
      </c>
      <c r="G123" s="157" t="s">
        <v>274</v>
      </c>
      <c r="H123" s="158">
        <v>8</v>
      </c>
      <c r="I123" s="159">
        <v>104</v>
      </c>
      <c r="J123" s="160">
        <f>ROUND(I123*H123,2)</f>
        <v>832</v>
      </c>
      <c r="K123" s="156" t="s">
        <v>251</v>
      </c>
      <c r="L123" s="42"/>
      <c r="M123" s="161" t="s">
        <v>35</v>
      </c>
      <c r="N123" s="162" t="s">
        <v>50</v>
      </c>
      <c r="O123" s="67"/>
      <c r="P123" s="163">
        <f>O123*H123</f>
        <v>0</v>
      </c>
      <c r="Q123" s="163">
        <v>0</v>
      </c>
      <c r="R123" s="163">
        <f>Q123*H123</f>
        <v>0</v>
      </c>
      <c r="S123" s="163">
        <v>0</v>
      </c>
      <c r="T123" s="164">
        <f>S123*H123</f>
        <v>0</v>
      </c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R123" s="165" t="s">
        <v>590</v>
      </c>
      <c r="AT123" s="165" t="s">
        <v>149</v>
      </c>
      <c r="AU123" s="165" t="s">
        <v>89</v>
      </c>
      <c r="AY123" s="19" t="s">
        <v>154</v>
      </c>
      <c r="BE123" s="166">
        <f>IF(N123="základní",J123,0)</f>
        <v>832</v>
      </c>
      <c r="BF123" s="166">
        <f>IF(N123="snížená",J123,0)</f>
        <v>0</v>
      </c>
      <c r="BG123" s="166">
        <f>IF(N123="zákl. přenesená",J123,0)</f>
        <v>0</v>
      </c>
      <c r="BH123" s="166">
        <f>IF(N123="sníž. přenesená",J123,0)</f>
        <v>0</v>
      </c>
      <c r="BI123" s="166">
        <f>IF(N123="nulová",J123,0)</f>
        <v>0</v>
      </c>
      <c r="BJ123" s="19" t="s">
        <v>87</v>
      </c>
      <c r="BK123" s="166">
        <f>ROUND(I123*H123,2)</f>
        <v>832</v>
      </c>
      <c r="BL123" s="19" t="s">
        <v>590</v>
      </c>
      <c r="BM123" s="165" t="s">
        <v>1961</v>
      </c>
    </row>
    <row r="124" spans="1:65" s="2" customFormat="1" ht="10">
      <c r="A124" s="37"/>
      <c r="B124" s="38"/>
      <c r="C124" s="39"/>
      <c r="D124" s="215" t="s">
        <v>253</v>
      </c>
      <c r="E124" s="39"/>
      <c r="F124" s="216" t="s">
        <v>1962</v>
      </c>
      <c r="G124" s="39"/>
      <c r="H124" s="39"/>
      <c r="I124" s="169"/>
      <c r="J124" s="39"/>
      <c r="K124" s="39"/>
      <c r="L124" s="42"/>
      <c r="M124" s="170"/>
      <c r="N124" s="171"/>
      <c r="O124" s="67"/>
      <c r="P124" s="67"/>
      <c r="Q124" s="67"/>
      <c r="R124" s="67"/>
      <c r="S124" s="67"/>
      <c r="T124" s="68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T124" s="19" t="s">
        <v>253</v>
      </c>
      <c r="AU124" s="19" t="s">
        <v>89</v>
      </c>
    </row>
    <row r="125" spans="1:65" s="13" customFormat="1" ht="10">
      <c r="B125" s="204"/>
      <c r="C125" s="205"/>
      <c r="D125" s="167" t="s">
        <v>247</v>
      </c>
      <c r="E125" s="206" t="s">
        <v>35</v>
      </c>
      <c r="F125" s="207" t="s">
        <v>179</v>
      </c>
      <c r="G125" s="205"/>
      <c r="H125" s="208">
        <v>8</v>
      </c>
      <c r="I125" s="209"/>
      <c r="J125" s="205"/>
      <c r="K125" s="205"/>
      <c r="L125" s="210"/>
      <c r="M125" s="211"/>
      <c r="N125" s="212"/>
      <c r="O125" s="212"/>
      <c r="P125" s="212"/>
      <c r="Q125" s="212"/>
      <c r="R125" s="212"/>
      <c r="S125" s="212"/>
      <c r="T125" s="213"/>
      <c r="AT125" s="214" t="s">
        <v>247</v>
      </c>
      <c r="AU125" s="214" t="s">
        <v>89</v>
      </c>
      <c r="AV125" s="13" t="s">
        <v>89</v>
      </c>
      <c r="AW125" s="13" t="s">
        <v>39</v>
      </c>
      <c r="AX125" s="13" t="s">
        <v>87</v>
      </c>
      <c r="AY125" s="214" t="s">
        <v>154</v>
      </c>
    </row>
    <row r="126" spans="1:65" s="2" customFormat="1" ht="16.5" customHeight="1">
      <c r="A126" s="37"/>
      <c r="B126" s="38"/>
      <c r="C126" s="228" t="s">
        <v>197</v>
      </c>
      <c r="D126" s="228" t="s">
        <v>463</v>
      </c>
      <c r="E126" s="229" t="s">
        <v>962</v>
      </c>
      <c r="F126" s="230" t="s">
        <v>963</v>
      </c>
      <c r="G126" s="231" t="s">
        <v>562</v>
      </c>
      <c r="H126" s="232">
        <v>9.84</v>
      </c>
      <c r="I126" s="233">
        <v>358</v>
      </c>
      <c r="J126" s="234">
        <f>ROUND(I126*H126,2)</f>
        <v>3522.72</v>
      </c>
      <c r="K126" s="230" t="s">
        <v>251</v>
      </c>
      <c r="L126" s="235"/>
      <c r="M126" s="236" t="s">
        <v>35</v>
      </c>
      <c r="N126" s="237" t="s">
        <v>50</v>
      </c>
      <c r="O126" s="67"/>
      <c r="P126" s="163">
        <f>O126*H126</f>
        <v>0</v>
      </c>
      <c r="Q126" s="163">
        <v>0</v>
      </c>
      <c r="R126" s="163">
        <f>Q126*H126</f>
        <v>0</v>
      </c>
      <c r="S126" s="163">
        <v>0</v>
      </c>
      <c r="T126" s="164">
        <f>S126*H126</f>
        <v>0</v>
      </c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R126" s="165" t="s">
        <v>179</v>
      </c>
      <c r="AT126" s="165" t="s">
        <v>463</v>
      </c>
      <c r="AU126" s="165" t="s">
        <v>89</v>
      </c>
      <c r="AY126" s="19" t="s">
        <v>154</v>
      </c>
      <c r="BE126" s="166">
        <f>IF(N126="základní",J126,0)</f>
        <v>3522.72</v>
      </c>
      <c r="BF126" s="166">
        <f>IF(N126="snížená",J126,0)</f>
        <v>0</v>
      </c>
      <c r="BG126" s="166">
        <f>IF(N126="zákl. přenesená",J126,0)</f>
        <v>0</v>
      </c>
      <c r="BH126" s="166">
        <f>IF(N126="sníž. přenesená",J126,0)</f>
        <v>0</v>
      </c>
      <c r="BI126" s="166">
        <f>IF(N126="nulová",J126,0)</f>
        <v>0</v>
      </c>
      <c r="BJ126" s="19" t="s">
        <v>87</v>
      </c>
      <c r="BK126" s="166">
        <f>ROUND(I126*H126,2)</f>
        <v>3522.72</v>
      </c>
      <c r="BL126" s="19" t="s">
        <v>163</v>
      </c>
      <c r="BM126" s="165" t="s">
        <v>1963</v>
      </c>
    </row>
    <row r="127" spans="1:65" s="13" customFormat="1" ht="10">
      <c r="B127" s="204"/>
      <c r="C127" s="205"/>
      <c r="D127" s="167" t="s">
        <v>247</v>
      </c>
      <c r="E127" s="206" t="s">
        <v>35</v>
      </c>
      <c r="F127" s="207" t="s">
        <v>1964</v>
      </c>
      <c r="G127" s="205"/>
      <c r="H127" s="208">
        <v>4.8</v>
      </c>
      <c r="I127" s="209"/>
      <c r="J127" s="205"/>
      <c r="K127" s="205"/>
      <c r="L127" s="210"/>
      <c r="M127" s="211"/>
      <c r="N127" s="212"/>
      <c r="O127" s="212"/>
      <c r="P127" s="212"/>
      <c r="Q127" s="212"/>
      <c r="R127" s="212"/>
      <c r="S127" s="212"/>
      <c r="T127" s="213"/>
      <c r="AT127" s="214" t="s">
        <v>247</v>
      </c>
      <c r="AU127" s="214" t="s">
        <v>89</v>
      </c>
      <c r="AV127" s="13" t="s">
        <v>89</v>
      </c>
      <c r="AW127" s="13" t="s">
        <v>39</v>
      </c>
      <c r="AX127" s="13" t="s">
        <v>79</v>
      </c>
      <c r="AY127" s="214" t="s">
        <v>154</v>
      </c>
    </row>
    <row r="128" spans="1:65" s="15" customFormat="1" ht="10">
      <c r="B128" s="238"/>
      <c r="C128" s="239"/>
      <c r="D128" s="167" t="s">
        <v>247</v>
      </c>
      <c r="E128" s="240" t="s">
        <v>35</v>
      </c>
      <c r="F128" s="241" t="s">
        <v>482</v>
      </c>
      <c r="G128" s="239"/>
      <c r="H128" s="242">
        <v>4.8</v>
      </c>
      <c r="I128" s="243"/>
      <c r="J128" s="239"/>
      <c r="K128" s="239"/>
      <c r="L128" s="244"/>
      <c r="M128" s="245"/>
      <c r="N128" s="246"/>
      <c r="O128" s="246"/>
      <c r="P128" s="246"/>
      <c r="Q128" s="246"/>
      <c r="R128" s="246"/>
      <c r="S128" s="246"/>
      <c r="T128" s="247"/>
      <c r="AT128" s="248" t="s">
        <v>247</v>
      </c>
      <c r="AU128" s="248" t="s">
        <v>89</v>
      </c>
      <c r="AV128" s="15" t="s">
        <v>159</v>
      </c>
      <c r="AW128" s="15" t="s">
        <v>39</v>
      </c>
      <c r="AX128" s="15" t="s">
        <v>79</v>
      </c>
      <c r="AY128" s="248" t="s">
        <v>154</v>
      </c>
    </row>
    <row r="129" spans="1:65" s="13" customFormat="1" ht="10">
      <c r="B129" s="204"/>
      <c r="C129" s="205"/>
      <c r="D129" s="167" t="s">
        <v>247</v>
      </c>
      <c r="E129" s="206" t="s">
        <v>35</v>
      </c>
      <c r="F129" s="207" t="s">
        <v>1965</v>
      </c>
      <c r="G129" s="205"/>
      <c r="H129" s="208">
        <v>9.84</v>
      </c>
      <c r="I129" s="209"/>
      <c r="J129" s="205"/>
      <c r="K129" s="205"/>
      <c r="L129" s="210"/>
      <c r="M129" s="211"/>
      <c r="N129" s="212"/>
      <c r="O129" s="212"/>
      <c r="P129" s="212"/>
      <c r="Q129" s="212"/>
      <c r="R129" s="212"/>
      <c r="S129" s="212"/>
      <c r="T129" s="213"/>
      <c r="AT129" s="214" t="s">
        <v>247</v>
      </c>
      <c r="AU129" s="214" t="s">
        <v>89</v>
      </c>
      <c r="AV129" s="13" t="s">
        <v>89</v>
      </c>
      <c r="AW129" s="13" t="s">
        <v>39</v>
      </c>
      <c r="AX129" s="13" t="s">
        <v>87</v>
      </c>
      <c r="AY129" s="214" t="s">
        <v>154</v>
      </c>
    </row>
    <row r="130" spans="1:65" s="2" customFormat="1" ht="24.15" customHeight="1">
      <c r="A130" s="37"/>
      <c r="B130" s="38"/>
      <c r="C130" s="154" t="s">
        <v>201</v>
      </c>
      <c r="D130" s="154" t="s">
        <v>149</v>
      </c>
      <c r="E130" s="155" t="s">
        <v>1966</v>
      </c>
      <c r="F130" s="156" t="s">
        <v>1967</v>
      </c>
      <c r="G130" s="157" t="s">
        <v>274</v>
      </c>
      <c r="H130" s="158">
        <v>8</v>
      </c>
      <c r="I130" s="159">
        <v>78.75</v>
      </c>
      <c r="J130" s="160">
        <f>ROUND(I130*H130,2)</f>
        <v>630</v>
      </c>
      <c r="K130" s="156" t="s">
        <v>251</v>
      </c>
      <c r="L130" s="42"/>
      <c r="M130" s="161" t="s">
        <v>35</v>
      </c>
      <c r="N130" s="162" t="s">
        <v>50</v>
      </c>
      <c r="O130" s="67"/>
      <c r="P130" s="163">
        <f>O130*H130</f>
        <v>0</v>
      </c>
      <c r="Q130" s="163">
        <v>0</v>
      </c>
      <c r="R130" s="163">
        <f>Q130*H130</f>
        <v>0</v>
      </c>
      <c r="S130" s="163">
        <v>0</v>
      </c>
      <c r="T130" s="164">
        <f>S130*H130</f>
        <v>0</v>
      </c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R130" s="165" t="s">
        <v>212</v>
      </c>
      <c r="AT130" s="165" t="s">
        <v>149</v>
      </c>
      <c r="AU130" s="165" t="s">
        <v>89</v>
      </c>
      <c r="AY130" s="19" t="s">
        <v>154</v>
      </c>
      <c r="BE130" s="166">
        <f>IF(N130="základní",J130,0)</f>
        <v>630</v>
      </c>
      <c r="BF130" s="166">
        <f>IF(N130="snížená",J130,0)</f>
        <v>0</v>
      </c>
      <c r="BG130" s="166">
        <f>IF(N130="zákl. přenesená",J130,0)</f>
        <v>0</v>
      </c>
      <c r="BH130" s="166">
        <f>IF(N130="sníž. přenesená",J130,0)</f>
        <v>0</v>
      </c>
      <c r="BI130" s="166">
        <f>IF(N130="nulová",J130,0)</f>
        <v>0</v>
      </c>
      <c r="BJ130" s="19" t="s">
        <v>87</v>
      </c>
      <c r="BK130" s="166">
        <f>ROUND(I130*H130,2)</f>
        <v>630</v>
      </c>
      <c r="BL130" s="19" t="s">
        <v>212</v>
      </c>
      <c r="BM130" s="165" t="s">
        <v>1968</v>
      </c>
    </row>
    <row r="131" spans="1:65" s="2" customFormat="1" ht="10">
      <c r="A131" s="37"/>
      <c r="B131" s="38"/>
      <c r="C131" s="39"/>
      <c r="D131" s="215" t="s">
        <v>253</v>
      </c>
      <c r="E131" s="39"/>
      <c r="F131" s="216" t="s">
        <v>1969</v>
      </c>
      <c r="G131" s="39"/>
      <c r="H131" s="39"/>
      <c r="I131" s="169"/>
      <c r="J131" s="39"/>
      <c r="K131" s="39"/>
      <c r="L131" s="42"/>
      <c r="M131" s="170"/>
      <c r="N131" s="171"/>
      <c r="O131" s="67"/>
      <c r="P131" s="67"/>
      <c r="Q131" s="67"/>
      <c r="R131" s="67"/>
      <c r="S131" s="67"/>
      <c r="T131" s="68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T131" s="19" t="s">
        <v>253</v>
      </c>
      <c r="AU131" s="19" t="s">
        <v>89</v>
      </c>
    </row>
    <row r="132" spans="1:65" s="13" customFormat="1" ht="10">
      <c r="B132" s="204"/>
      <c r="C132" s="205"/>
      <c r="D132" s="167" t="s">
        <v>247</v>
      </c>
      <c r="E132" s="206" t="s">
        <v>35</v>
      </c>
      <c r="F132" s="207" t="s">
        <v>179</v>
      </c>
      <c r="G132" s="205"/>
      <c r="H132" s="208">
        <v>8</v>
      </c>
      <c r="I132" s="209"/>
      <c r="J132" s="205"/>
      <c r="K132" s="205"/>
      <c r="L132" s="210"/>
      <c r="M132" s="211"/>
      <c r="N132" s="212"/>
      <c r="O132" s="212"/>
      <c r="P132" s="212"/>
      <c r="Q132" s="212"/>
      <c r="R132" s="212"/>
      <c r="S132" s="212"/>
      <c r="T132" s="213"/>
      <c r="AT132" s="214" t="s">
        <v>247</v>
      </c>
      <c r="AU132" s="214" t="s">
        <v>89</v>
      </c>
      <c r="AV132" s="13" t="s">
        <v>89</v>
      </c>
      <c r="AW132" s="13" t="s">
        <v>39</v>
      </c>
      <c r="AX132" s="13" t="s">
        <v>87</v>
      </c>
      <c r="AY132" s="214" t="s">
        <v>154</v>
      </c>
    </row>
    <row r="133" spans="1:65" s="2" customFormat="1" ht="16.5" customHeight="1">
      <c r="A133" s="37"/>
      <c r="B133" s="38"/>
      <c r="C133" s="228" t="s">
        <v>205</v>
      </c>
      <c r="D133" s="228" t="s">
        <v>463</v>
      </c>
      <c r="E133" s="229" t="s">
        <v>1970</v>
      </c>
      <c r="F133" s="230" t="s">
        <v>1971</v>
      </c>
      <c r="G133" s="231" t="s">
        <v>274</v>
      </c>
      <c r="H133" s="232">
        <v>8</v>
      </c>
      <c r="I133" s="233">
        <v>37.700000000000003</v>
      </c>
      <c r="J133" s="234">
        <f>ROUND(I133*H133,2)</f>
        <v>301.60000000000002</v>
      </c>
      <c r="K133" s="230" t="s">
        <v>251</v>
      </c>
      <c r="L133" s="235"/>
      <c r="M133" s="236" t="s">
        <v>35</v>
      </c>
      <c r="N133" s="237" t="s">
        <v>50</v>
      </c>
      <c r="O133" s="67"/>
      <c r="P133" s="163">
        <f>O133*H133</f>
        <v>0</v>
      </c>
      <c r="Q133" s="163">
        <v>3.5E-4</v>
      </c>
      <c r="R133" s="163">
        <f>Q133*H133</f>
        <v>2.8E-3</v>
      </c>
      <c r="S133" s="163">
        <v>0</v>
      </c>
      <c r="T133" s="164">
        <f>S133*H133</f>
        <v>0</v>
      </c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R133" s="165" t="s">
        <v>179</v>
      </c>
      <c r="AT133" s="165" t="s">
        <v>463</v>
      </c>
      <c r="AU133" s="165" t="s">
        <v>89</v>
      </c>
      <c r="AY133" s="19" t="s">
        <v>154</v>
      </c>
      <c r="BE133" s="166">
        <f>IF(N133="základní",J133,0)</f>
        <v>301.60000000000002</v>
      </c>
      <c r="BF133" s="166">
        <f>IF(N133="snížená",J133,0)</f>
        <v>0</v>
      </c>
      <c r="BG133" s="166">
        <f>IF(N133="zákl. přenesená",J133,0)</f>
        <v>0</v>
      </c>
      <c r="BH133" s="166">
        <f>IF(N133="sníž. přenesená",J133,0)</f>
        <v>0</v>
      </c>
      <c r="BI133" s="166">
        <f>IF(N133="nulová",J133,0)</f>
        <v>0</v>
      </c>
      <c r="BJ133" s="19" t="s">
        <v>87</v>
      </c>
      <c r="BK133" s="166">
        <f>ROUND(I133*H133,2)</f>
        <v>301.60000000000002</v>
      </c>
      <c r="BL133" s="19" t="s">
        <v>163</v>
      </c>
      <c r="BM133" s="165" t="s">
        <v>1972</v>
      </c>
    </row>
    <row r="134" spans="1:65" s="2" customFormat="1" ht="16.5" customHeight="1">
      <c r="A134" s="37"/>
      <c r="B134" s="38"/>
      <c r="C134" s="154" t="s">
        <v>8</v>
      </c>
      <c r="D134" s="154" t="s">
        <v>149</v>
      </c>
      <c r="E134" s="155" t="s">
        <v>1122</v>
      </c>
      <c r="F134" s="156" t="s">
        <v>1123</v>
      </c>
      <c r="G134" s="157" t="s">
        <v>274</v>
      </c>
      <c r="H134" s="158">
        <v>8</v>
      </c>
      <c r="I134" s="159">
        <v>11.72</v>
      </c>
      <c r="J134" s="160">
        <f>ROUND(I134*H134,2)</f>
        <v>93.76</v>
      </c>
      <c r="K134" s="156" t="s">
        <v>251</v>
      </c>
      <c r="L134" s="42"/>
      <c r="M134" s="161" t="s">
        <v>35</v>
      </c>
      <c r="N134" s="162" t="s">
        <v>50</v>
      </c>
      <c r="O134" s="67"/>
      <c r="P134" s="163">
        <f>O134*H134</f>
        <v>0</v>
      </c>
      <c r="Q134" s="163">
        <v>6.9999999999999994E-5</v>
      </c>
      <c r="R134" s="163">
        <f>Q134*H134</f>
        <v>5.5999999999999995E-4</v>
      </c>
      <c r="S134" s="163">
        <v>0</v>
      </c>
      <c r="T134" s="164">
        <f>S134*H134</f>
        <v>0</v>
      </c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R134" s="165" t="s">
        <v>212</v>
      </c>
      <c r="AT134" s="165" t="s">
        <v>149</v>
      </c>
      <c r="AU134" s="165" t="s">
        <v>89</v>
      </c>
      <c r="AY134" s="19" t="s">
        <v>154</v>
      </c>
      <c r="BE134" s="166">
        <f>IF(N134="základní",J134,0)</f>
        <v>93.76</v>
      </c>
      <c r="BF134" s="166">
        <f>IF(N134="snížená",J134,0)</f>
        <v>0</v>
      </c>
      <c r="BG134" s="166">
        <f>IF(N134="zákl. přenesená",J134,0)</f>
        <v>0</v>
      </c>
      <c r="BH134" s="166">
        <f>IF(N134="sníž. přenesená",J134,0)</f>
        <v>0</v>
      </c>
      <c r="BI134" s="166">
        <f>IF(N134="nulová",J134,0)</f>
        <v>0</v>
      </c>
      <c r="BJ134" s="19" t="s">
        <v>87</v>
      </c>
      <c r="BK134" s="166">
        <f>ROUND(I134*H134,2)</f>
        <v>93.76</v>
      </c>
      <c r="BL134" s="19" t="s">
        <v>212</v>
      </c>
      <c r="BM134" s="165" t="s">
        <v>1973</v>
      </c>
    </row>
    <row r="135" spans="1:65" s="2" customFormat="1" ht="10">
      <c r="A135" s="37"/>
      <c r="B135" s="38"/>
      <c r="C135" s="39"/>
      <c r="D135" s="215" t="s">
        <v>253</v>
      </c>
      <c r="E135" s="39"/>
      <c r="F135" s="216" t="s">
        <v>1125</v>
      </c>
      <c r="G135" s="39"/>
      <c r="H135" s="39"/>
      <c r="I135" s="169"/>
      <c r="J135" s="39"/>
      <c r="K135" s="39"/>
      <c r="L135" s="42"/>
      <c r="M135" s="170"/>
      <c r="N135" s="171"/>
      <c r="O135" s="67"/>
      <c r="P135" s="67"/>
      <c r="Q135" s="67"/>
      <c r="R135" s="67"/>
      <c r="S135" s="67"/>
      <c r="T135" s="68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T135" s="19" t="s">
        <v>253</v>
      </c>
      <c r="AU135" s="19" t="s">
        <v>89</v>
      </c>
    </row>
    <row r="136" spans="1:65" s="13" customFormat="1" ht="10">
      <c r="B136" s="204"/>
      <c r="C136" s="205"/>
      <c r="D136" s="167" t="s">
        <v>247</v>
      </c>
      <c r="E136" s="206" t="s">
        <v>35</v>
      </c>
      <c r="F136" s="207" t="s">
        <v>179</v>
      </c>
      <c r="G136" s="205"/>
      <c r="H136" s="208">
        <v>8</v>
      </c>
      <c r="I136" s="209"/>
      <c r="J136" s="205"/>
      <c r="K136" s="205"/>
      <c r="L136" s="210"/>
      <c r="M136" s="211"/>
      <c r="N136" s="212"/>
      <c r="O136" s="212"/>
      <c r="P136" s="212"/>
      <c r="Q136" s="212"/>
      <c r="R136" s="212"/>
      <c r="S136" s="212"/>
      <c r="T136" s="213"/>
      <c r="AT136" s="214" t="s">
        <v>247</v>
      </c>
      <c r="AU136" s="214" t="s">
        <v>89</v>
      </c>
      <c r="AV136" s="13" t="s">
        <v>89</v>
      </c>
      <c r="AW136" s="13" t="s">
        <v>39</v>
      </c>
      <c r="AX136" s="13" t="s">
        <v>87</v>
      </c>
      <c r="AY136" s="214" t="s">
        <v>154</v>
      </c>
    </row>
    <row r="137" spans="1:65" s="12" customFormat="1" ht="22.75" customHeight="1">
      <c r="B137" s="188"/>
      <c r="C137" s="189"/>
      <c r="D137" s="190" t="s">
        <v>78</v>
      </c>
      <c r="E137" s="202" t="s">
        <v>159</v>
      </c>
      <c r="F137" s="202" t="s">
        <v>1974</v>
      </c>
      <c r="G137" s="189"/>
      <c r="H137" s="189"/>
      <c r="I137" s="192"/>
      <c r="J137" s="203">
        <f>BK137</f>
        <v>92784.22</v>
      </c>
      <c r="K137" s="189"/>
      <c r="L137" s="194"/>
      <c r="M137" s="195"/>
      <c r="N137" s="196"/>
      <c r="O137" s="196"/>
      <c r="P137" s="197">
        <f>SUM(P138:P182)</f>
        <v>0</v>
      </c>
      <c r="Q137" s="196"/>
      <c r="R137" s="197">
        <f>SUM(R138:R182)</f>
        <v>2.73470748</v>
      </c>
      <c r="S137" s="196"/>
      <c r="T137" s="198">
        <f>SUM(T138:T182)</f>
        <v>0</v>
      </c>
      <c r="AR137" s="199" t="s">
        <v>87</v>
      </c>
      <c r="AT137" s="200" t="s">
        <v>78</v>
      </c>
      <c r="AU137" s="200" t="s">
        <v>87</v>
      </c>
      <c r="AY137" s="199" t="s">
        <v>154</v>
      </c>
      <c r="BK137" s="201">
        <f>SUM(BK138:BK182)</f>
        <v>92784.22</v>
      </c>
    </row>
    <row r="138" spans="1:65" s="2" customFormat="1" ht="16.5" customHeight="1">
      <c r="A138" s="37"/>
      <c r="B138" s="38"/>
      <c r="C138" s="154" t="s">
        <v>212</v>
      </c>
      <c r="D138" s="154" t="s">
        <v>149</v>
      </c>
      <c r="E138" s="155" t="s">
        <v>1975</v>
      </c>
      <c r="F138" s="156" t="s">
        <v>1976</v>
      </c>
      <c r="G138" s="157" t="s">
        <v>152</v>
      </c>
      <c r="H138" s="158">
        <v>1</v>
      </c>
      <c r="I138" s="159">
        <v>787.5</v>
      </c>
      <c r="J138" s="160">
        <f t="shared" ref="J138:J145" si="0">ROUND(I138*H138,2)</f>
        <v>787.5</v>
      </c>
      <c r="K138" s="156" t="s">
        <v>35</v>
      </c>
      <c r="L138" s="42"/>
      <c r="M138" s="161" t="s">
        <v>35</v>
      </c>
      <c r="N138" s="162" t="s">
        <v>50</v>
      </c>
      <c r="O138" s="67"/>
      <c r="P138" s="163">
        <f t="shared" ref="P138:P145" si="1">O138*H138</f>
        <v>0</v>
      </c>
      <c r="Q138" s="163">
        <v>0</v>
      </c>
      <c r="R138" s="163">
        <f t="shared" ref="R138:R145" si="2">Q138*H138</f>
        <v>0</v>
      </c>
      <c r="S138" s="163">
        <v>0</v>
      </c>
      <c r="T138" s="164">
        <f t="shared" ref="T138:T145" si="3">S138*H138</f>
        <v>0</v>
      </c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R138" s="165" t="s">
        <v>163</v>
      </c>
      <c r="AT138" s="165" t="s">
        <v>149</v>
      </c>
      <c r="AU138" s="165" t="s">
        <v>89</v>
      </c>
      <c r="AY138" s="19" t="s">
        <v>154</v>
      </c>
      <c r="BE138" s="166">
        <f t="shared" ref="BE138:BE145" si="4">IF(N138="základní",J138,0)</f>
        <v>787.5</v>
      </c>
      <c r="BF138" s="166">
        <f t="shared" ref="BF138:BF145" si="5">IF(N138="snížená",J138,0)</f>
        <v>0</v>
      </c>
      <c r="BG138" s="166">
        <f t="shared" ref="BG138:BG145" si="6">IF(N138="zákl. přenesená",J138,0)</f>
        <v>0</v>
      </c>
      <c r="BH138" s="166">
        <f t="shared" ref="BH138:BH145" si="7">IF(N138="sníž. přenesená",J138,0)</f>
        <v>0</v>
      </c>
      <c r="BI138" s="166">
        <f t="shared" ref="BI138:BI145" si="8">IF(N138="nulová",J138,0)</f>
        <v>0</v>
      </c>
      <c r="BJ138" s="19" t="s">
        <v>87</v>
      </c>
      <c r="BK138" s="166">
        <f t="shared" ref="BK138:BK145" si="9">ROUND(I138*H138,2)</f>
        <v>787.5</v>
      </c>
      <c r="BL138" s="19" t="s">
        <v>163</v>
      </c>
      <c r="BM138" s="165" t="s">
        <v>1977</v>
      </c>
    </row>
    <row r="139" spans="1:65" s="2" customFormat="1" ht="16.5" customHeight="1">
      <c r="A139" s="37"/>
      <c r="B139" s="38"/>
      <c r="C139" s="154" t="s">
        <v>216</v>
      </c>
      <c r="D139" s="154" t="s">
        <v>149</v>
      </c>
      <c r="E139" s="155" t="s">
        <v>1978</v>
      </c>
      <c r="F139" s="156" t="s">
        <v>1979</v>
      </c>
      <c r="G139" s="157" t="s">
        <v>1980</v>
      </c>
      <c r="H139" s="158">
        <v>2</v>
      </c>
      <c r="I139" s="159">
        <v>262.5</v>
      </c>
      <c r="J139" s="160">
        <f t="shared" si="0"/>
        <v>525</v>
      </c>
      <c r="K139" s="156" t="s">
        <v>35</v>
      </c>
      <c r="L139" s="42"/>
      <c r="M139" s="161" t="s">
        <v>35</v>
      </c>
      <c r="N139" s="162" t="s">
        <v>50</v>
      </c>
      <c r="O139" s="67"/>
      <c r="P139" s="163">
        <f t="shared" si="1"/>
        <v>0</v>
      </c>
      <c r="Q139" s="163">
        <v>0</v>
      </c>
      <c r="R139" s="163">
        <f t="shared" si="2"/>
        <v>0</v>
      </c>
      <c r="S139" s="163">
        <v>0</v>
      </c>
      <c r="T139" s="164">
        <f t="shared" si="3"/>
        <v>0</v>
      </c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R139" s="165" t="s">
        <v>163</v>
      </c>
      <c r="AT139" s="165" t="s">
        <v>149</v>
      </c>
      <c r="AU139" s="165" t="s">
        <v>89</v>
      </c>
      <c r="AY139" s="19" t="s">
        <v>154</v>
      </c>
      <c r="BE139" s="166">
        <f t="shared" si="4"/>
        <v>525</v>
      </c>
      <c r="BF139" s="166">
        <f t="shared" si="5"/>
        <v>0</v>
      </c>
      <c r="BG139" s="166">
        <f t="shared" si="6"/>
        <v>0</v>
      </c>
      <c r="BH139" s="166">
        <f t="shared" si="7"/>
        <v>0</v>
      </c>
      <c r="BI139" s="166">
        <f t="shared" si="8"/>
        <v>0</v>
      </c>
      <c r="BJ139" s="19" t="s">
        <v>87</v>
      </c>
      <c r="BK139" s="166">
        <f t="shared" si="9"/>
        <v>525</v>
      </c>
      <c r="BL139" s="19" t="s">
        <v>163</v>
      </c>
      <c r="BM139" s="165" t="s">
        <v>1981</v>
      </c>
    </row>
    <row r="140" spans="1:65" s="2" customFormat="1" ht="16.5" customHeight="1">
      <c r="A140" s="37"/>
      <c r="B140" s="38"/>
      <c r="C140" s="154" t="s">
        <v>220</v>
      </c>
      <c r="D140" s="154" t="s">
        <v>149</v>
      </c>
      <c r="E140" s="155" t="s">
        <v>1982</v>
      </c>
      <c r="F140" s="156" t="s">
        <v>1983</v>
      </c>
      <c r="G140" s="157" t="s">
        <v>152</v>
      </c>
      <c r="H140" s="158">
        <v>1</v>
      </c>
      <c r="I140" s="159">
        <v>945</v>
      </c>
      <c r="J140" s="160">
        <f t="shared" si="0"/>
        <v>945</v>
      </c>
      <c r="K140" s="156" t="s">
        <v>35</v>
      </c>
      <c r="L140" s="42"/>
      <c r="M140" s="161" t="s">
        <v>35</v>
      </c>
      <c r="N140" s="162" t="s">
        <v>50</v>
      </c>
      <c r="O140" s="67"/>
      <c r="P140" s="163">
        <f t="shared" si="1"/>
        <v>0</v>
      </c>
      <c r="Q140" s="163">
        <v>0</v>
      </c>
      <c r="R140" s="163">
        <f t="shared" si="2"/>
        <v>0</v>
      </c>
      <c r="S140" s="163">
        <v>0</v>
      </c>
      <c r="T140" s="164">
        <f t="shared" si="3"/>
        <v>0</v>
      </c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R140" s="165" t="s">
        <v>163</v>
      </c>
      <c r="AT140" s="165" t="s">
        <v>149</v>
      </c>
      <c r="AU140" s="165" t="s">
        <v>89</v>
      </c>
      <c r="AY140" s="19" t="s">
        <v>154</v>
      </c>
      <c r="BE140" s="166">
        <f t="shared" si="4"/>
        <v>945</v>
      </c>
      <c r="BF140" s="166">
        <f t="shared" si="5"/>
        <v>0</v>
      </c>
      <c r="BG140" s="166">
        <f t="shared" si="6"/>
        <v>0</v>
      </c>
      <c r="BH140" s="166">
        <f t="shared" si="7"/>
        <v>0</v>
      </c>
      <c r="BI140" s="166">
        <f t="shared" si="8"/>
        <v>0</v>
      </c>
      <c r="BJ140" s="19" t="s">
        <v>87</v>
      </c>
      <c r="BK140" s="166">
        <f t="shared" si="9"/>
        <v>945</v>
      </c>
      <c r="BL140" s="19" t="s">
        <v>163</v>
      </c>
      <c r="BM140" s="165" t="s">
        <v>1984</v>
      </c>
    </row>
    <row r="141" spans="1:65" s="2" customFormat="1" ht="16.5" customHeight="1">
      <c r="A141" s="37"/>
      <c r="B141" s="38"/>
      <c r="C141" s="154" t="s">
        <v>341</v>
      </c>
      <c r="D141" s="154" t="s">
        <v>149</v>
      </c>
      <c r="E141" s="155" t="s">
        <v>1985</v>
      </c>
      <c r="F141" s="156" t="s">
        <v>1986</v>
      </c>
      <c r="G141" s="157" t="s">
        <v>152</v>
      </c>
      <c r="H141" s="158">
        <v>1</v>
      </c>
      <c r="I141" s="159">
        <v>682.5</v>
      </c>
      <c r="J141" s="160">
        <f t="shared" si="0"/>
        <v>682.5</v>
      </c>
      <c r="K141" s="156" t="s">
        <v>35</v>
      </c>
      <c r="L141" s="42"/>
      <c r="M141" s="161" t="s">
        <v>35</v>
      </c>
      <c r="N141" s="162" t="s">
        <v>50</v>
      </c>
      <c r="O141" s="67"/>
      <c r="P141" s="163">
        <f t="shared" si="1"/>
        <v>0</v>
      </c>
      <c r="Q141" s="163">
        <v>0</v>
      </c>
      <c r="R141" s="163">
        <f t="shared" si="2"/>
        <v>0</v>
      </c>
      <c r="S141" s="163">
        <v>0</v>
      </c>
      <c r="T141" s="164">
        <f t="shared" si="3"/>
        <v>0</v>
      </c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R141" s="165" t="s">
        <v>163</v>
      </c>
      <c r="AT141" s="165" t="s">
        <v>149</v>
      </c>
      <c r="AU141" s="165" t="s">
        <v>89</v>
      </c>
      <c r="AY141" s="19" t="s">
        <v>154</v>
      </c>
      <c r="BE141" s="166">
        <f t="shared" si="4"/>
        <v>682.5</v>
      </c>
      <c r="BF141" s="166">
        <f t="shared" si="5"/>
        <v>0</v>
      </c>
      <c r="BG141" s="166">
        <f t="shared" si="6"/>
        <v>0</v>
      </c>
      <c r="BH141" s="166">
        <f t="shared" si="7"/>
        <v>0</v>
      </c>
      <c r="BI141" s="166">
        <f t="shared" si="8"/>
        <v>0</v>
      </c>
      <c r="BJ141" s="19" t="s">
        <v>87</v>
      </c>
      <c r="BK141" s="166">
        <f t="shared" si="9"/>
        <v>682.5</v>
      </c>
      <c r="BL141" s="19" t="s">
        <v>163</v>
      </c>
      <c r="BM141" s="165" t="s">
        <v>1987</v>
      </c>
    </row>
    <row r="142" spans="1:65" s="2" customFormat="1" ht="16.5" customHeight="1">
      <c r="A142" s="37"/>
      <c r="B142" s="38"/>
      <c r="C142" s="154" t="s">
        <v>349</v>
      </c>
      <c r="D142" s="154" t="s">
        <v>149</v>
      </c>
      <c r="E142" s="155" t="s">
        <v>1988</v>
      </c>
      <c r="F142" s="156" t="s">
        <v>1989</v>
      </c>
      <c r="G142" s="157" t="s">
        <v>859</v>
      </c>
      <c r="H142" s="158">
        <v>4</v>
      </c>
      <c r="I142" s="159">
        <v>2100</v>
      </c>
      <c r="J142" s="160">
        <f t="shared" si="0"/>
        <v>8400</v>
      </c>
      <c r="K142" s="156" t="s">
        <v>35</v>
      </c>
      <c r="L142" s="42"/>
      <c r="M142" s="161" t="s">
        <v>35</v>
      </c>
      <c r="N142" s="162" t="s">
        <v>50</v>
      </c>
      <c r="O142" s="67"/>
      <c r="P142" s="163">
        <f t="shared" si="1"/>
        <v>0</v>
      </c>
      <c r="Q142" s="163">
        <v>0</v>
      </c>
      <c r="R142" s="163">
        <f t="shared" si="2"/>
        <v>0</v>
      </c>
      <c r="S142" s="163">
        <v>0</v>
      </c>
      <c r="T142" s="164">
        <f t="shared" si="3"/>
        <v>0</v>
      </c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R142" s="165" t="s">
        <v>163</v>
      </c>
      <c r="AT142" s="165" t="s">
        <v>149</v>
      </c>
      <c r="AU142" s="165" t="s">
        <v>89</v>
      </c>
      <c r="AY142" s="19" t="s">
        <v>154</v>
      </c>
      <c r="BE142" s="166">
        <f t="shared" si="4"/>
        <v>8400</v>
      </c>
      <c r="BF142" s="166">
        <f t="shared" si="5"/>
        <v>0</v>
      </c>
      <c r="BG142" s="166">
        <f t="shared" si="6"/>
        <v>0</v>
      </c>
      <c r="BH142" s="166">
        <f t="shared" si="7"/>
        <v>0</v>
      </c>
      <c r="BI142" s="166">
        <f t="shared" si="8"/>
        <v>0</v>
      </c>
      <c r="BJ142" s="19" t="s">
        <v>87</v>
      </c>
      <c r="BK142" s="166">
        <f t="shared" si="9"/>
        <v>8400</v>
      </c>
      <c r="BL142" s="19" t="s">
        <v>163</v>
      </c>
      <c r="BM142" s="165" t="s">
        <v>1990</v>
      </c>
    </row>
    <row r="143" spans="1:65" s="2" customFormat="1" ht="16.5" customHeight="1">
      <c r="A143" s="37"/>
      <c r="B143" s="38"/>
      <c r="C143" s="154" t="s">
        <v>7</v>
      </c>
      <c r="D143" s="154" t="s">
        <v>149</v>
      </c>
      <c r="E143" s="155" t="s">
        <v>1991</v>
      </c>
      <c r="F143" s="156" t="s">
        <v>1992</v>
      </c>
      <c r="G143" s="157" t="s">
        <v>152</v>
      </c>
      <c r="H143" s="158">
        <v>1</v>
      </c>
      <c r="I143" s="159">
        <v>1680</v>
      </c>
      <c r="J143" s="160">
        <f t="shared" si="0"/>
        <v>1680</v>
      </c>
      <c r="K143" s="156" t="s">
        <v>35</v>
      </c>
      <c r="L143" s="42"/>
      <c r="M143" s="161" t="s">
        <v>35</v>
      </c>
      <c r="N143" s="162" t="s">
        <v>50</v>
      </c>
      <c r="O143" s="67"/>
      <c r="P143" s="163">
        <f t="shared" si="1"/>
        <v>0</v>
      </c>
      <c r="Q143" s="163">
        <v>0</v>
      </c>
      <c r="R143" s="163">
        <f t="shared" si="2"/>
        <v>0</v>
      </c>
      <c r="S143" s="163">
        <v>0</v>
      </c>
      <c r="T143" s="164">
        <f t="shared" si="3"/>
        <v>0</v>
      </c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R143" s="165" t="s">
        <v>163</v>
      </c>
      <c r="AT143" s="165" t="s">
        <v>149</v>
      </c>
      <c r="AU143" s="165" t="s">
        <v>89</v>
      </c>
      <c r="AY143" s="19" t="s">
        <v>154</v>
      </c>
      <c r="BE143" s="166">
        <f t="shared" si="4"/>
        <v>1680</v>
      </c>
      <c r="BF143" s="166">
        <f t="shared" si="5"/>
        <v>0</v>
      </c>
      <c r="BG143" s="166">
        <f t="shared" si="6"/>
        <v>0</v>
      </c>
      <c r="BH143" s="166">
        <f t="shared" si="7"/>
        <v>0</v>
      </c>
      <c r="BI143" s="166">
        <f t="shared" si="8"/>
        <v>0</v>
      </c>
      <c r="BJ143" s="19" t="s">
        <v>87</v>
      </c>
      <c r="BK143" s="166">
        <f t="shared" si="9"/>
        <v>1680</v>
      </c>
      <c r="BL143" s="19" t="s">
        <v>163</v>
      </c>
      <c r="BM143" s="165" t="s">
        <v>1993</v>
      </c>
    </row>
    <row r="144" spans="1:65" s="2" customFormat="1" ht="16.5" customHeight="1">
      <c r="A144" s="37"/>
      <c r="B144" s="38"/>
      <c r="C144" s="154" t="s">
        <v>357</v>
      </c>
      <c r="D144" s="154" t="s">
        <v>149</v>
      </c>
      <c r="E144" s="155" t="s">
        <v>1994</v>
      </c>
      <c r="F144" s="156" t="s">
        <v>1995</v>
      </c>
      <c r="G144" s="157" t="s">
        <v>152</v>
      </c>
      <c r="H144" s="158">
        <v>1</v>
      </c>
      <c r="I144" s="159">
        <v>5896.8</v>
      </c>
      <c r="J144" s="160">
        <f t="shared" si="0"/>
        <v>5896.8</v>
      </c>
      <c r="K144" s="156" t="s">
        <v>35</v>
      </c>
      <c r="L144" s="42"/>
      <c r="M144" s="161" t="s">
        <v>35</v>
      </c>
      <c r="N144" s="162" t="s">
        <v>50</v>
      </c>
      <c r="O144" s="67"/>
      <c r="P144" s="163">
        <f t="shared" si="1"/>
        <v>0</v>
      </c>
      <c r="Q144" s="163">
        <v>0</v>
      </c>
      <c r="R144" s="163">
        <f t="shared" si="2"/>
        <v>0</v>
      </c>
      <c r="S144" s="163">
        <v>0</v>
      </c>
      <c r="T144" s="164">
        <f t="shared" si="3"/>
        <v>0</v>
      </c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R144" s="165" t="s">
        <v>163</v>
      </c>
      <c r="AT144" s="165" t="s">
        <v>149</v>
      </c>
      <c r="AU144" s="165" t="s">
        <v>89</v>
      </c>
      <c r="AY144" s="19" t="s">
        <v>154</v>
      </c>
      <c r="BE144" s="166">
        <f t="shared" si="4"/>
        <v>5896.8</v>
      </c>
      <c r="BF144" s="166">
        <f t="shared" si="5"/>
        <v>0</v>
      </c>
      <c r="BG144" s="166">
        <f t="shared" si="6"/>
        <v>0</v>
      </c>
      <c r="BH144" s="166">
        <f t="shared" si="7"/>
        <v>0</v>
      </c>
      <c r="BI144" s="166">
        <f t="shared" si="8"/>
        <v>0</v>
      </c>
      <c r="BJ144" s="19" t="s">
        <v>87</v>
      </c>
      <c r="BK144" s="166">
        <f t="shared" si="9"/>
        <v>5896.8</v>
      </c>
      <c r="BL144" s="19" t="s">
        <v>163</v>
      </c>
      <c r="BM144" s="165" t="s">
        <v>1996</v>
      </c>
    </row>
    <row r="145" spans="1:65" s="2" customFormat="1" ht="24.15" customHeight="1">
      <c r="A145" s="37"/>
      <c r="B145" s="38"/>
      <c r="C145" s="154" t="s">
        <v>365</v>
      </c>
      <c r="D145" s="154" t="s">
        <v>149</v>
      </c>
      <c r="E145" s="155" t="s">
        <v>1997</v>
      </c>
      <c r="F145" s="156" t="s">
        <v>1998</v>
      </c>
      <c r="G145" s="157" t="s">
        <v>662</v>
      </c>
      <c r="H145" s="158">
        <v>0.98</v>
      </c>
      <c r="I145" s="159">
        <v>176</v>
      </c>
      <c r="J145" s="160">
        <f t="shared" si="0"/>
        <v>172.48</v>
      </c>
      <c r="K145" s="156" t="s">
        <v>251</v>
      </c>
      <c r="L145" s="42"/>
      <c r="M145" s="161" t="s">
        <v>35</v>
      </c>
      <c r="N145" s="162" t="s">
        <v>50</v>
      </c>
      <c r="O145" s="67"/>
      <c r="P145" s="163">
        <f t="shared" si="1"/>
        <v>0</v>
      </c>
      <c r="Q145" s="163">
        <v>0</v>
      </c>
      <c r="R145" s="163">
        <f t="shared" si="2"/>
        <v>0</v>
      </c>
      <c r="S145" s="163">
        <v>0</v>
      </c>
      <c r="T145" s="164">
        <f t="shared" si="3"/>
        <v>0</v>
      </c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R145" s="165" t="s">
        <v>163</v>
      </c>
      <c r="AT145" s="165" t="s">
        <v>149</v>
      </c>
      <c r="AU145" s="165" t="s">
        <v>89</v>
      </c>
      <c r="AY145" s="19" t="s">
        <v>154</v>
      </c>
      <c r="BE145" s="166">
        <f t="shared" si="4"/>
        <v>172.48</v>
      </c>
      <c r="BF145" s="166">
        <f t="shared" si="5"/>
        <v>0</v>
      </c>
      <c r="BG145" s="166">
        <f t="shared" si="6"/>
        <v>0</v>
      </c>
      <c r="BH145" s="166">
        <f t="shared" si="7"/>
        <v>0</v>
      </c>
      <c r="BI145" s="166">
        <f t="shared" si="8"/>
        <v>0</v>
      </c>
      <c r="BJ145" s="19" t="s">
        <v>87</v>
      </c>
      <c r="BK145" s="166">
        <f t="shared" si="9"/>
        <v>172.48</v>
      </c>
      <c r="BL145" s="19" t="s">
        <v>163</v>
      </c>
      <c r="BM145" s="165" t="s">
        <v>1999</v>
      </c>
    </row>
    <row r="146" spans="1:65" s="2" customFormat="1" ht="10">
      <c r="A146" s="37"/>
      <c r="B146" s="38"/>
      <c r="C146" s="39"/>
      <c r="D146" s="215" t="s">
        <v>253</v>
      </c>
      <c r="E146" s="39"/>
      <c r="F146" s="216" t="s">
        <v>2000</v>
      </c>
      <c r="G146" s="39"/>
      <c r="H146" s="39"/>
      <c r="I146" s="169"/>
      <c r="J146" s="39"/>
      <c r="K146" s="39"/>
      <c r="L146" s="42"/>
      <c r="M146" s="170"/>
      <c r="N146" s="171"/>
      <c r="O146" s="67"/>
      <c r="P146" s="67"/>
      <c r="Q146" s="67"/>
      <c r="R146" s="67"/>
      <c r="S146" s="67"/>
      <c r="T146" s="68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T146" s="19" t="s">
        <v>253</v>
      </c>
      <c r="AU146" s="19" t="s">
        <v>89</v>
      </c>
    </row>
    <row r="147" spans="1:65" s="13" customFormat="1" ht="10">
      <c r="B147" s="204"/>
      <c r="C147" s="205"/>
      <c r="D147" s="167" t="s">
        <v>247</v>
      </c>
      <c r="E147" s="206" t="s">
        <v>35</v>
      </c>
      <c r="F147" s="207" t="s">
        <v>2001</v>
      </c>
      <c r="G147" s="205"/>
      <c r="H147" s="208">
        <v>0.98</v>
      </c>
      <c r="I147" s="209"/>
      <c r="J147" s="205"/>
      <c r="K147" s="205"/>
      <c r="L147" s="210"/>
      <c r="M147" s="211"/>
      <c r="N147" s="212"/>
      <c r="O147" s="212"/>
      <c r="P147" s="212"/>
      <c r="Q147" s="212"/>
      <c r="R147" s="212"/>
      <c r="S147" s="212"/>
      <c r="T147" s="213"/>
      <c r="AT147" s="214" t="s">
        <v>247</v>
      </c>
      <c r="AU147" s="214" t="s">
        <v>89</v>
      </c>
      <c r="AV147" s="13" t="s">
        <v>89</v>
      </c>
      <c r="AW147" s="13" t="s">
        <v>39</v>
      </c>
      <c r="AX147" s="13" t="s">
        <v>87</v>
      </c>
      <c r="AY147" s="214" t="s">
        <v>154</v>
      </c>
    </row>
    <row r="148" spans="1:65" s="2" customFormat="1" ht="37.75" customHeight="1">
      <c r="A148" s="37"/>
      <c r="B148" s="38"/>
      <c r="C148" s="154" t="s">
        <v>370</v>
      </c>
      <c r="D148" s="154" t="s">
        <v>149</v>
      </c>
      <c r="E148" s="155" t="s">
        <v>699</v>
      </c>
      <c r="F148" s="156" t="s">
        <v>700</v>
      </c>
      <c r="G148" s="157" t="s">
        <v>662</v>
      </c>
      <c r="H148" s="158">
        <v>0.98</v>
      </c>
      <c r="I148" s="159">
        <v>80</v>
      </c>
      <c r="J148" s="160">
        <f>ROUND(I148*H148,2)</f>
        <v>78.400000000000006</v>
      </c>
      <c r="K148" s="156" t="s">
        <v>251</v>
      </c>
      <c r="L148" s="42"/>
      <c r="M148" s="161" t="s">
        <v>35</v>
      </c>
      <c r="N148" s="162" t="s">
        <v>50</v>
      </c>
      <c r="O148" s="67"/>
      <c r="P148" s="163">
        <f>O148*H148</f>
        <v>0</v>
      </c>
      <c r="Q148" s="163">
        <v>0</v>
      </c>
      <c r="R148" s="163">
        <f>Q148*H148</f>
        <v>0</v>
      </c>
      <c r="S148" s="163">
        <v>0</v>
      </c>
      <c r="T148" s="164">
        <f>S148*H148</f>
        <v>0</v>
      </c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R148" s="165" t="s">
        <v>163</v>
      </c>
      <c r="AT148" s="165" t="s">
        <v>149</v>
      </c>
      <c r="AU148" s="165" t="s">
        <v>89</v>
      </c>
      <c r="AY148" s="19" t="s">
        <v>154</v>
      </c>
      <c r="BE148" s="166">
        <f>IF(N148="základní",J148,0)</f>
        <v>78.400000000000006</v>
      </c>
      <c r="BF148" s="166">
        <f>IF(N148="snížená",J148,0)</f>
        <v>0</v>
      </c>
      <c r="BG148" s="166">
        <f>IF(N148="zákl. přenesená",J148,0)</f>
        <v>0</v>
      </c>
      <c r="BH148" s="166">
        <f>IF(N148="sníž. přenesená",J148,0)</f>
        <v>0</v>
      </c>
      <c r="BI148" s="166">
        <f>IF(N148="nulová",J148,0)</f>
        <v>0</v>
      </c>
      <c r="BJ148" s="19" t="s">
        <v>87</v>
      </c>
      <c r="BK148" s="166">
        <f>ROUND(I148*H148,2)</f>
        <v>78.400000000000006</v>
      </c>
      <c r="BL148" s="19" t="s">
        <v>163</v>
      </c>
      <c r="BM148" s="165" t="s">
        <v>2002</v>
      </c>
    </row>
    <row r="149" spans="1:65" s="2" customFormat="1" ht="10">
      <c r="A149" s="37"/>
      <c r="B149" s="38"/>
      <c r="C149" s="39"/>
      <c r="D149" s="215" t="s">
        <v>253</v>
      </c>
      <c r="E149" s="39"/>
      <c r="F149" s="216" t="s">
        <v>702</v>
      </c>
      <c r="G149" s="39"/>
      <c r="H149" s="39"/>
      <c r="I149" s="169"/>
      <c r="J149" s="39"/>
      <c r="K149" s="39"/>
      <c r="L149" s="42"/>
      <c r="M149" s="170"/>
      <c r="N149" s="171"/>
      <c r="O149" s="67"/>
      <c r="P149" s="67"/>
      <c r="Q149" s="67"/>
      <c r="R149" s="67"/>
      <c r="S149" s="67"/>
      <c r="T149" s="68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T149" s="19" t="s">
        <v>253</v>
      </c>
      <c r="AU149" s="19" t="s">
        <v>89</v>
      </c>
    </row>
    <row r="150" spans="1:65" s="13" customFormat="1" ht="10">
      <c r="B150" s="204"/>
      <c r="C150" s="205"/>
      <c r="D150" s="167" t="s">
        <v>247</v>
      </c>
      <c r="E150" s="206" t="s">
        <v>35</v>
      </c>
      <c r="F150" s="207" t="s">
        <v>2003</v>
      </c>
      <c r="G150" s="205"/>
      <c r="H150" s="208">
        <v>0.98</v>
      </c>
      <c r="I150" s="209"/>
      <c r="J150" s="205"/>
      <c r="K150" s="205"/>
      <c r="L150" s="210"/>
      <c r="M150" s="211"/>
      <c r="N150" s="212"/>
      <c r="O150" s="212"/>
      <c r="P150" s="212"/>
      <c r="Q150" s="212"/>
      <c r="R150" s="212"/>
      <c r="S150" s="212"/>
      <c r="T150" s="213"/>
      <c r="AT150" s="214" t="s">
        <v>247</v>
      </c>
      <c r="AU150" s="214" t="s">
        <v>89</v>
      </c>
      <c r="AV150" s="13" t="s">
        <v>89</v>
      </c>
      <c r="AW150" s="13" t="s">
        <v>39</v>
      </c>
      <c r="AX150" s="13" t="s">
        <v>87</v>
      </c>
      <c r="AY150" s="214" t="s">
        <v>154</v>
      </c>
    </row>
    <row r="151" spans="1:65" s="2" customFormat="1" ht="24.15" customHeight="1">
      <c r="A151" s="37"/>
      <c r="B151" s="38"/>
      <c r="C151" s="154" t="s">
        <v>376</v>
      </c>
      <c r="D151" s="154" t="s">
        <v>149</v>
      </c>
      <c r="E151" s="155" t="s">
        <v>704</v>
      </c>
      <c r="F151" s="156" t="s">
        <v>610</v>
      </c>
      <c r="G151" s="157" t="s">
        <v>562</v>
      </c>
      <c r="H151" s="158">
        <v>1.8620000000000001</v>
      </c>
      <c r="I151" s="159">
        <v>180</v>
      </c>
      <c r="J151" s="160">
        <f>ROUND(I151*H151,2)</f>
        <v>335.16</v>
      </c>
      <c r="K151" s="156" t="s">
        <v>251</v>
      </c>
      <c r="L151" s="42"/>
      <c r="M151" s="161" t="s">
        <v>35</v>
      </c>
      <c r="N151" s="162" t="s">
        <v>50</v>
      </c>
      <c r="O151" s="67"/>
      <c r="P151" s="163">
        <f>O151*H151</f>
        <v>0</v>
      </c>
      <c r="Q151" s="163">
        <v>0</v>
      </c>
      <c r="R151" s="163">
        <f>Q151*H151</f>
        <v>0</v>
      </c>
      <c r="S151" s="163">
        <v>0</v>
      </c>
      <c r="T151" s="164">
        <f>S151*H151</f>
        <v>0</v>
      </c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R151" s="165" t="s">
        <v>163</v>
      </c>
      <c r="AT151" s="165" t="s">
        <v>149</v>
      </c>
      <c r="AU151" s="165" t="s">
        <v>89</v>
      </c>
      <c r="AY151" s="19" t="s">
        <v>154</v>
      </c>
      <c r="BE151" s="166">
        <f>IF(N151="základní",J151,0)</f>
        <v>335.16</v>
      </c>
      <c r="BF151" s="166">
        <f>IF(N151="snížená",J151,0)</f>
        <v>0</v>
      </c>
      <c r="BG151" s="166">
        <f>IF(N151="zákl. přenesená",J151,0)</f>
        <v>0</v>
      </c>
      <c r="BH151" s="166">
        <f>IF(N151="sníž. přenesená",J151,0)</f>
        <v>0</v>
      </c>
      <c r="BI151" s="166">
        <f>IF(N151="nulová",J151,0)</f>
        <v>0</v>
      </c>
      <c r="BJ151" s="19" t="s">
        <v>87</v>
      </c>
      <c r="BK151" s="166">
        <f>ROUND(I151*H151,2)</f>
        <v>335.16</v>
      </c>
      <c r="BL151" s="19" t="s">
        <v>163</v>
      </c>
      <c r="BM151" s="165" t="s">
        <v>2004</v>
      </c>
    </row>
    <row r="152" spans="1:65" s="2" customFormat="1" ht="10">
      <c r="A152" s="37"/>
      <c r="B152" s="38"/>
      <c r="C152" s="39"/>
      <c r="D152" s="215" t="s">
        <v>253</v>
      </c>
      <c r="E152" s="39"/>
      <c r="F152" s="216" t="s">
        <v>706</v>
      </c>
      <c r="G152" s="39"/>
      <c r="H152" s="39"/>
      <c r="I152" s="169"/>
      <c r="J152" s="39"/>
      <c r="K152" s="39"/>
      <c r="L152" s="42"/>
      <c r="M152" s="170"/>
      <c r="N152" s="171"/>
      <c r="O152" s="67"/>
      <c r="P152" s="67"/>
      <c r="Q152" s="67"/>
      <c r="R152" s="67"/>
      <c r="S152" s="67"/>
      <c r="T152" s="68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T152" s="19" t="s">
        <v>253</v>
      </c>
      <c r="AU152" s="19" t="s">
        <v>89</v>
      </c>
    </row>
    <row r="153" spans="1:65" s="13" customFormat="1" ht="10">
      <c r="B153" s="204"/>
      <c r="C153" s="205"/>
      <c r="D153" s="167" t="s">
        <v>247</v>
      </c>
      <c r="E153" s="206" t="s">
        <v>35</v>
      </c>
      <c r="F153" s="207" t="s">
        <v>2005</v>
      </c>
      <c r="G153" s="205"/>
      <c r="H153" s="208">
        <v>0.98</v>
      </c>
      <c r="I153" s="209"/>
      <c r="J153" s="205"/>
      <c r="K153" s="205"/>
      <c r="L153" s="210"/>
      <c r="M153" s="211"/>
      <c r="N153" s="212"/>
      <c r="O153" s="212"/>
      <c r="P153" s="212"/>
      <c r="Q153" s="212"/>
      <c r="R153" s="212"/>
      <c r="S153" s="212"/>
      <c r="T153" s="213"/>
      <c r="AT153" s="214" t="s">
        <v>247</v>
      </c>
      <c r="AU153" s="214" t="s">
        <v>89</v>
      </c>
      <c r="AV153" s="13" t="s">
        <v>89</v>
      </c>
      <c r="AW153" s="13" t="s">
        <v>39</v>
      </c>
      <c r="AX153" s="13" t="s">
        <v>79</v>
      </c>
      <c r="AY153" s="214" t="s">
        <v>154</v>
      </c>
    </row>
    <row r="154" spans="1:65" s="15" customFormat="1" ht="10">
      <c r="B154" s="238"/>
      <c r="C154" s="239"/>
      <c r="D154" s="167" t="s">
        <v>247</v>
      </c>
      <c r="E154" s="240" t="s">
        <v>35</v>
      </c>
      <c r="F154" s="241" t="s">
        <v>482</v>
      </c>
      <c r="G154" s="239"/>
      <c r="H154" s="242">
        <v>0.98</v>
      </c>
      <c r="I154" s="243"/>
      <c r="J154" s="239"/>
      <c r="K154" s="239"/>
      <c r="L154" s="244"/>
      <c r="M154" s="245"/>
      <c r="N154" s="246"/>
      <c r="O154" s="246"/>
      <c r="P154" s="246"/>
      <c r="Q154" s="246"/>
      <c r="R154" s="246"/>
      <c r="S154" s="246"/>
      <c r="T154" s="247"/>
      <c r="AT154" s="248" t="s">
        <v>247</v>
      </c>
      <c r="AU154" s="248" t="s">
        <v>89</v>
      </c>
      <c r="AV154" s="15" t="s">
        <v>159</v>
      </c>
      <c r="AW154" s="15" t="s">
        <v>39</v>
      </c>
      <c r="AX154" s="15" t="s">
        <v>79</v>
      </c>
      <c r="AY154" s="248" t="s">
        <v>154</v>
      </c>
    </row>
    <row r="155" spans="1:65" s="13" customFormat="1" ht="10">
      <c r="B155" s="204"/>
      <c r="C155" s="205"/>
      <c r="D155" s="167" t="s">
        <v>247</v>
      </c>
      <c r="E155" s="206" t="s">
        <v>35</v>
      </c>
      <c r="F155" s="207" t="s">
        <v>2006</v>
      </c>
      <c r="G155" s="205"/>
      <c r="H155" s="208">
        <v>1.8620000000000001</v>
      </c>
      <c r="I155" s="209"/>
      <c r="J155" s="205"/>
      <c r="K155" s="205"/>
      <c r="L155" s="210"/>
      <c r="M155" s="211"/>
      <c r="N155" s="212"/>
      <c r="O155" s="212"/>
      <c r="P155" s="212"/>
      <c r="Q155" s="212"/>
      <c r="R155" s="212"/>
      <c r="S155" s="212"/>
      <c r="T155" s="213"/>
      <c r="AT155" s="214" t="s">
        <v>247</v>
      </c>
      <c r="AU155" s="214" t="s">
        <v>89</v>
      </c>
      <c r="AV155" s="13" t="s">
        <v>89</v>
      </c>
      <c r="AW155" s="13" t="s">
        <v>39</v>
      </c>
      <c r="AX155" s="13" t="s">
        <v>87</v>
      </c>
      <c r="AY155" s="214" t="s">
        <v>154</v>
      </c>
    </row>
    <row r="156" spans="1:65" s="2" customFormat="1" ht="24.15" customHeight="1">
      <c r="A156" s="37"/>
      <c r="B156" s="38"/>
      <c r="C156" s="154" t="s">
        <v>379</v>
      </c>
      <c r="D156" s="154" t="s">
        <v>149</v>
      </c>
      <c r="E156" s="155" t="s">
        <v>709</v>
      </c>
      <c r="F156" s="156" t="s">
        <v>710</v>
      </c>
      <c r="G156" s="157" t="s">
        <v>662</v>
      </c>
      <c r="H156" s="158">
        <v>0.98</v>
      </c>
      <c r="I156" s="159">
        <v>22</v>
      </c>
      <c r="J156" s="160">
        <f>ROUND(I156*H156,2)</f>
        <v>21.56</v>
      </c>
      <c r="K156" s="156" t="s">
        <v>251</v>
      </c>
      <c r="L156" s="42"/>
      <c r="M156" s="161" t="s">
        <v>35</v>
      </c>
      <c r="N156" s="162" t="s">
        <v>50</v>
      </c>
      <c r="O156" s="67"/>
      <c r="P156" s="163">
        <f>O156*H156</f>
        <v>0</v>
      </c>
      <c r="Q156" s="163">
        <v>0</v>
      </c>
      <c r="R156" s="163">
        <f>Q156*H156</f>
        <v>0</v>
      </c>
      <c r="S156" s="163">
        <v>0</v>
      </c>
      <c r="T156" s="164">
        <f>S156*H156</f>
        <v>0</v>
      </c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R156" s="165" t="s">
        <v>163</v>
      </c>
      <c r="AT156" s="165" t="s">
        <v>149</v>
      </c>
      <c r="AU156" s="165" t="s">
        <v>89</v>
      </c>
      <c r="AY156" s="19" t="s">
        <v>154</v>
      </c>
      <c r="BE156" s="166">
        <f>IF(N156="základní",J156,0)</f>
        <v>21.56</v>
      </c>
      <c r="BF156" s="166">
        <f>IF(N156="snížená",J156,0)</f>
        <v>0</v>
      </c>
      <c r="BG156" s="166">
        <f>IF(N156="zákl. přenesená",J156,0)</f>
        <v>0</v>
      </c>
      <c r="BH156" s="166">
        <f>IF(N156="sníž. přenesená",J156,0)</f>
        <v>0</v>
      </c>
      <c r="BI156" s="166">
        <f>IF(N156="nulová",J156,0)</f>
        <v>0</v>
      </c>
      <c r="BJ156" s="19" t="s">
        <v>87</v>
      </c>
      <c r="BK156" s="166">
        <f>ROUND(I156*H156,2)</f>
        <v>21.56</v>
      </c>
      <c r="BL156" s="19" t="s">
        <v>163</v>
      </c>
      <c r="BM156" s="165" t="s">
        <v>2007</v>
      </c>
    </row>
    <row r="157" spans="1:65" s="2" customFormat="1" ht="10">
      <c r="A157" s="37"/>
      <c r="B157" s="38"/>
      <c r="C157" s="39"/>
      <c r="D157" s="215" t="s">
        <v>253</v>
      </c>
      <c r="E157" s="39"/>
      <c r="F157" s="216" t="s">
        <v>712</v>
      </c>
      <c r="G157" s="39"/>
      <c r="H157" s="39"/>
      <c r="I157" s="169"/>
      <c r="J157" s="39"/>
      <c r="K157" s="39"/>
      <c r="L157" s="42"/>
      <c r="M157" s="170"/>
      <c r="N157" s="171"/>
      <c r="O157" s="67"/>
      <c r="P157" s="67"/>
      <c r="Q157" s="67"/>
      <c r="R157" s="67"/>
      <c r="S157" s="67"/>
      <c r="T157" s="68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T157" s="19" t="s">
        <v>253</v>
      </c>
      <c r="AU157" s="19" t="s">
        <v>89</v>
      </c>
    </row>
    <row r="158" spans="1:65" s="13" customFormat="1" ht="10">
      <c r="B158" s="204"/>
      <c r="C158" s="205"/>
      <c r="D158" s="167" t="s">
        <v>247</v>
      </c>
      <c r="E158" s="206" t="s">
        <v>35</v>
      </c>
      <c r="F158" s="207" t="s">
        <v>2005</v>
      </c>
      <c r="G158" s="205"/>
      <c r="H158" s="208">
        <v>0.98</v>
      </c>
      <c r="I158" s="209"/>
      <c r="J158" s="205"/>
      <c r="K158" s="205"/>
      <c r="L158" s="210"/>
      <c r="M158" s="211"/>
      <c r="N158" s="212"/>
      <c r="O158" s="212"/>
      <c r="P158" s="212"/>
      <c r="Q158" s="212"/>
      <c r="R158" s="212"/>
      <c r="S158" s="212"/>
      <c r="T158" s="213"/>
      <c r="AT158" s="214" t="s">
        <v>247</v>
      </c>
      <c r="AU158" s="214" t="s">
        <v>89</v>
      </c>
      <c r="AV158" s="13" t="s">
        <v>89</v>
      </c>
      <c r="AW158" s="13" t="s">
        <v>39</v>
      </c>
      <c r="AX158" s="13" t="s">
        <v>87</v>
      </c>
      <c r="AY158" s="214" t="s">
        <v>154</v>
      </c>
    </row>
    <row r="159" spans="1:65" s="2" customFormat="1" ht="21.75" customHeight="1">
      <c r="A159" s="37"/>
      <c r="B159" s="38"/>
      <c r="C159" s="154" t="s">
        <v>384</v>
      </c>
      <c r="D159" s="154" t="s">
        <v>149</v>
      </c>
      <c r="E159" s="155" t="s">
        <v>1590</v>
      </c>
      <c r="F159" s="156" t="s">
        <v>1591</v>
      </c>
      <c r="G159" s="157" t="s">
        <v>662</v>
      </c>
      <c r="H159" s="158">
        <v>0.14000000000000001</v>
      </c>
      <c r="I159" s="159">
        <v>2400</v>
      </c>
      <c r="J159" s="160">
        <f>ROUND(I159*H159,2)</f>
        <v>336</v>
      </c>
      <c r="K159" s="156" t="s">
        <v>251</v>
      </c>
      <c r="L159" s="42"/>
      <c r="M159" s="161" t="s">
        <v>35</v>
      </c>
      <c r="N159" s="162" t="s">
        <v>50</v>
      </c>
      <c r="O159" s="67"/>
      <c r="P159" s="163">
        <f>O159*H159</f>
        <v>0</v>
      </c>
      <c r="Q159" s="163">
        <v>2.16</v>
      </c>
      <c r="R159" s="163">
        <f>Q159*H159</f>
        <v>0.30240000000000006</v>
      </c>
      <c r="S159" s="163">
        <v>0</v>
      </c>
      <c r="T159" s="164">
        <f>S159*H159</f>
        <v>0</v>
      </c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R159" s="165" t="s">
        <v>163</v>
      </c>
      <c r="AT159" s="165" t="s">
        <v>149</v>
      </c>
      <c r="AU159" s="165" t="s">
        <v>89</v>
      </c>
      <c r="AY159" s="19" t="s">
        <v>154</v>
      </c>
      <c r="BE159" s="166">
        <f>IF(N159="základní",J159,0)</f>
        <v>336</v>
      </c>
      <c r="BF159" s="166">
        <f>IF(N159="snížená",J159,0)</f>
        <v>0</v>
      </c>
      <c r="BG159" s="166">
        <f>IF(N159="zákl. přenesená",J159,0)</f>
        <v>0</v>
      </c>
      <c r="BH159" s="166">
        <f>IF(N159="sníž. přenesená",J159,0)</f>
        <v>0</v>
      </c>
      <c r="BI159" s="166">
        <f>IF(N159="nulová",J159,0)</f>
        <v>0</v>
      </c>
      <c r="BJ159" s="19" t="s">
        <v>87</v>
      </c>
      <c r="BK159" s="166">
        <f>ROUND(I159*H159,2)</f>
        <v>336</v>
      </c>
      <c r="BL159" s="19" t="s">
        <v>163</v>
      </c>
      <c r="BM159" s="165" t="s">
        <v>2008</v>
      </c>
    </row>
    <row r="160" spans="1:65" s="2" customFormat="1" ht="10">
      <c r="A160" s="37"/>
      <c r="B160" s="38"/>
      <c r="C160" s="39"/>
      <c r="D160" s="215" t="s">
        <v>253</v>
      </c>
      <c r="E160" s="39"/>
      <c r="F160" s="216" t="s">
        <v>1593</v>
      </c>
      <c r="G160" s="39"/>
      <c r="H160" s="39"/>
      <c r="I160" s="169"/>
      <c r="J160" s="39"/>
      <c r="K160" s="39"/>
      <c r="L160" s="42"/>
      <c r="M160" s="170"/>
      <c r="N160" s="171"/>
      <c r="O160" s="67"/>
      <c r="P160" s="67"/>
      <c r="Q160" s="67"/>
      <c r="R160" s="67"/>
      <c r="S160" s="67"/>
      <c r="T160" s="68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T160" s="19" t="s">
        <v>253</v>
      </c>
      <c r="AU160" s="19" t="s">
        <v>89</v>
      </c>
    </row>
    <row r="161" spans="1:65" s="13" customFormat="1" ht="10">
      <c r="B161" s="204"/>
      <c r="C161" s="205"/>
      <c r="D161" s="167" t="s">
        <v>247</v>
      </c>
      <c r="E161" s="206" t="s">
        <v>35</v>
      </c>
      <c r="F161" s="207" t="s">
        <v>2009</v>
      </c>
      <c r="G161" s="205"/>
      <c r="H161" s="208">
        <v>0.14000000000000001</v>
      </c>
      <c r="I161" s="209"/>
      <c r="J161" s="205"/>
      <c r="K161" s="205"/>
      <c r="L161" s="210"/>
      <c r="M161" s="211"/>
      <c r="N161" s="212"/>
      <c r="O161" s="212"/>
      <c r="P161" s="212"/>
      <c r="Q161" s="212"/>
      <c r="R161" s="212"/>
      <c r="S161" s="212"/>
      <c r="T161" s="213"/>
      <c r="AT161" s="214" t="s">
        <v>247</v>
      </c>
      <c r="AU161" s="214" t="s">
        <v>89</v>
      </c>
      <c r="AV161" s="13" t="s">
        <v>89</v>
      </c>
      <c r="AW161" s="13" t="s">
        <v>39</v>
      </c>
      <c r="AX161" s="13" t="s">
        <v>87</v>
      </c>
      <c r="AY161" s="214" t="s">
        <v>154</v>
      </c>
    </row>
    <row r="162" spans="1:65" s="2" customFormat="1" ht="24.15" customHeight="1">
      <c r="A162" s="37"/>
      <c r="B162" s="38"/>
      <c r="C162" s="154" t="s">
        <v>390</v>
      </c>
      <c r="D162" s="154" t="s">
        <v>149</v>
      </c>
      <c r="E162" s="155" t="s">
        <v>982</v>
      </c>
      <c r="F162" s="156" t="s">
        <v>983</v>
      </c>
      <c r="G162" s="157" t="s">
        <v>662</v>
      </c>
      <c r="H162" s="158">
        <v>0.84</v>
      </c>
      <c r="I162" s="159">
        <v>4150</v>
      </c>
      <c r="J162" s="160">
        <f>ROUND(I162*H162,2)</f>
        <v>3486</v>
      </c>
      <c r="K162" s="156" t="s">
        <v>251</v>
      </c>
      <c r="L162" s="42"/>
      <c r="M162" s="161" t="s">
        <v>35</v>
      </c>
      <c r="N162" s="162" t="s">
        <v>50</v>
      </c>
      <c r="O162" s="67"/>
      <c r="P162" s="163">
        <f>O162*H162</f>
        <v>0</v>
      </c>
      <c r="Q162" s="163">
        <v>0</v>
      </c>
      <c r="R162" s="163">
        <f>Q162*H162</f>
        <v>0</v>
      </c>
      <c r="S162" s="163">
        <v>0</v>
      </c>
      <c r="T162" s="164">
        <f>S162*H162</f>
        <v>0</v>
      </c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R162" s="165" t="s">
        <v>163</v>
      </c>
      <c r="AT162" s="165" t="s">
        <v>149</v>
      </c>
      <c r="AU162" s="165" t="s">
        <v>89</v>
      </c>
      <c r="AY162" s="19" t="s">
        <v>154</v>
      </c>
      <c r="BE162" s="166">
        <f>IF(N162="základní",J162,0)</f>
        <v>3486</v>
      </c>
      <c r="BF162" s="166">
        <f>IF(N162="snížená",J162,0)</f>
        <v>0</v>
      </c>
      <c r="BG162" s="166">
        <f>IF(N162="zákl. přenesená",J162,0)</f>
        <v>0</v>
      </c>
      <c r="BH162" s="166">
        <f>IF(N162="sníž. přenesená",J162,0)</f>
        <v>0</v>
      </c>
      <c r="BI162" s="166">
        <f>IF(N162="nulová",J162,0)</f>
        <v>0</v>
      </c>
      <c r="BJ162" s="19" t="s">
        <v>87</v>
      </c>
      <c r="BK162" s="166">
        <f>ROUND(I162*H162,2)</f>
        <v>3486</v>
      </c>
      <c r="BL162" s="19" t="s">
        <v>163</v>
      </c>
      <c r="BM162" s="165" t="s">
        <v>2010</v>
      </c>
    </row>
    <row r="163" spans="1:65" s="2" customFormat="1" ht="10">
      <c r="A163" s="37"/>
      <c r="B163" s="38"/>
      <c r="C163" s="39"/>
      <c r="D163" s="215" t="s">
        <v>253</v>
      </c>
      <c r="E163" s="39"/>
      <c r="F163" s="216" t="s">
        <v>985</v>
      </c>
      <c r="G163" s="39"/>
      <c r="H163" s="39"/>
      <c r="I163" s="169"/>
      <c r="J163" s="39"/>
      <c r="K163" s="39"/>
      <c r="L163" s="42"/>
      <c r="M163" s="170"/>
      <c r="N163" s="171"/>
      <c r="O163" s="67"/>
      <c r="P163" s="67"/>
      <c r="Q163" s="67"/>
      <c r="R163" s="67"/>
      <c r="S163" s="67"/>
      <c r="T163" s="68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T163" s="19" t="s">
        <v>253</v>
      </c>
      <c r="AU163" s="19" t="s">
        <v>89</v>
      </c>
    </row>
    <row r="164" spans="1:65" s="13" customFormat="1" ht="10">
      <c r="B164" s="204"/>
      <c r="C164" s="205"/>
      <c r="D164" s="167" t="s">
        <v>247</v>
      </c>
      <c r="E164" s="206" t="s">
        <v>35</v>
      </c>
      <c r="F164" s="207" t="s">
        <v>2011</v>
      </c>
      <c r="G164" s="205"/>
      <c r="H164" s="208">
        <v>0.84</v>
      </c>
      <c r="I164" s="209"/>
      <c r="J164" s="205"/>
      <c r="K164" s="205"/>
      <c r="L164" s="210"/>
      <c r="M164" s="211"/>
      <c r="N164" s="212"/>
      <c r="O164" s="212"/>
      <c r="P164" s="212"/>
      <c r="Q164" s="212"/>
      <c r="R164" s="212"/>
      <c r="S164" s="212"/>
      <c r="T164" s="213"/>
      <c r="AT164" s="214" t="s">
        <v>247</v>
      </c>
      <c r="AU164" s="214" t="s">
        <v>89</v>
      </c>
      <c r="AV164" s="13" t="s">
        <v>89</v>
      </c>
      <c r="AW164" s="13" t="s">
        <v>39</v>
      </c>
      <c r="AX164" s="13" t="s">
        <v>87</v>
      </c>
      <c r="AY164" s="214" t="s">
        <v>154</v>
      </c>
    </row>
    <row r="165" spans="1:65" s="2" customFormat="1" ht="24.15" customHeight="1">
      <c r="A165" s="37"/>
      <c r="B165" s="38"/>
      <c r="C165" s="154" t="s">
        <v>396</v>
      </c>
      <c r="D165" s="154" t="s">
        <v>149</v>
      </c>
      <c r="E165" s="155" t="s">
        <v>2012</v>
      </c>
      <c r="F165" s="156" t="s">
        <v>2013</v>
      </c>
      <c r="G165" s="157" t="s">
        <v>308</v>
      </c>
      <c r="H165" s="158">
        <v>15.03</v>
      </c>
      <c r="I165" s="159">
        <v>930</v>
      </c>
      <c r="J165" s="160">
        <f>ROUND(I165*H165,2)</f>
        <v>13977.9</v>
      </c>
      <c r="K165" s="156" t="s">
        <v>251</v>
      </c>
      <c r="L165" s="42"/>
      <c r="M165" s="161" t="s">
        <v>35</v>
      </c>
      <c r="N165" s="162" t="s">
        <v>50</v>
      </c>
      <c r="O165" s="67"/>
      <c r="P165" s="163">
        <f>O165*H165</f>
        <v>0</v>
      </c>
      <c r="Q165" s="163">
        <v>0.13291</v>
      </c>
      <c r="R165" s="163">
        <f>Q165*H165</f>
        <v>1.9976372999999998</v>
      </c>
      <c r="S165" s="163">
        <v>0</v>
      </c>
      <c r="T165" s="164">
        <f>S165*H165</f>
        <v>0</v>
      </c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R165" s="165" t="s">
        <v>163</v>
      </c>
      <c r="AT165" s="165" t="s">
        <v>149</v>
      </c>
      <c r="AU165" s="165" t="s">
        <v>89</v>
      </c>
      <c r="AY165" s="19" t="s">
        <v>154</v>
      </c>
      <c r="BE165" s="166">
        <f>IF(N165="základní",J165,0)</f>
        <v>13977.9</v>
      </c>
      <c r="BF165" s="166">
        <f>IF(N165="snížená",J165,0)</f>
        <v>0</v>
      </c>
      <c r="BG165" s="166">
        <f>IF(N165="zákl. přenesená",J165,0)</f>
        <v>0</v>
      </c>
      <c r="BH165" s="166">
        <f>IF(N165="sníž. přenesená",J165,0)</f>
        <v>0</v>
      </c>
      <c r="BI165" s="166">
        <f>IF(N165="nulová",J165,0)</f>
        <v>0</v>
      </c>
      <c r="BJ165" s="19" t="s">
        <v>87</v>
      </c>
      <c r="BK165" s="166">
        <f>ROUND(I165*H165,2)</f>
        <v>13977.9</v>
      </c>
      <c r="BL165" s="19" t="s">
        <v>163</v>
      </c>
      <c r="BM165" s="165" t="s">
        <v>2014</v>
      </c>
    </row>
    <row r="166" spans="1:65" s="2" customFormat="1" ht="10">
      <c r="A166" s="37"/>
      <c r="B166" s="38"/>
      <c r="C166" s="39"/>
      <c r="D166" s="215" t="s">
        <v>253</v>
      </c>
      <c r="E166" s="39"/>
      <c r="F166" s="216" t="s">
        <v>2015</v>
      </c>
      <c r="G166" s="39"/>
      <c r="H166" s="39"/>
      <c r="I166" s="169"/>
      <c r="J166" s="39"/>
      <c r="K166" s="39"/>
      <c r="L166" s="42"/>
      <c r="M166" s="170"/>
      <c r="N166" s="171"/>
      <c r="O166" s="67"/>
      <c r="P166" s="67"/>
      <c r="Q166" s="67"/>
      <c r="R166" s="67"/>
      <c r="S166" s="67"/>
      <c r="T166" s="68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T166" s="19" t="s">
        <v>253</v>
      </c>
      <c r="AU166" s="19" t="s">
        <v>89</v>
      </c>
    </row>
    <row r="167" spans="1:65" s="13" customFormat="1" ht="10">
      <c r="B167" s="204"/>
      <c r="C167" s="205"/>
      <c r="D167" s="167" t="s">
        <v>247</v>
      </c>
      <c r="E167" s="206" t="s">
        <v>35</v>
      </c>
      <c r="F167" s="207" t="s">
        <v>2016</v>
      </c>
      <c r="G167" s="205"/>
      <c r="H167" s="208">
        <v>18.329999999999998</v>
      </c>
      <c r="I167" s="209"/>
      <c r="J167" s="205"/>
      <c r="K167" s="205"/>
      <c r="L167" s="210"/>
      <c r="M167" s="211"/>
      <c r="N167" s="212"/>
      <c r="O167" s="212"/>
      <c r="P167" s="212"/>
      <c r="Q167" s="212"/>
      <c r="R167" s="212"/>
      <c r="S167" s="212"/>
      <c r="T167" s="213"/>
      <c r="AT167" s="214" t="s">
        <v>247</v>
      </c>
      <c r="AU167" s="214" t="s">
        <v>89</v>
      </c>
      <c r="AV167" s="13" t="s">
        <v>89</v>
      </c>
      <c r="AW167" s="13" t="s">
        <v>39</v>
      </c>
      <c r="AX167" s="13" t="s">
        <v>79</v>
      </c>
      <c r="AY167" s="214" t="s">
        <v>154</v>
      </c>
    </row>
    <row r="168" spans="1:65" s="13" customFormat="1" ht="10">
      <c r="B168" s="204"/>
      <c r="C168" s="205"/>
      <c r="D168" s="167" t="s">
        <v>247</v>
      </c>
      <c r="E168" s="206" t="s">
        <v>35</v>
      </c>
      <c r="F168" s="207" t="s">
        <v>2017</v>
      </c>
      <c r="G168" s="205"/>
      <c r="H168" s="208">
        <v>-3.3</v>
      </c>
      <c r="I168" s="209"/>
      <c r="J168" s="205"/>
      <c r="K168" s="205"/>
      <c r="L168" s="210"/>
      <c r="M168" s="211"/>
      <c r="N168" s="212"/>
      <c r="O168" s="212"/>
      <c r="P168" s="212"/>
      <c r="Q168" s="212"/>
      <c r="R168" s="212"/>
      <c r="S168" s="212"/>
      <c r="T168" s="213"/>
      <c r="AT168" s="214" t="s">
        <v>247</v>
      </c>
      <c r="AU168" s="214" t="s">
        <v>89</v>
      </c>
      <c r="AV168" s="13" t="s">
        <v>89</v>
      </c>
      <c r="AW168" s="13" t="s">
        <v>39</v>
      </c>
      <c r="AX168" s="13" t="s">
        <v>79</v>
      </c>
      <c r="AY168" s="214" t="s">
        <v>154</v>
      </c>
    </row>
    <row r="169" spans="1:65" s="14" customFormat="1" ht="10">
      <c r="B169" s="217"/>
      <c r="C169" s="218"/>
      <c r="D169" s="167" t="s">
        <v>247</v>
      </c>
      <c r="E169" s="219" t="s">
        <v>35</v>
      </c>
      <c r="F169" s="220" t="s">
        <v>267</v>
      </c>
      <c r="G169" s="218"/>
      <c r="H169" s="221">
        <v>15.03</v>
      </c>
      <c r="I169" s="222"/>
      <c r="J169" s="218"/>
      <c r="K169" s="218"/>
      <c r="L169" s="223"/>
      <c r="M169" s="224"/>
      <c r="N169" s="225"/>
      <c r="O169" s="225"/>
      <c r="P169" s="225"/>
      <c r="Q169" s="225"/>
      <c r="R169" s="225"/>
      <c r="S169" s="225"/>
      <c r="T169" s="226"/>
      <c r="AT169" s="227" t="s">
        <v>247</v>
      </c>
      <c r="AU169" s="227" t="s">
        <v>89</v>
      </c>
      <c r="AV169" s="14" t="s">
        <v>163</v>
      </c>
      <c r="AW169" s="14" t="s">
        <v>39</v>
      </c>
      <c r="AX169" s="14" t="s">
        <v>87</v>
      </c>
      <c r="AY169" s="227" t="s">
        <v>154</v>
      </c>
    </row>
    <row r="170" spans="1:65" s="2" customFormat="1" ht="24.15" customHeight="1">
      <c r="A170" s="37"/>
      <c r="B170" s="38"/>
      <c r="C170" s="154" t="s">
        <v>401</v>
      </c>
      <c r="D170" s="154" t="s">
        <v>149</v>
      </c>
      <c r="E170" s="155" t="s">
        <v>2018</v>
      </c>
      <c r="F170" s="156" t="s">
        <v>2019</v>
      </c>
      <c r="G170" s="157" t="s">
        <v>308</v>
      </c>
      <c r="H170" s="158">
        <v>2.3130000000000002</v>
      </c>
      <c r="I170" s="159">
        <v>3440</v>
      </c>
      <c r="J170" s="160">
        <f>ROUND(I170*H170,2)</f>
        <v>7956.72</v>
      </c>
      <c r="K170" s="156" t="s">
        <v>251</v>
      </c>
      <c r="L170" s="42"/>
      <c r="M170" s="161" t="s">
        <v>35</v>
      </c>
      <c r="N170" s="162" t="s">
        <v>50</v>
      </c>
      <c r="O170" s="67"/>
      <c r="P170" s="163">
        <f>O170*H170</f>
        <v>0</v>
      </c>
      <c r="Q170" s="163">
        <v>0.18486</v>
      </c>
      <c r="R170" s="163">
        <f>Q170*H170</f>
        <v>0.42758118000000001</v>
      </c>
      <c r="S170" s="163">
        <v>0</v>
      </c>
      <c r="T170" s="164">
        <f>S170*H170</f>
        <v>0</v>
      </c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R170" s="165" t="s">
        <v>163</v>
      </c>
      <c r="AT170" s="165" t="s">
        <v>149</v>
      </c>
      <c r="AU170" s="165" t="s">
        <v>89</v>
      </c>
      <c r="AY170" s="19" t="s">
        <v>154</v>
      </c>
      <c r="BE170" s="166">
        <f>IF(N170="základní",J170,0)</f>
        <v>7956.72</v>
      </c>
      <c r="BF170" s="166">
        <f>IF(N170="snížená",J170,0)</f>
        <v>0</v>
      </c>
      <c r="BG170" s="166">
        <f>IF(N170="zákl. přenesená",J170,0)</f>
        <v>0</v>
      </c>
      <c r="BH170" s="166">
        <f>IF(N170="sníž. přenesená",J170,0)</f>
        <v>0</v>
      </c>
      <c r="BI170" s="166">
        <f>IF(N170="nulová",J170,0)</f>
        <v>0</v>
      </c>
      <c r="BJ170" s="19" t="s">
        <v>87</v>
      </c>
      <c r="BK170" s="166">
        <f>ROUND(I170*H170,2)</f>
        <v>7956.72</v>
      </c>
      <c r="BL170" s="19" t="s">
        <v>163</v>
      </c>
      <c r="BM170" s="165" t="s">
        <v>2020</v>
      </c>
    </row>
    <row r="171" spans="1:65" s="2" customFormat="1" ht="10">
      <c r="A171" s="37"/>
      <c r="B171" s="38"/>
      <c r="C171" s="39"/>
      <c r="D171" s="215" t="s">
        <v>253</v>
      </c>
      <c r="E171" s="39"/>
      <c r="F171" s="216" t="s">
        <v>2021</v>
      </c>
      <c r="G171" s="39"/>
      <c r="H171" s="39"/>
      <c r="I171" s="169"/>
      <c r="J171" s="39"/>
      <c r="K171" s="39"/>
      <c r="L171" s="42"/>
      <c r="M171" s="170"/>
      <c r="N171" s="171"/>
      <c r="O171" s="67"/>
      <c r="P171" s="67"/>
      <c r="Q171" s="67"/>
      <c r="R171" s="67"/>
      <c r="S171" s="67"/>
      <c r="T171" s="68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T171" s="19" t="s">
        <v>253</v>
      </c>
      <c r="AU171" s="19" t="s">
        <v>89</v>
      </c>
    </row>
    <row r="172" spans="1:65" s="13" customFormat="1" ht="10">
      <c r="B172" s="204"/>
      <c r="C172" s="205"/>
      <c r="D172" s="167" t="s">
        <v>247</v>
      </c>
      <c r="E172" s="206" t="s">
        <v>35</v>
      </c>
      <c r="F172" s="207" t="s">
        <v>2022</v>
      </c>
      <c r="G172" s="205"/>
      <c r="H172" s="208">
        <v>2.3130000000000002</v>
      </c>
      <c r="I172" s="209"/>
      <c r="J172" s="205"/>
      <c r="K172" s="205"/>
      <c r="L172" s="210"/>
      <c r="M172" s="211"/>
      <c r="N172" s="212"/>
      <c r="O172" s="212"/>
      <c r="P172" s="212"/>
      <c r="Q172" s="212"/>
      <c r="R172" s="212"/>
      <c r="S172" s="212"/>
      <c r="T172" s="213"/>
      <c r="AT172" s="214" t="s">
        <v>247</v>
      </c>
      <c r="AU172" s="214" t="s">
        <v>89</v>
      </c>
      <c r="AV172" s="13" t="s">
        <v>89</v>
      </c>
      <c r="AW172" s="13" t="s">
        <v>39</v>
      </c>
      <c r="AX172" s="13" t="s">
        <v>87</v>
      </c>
      <c r="AY172" s="214" t="s">
        <v>154</v>
      </c>
    </row>
    <row r="173" spans="1:65" s="2" customFormat="1" ht="24.15" customHeight="1">
      <c r="A173" s="37"/>
      <c r="B173" s="38"/>
      <c r="C173" s="154" t="s">
        <v>406</v>
      </c>
      <c r="D173" s="154" t="s">
        <v>149</v>
      </c>
      <c r="E173" s="155" t="s">
        <v>2023</v>
      </c>
      <c r="F173" s="156" t="s">
        <v>2024</v>
      </c>
      <c r="G173" s="157" t="s">
        <v>308</v>
      </c>
      <c r="H173" s="158">
        <v>0.9</v>
      </c>
      <c r="I173" s="159">
        <v>1270</v>
      </c>
      <c r="J173" s="160">
        <f>ROUND(I173*H173,2)</f>
        <v>1143</v>
      </c>
      <c r="K173" s="156" t="s">
        <v>251</v>
      </c>
      <c r="L173" s="42"/>
      <c r="M173" s="161" t="s">
        <v>35</v>
      </c>
      <c r="N173" s="162" t="s">
        <v>50</v>
      </c>
      <c r="O173" s="67"/>
      <c r="P173" s="163">
        <f>O173*H173</f>
        <v>0</v>
      </c>
      <c r="Q173" s="163">
        <v>1.2999999999999999E-4</v>
      </c>
      <c r="R173" s="163">
        <f>Q173*H173</f>
        <v>1.17E-4</v>
      </c>
      <c r="S173" s="163">
        <v>0</v>
      </c>
      <c r="T173" s="164">
        <f>S173*H173</f>
        <v>0</v>
      </c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R173" s="165" t="s">
        <v>163</v>
      </c>
      <c r="AT173" s="165" t="s">
        <v>149</v>
      </c>
      <c r="AU173" s="165" t="s">
        <v>89</v>
      </c>
      <c r="AY173" s="19" t="s">
        <v>154</v>
      </c>
      <c r="BE173" s="166">
        <f>IF(N173="základní",J173,0)</f>
        <v>1143</v>
      </c>
      <c r="BF173" s="166">
        <f>IF(N173="snížená",J173,0)</f>
        <v>0</v>
      </c>
      <c r="BG173" s="166">
        <f>IF(N173="zákl. přenesená",J173,0)</f>
        <v>0</v>
      </c>
      <c r="BH173" s="166">
        <f>IF(N173="sníž. přenesená",J173,0)</f>
        <v>0</v>
      </c>
      <c r="BI173" s="166">
        <f>IF(N173="nulová",J173,0)</f>
        <v>0</v>
      </c>
      <c r="BJ173" s="19" t="s">
        <v>87</v>
      </c>
      <c r="BK173" s="166">
        <f>ROUND(I173*H173,2)</f>
        <v>1143</v>
      </c>
      <c r="BL173" s="19" t="s">
        <v>163</v>
      </c>
      <c r="BM173" s="165" t="s">
        <v>2025</v>
      </c>
    </row>
    <row r="174" spans="1:65" s="2" customFormat="1" ht="10">
      <c r="A174" s="37"/>
      <c r="B174" s="38"/>
      <c r="C174" s="39"/>
      <c r="D174" s="215" t="s">
        <v>253</v>
      </c>
      <c r="E174" s="39"/>
      <c r="F174" s="216" t="s">
        <v>2026</v>
      </c>
      <c r="G174" s="39"/>
      <c r="H174" s="39"/>
      <c r="I174" s="169"/>
      <c r="J174" s="39"/>
      <c r="K174" s="39"/>
      <c r="L174" s="42"/>
      <c r="M174" s="170"/>
      <c r="N174" s="171"/>
      <c r="O174" s="67"/>
      <c r="P174" s="67"/>
      <c r="Q174" s="67"/>
      <c r="R174" s="67"/>
      <c r="S174" s="67"/>
      <c r="T174" s="68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T174" s="19" t="s">
        <v>253</v>
      </c>
      <c r="AU174" s="19" t="s">
        <v>89</v>
      </c>
    </row>
    <row r="175" spans="1:65" s="13" customFormat="1" ht="10">
      <c r="B175" s="204"/>
      <c r="C175" s="205"/>
      <c r="D175" s="167" t="s">
        <v>247</v>
      </c>
      <c r="E175" s="206" t="s">
        <v>35</v>
      </c>
      <c r="F175" s="207" t="s">
        <v>2027</v>
      </c>
      <c r="G175" s="205"/>
      <c r="H175" s="208">
        <v>0.9</v>
      </c>
      <c r="I175" s="209"/>
      <c r="J175" s="205"/>
      <c r="K175" s="205"/>
      <c r="L175" s="210"/>
      <c r="M175" s="211"/>
      <c r="N175" s="212"/>
      <c r="O175" s="212"/>
      <c r="P175" s="212"/>
      <c r="Q175" s="212"/>
      <c r="R175" s="212"/>
      <c r="S175" s="212"/>
      <c r="T175" s="213"/>
      <c r="AT175" s="214" t="s">
        <v>247</v>
      </c>
      <c r="AU175" s="214" t="s">
        <v>89</v>
      </c>
      <c r="AV175" s="13" t="s">
        <v>89</v>
      </c>
      <c r="AW175" s="13" t="s">
        <v>39</v>
      </c>
      <c r="AX175" s="13" t="s">
        <v>87</v>
      </c>
      <c r="AY175" s="214" t="s">
        <v>154</v>
      </c>
    </row>
    <row r="176" spans="1:65" s="2" customFormat="1" ht="16.5" customHeight="1">
      <c r="A176" s="37"/>
      <c r="B176" s="38"/>
      <c r="C176" s="228" t="s">
        <v>414</v>
      </c>
      <c r="D176" s="228" t="s">
        <v>463</v>
      </c>
      <c r="E176" s="229" t="s">
        <v>2028</v>
      </c>
      <c r="F176" s="230" t="s">
        <v>2029</v>
      </c>
      <c r="G176" s="231" t="s">
        <v>245</v>
      </c>
      <c r="H176" s="232">
        <v>2</v>
      </c>
      <c r="I176" s="233">
        <v>2960</v>
      </c>
      <c r="J176" s="234">
        <f>ROUND(I176*H176,2)</f>
        <v>5920</v>
      </c>
      <c r="K176" s="230" t="s">
        <v>35</v>
      </c>
      <c r="L176" s="235"/>
      <c r="M176" s="236" t="s">
        <v>35</v>
      </c>
      <c r="N176" s="237" t="s">
        <v>50</v>
      </c>
      <c r="O176" s="67"/>
      <c r="P176" s="163">
        <f>O176*H176</f>
        <v>0</v>
      </c>
      <c r="Q176" s="163">
        <v>2.14E-3</v>
      </c>
      <c r="R176" s="163">
        <f>Q176*H176</f>
        <v>4.28E-3</v>
      </c>
      <c r="S176" s="163">
        <v>0</v>
      </c>
      <c r="T176" s="164">
        <f>S176*H176</f>
        <v>0</v>
      </c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R176" s="165" t="s">
        <v>179</v>
      </c>
      <c r="AT176" s="165" t="s">
        <v>463</v>
      </c>
      <c r="AU176" s="165" t="s">
        <v>89</v>
      </c>
      <c r="AY176" s="19" t="s">
        <v>154</v>
      </c>
      <c r="BE176" s="166">
        <f>IF(N176="základní",J176,0)</f>
        <v>5920</v>
      </c>
      <c r="BF176" s="166">
        <f>IF(N176="snížená",J176,0)</f>
        <v>0</v>
      </c>
      <c r="BG176" s="166">
        <f>IF(N176="zákl. přenesená",J176,0)</f>
        <v>0</v>
      </c>
      <c r="BH176" s="166">
        <f>IF(N176="sníž. přenesená",J176,0)</f>
        <v>0</v>
      </c>
      <c r="BI176" s="166">
        <f>IF(N176="nulová",J176,0)</f>
        <v>0</v>
      </c>
      <c r="BJ176" s="19" t="s">
        <v>87</v>
      </c>
      <c r="BK176" s="166">
        <f>ROUND(I176*H176,2)</f>
        <v>5920</v>
      </c>
      <c r="BL176" s="19" t="s">
        <v>163</v>
      </c>
      <c r="BM176" s="165" t="s">
        <v>2030</v>
      </c>
    </row>
    <row r="177" spans="1:65" s="2" customFormat="1" ht="24.15" customHeight="1">
      <c r="A177" s="37"/>
      <c r="B177" s="38"/>
      <c r="C177" s="154" t="s">
        <v>420</v>
      </c>
      <c r="D177" s="154" t="s">
        <v>149</v>
      </c>
      <c r="E177" s="155" t="s">
        <v>2031</v>
      </c>
      <c r="F177" s="156" t="s">
        <v>2032</v>
      </c>
      <c r="G177" s="157" t="s">
        <v>308</v>
      </c>
      <c r="H177" s="158">
        <v>2.4</v>
      </c>
      <c r="I177" s="159">
        <v>703</v>
      </c>
      <c r="J177" s="160">
        <f>ROUND(I177*H177,2)</f>
        <v>1687.2</v>
      </c>
      <c r="K177" s="156" t="s">
        <v>251</v>
      </c>
      <c r="L177" s="42"/>
      <c r="M177" s="161" t="s">
        <v>35</v>
      </c>
      <c r="N177" s="162" t="s">
        <v>50</v>
      </c>
      <c r="O177" s="67"/>
      <c r="P177" s="163">
        <f>O177*H177</f>
        <v>0</v>
      </c>
      <c r="Q177" s="163">
        <v>2.3000000000000001E-4</v>
      </c>
      <c r="R177" s="163">
        <f>Q177*H177</f>
        <v>5.5199999999999997E-4</v>
      </c>
      <c r="S177" s="163">
        <v>0</v>
      </c>
      <c r="T177" s="164">
        <f>S177*H177</f>
        <v>0</v>
      </c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R177" s="165" t="s">
        <v>163</v>
      </c>
      <c r="AT177" s="165" t="s">
        <v>149</v>
      </c>
      <c r="AU177" s="165" t="s">
        <v>89</v>
      </c>
      <c r="AY177" s="19" t="s">
        <v>154</v>
      </c>
      <c r="BE177" s="166">
        <f>IF(N177="základní",J177,0)</f>
        <v>1687.2</v>
      </c>
      <c r="BF177" s="166">
        <f>IF(N177="snížená",J177,0)</f>
        <v>0</v>
      </c>
      <c r="BG177" s="166">
        <f>IF(N177="zákl. přenesená",J177,0)</f>
        <v>0</v>
      </c>
      <c r="BH177" s="166">
        <f>IF(N177="sníž. přenesená",J177,0)</f>
        <v>0</v>
      </c>
      <c r="BI177" s="166">
        <f>IF(N177="nulová",J177,0)</f>
        <v>0</v>
      </c>
      <c r="BJ177" s="19" t="s">
        <v>87</v>
      </c>
      <c r="BK177" s="166">
        <f>ROUND(I177*H177,2)</f>
        <v>1687.2</v>
      </c>
      <c r="BL177" s="19" t="s">
        <v>163</v>
      </c>
      <c r="BM177" s="165" t="s">
        <v>2033</v>
      </c>
    </row>
    <row r="178" spans="1:65" s="2" customFormat="1" ht="10">
      <c r="A178" s="37"/>
      <c r="B178" s="38"/>
      <c r="C178" s="39"/>
      <c r="D178" s="215" t="s">
        <v>253</v>
      </c>
      <c r="E178" s="39"/>
      <c r="F178" s="216" t="s">
        <v>2034</v>
      </c>
      <c r="G178" s="39"/>
      <c r="H178" s="39"/>
      <c r="I178" s="169"/>
      <c r="J178" s="39"/>
      <c r="K178" s="39"/>
      <c r="L178" s="42"/>
      <c r="M178" s="170"/>
      <c r="N178" s="171"/>
      <c r="O178" s="67"/>
      <c r="P178" s="67"/>
      <c r="Q178" s="67"/>
      <c r="R178" s="67"/>
      <c r="S178" s="67"/>
      <c r="T178" s="68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T178" s="19" t="s">
        <v>253</v>
      </c>
      <c r="AU178" s="19" t="s">
        <v>89</v>
      </c>
    </row>
    <row r="179" spans="1:65" s="13" customFormat="1" ht="10">
      <c r="B179" s="204"/>
      <c r="C179" s="205"/>
      <c r="D179" s="167" t="s">
        <v>247</v>
      </c>
      <c r="E179" s="206" t="s">
        <v>35</v>
      </c>
      <c r="F179" s="207" t="s">
        <v>2035</v>
      </c>
      <c r="G179" s="205"/>
      <c r="H179" s="208">
        <v>2.4</v>
      </c>
      <c r="I179" s="209"/>
      <c r="J179" s="205"/>
      <c r="K179" s="205"/>
      <c r="L179" s="210"/>
      <c r="M179" s="211"/>
      <c r="N179" s="212"/>
      <c r="O179" s="212"/>
      <c r="P179" s="212"/>
      <c r="Q179" s="212"/>
      <c r="R179" s="212"/>
      <c r="S179" s="212"/>
      <c r="T179" s="213"/>
      <c r="AT179" s="214" t="s">
        <v>247</v>
      </c>
      <c r="AU179" s="214" t="s">
        <v>89</v>
      </c>
      <c r="AV179" s="13" t="s">
        <v>89</v>
      </c>
      <c r="AW179" s="13" t="s">
        <v>39</v>
      </c>
      <c r="AX179" s="13" t="s">
        <v>87</v>
      </c>
      <c r="AY179" s="214" t="s">
        <v>154</v>
      </c>
    </row>
    <row r="180" spans="1:65" s="2" customFormat="1" ht="16.5" customHeight="1">
      <c r="A180" s="37"/>
      <c r="B180" s="38"/>
      <c r="C180" s="228" t="s">
        <v>425</v>
      </c>
      <c r="D180" s="228" t="s">
        <v>463</v>
      </c>
      <c r="E180" s="229" t="s">
        <v>2036</v>
      </c>
      <c r="F180" s="230" t="s">
        <v>2037</v>
      </c>
      <c r="G180" s="231" t="s">
        <v>245</v>
      </c>
      <c r="H180" s="232">
        <v>1</v>
      </c>
      <c r="I180" s="233">
        <v>3460</v>
      </c>
      <c r="J180" s="234">
        <f>ROUND(I180*H180,2)</f>
        <v>3460</v>
      </c>
      <c r="K180" s="230" t="s">
        <v>35</v>
      </c>
      <c r="L180" s="235"/>
      <c r="M180" s="236" t="s">
        <v>35</v>
      </c>
      <c r="N180" s="237" t="s">
        <v>50</v>
      </c>
      <c r="O180" s="67"/>
      <c r="P180" s="163">
        <f>O180*H180</f>
        <v>0</v>
      </c>
      <c r="Q180" s="163">
        <v>2.14E-3</v>
      </c>
      <c r="R180" s="163">
        <f>Q180*H180</f>
        <v>2.14E-3</v>
      </c>
      <c r="S180" s="163">
        <v>0</v>
      </c>
      <c r="T180" s="164">
        <f>S180*H180</f>
        <v>0</v>
      </c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R180" s="165" t="s">
        <v>179</v>
      </c>
      <c r="AT180" s="165" t="s">
        <v>463</v>
      </c>
      <c r="AU180" s="165" t="s">
        <v>89</v>
      </c>
      <c r="AY180" s="19" t="s">
        <v>154</v>
      </c>
      <c r="BE180" s="166">
        <f>IF(N180="základní",J180,0)</f>
        <v>3460</v>
      </c>
      <c r="BF180" s="166">
        <f>IF(N180="snížená",J180,0)</f>
        <v>0</v>
      </c>
      <c r="BG180" s="166">
        <f>IF(N180="zákl. přenesená",J180,0)</f>
        <v>0</v>
      </c>
      <c r="BH180" s="166">
        <f>IF(N180="sníž. přenesená",J180,0)</f>
        <v>0</v>
      </c>
      <c r="BI180" s="166">
        <f>IF(N180="nulová",J180,0)</f>
        <v>0</v>
      </c>
      <c r="BJ180" s="19" t="s">
        <v>87</v>
      </c>
      <c r="BK180" s="166">
        <f>ROUND(I180*H180,2)</f>
        <v>3460</v>
      </c>
      <c r="BL180" s="19" t="s">
        <v>163</v>
      </c>
      <c r="BM180" s="165" t="s">
        <v>2038</v>
      </c>
    </row>
    <row r="181" spans="1:65" s="2" customFormat="1" ht="16.5" customHeight="1">
      <c r="A181" s="37"/>
      <c r="B181" s="38"/>
      <c r="C181" s="154" t="s">
        <v>430</v>
      </c>
      <c r="D181" s="154" t="s">
        <v>149</v>
      </c>
      <c r="E181" s="155" t="s">
        <v>2039</v>
      </c>
      <c r="F181" s="156" t="s">
        <v>2040</v>
      </c>
      <c r="G181" s="157" t="s">
        <v>1980</v>
      </c>
      <c r="H181" s="158">
        <v>1</v>
      </c>
      <c r="I181" s="159">
        <v>693</v>
      </c>
      <c r="J181" s="160">
        <f>ROUND(I181*H181,2)</f>
        <v>693</v>
      </c>
      <c r="K181" s="156" t="s">
        <v>35</v>
      </c>
      <c r="L181" s="42"/>
      <c r="M181" s="161" t="s">
        <v>35</v>
      </c>
      <c r="N181" s="162" t="s">
        <v>50</v>
      </c>
      <c r="O181" s="67"/>
      <c r="P181" s="163">
        <f>O181*H181</f>
        <v>0</v>
      </c>
      <c r="Q181" s="163">
        <v>0</v>
      </c>
      <c r="R181" s="163">
        <f>Q181*H181</f>
        <v>0</v>
      </c>
      <c r="S181" s="163">
        <v>0</v>
      </c>
      <c r="T181" s="164">
        <f>S181*H181</f>
        <v>0</v>
      </c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R181" s="165" t="s">
        <v>163</v>
      </c>
      <c r="AT181" s="165" t="s">
        <v>149</v>
      </c>
      <c r="AU181" s="165" t="s">
        <v>89</v>
      </c>
      <c r="AY181" s="19" t="s">
        <v>154</v>
      </c>
      <c r="BE181" s="166">
        <f>IF(N181="základní",J181,0)</f>
        <v>693</v>
      </c>
      <c r="BF181" s="166">
        <f>IF(N181="snížená",J181,0)</f>
        <v>0</v>
      </c>
      <c r="BG181" s="166">
        <f>IF(N181="zákl. přenesená",J181,0)</f>
        <v>0</v>
      </c>
      <c r="BH181" s="166">
        <f>IF(N181="sníž. přenesená",J181,0)</f>
        <v>0</v>
      </c>
      <c r="BI181" s="166">
        <f>IF(N181="nulová",J181,0)</f>
        <v>0</v>
      </c>
      <c r="BJ181" s="19" t="s">
        <v>87</v>
      </c>
      <c r="BK181" s="166">
        <f>ROUND(I181*H181,2)</f>
        <v>693</v>
      </c>
      <c r="BL181" s="19" t="s">
        <v>163</v>
      </c>
      <c r="BM181" s="165" t="s">
        <v>2041</v>
      </c>
    </row>
    <row r="182" spans="1:65" s="2" customFormat="1" ht="16.5" customHeight="1">
      <c r="A182" s="37"/>
      <c r="B182" s="38"/>
      <c r="C182" s="154" t="s">
        <v>435</v>
      </c>
      <c r="D182" s="154" t="s">
        <v>149</v>
      </c>
      <c r="E182" s="155" t="s">
        <v>2042</v>
      </c>
      <c r="F182" s="156" t="s">
        <v>2043</v>
      </c>
      <c r="G182" s="157" t="s">
        <v>1980</v>
      </c>
      <c r="H182" s="158">
        <v>1</v>
      </c>
      <c r="I182" s="159">
        <v>34600</v>
      </c>
      <c r="J182" s="160">
        <f>ROUND(I182*H182,2)</f>
        <v>34600</v>
      </c>
      <c r="K182" s="156" t="s">
        <v>35</v>
      </c>
      <c r="L182" s="42"/>
      <c r="M182" s="161" t="s">
        <v>35</v>
      </c>
      <c r="N182" s="162" t="s">
        <v>50</v>
      </c>
      <c r="O182" s="67"/>
      <c r="P182" s="163">
        <f>O182*H182</f>
        <v>0</v>
      </c>
      <c r="Q182" s="163">
        <v>0</v>
      </c>
      <c r="R182" s="163">
        <f>Q182*H182</f>
        <v>0</v>
      </c>
      <c r="S182" s="163">
        <v>0</v>
      </c>
      <c r="T182" s="164">
        <f>S182*H182</f>
        <v>0</v>
      </c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R182" s="165" t="s">
        <v>163</v>
      </c>
      <c r="AT182" s="165" t="s">
        <v>149</v>
      </c>
      <c r="AU182" s="165" t="s">
        <v>89</v>
      </c>
      <c r="AY182" s="19" t="s">
        <v>154</v>
      </c>
      <c r="BE182" s="166">
        <f>IF(N182="základní",J182,0)</f>
        <v>34600</v>
      </c>
      <c r="BF182" s="166">
        <f>IF(N182="snížená",J182,0)</f>
        <v>0</v>
      </c>
      <c r="BG182" s="166">
        <f>IF(N182="zákl. přenesená",J182,0)</f>
        <v>0</v>
      </c>
      <c r="BH182" s="166">
        <f>IF(N182="sníž. přenesená",J182,0)</f>
        <v>0</v>
      </c>
      <c r="BI182" s="166">
        <f>IF(N182="nulová",J182,0)</f>
        <v>0</v>
      </c>
      <c r="BJ182" s="19" t="s">
        <v>87</v>
      </c>
      <c r="BK182" s="166">
        <f>ROUND(I182*H182,2)</f>
        <v>34600</v>
      </c>
      <c r="BL182" s="19" t="s">
        <v>163</v>
      </c>
      <c r="BM182" s="165" t="s">
        <v>2044</v>
      </c>
    </row>
    <row r="183" spans="1:65" s="12" customFormat="1" ht="22.75" customHeight="1">
      <c r="B183" s="188"/>
      <c r="C183" s="189"/>
      <c r="D183" s="190" t="s">
        <v>78</v>
      </c>
      <c r="E183" s="202" t="s">
        <v>163</v>
      </c>
      <c r="F183" s="202" t="s">
        <v>713</v>
      </c>
      <c r="G183" s="189"/>
      <c r="H183" s="189"/>
      <c r="I183" s="192"/>
      <c r="J183" s="203">
        <f>BK183</f>
        <v>5250</v>
      </c>
      <c r="K183" s="189"/>
      <c r="L183" s="194"/>
      <c r="M183" s="195"/>
      <c r="N183" s="196"/>
      <c r="O183" s="196"/>
      <c r="P183" s="197">
        <f>P184</f>
        <v>0</v>
      </c>
      <c r="Q183" s="196"/>
      <c r="R183" s="197">
        <f>R184</f>
        <v>0</v>
      </c>
      <c r="S183" s="196"/>
      <c r="T183" s="198">
        <f>T184</f>
        <v>0</v>
      </c>
      <c r="AR183" s="199" t="s">
        <v>87</v>
      </c>
      <c r="AT183" s="200" t="s">
        <v>78</v>
      </c>
      <c r="AU183" s="200" t="s">
        <v>87</v>
      </c>
      <c r="AY183" s="199" t="s">
        <v>154</v>
      </c>
      <c r="BK183" s="201">
        <f>BK184</f>
        <v>5250</v>
      </c>
    </row>
    <row r="184" spans="1:65" s="2" customFormat="1" ht="16.5" customHeight="1">
      <c r="A184" s="37"/>
      <c r="B184" s="38"/>
      <c r="C184" s="154" t="s">
        <v>440</v>
      </c>
      <c r="D184" s="154" t="s">
        <v>149</v>
      </c>
      <c r="E184" s="155" t="s">
        <v>2045</v>
      </c>
      <c r="F184" s="156" t="s">
        <v>2046</v>
      </c>
      <c r="G184" s="157" t="s">
        <v>152</v>
      </c>
      <c r="H184" s="158">
        <v>1</v>
      </c>
      <c r="I184" s="159">
        <v>5250</v>
      </c>
      <c r="J184" s="160">
        <f>ROUND(I184*H184,2)</f>
        <v>5250</v>
      </c>
      <c r="K184" s="156" t="s">
        <v>35</v>
      </c>
      <c r="L184" s="42"/>
      <c r="M184" s="172" t="s">
        <v>35</v>
      </c>
      <c r="N184" s="173" t="s">
        <v>50</v>
      </c>
      <c r="O184" s="174"/>
      <c r="P184" s="175">
        <f>O184*H184</f>
        <v>0</v>
      </c>
      <c r="Q184" s="175">
        <v>0</v>
      </c>
      <c r="R184" s="175">
        <f>Q184*H184</f>
        <v>0</v>
      </c>
      <c r="S184" s="175">
        <v>0</v>
      </c>
      <c r="T184" s="176">
        <f>S184*H184</f>
        <v>0</v>
      </c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R184" s="165" t="s">
        <v>163</v>
      </c>
      <c r="AT184" s="165" t="s">
        <v>149</v>
      </c>
      <c r="AU184" s="165" t="s">
        <v>89</v>
      </c>
      <c r="AY184" s="19" t="s">
        <v>154</v>
      </c>
      <c r="BE184" s="166">
        <f>IF(N184="základní",J184,0)</f>
        <v>5250</v>
      </c>
      <c r="BF184" s="166">
        <f>IF(N184="snížená",J184,0)</f>
        <v>0</v>
      </c>
      <c r="BG184" s="166">
        <f>IF(N184="zákl. přenesená",J184,0)</f>
        <v>0</v>
      </c>
      <c r="BH184" s="166">
        <f>IF(N184="sníž. přenesená",J184,0)</f>
        <v>0</v>
      </c>
      <c r="BI184" s="166">
        <f>IF(N184="nulová",J184,0)</f>
        <v>0</v>
      </c>
      <c r="BJ184" s="19" t="s">
        <v>87</v>
      </c>
      <c r="BK184" s="166">
        <f>ROUND(I184*H184,2)</f>
        <v>5250</v>
      </c>
      <c r="BL184" s="19" t="s">
        <v>163</v>
      </c>
      <c r="BM184" s="165" t="s">
        <v>2047</v>
      </c>
    </row>
    <row r="185" spans="1:65" s="2" customFormat="1" ht="7" customHeight="1">
      <c r="A185" s="37"/>
      <c r="B185" s="50"/>
      <c r="C185" s="51"/>
      <c r="D185" s="51"/>
      <c r="E185" s="51"/>
      <c r="F185" s="51"/>
      <c r="G185" s="51"/>
      <c r="H185" s="51"/>
      <c r="I185" s="51"/>
      <c r="J185" s="51"/>
      <c r="K185" s="51"/>
      <c r="L185" s="42"/>
      <c r="M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</row>
  </sheetData>
  <sheetProtection algorithmName="SHA-512" hashValue="+rriFNS74GqUzzWCp7rasbxkPO7KpBgq9MpIVOFb/+g35prOjRAQCUODv4iaMfmMx2Mvn8gGbE4S4DZ7/7th2A==" saltValue="ouscR7wRUuICjctU6cM5FtqNIdQ4iV28zdrYjK/WiWtb7IyZFDlcS7yPJWssiRexQrVV7EtOaBrH+Y3bsHF2ew==" spinCount="100000" sheet="1" objects="1" scenarios="1" formatColumns="0" formatRows="0" autoFilter="0"/>
  <autoFilter ref="C89:K184"/>
  <mergeCells count="12">
    <mergeCell ref="E82:H82"/>
    <mergeCell ref="L2:V2"/>
    <mergeCell ref="E50:H50"/>
    <mergeCell ref="E52:H52"/>
    <mergeCell ref="E54:H54"/>
    <mergeCell ref="E78:H78"/>
    <mergeCell ref="E80:H80"/>
    <mergeCell ref="E7:H7"/>
    <mergeCell ref="E9:H9"/>
    <mergeCell ref="E11:H11"/>
    <mergeCell ref="E20:H20"/>
    <mergeCell ref="E29:H29"/>
  </mergeCells>
  <hyperlinks>
    <hyperlink ref="F99" r:id="rId1"/>
    <hyperlink ref="F102" r:id="rId2"/>
    <hyperlink ref="F105" r:id="rId3"/>
    <hyperlink ref="F110" r:id="rId4"/>
    <hyperlink ref="F113" r:id="rId5"/>
    <hyperlink ref="F116" r:id="rId6"/>
    <hyperlink ref="F121" r:id="rId7"/>
    <hyperlink ref="F124" r:id="rId8"/>
    <hyperlink ref="F131" r:id="rId9"/>
    <hyperlink ref="F135" r:id="rId10"/>
    <hyperlink ref="F146" r:id="rId11"/>
    <hyperlink ref="F149" r:id="rId12"/>
    <hyperlink ref="F152" r:id="rId13"/>
    <hyperlink ref="F157" r:id="rId14"/>
    <hyperlink ref="F160" r:id="rId15"/>
    <hyperlink ref="F163" r:id="rId16"/>
    <hyperlink ref="F166" r:id="rId17"/>
    <hyperlink ref="F171" r:id="rId18"/>
    <hyperlink ref="F174" r:id="rId19"/>
    <hyperlink ref="F178" r:id="rId20"/>
  </hyperlinks>
  <pageMargins left="0.39374999999999999" right="0.39374999999999999" top="0.39374999999999999" bottom="0.39374999999999999" header="0" footer="0"/>
  <pageSetup paperSize="9" scale="84" fitToHeight="100" orientation="landscape" blackAndWhite="1" r:id="rId21"/>
  <headerFooter>
    <oddFooter>&amp;CStrana &amp;P z &amp;N</oddFooter>
  </headerFooter>
  <drawing r:id="rId2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BM345"/>
  <sheetViews>
    <sheetView showGridLines="0" zoomScaleNormal="100" workbookViewId="0"/>
  </sheetViews>
  <sheetFormatPr defaultRowHeight="14.5"/>
  <cols>
    <col min="1" max="1" width="8.33203125" style="1" customWidth="1"/>
    <col min="2" max="2" width="1.21875" style="1" customWidth="1"/>
    <col min="3" max="3" width="4.109375" style="1" customWidth="1"/>
    <col min="4" max="4" width="4.33203125" style="1" customWidth="1"/>
    <col min="5" max="5" width="17.109375" style="1" customWidth="1"/>
    <col min="6" max="6" width="100.77734375" style="1" customWidth="1"/>
    <col min="7" max="7" width="7.44140625" style="1" customWidth="1"/>
    <col min="8" max="8" width="14" style="1" customWidth="1"/>
    <col min="9" max="9" width="15.77734375" style="1" customWidth="1"/>
    <col min="10" max="11" width="22.33203125" style="1" customWidth="1"/>
    <col min="12" max="12" width="9.33203125" style="1" customWidth="1"/>
    <col min="13" max="13" width="10.77734375" style="1" hidden="1" customWidth="1"/>
    <col min="14" max="14" width="9.33203125" style="1" hidden="1"/>
    <col min="15" max="20" width="14.10937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7" customHeight="1">
      <c r="L2" s="366"/>
      <c r="M2" s="366"/>
      <c r="N2" s="366"/>
      <c r="O2" s="366"/>
      <c r="P2" s="366"/>
      <c r="Q2" s="366"/>
      <c r="R2" s="366"/>
      <c r="S2" s="366"/>
      <c r="T2" s="366"/>
      <c r="U2" s="366"/>
      <c r="V2" s="366"/>
      <c r="AT2" s="19" t="s">
        <v>125</v>
      </c>
    </row>
    <row r="3" spans="1:46" s="1" customFormat="1" ht="7" customHeight="1">
      <c r="B3" s="111"/>
      <c r="C3" s="112"/>
      <c r="D3" s="112"/>
      <c r="E3" s="112"/>
      <c r="F3" s="112"/>
      <c r="G3" s="112"/>
      <c r="H3" s="112"/>
      <c r="I3" s="112"/>
      <c r="J3" s="112"/>
      <c r="K3" s="112"/>
      <c r="L3" s="22"/>
      <c r="AT3" s="19" t="s">
        <v>89</v>
      </c>
    </row>
    <row r="4" spans="1:46" s="1" customFormat="1" ht="25" customHeight="1">
      <c r="B4" s="22"/>
      <c r="D4" s="113" t="s">
        <v>129</v>
      </c>
      <c r="L4" s="22"/>
      <c r="M4" s="114" t="s">
        <v>10</v>
      </c>
      <c r="AT4" s="19" t="s">
        <v>4</v>
      </c>
    </row>
    <row r="5" spans="1:46" s="1" customFormat="1" ht="7" customHeight="1">
      <c r="B5" s="22"/>
      <c r="L5" s="22"/>
    </row>
    <row r="6" spans="1:46" s="1" customFormat="1" ht="12" customHeight="1">
      <c r="B6" s="22"/>
      <c r="D6" s="115" t="s">
        <v>16</v>
      </c>
      <c r="L6" s="22"/>
    </row>
    <row r="7" spans="1:46" s="1" customFormat="1" ht="16.5" customHeight="1">
      <c r="B7" s="22"/>
      <c r="E7" s="383" t="str">
        <f>'Rekapitulace stavby'!K6</f>
        <v>Stavební úpravy přečerpávací stanice a odlehčovací komory 10 v ulici Sportovní</v>
      </c>
      <c r="F7" s="384"/>
      <c r="G7" s="384"/>
      <c r="H7" s="384"/>
      <c r="L7" s="22"/>
    </row>
    <row r="8" spans="1:46" s="1" customFormat="1" ht="12" customHeight="1">
      <c r="B8" s="22"/>
      <c r="D8" s="115" t="s">
        <v>130</v>
      </c>
      <c r="L8" s="22"/>
    </row>
    <row r="9" spans="1:46" s="2" customFormat="1" ht="16.5" customHeight="1">
      <c r="A9" s="37"/>
      <c r="B9" s="42"/>
      <c r="C9" s="37"/>
      <c r="D9" s="37"/>
      <c r="E9" s="383" t="s">
        <v>1927</v>
      </c>
      <c r="F9" s="386"/>
      <c r="G9" s="386"/>
      <c r="H9" s="386"/>
      <c r="I9" s="37"/>
      <c r="J9" s="37"/>
      <c r="K9" s="37"/>
      <c r="L9" s="116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</row>
    <row r="10" spans="1:46" s="2" customFormat="1" ht="12" customHeight="1">
      <c r="A10" s="37"/>
      <c r="B10" s="42"/>
      <c r="C10" s="37"/>
      <c r="D10" s="115" t="s">
        <v>852</v>
      </c>
      <c r="E10" s="37"/>
      <c r="F10" s="37"/>
      <c r="G10" s="37"/>
      <c r="H10" s="37"/>
      <c r="I10" s="37"/>
      <c r="J10" s="37"/>
      <c r="K10" s="37"/>
      <c r="L10" s="116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</row>
    <row r="11" spans="1:46" s="2" customFormat="1" ht="16.5" customHeight="1">
      <c r="A11" s="37"/>
      <c r="B11" s="42"/>
      <c r="C11" s="37"/>
      <c r="D11" s="37"/>
      <c r="E11" s="385" t="s">
        <v>2048</v>
      </c>
      <c r="F11" s="386"/>
      <c r="G11" s="386"/>
      <c r="H11" s="386"/>
      <c r="I11" s="37"/>
      <c r="J11" s="37"/>
      <c r="K11" s="37"/>
      <c r="L11" s="116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</row>
    <row r="12" spans="1:46" s="2" customFormat="1" ht="10">
      <c r="A12" s="37"/>
      <c r="B12" s="42"/>
      <c r="C12" s="37"/>
      <c r="D12" s="37"/>
      <c r="E12" s="37"/>
      <c r="F12" s="37"/>
      <c r="G12" s="37"/>
      <c r="H12" s="37"/>
      <c r="I12" s="37"/>
      <c r="J12" s="37"/>
      <c r="K12" s="37"/>
      <c r="L12" s="116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</row>
    <row r="13" spans="1:46" s="2" customFormat="1" ht="12" customHeight="1">
      <c r="A13" s="37"/>
      <c r="B13" s="42"/>
      <c r="C13" s="37"/>
      <c r="D13" s="115" t="s">
        <v>18</v>
      </c>
      <c r="E13" s="37"/>
      <c r="F13" s="106" t="s">
        <v>19</v>
      </c>
      <c r="G13" s="37"/>
      <c r="H13" s="37"/>
      <c r="I13" s="115" t="s">
        <v>20</v>
      </c>
      <c r="J13" s="106" t="s">
        <v>35</v>
      </c>
      <c r="K13" s="37"/>
      <c r="L13" s="116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</row>
    <row r="14" spans="1:46" s="2" customFormat="1" ht="12" customHeight="1">
      <c r="A14" s="37"/>
      <c r="B14" s="42"/>
      <c r="C14" s="37"/>
      <c r="D14" s="115" t="s">
        <v>22</v>
      </c>
      <c r="E14" s="37"/>
      <c r="F14" s="106" t="s">
        <v>23</v>
      </c>
      <c r="G14" s="37"/>
      <c r="H14" s="37"/>
      <c r="I14" s="115" t="s">
        <v>24</v>
      </c>
      <c r="J14" s="117" t="str">
        <f>'Rekapitulace stavby'!AN8</f>
        <v>31. 1. 2024</v>
      </c>
      <c r="K14" s="37"/>
      <c r="L14" s="116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</row>
    <row r="15" spans="1:46" s="2" customFormat="1" ht="10.75" customHeight="1">
      <c r="A15" s="37"/>
      <c r="B15" s="42"/>
      <c r="C15" s="37"/>
      <c r="D15" s="37"/>
      <c r="E15" s="37"/>
      <c r="F15" s="37"/>
      <c r="G15" s="37"/>
      <c r="H15" s="37"/>
      <c r="I15" s="37"/>
      <c r="J15" s="37"/>
      <c r="K15" s="37"/>
      <c r="L15" s="116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</row>
    <row r="16" spans="1:46" s="2" customFormat="1" ht="12" customHeight="1">
      <c r="A16" s="37"/>
      <c r="B16" s="42"/>
      <c r="C16" s="37"/>
      <c r="D16" s="115" t="s">
        <v>30</v>
      </c>
      <c r="E16" s="37"/>
      <c r="F16" s="37"/>
      <c r="G16" s="37"/>
      <c r="H16" s="37"/>
      <c r="I16" s="115" t="s">
        <v>31</v>
      </c>
      <c r="J16" s="106" t="s">
        <v>32</v>
      </c>
      <c r="K16" s="37"/>
      <c r="L16" s="116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</row>
    <row r="17" spans="1:31" s="2" customFormat="1" ht="18" customHeight="1">
      <c r="A17" s="37"/>
      <c r="B17" s="42"/>
      <c r="C17" s="37"/>
      <c r="D17" s="37"/>
      <c r="E17" s="106" t="s">
        <v>33</v>
      </c>
      <c r="F17" s="37"/>
      <c r="G17" s="37"/>
      <c r="H17" s="37"/>
      <c r="I17" s="115" t="s">
        <v>34</v>
      </c>
      <c r="J17" s="106" t="s">
        <v>35</v>
      </c>
      <c r="K17" s="37"/>
      <c r="L17" s="116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</row>
    <row r="18" spans="1:31" s="2" customFormat="1" ht="7" customHeight="1">
      <c r="A18" s="37"/>
      <c r="B18" s="42"/>
      <c r="C18" s="37"/>
      <c r="D18" s="37"/>
      <c r="E18" s="37"/>
      <c r="F18" s="37"/>
      <c r="G18" s="37"/>
      <c r="H18" s="37"/>
      <c r="I18" s="37"/>
      <c r="J18" s="37"/>
      <c r="K18" s="37"/>
      <c r="L18" s="116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</row>
    <row r="19" spans="1:31" s="2" customFormat="1" ht="12" customHeight="1">
      <c r="A19" s="37"/>
      <c r="B19" s="42"/>
      <c r="C19" s="37"/>
      <c r="D19" s="115" t="s">
        <v>36</v>
      </c>
      <c r="E19" s="37"/>
      <c r="F19" s="37"/>
      <c r="G19" s="37"/>
      <c r="H19" s="37"/>
      <c r="I19" s="115" t="s">
        <v>31</v>
      </c>
      <c r="J19" s="32" t="str">
        <f>'Rekapitulace stavby'!AN13</f>
        <v>47549793</v>
      </c>
      <c r="K19" s="37"/>
      <c r="L19" s="116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</row>
    <row r="20" spans="1:31" s="2" customFormat="1" ht="18" customHeight="1">
      <c r="A20" s="37"/>
      <c r="B20" s="42"/>
      <c r="C20" s="37"/>
      <c r="D20" s="37"/>
      <c r="E20" s="387" t="str">
        <f>'Rekapitulace stavby'!E14</f>
        <v>1.SčV, a.s.</v>
      </c>
      <c r="F20" s="388"/>
      <c r="G20" s="388"/>
      <c r="H20" s="388"/>
      <c r="I20" s="115" t="s">
        <v>34</v>
      </c>
      <c r="J20" s="32" t="str">
        <f>'Rekapitulace stavby'!AN14</f>
        <v>CZ47549793</v>
      </c>
      <c r="K20" s="37"/>
      <c r="L20" s="116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</row>
    <row r="21" spans="1:31" s="2" customFormat="1" ht="7" customHeight="1">
      <c r="A21" s="37"/>
      <c r="B21" s="42"/>
      <c r="C21" s="37"/>
      <c r="D21" s="37"/>
      <c r="E21" s="37"/>
      <c r="F21" s="37"/>
      <c r="G21" s="37"/>
      <c r="H21" s="37"/>
      <c r="I21" s="37"/>
      <c r="J21" s="37"/>
      <c r="K21" s="37"/>
      <c r="L21" s="116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</row>
    <row r="22" spans="1:31" s="2" customFormat="1" ht="12" customHeight="1">
      <c r="A22" s="37"/>
      <c r="B22" s="42"/>
      <c r="C22" s="37"/>
      <c r="D22" s="115" t="s">
        <v>37</v>
      </c>
      <c r="E22" s="37"/>
      <c r="F22" s="37"/>
      <c r="G22" s="37"/>
      <c r="H22" s="37"/>
      <c r="I22" s="115" t="s">
        <v>31</v>
      </c>
      <c r="J22" s="106" t="s">
        <v>35</v>
      </c>
      <c r="K22" s="37"/>
      <c r="L22" s="116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</row>
    <row r="23" spans="1:31" s="2" customFormat="1" ht="18" customHeight="1">
      <c r="A23" s="37"/>
      <c r="B23" s="42"/>
      <c r="C23" s="37"/>
      <c r="D23" s="37"/>
      <c r="E23" s="106" t="s">
        <v>38</v>
      </c>
      <c r="F23" s="37"/>
      <c r="G23" s="37"/>
      <c r="H23" s="37"/>
      <c r="I23" s="115" t="s">
        <v>34</v>
      </c>
      <c r="J23" s="106" t="s">
        <v>35</v>
      </c>
      <c r="K23" s="37"/>
      <c r="L23" s="116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</row>
    <row r="24" spans="1:31" s="2" customFormat="1" ht="7" customHeight="1">
      <c r="A24" s="37"/>
      <c r="B24" s="42"/>
      <c r="C24" s="37"/>
      <c r="D24" s="37"/>
      <c r="E24" s="37"/>
      <c r="F24" s="37"/>
      <c r="G24" s="37"/>
      <c r="H24" s="37"/>
      <c r="I24" s="37"/>
      <c r="J24" s="37"/>
      <c r="K24" s="37"/>
      <c r="L24" s="116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</row>
    <row r="25" spans="1:31" s="2" customFormat="1" ht="12" customHeight="1">
      <c r="A25" s="37"/>
      <c r="B25" s="42"/>
      <c r="C25" s="37"/>
      <c r="D25" s="115" t="s">
        <v>40</v>
      </c>
      <c r="E25" s="37"/>
      <c r="F25" s="37"/>
      <c r="G25" s="37"/>
      <c r="H25" s="37"/>
      <c r="I25" s="115" t="s">
        <v>31</v>
      </c>
      <c r="J25" s="106" t="s">
        <v>41</v>
      </c>
      <c r="K25" s="37"/>
      <c r="L25" s="116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</row>
    <row r="26" spans="1:31" s="2" customFormat="1" ht="18" customHeight="1">
      <c r="A26" s="37"/>
      <c r="B26" s="42"/>
      <c r="C26" s="37"/>
      <c r="D26" s="37"/>
      <c r="E26" s="106" t="s">
        <v>42</v>
      </c>
      <c r="F26" s="37"/>
      <c r="G26" s="37"/>
      <c r="H26" s="37"/>
      <c r="I26" s="115" t="s">
        <v>34</v>
      </c>
      <c r="J26" s="106" t="s">
        <v>35</v>
      </c>
      <c r="K26" s="37"/>
      <c r="L26" s="116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</row>
    <row r="27" spans="1:31" s="2" customFormat="1" ht="7" customHeight="1">
      <c r="A27" s="37"/>
      <c r="B27" s="42"/>
      <c r="C27" s="37"/>
      <c r="D27" s="37"/>
      <c r="E27" s="37"/>
      <c r="F27" s="37"/>
      <c r="G27" s="37"/>
      <c r="H27" s="37"/>
      <c r="I27" s="37"/>
      <c r="J27" s="37"/>
      <c r="K27" s="37"/>
      <c r="L27" s="116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</row>
    <row r="28" spans="1:31" s="2" customFormat="1" ht="12" customHeight="1">
      <c r="A28" s="37"/>
      <c r="B28" s="42"/>
      <c r="C28" s="37"/>
      <c r="D28" s="115" t="s">
        <v>43</v>
      </c>
      <c r="E28" s="37"/>
      <c r="F28" s="37"/>
      <c r="G28" s="37"/>
      <c r="H28" s="37"/>
      <c r="I28" s="37"/>
      <c r="J28" s="37"/>
      <c r="K28" s="37"/>
      <c r="L28" s="116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</row>
    <row r="29" spans="1:31" s="8" customFormat="1" ht="16.5" customHeight="1">
      <c r="A29" s="118"/>
      <c r="B29" s="119"/>
      <c r="C29" s="118"/>
      <c r="D29" s="118"/>
      <c r="E29" s="389" t="s">
        <v>35</v>
      </c>
      <c r="F29" s="389"/>
      <c r="G29" s="389"/>
      <c r="H29" s="389"/>
      <c r="I29" s="118"/>
      <c r="J29" s="118"/>
      <c r="K29" s="118"/>
      <c r="L29" s="120"/>
      <c r="S29" s="118"/>
      <c r="T29" s="118"/>
      <c r="U29" s="118"/>
      <c r="V29" s="118"/>
      <c r="W29" s="118"/>
      <c r="X29" s="118"/>
      <c r="Y29" s="118"/>
      <c r="Z29" s="118"/>
      <c r="AA29" s="118"/>
      <c r="AB29" s="118"/>
      <c r="AC29" s="118"/>
      <c r="AD29" s="118"/>
      <c r="AE29" s="118"/>
    </row>
    <row r="30" spans="1:31" s="2" customFormat="1" ht="7" customHeight="1">
      <c r="A30" s="37"/>
      <c r="B30" s="42"/>
      <c r="C30" s="37"/>
      <c r="D30" s="37"/>
      <c r="E30" s="37"/>
      <c r="F30" s="37"/>
      <c r="G30" s="37"/>
      <c r="H30" s="37"/>
      <c r="I30" s="37"/>
      <c r="J30" s="37"/>
      <c r="K30" s="37"/>
      <c r="L30" s="116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</row>
    <row r="31" spans="1:31" s="2" customFormat="1" ht="7" customHeight="1">
      <c r="A31" s="37"/>
      <c r="B31" s="42"/>
      <c r="C31" s="37"/>
      <c r="D31" s="121"/>
      <c r="E31" s="121"/>
      <c r="F31" s="121"/>
      <c r="G31" s="121"/>
      <c r="H31" s="121"/>
      <c r="I31" s="121"/>
      <c r="J31" s="121"/>
      <c r="K31" s="121"/>
      <c r="L31" s="116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</row>
    <row r="32" spans="1:31" s="2" customFormat="1" ht="25.4" customHeight="1">
      <c r="A32" s="37"/>
      <c r="B32" s="42"/>
      <c r="C32" s="37"/>
      <c r="D32" s="122" t="s">
        <v>45</v>
      </c>
      <c r="E32" s="37"/>
      <c r="F32" s="37"/>
      <c r="G32" s="37"/>
      <c r="H32" s="37"/>
      <c r="I32" s="37"/>
      <c r="J32" s="123">
        <f>ROUND(J116, 2)</f>
        <v>490074.14</v>
      </c>
      <c r="K32" s="37"/>
      <c r="L32" s="116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</row>
    <row r="33" spans="1:31" s="2" customFormat="1" ht="7" customHeight="1">
      <c r="A33" s="37"/>
      <c r="B33" s="42"/>
      <c r="C33" s="37"/>
      <c r="D33" s="121"/>
      <c r="E33" s="121"/>
      <c r="F33" s="121"/>
      <c r="G33" s="121"/>
      <c r="H33" s="121"/>
      <c r="I33" s="121"/>
      <c r="J33" s="121"/>
      <c r="K33" s="121"/>
      <c r="L33" s="116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</row>
    <row r="34" spans="1:31" s="2" customFormat="1" ht="14.4" customHeight="1">
      <c r="A34" s="37"/>
      <c r="B34" s="42"/>
      <c r="C34" s="37"/>
      <c r="D34" s="37"/>
      <c r="E34" s="37"/>
      <c r="F34" s="124" t="s">
        <v>47</v>
      </c>
      <c r="G34" s="37"/>
      <c r="H34" s="37"/>
      <c r="I34" s="124" t="s">
        <v>46</v>
      </c>
      <c r="J34" s="124" t="s">
        <v>48</v>
      </c>
      <c r="K34" s="37"/>
      <c r="L34" s="116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</row>
    <row r="35" spans="1:31" s="2" customFormat="1" ht="14.4" customHeight="1">
      <c r="A35" s="37"/>
      <c r="B35" s="42"/>
      <c r="C35" s="37"/>
      <c r="D35" s="125" t="s">
        <v>49</v>
      </c>
      <c r="E35" s="115" t="s">
        <v>50</v>
      </c>
      <c r="F35" s="126">
        <f>ROUND((SUM(BE116:BE344)),  2)</f>
        <v>490074.14</v>
      </c>
      <c r="G35" s="37"/>
      <c r="H35" s="37"/>
      <c r="I35" s="127">
        <v>0.21</v>
      </c>
      <c r="J35" s="126">
        <f>ROUND(((SUM(BE116:BE344))*I35),  2)</f>
        <v>102915.57</v>
      </c>
      <c r="K35" s="37"/>
      <c r="L35" s="116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</row>
    <row r="36" spans="1:31" s="2" customFormat="1" ht="14.4" customHeight="1">
      <c r="A36" s="37"/>
      <c r="B36" s="42"/>
      <c r="C36" s="37"/>
      <c r="D36" s="37"/>
      <c r="E36" s="115" t="s">
        <v>51</v>
      </c>
      <c r="F36" s="126">
        <f>ROUND((SUM(BF116:BF344)),  2)</f>
        <v>0</v>
      </c>
      <c r="G36" s="37"/>
      <c r="H36" s="37"/>
      <c r="I36" s="127">
        <v>0.15</v>
      </c>
      <c r="J36" s="126">
        <f>ROUND(((SUM(BF116:BF344))*I36),  2)</f>
        <v>0</v>
      </c>
      <c r="K36" s="37"/>
      <c r="L36" s="116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</row>
    <row r="37" spans="1:31" s="2" customFormat="1" ht="14.4" hidden="1" customHeight="1">
      <c r="A37" s="37"/>
      <c r="B37" s="42"/>
      <c r="C37" s="37"/>
      <c r="D37" s="37"/>
      <c r="E37" s="115" t="s">
        <v>52</v>
      </c>
      <c r="F37" s="126">
        <f>ROUND((SUM(BG116:BG344)),  2)</f>
        <v>0</v>
      </c>
      <c r="G37" s="37"/>
      <c r="H37" s="37"/>
      <c r="I37" s="127">
        <v>0.21</v>
      </c>
      <c r="J37" s="126">
        <f>0</f>
        <v>0</v>
      </c>
      <c r="K37" s="37"/>
      <c r="L37" s="116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</row>
    <row r="38" spans="1:31" s="2" customFormat="1" ht="14.4" hidden="1" customHeight="1">
      <c r="A38" s="37"/>
      <c r="B38" s="42"/>
      <c r="C38" s="37"/>
      <c r="D38" s="37"/>
      <c r="E38" s="115" t="s">
        <v>53</v>
      </c>
      <c r="F38" s="126">
        <f>ROUND((SUM(BH116:BH344)),  2)</f>
        <v>0</v>
      </c>
      <c r="G38" s="37"/>
      <c r="H38" s="37"/>
      <c r="I38" s="127">
        <v>0.15</v>
      </c>
      <c r="J38" s="126">
        <f>0</f>
        <v>0</v>
      </c>
      <c r="K38" s="37"/>
      <c r="L38" s="116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</row>
    <row r="39" spans="1:31" s="2" customFormat="1" ht="14.4" hidden="1" customHeight="1">
      <c r="A39" s="37"/>
      <c r="B39" s="42"/>
      <c r="C39" s="37"/>
      <c r="D39" s="37"/>
      <c r="E39" s="115" t="s">
        <v>54</v>
      </c>
      <c r="F39" s="126">
        <f>ROUND((SUM(BI116:BI344)),  2)</f>
        <v>0</v>
      </c>
      <c r="G39" s="37"/>
      <c r="H39" s="37"/>
      <c r="I39" s="127">
        <v>0</v>
      </c>
      <c r="J39" s="126">
        <f>0</f>
        <v>0</v>
      </c>
      <c r="K39" s="37"/>
      <c r="L39" s="116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</row>
    <row r="40" spans="1:31" s="2" customFormat="1" ht="7" customHeight="1">
      <c r="A40" s="37"/>
      <c r="B40" s="42"/>
      <c r="C40" s="37"/>
      <c r="D40" s="37"/>
      <c r="E40" s="37"/>
      <c r="F40" s="37"/>
      <c r="G40" s="37"/>
      <c r="H40" s="37"/>
      <c r="I40" s="37"/>
      <c r="J40" s="37"/>
      <c r="K40" s="37"/>
      <c r="L40" s="116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</row>
    <row r="41" spans="1:31" s="2" customFormat="1" ht="25.4" customHeight="1">
      <c r="A41" s="37"/>
      <c r="B41" s="42"/>
      <c r="C41" s="128"/>
      <c r="D41" s="129" t="s">
        <v>55</v>
      </c>
      <c r="E41" s="130"/>
      <c r="F41" s="130"/>
      <c r="G41" s="131" t="s">
        <v>56</v>
      </c>
      <c r="H41" s="132" t="s">
        <v>57</v>
      </c>
      <c r="I41" s="130"/>
      <c r="J41" s="133">
        <f>SUM(J32:J39)</f>
        <v>592989.71</v>
      </c>
      <c r="K41" s="134"/>
      <c r="L41" s="116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</row>
    <row r="42" spans="1:31" s="2" customFormat="1" ht="14.4" customHeight="1">
      <c r="A42" s="37"/>
      <c r="B42" s="135"/>
      <c r="C42" s="136"/>
      <c r="D42" s="136"/>
      <c r="E42" s="136"/>
      <c r="F42" s="136"/>
      <c r="G42" s="136"/>
      <c r="H42" s="136"/>
      <c r="I42" s="136"/>
      <c r="J42" s="136"/>
      <c r="K42" s="136"/>
      <c r="L42" s="116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</row>
    <row r="46" spans="1:31" s="2" customFormat="1" ht="7" customHeight="1">
      <c r="A46" s="37"/>
      <c r="B46" s="137"/>
      <c r="C46" s="138"/>
      <c r="D46" s="138"/>
      <c r="E46" s="138"/>
      <c r="F46" s="138"/>
      <c r="G46" s="138"/>
      <c r="H46" s="138"/>
      <c r="I46" s="138"/>
      <c r="J46" s="138"/>
      <c r="K46" s="138"/>
      <c r="L46" s="116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</row>
    <row r="47" spans="1:31" s="2" customFormat="1" ht="25" customHeight="1">
      <c r="A47" s="37"/>
      <c r="B47" s="38"/>
      <c r="C47" s="25" t="s">
        <v>132</v>
      </c>
      <c r="D47" s="39"/>
      <c r="E47" s="39"/>
      <c r="F47" s="39"/>
      <c r="G47" s="39"/>
      <c r="H47" s="39"/>
      <c r="I47" s="39"/>
      <c r="J47" s="39"/>
      <c r="K47" s="39"/>
      <c r="L47" s="116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</row>
    <row r="48" spans="1:31" s="2" customFormat="1" ht="7" customHeight="1">
      <c r="A48" s="37"/>
      <c r="B48" s="38"/>
      <c r="C48" s="39"/>
      <c r="D48" s="39"/>
      <c r="E48" s="39"/>
      <c r="F48" s="39"/>
      <c r="G48" s="39"/>
      <c r="H48" s="39"/>
      <c r="I48" s="39"/>
      <c r="J48" s="39"/>
      <c r="K48" s="39"/>
      <c r="L48" s="116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</row>
    <row r="49" spans="1:47" s="2" customFormat="1" ht="12" customHeight="1">
      <c r="A49" s="37"/>
      <c r="B49" s="38"/>
      <c r="C49" s="31" t="s">
        <v>16</v>
      </c>
      <c r="D49" s="39"/>
      <c r="E49" s="39"/>
      <c r="F49" s="39"/>
      <c r="G49" s="39"/>
      <c r="H49" s="39"/>
      <c r="I49" s="39"/>
      <c r="J49" s="39"/>
      <c r="K49" s="39"/>
      <c r="L49" s="116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</row>
    <row r="50" spans="1:47" s="2" customFormat="1" ht="16.5" customHeight="1">
      <c r="A50" s="37"/>
      <c r="B50" s="38"/>
      <c r="C50" s="39"/>
      <c r="D50" s="39"/>
      <c r="E50" s="390" t="str">
        <f>E7</f>
        <v>Stavební úpravy přečerpávací stanice a odlehčovací komory 10 v ulici Sportovní</v>
      </c>
      <c r="F50" s="391"/>
      <c r="G50" s="391"/>
      <c r="H50" s="391"/>
      <c r="I50" s="39"/>
      <c r="J50" s="39"/>
      <c r="K50" s="39"/>
      <c r="L50" s="116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</row>
    <row r="51" spans="1:47" s="1" customFormat="1" ht="12" customHeight="1">
      <c r="B51" s="23"/>
      <c r="C51" s="31" t="s">
        <v>130</v>
      </c>
      <c r="D51" s="24"/>
      <c r="E51" s="24"/>
      <c r="F51" s="24"/>
      <c r="G51" s="24"/>
      <c r="H51" s="24"/>
      <c r="I51" s="24"/>
      <c r="J51" s="24"/>
      <c r="K51" s="24"/>
      <c r="L51" s="22"/>
    </row>
    <row r="52" spans="1:47" s="2" customFormat="1" ht="16.5" customHeight="1">
      <c r="A52" s="37"/>
      <c r="B52" s="38"/>
      <c r="C52" s="39"/>
      <c r="D52" s="39"/>
      <c r="E52" s="390" t="s">
        <v>1927</v>
      </c>
      <c r="F52" s="392"/>
      <c r="G52" s="392"/>
      <c r="H52" s="392"/>
      <c r="I52" s="39"/>
      <c r="J52" s="39"/>
      <c r="K52" s="39"/>
      <c r="L52" s="116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</row>
    <row r="53" spans="1:47" s="2" customFormat="1" ht="12" customHeight="1">
      <c r="A53" s="37"/>
      <c r="B53" s="38"/>
      <c r="C53" s="31" t="s">
        <v>852</v>
      </c>
      <c r="D53" s="39"/>
      <c r="E53" s="39"/>
      <c r="F53" s="39"/>
      <c r="G53" s="39"/>
      <c r="H53" s="39"/>
      <c r="I53" s="39"/>
      <c r="J53" s="39"/>
      <c r="K53" s="39"/>
      <c r="L53" s="116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</row>
    <row r="54" spans="1:47" s="2" customFormat="1" ht="16.5" customHeight="1">
      <c r="A54" s="37"/>
      <c r="B54" s="38"/>
      <c r="C54" s="39"/>
      <c r="D54" s="39"/>
      <c r="E54" s="344" t="str">
        <f>E11</f>
        <v>02 - Technologická elektroinstalace a SŘTP - TE+SŘTP</v>
      </c>
      <c r="F54" s="392"/>
      <c r="G54" s="392"/>
      <c r="H54" s="392"/>
      <c r="I54" s="39"/>
      <c r="J54" s="39"/>
      <c r="K54" s="39"/>
      <c r="L54" s="116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</row>
    <row r="55" spans="1:47" s="2" customFormat="1" ht="7" customHeight="1">
      <c r="A55" s="37"/>
      <c r="B55" s="38"/>
      <c r="C55" s="39"/>
      <c r="D55" s="39"/>
      <c r="E55" s="39"/>
      <c r="F55" s="39"/>
      <c r="G55" s="39"/>
      <c r="H55" s="39"/>
      <c r="I55" s="39"/>
      <c r="J55" s="39"/>
      <c r="K55" s="39"/>
      <c r="L55" s="116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</row>
    <row r="56" spans="1:47" s="2" customFormat="1" ht="12" customHeight="1">
      <c r="A56" s="37"/>
      <c r="B56" s="38"/>
      <c r="C56" s="31" t="s">
        <v>22</v>
      </c>
      <c r="D56" s="39"/>
      <c r="E56" s="39"/>
      <c r="F56" s="29" t="str">
        <f>F14</f>
        <v>Český Brod</v>
      </c>
      <c r="G56" s="39"/>
      <c r="H56" s="39"/>
      <c r="I56" s="31" t="s">
        <v>24</v>
      </c>
      <c r="J56" s="62" t="str">
        <f>IF(J14="","",J14)</f>
        <v>31. 1. 2024</v>
      </c>
      <c r="K56" s="39"/>
      <c r="L56" s="116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</row>
    <row r="57" spans="1:47" s="2" customFormat="1" ht="7" customHeight="1">
      <c r="A57" s="37"/>
      <c r="B57" s="38"/>
      <c r="C57" s="39"/>
      <c r="D57" s="39"/>
      <c r="E57" s="39"/>
      <c r="F57" s="39"/>
      <c r="G57" s="39"/>
      <c r="H57" s="39"/>
      <c r="I57" s="39"/>
      <c r="J57" s="39"/>
      <c r="K57" s="39"/>
      <c r="L57" s="116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</row>
    <row r="58" spans="1:47" s="2" customFormat="1" ht="15.15" customHeight="1">
      <c r="A58" s="37"/>
      <c r="B58" s="38"/>
      <c r="C58" s="31" t="s">
        <v>30</v>
      </c>
      <c r="D58" s="39"/>
      <c r="E58" s="39"/>
      <c r="F58" s="29" t="str">
        <f>E17</f>
        <v>Město Český Brod</v>
      </c>
      <c r="G58" s="39"/>
      <c r="H58" s="39"/>
      <c r="I58" s="31" t="s">
        <v>37</v>
      </c>
      <c r="J58" s="35" t="str">
        <f>E23</f>
        <v>Ing. Petr Koblenc</v>
      </c>
      <c r="K58" s="39"/>
      <c r="L58" s="116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</row>
    <row r="59" spans="1:47" s="2" customFormat="1" ht="25.65" customHeight="1">
      <c r="A59" s="37"/>
      <c r="B59" s="38"/>
      <c r="C59" s="31" t="s">
        <v>36</v>
      </c>
      <c r="D59" s="39"/>
      <c r="E59" s="39"/>
      <c r="F59" s="29" t="str">
        <f>IF(E20="","",E20)</f>
        <v>1.SčV, a.s.</v>
      </c>
      <c r="G59" s="39"/>
      <c r="H59" s="39"/>
      <c r="I59" s="31" t="s">
        <v>40</v>
      </c>
      <c r="J59" s="35" t="str">
        <f>E26</f>
        <v>Vodohospodářský rozvoj a výstavba a.s.</v>
      </c>
      <c r="K59" s="39"/>
      <c r="L59" s="116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</row>
    <row r="60" spans="1:47" s="2" customFormat="1" ht="10.25" customHeight="1">
      <c r="A60" s="37"/>
      <c r="B60" s="38"/>
      <c r="C60" s="39"/>
      <c r="D60" s="39"/>
      <c r="E60" s="39"/>
      <c r="F60" s="39"/>
      <c r="G60" s="39"/>
      <c r="H60" s="39"/>
      <c r="I60" s="39"/>
      <c r="J60" s="39"/>
      <c r="K60" s="39"/>
      <c r="L60" s="116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</row>
    <row r="61" spans="1:47" s="2" customFormat="1" ht="29.25" customHeight="1">
      <c r="A61" s="37"/>
      <c r="B61" s="38"/>
      <c r="C61" s="139" t="s">
        <v>133</v>
      </c>
      <c r="D61" s="140"/>
      <c r="E61" s="140"/>
      <c r="F61" s="140"/>
      <c r="G61" s="140"/>
      <c r="H61" s="140"/>
      <c r="I61" s="140"/>
      <c r="J61" s="141" t="s">
        <v>134</v>
      </c>
      <c r="K61" s="140"/>
      <c r="L61" s="116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</row>
    <row r="62" spans="1:47" s="2" customFormat="1" ht="10.25" customHeight="1">
      <c r="A62" s="37"/>
      <c r="B62" s="38"/>
      <c r="C62" s="39"/>
      <c r="D62" s="39"/>
      <c r="E62" s="39"/>
      <c r="F62" s="39"/>
      <c r="G62" s="39"/>
      <c r="H62" s="39"/>
      <c r="I62" s="39"/>
      <c r="J62" s="39"/>
      <c r="K62" s="39"/>
      <c r="L62" s="116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</row>
    <row r="63" spans="1:47" s="2" customFormat="1" ht="22.75" customHeight="1">
      <c r="A63" s="37"/>
      <c r="B63" s="38"/>
      <c r="C63" s="142" t="s">
        <v>77</v>
      </c>
      <c r="D63" s="39"/>
      <c r="E63" s="39"/>
      <c r="F63" s="39"/>
      <c r="G63" s="39"/>
      <c r="H63" s="39"/>
      <c r="I63" s="39"/>
      <c r="J63" s="80">
        <f>J116</f>
        <v>490074.13999999996</v>
      </c>
      <c r="K63" s="39"/>
      <c r="L63" s="116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U63" s="19" t="s">
        <v>135</v>
      </c>
    </row>
    <row r="64" spans="1:47" s="10" customFormat="1" ht="25" customHeight="1">
      <c r="B64" s="177"/>
      <c r="C64" s="178"/>
      <c r="D64" s="179" t="s">
        <v>225</v>
      </c>
      <c r="E64" s="180"/>
      <c r="F64" s="180"/>
      <c r="G64" s="180"/>
      <c r="H64" s="180"/>
      <c r="I64" s="180"/>
      <c r="J64" s="181">
        <f>J117</f>
        <v>490074.13999999996</v>
      </c>
      <c r="K64" s="178"/>
      <c r="L64" s="182"/>
    </row>
    <row r="65" spans="2:12" s="11" customFormat="1" ht="19.899999999999999" customHeight="1">
      <c r="B65" s="183"/>
      <c r="C65" s="100"/>
      <c r="D65" s="184" t="s">
        <v>1514</v>
      </c>
      <c r="E65" s="185"/>
      <c r="F65" s="185"/>
      <c r="G65" s="185"/>
      <c r="H65" s="185"/>
      <c r="I65" s="185"/>
      <c r="J65" s="186">
        <f>J118</f>
        <v>82682.92</v>
      </c>
      <c r="K65" s="100"/>
      <c r="L65" s="187"/>
    </row>
    <row r="66" spans="2:12" s="11" customFormat="1" ht="19.899999999999999" customHeight="1">
      <c r="B66" s="183"/>
      <c r="C66" s="100"/>
      <c r="D66" s="184" t="s">
        <v>1929</v>
      </c>
      <c r="E66" s="185"/>
      <c r="F66" s="185"/>
      <c r="G66" s="185"/>
      <c r="H66" s="185"/>
      <c r="I66" s="185"/>
      <c r="J66" s="186">
        <f>J169</f>
        <v>18606</v>
      </c>
      <c r="K66" s="100"/>
      <c r="L66" s="187"/>
    </row>
    <row r="67" spans="2:12" s="11" customFormat="1" ht="19.899999999999999" customHeight="1">
      <c r="B67" s="183"/>
      <c r="C67" s="100"/>
      <c r="D67" s="184" t="s">
        <v>1930</v>
      </c>
      <c r="E67" s="185"/>
      <c r="F67" s="185"/>
      <c r="G67" s="185"/>
      <c r="H67" s="185"/>
      <c r="I67" s="185"/>
      <c r="J67" s="186">
        <f>J174</f>
        <v>0</v>
      </c>
      <c r="K67" s="100"/>
      <c r="L67" s="187"/>
    </row>
    <row r="68" spans="2:12" s="11" customFormat="1" ht="19.899999999999999" customHeight="1">
      <c r="B68" s="183"/>
      <c r="C68" s="100"/>
      <c r="D68" s="184" t="s">
        <v>2049</v>
      </c>
      <c r="E68" s="185"/>
      <c r="F68" s="185"/>
      <c r="G68" s="185"/>
      <c r="H68" s="185"/>
      <c r="I68" s="185"/>
      <c r="J68" s="186">
        <f>J175</f>
        <v>28801.5</v>
      </c>
      <c r="K68" s="100"/>
      <c r="L68" s="187"/>
    </row>
    <row r="69" spans="2:12" s="11" customFormat="1" ht="19.899999999999999" customHeight="1">
      <c r="B69" s="183"/>
      <c r="C69" s="100"/>
      <c r="D69" s="184" t="s">
        <v>2050</v>
      </c>
      <c r="E69" s="185"/>
      <c r="F69" s="185"/>
      <c r="G69" s="185"/>
      <c r="H69" s="185"/>
      <c r="I69" s="185"/>
      <c r="J69" s="186">
        <f>J179</f>
        <v>5708.8499999999995</v>
      </c>
      <c r="K69" s="100"/>
      <c r="L69" s="187"/>
    </row>
    <row r="70" spans="2:12" s="11" customFormat="1" ht="19.899999999999999" customHeight="1">
      <c r="B70" s="183"/>
      <c r="C70" s="100"/>
      <c r="D70" s="184" t="s">
        <v>2051</v>
      </c>
      <c r="E70" s="185"/>
      <c r="F70" s="185"/>
      <c r="G70" s="185"/>
      <c r="H70" s="185"/>
      <c r="I70" s="185"/>
      <c r="J70" s="186">
        <f>J183</f>
        <v>2205.84</v>
      </c>
      <c r="K70" s="100"/>
      <c r="L70" s="187"/>
    </row>
    <row r="71" spans="2:12" s="11" customFormat="1" ht="19.899999999999999" customHeight="1">
      <c r="B71" s="183"/>
      <c r="C71" s="100"/>
      <c r="D71" s="184" t="s">
        <v>2052</v>
      </c>
      <c r="E71" s="185"/>
      <c r="F71" s="185"/>
      <c r="G71" s="185"/>
      <c r="H71" s="185"/>
      <c r="I71" s="185"/>
      <c r="J71" s="186">
        <f>J187</f>
        <v>756.80999999999983</v>
      </c>
      <c r="K71" s="100"/>
      <c r="L71" s="187"/>
    </row>
    <row r="72" spans="2:12" s="11" customFormat="1" ht="19.899999999999999" customHeight="1">
      <c r="B72" s="183"/>
      <c r="C72" s="100"/>
      <c r="D72" s="184" t="s">
        <v>640</v>
      </c>
      <c r="E72" s="185"/>
      <c r="F72" s="185"/>
      <c r="G72" s="185"/>
      <c r="H72" s="185"/>
      <c r="I72" s="185"/>
      <c r="J72" s="186">
        <f>J198</f>
        <v>0</v>
      </c>
      <c r="K72" s="100"/>
      <c r="L72" s="187"/>
    </row>
    <row r="73" spans="2:12" s="11" customFormat="1" ht="19.899999999999999" customHeight="1">
      <c r="B73" s="183"/>
      <c r="C73" s="100"/>
      <c r="D73" s="184" t="s">
        <v>2053</v>
      </c>
      <c r="E73" s="185"/>
      <c r="F73" s="185"/>
      <c r="G73" s="185"/>
      <c r="H73" s="185"/>
      <c r="I73" s="185"/>
      <c r="J73" s="186">
        <f>J199</f>
        <v>3763.31</v>
      </c>
      <c r="K73" s="100"/>
      <c r="L73" s="187"/>
    </row>
    <row r="74" spans="2:12" s="11" customFormat="1" ht="19.899999999999999" customHeight="1">
      <c r="B74" s="183"/>
      <c r="C74" s="100"/>
      <c r="D74" s="184" t="s">
        <v>2054</v>
      </c>
      <c r="E74" s="185"/>
      <c r="F74" s="185"/>
      <c r="G74" s="185"/>
      <c r="H74" s="185"/>
      <c r="I74" s="185"/>
      <c r="J74" s="186">
        <f>J206</f>
        <v>8837.0299999999988</v>
      </c>
      <c r="K74" s="100"/>
      <c r="L74" s="187"/>
    </row>
    <row r="75" spans="2:12" s="11" customFormat="1" ht="19.899999999999999" customHeight="1">
      <c r="B75" s="183"/>
      <c r="C75" s="100"/>
      <c r="D75" s="184" t="s">
        <v>2055</v>
      </c>
      <c r="E75" s="185"/>
      <c r="F75" s="185"/>
      <c r="G75" s="185"/>
      <c r="H75" s="185"/>
      <c r="I75" s="185"/>
      <c r="J75" s="186">
        <f>J220</f>
        <v>85044.75</v>
      </c>
      <c r="K75" s="100"/>
      <c r="L75" s="187"/>
    </row>
    <row r="76" spans="2:12" s="11" customFormat="1" ht="19.899999999999999" customHeight="1">
      <c r="B76" s="183"/>
      <c r="C76" s="100"/>
      <c r="D76" s="184" t="s">
        <v>2056</v>
      </c>
      <c r="E76" s="185"/>
      <c r="F76" s="185"/>
      <c r="G76" s="185"/>
      <c r="H76" s="185"/>
      <c r="I76" s="185"/>
      <c r="J76" s="186">
        <f>J228</f>
        <v>2893.7999999999997</v>
      </c>
      <c r="K76" s="100"/>
      <c r="L76" s="187"/>
    </row>
    <row r="77" spans="2:12" s="11" customFormat="1" ht="19.899999999999999" customHeight="1">
      <c r="B77" s="183"/>
      <c r="C77" s="100"/>
      <c r="D77" s="184" t="s">
        <v>2057</v>
      </c>
      <c r="E77" s="185"/>
      <c r="F77" s="185"/>
      <c r="G77" s="185"/>
      <c r="H77" s="185"/>
      <c r="I77" s="185"/>
      <c r="J77" s="186">
        <f>J232</f>
        <v>2414.2499999999995</v>
      </c>
      <c r="K77" s="100"/>
      <c r="L77" s="187"/>
    </row>
    <row r="78" spans="2:12" s="11" customFormat="1" ht="19.899999999999999" customHeight="1">
      <c r="B78" s="183"/>
      <c r="C78" s="100"/>
      <c r="D78" s="184" t="s">
        <v>2058</v>
      </c>
      <c r="E78" s="185"/>
      <c r="F78" s="185"/>
      <c r="G78" s="185"/>
      <c r="H78" s="185"/>
      <c r="I78" s="185"/>
      <c r="J78" s="186">
        <f>J241</f>
        <v>5337.9</v>
      </c>
      <c r="K78" s="100"/>
      <c r="L78" s="187"/>
    </row>
    <row r="79" spans="2:12" s="11" customFormat="1" ht="19.899999999999999" customHeight="1">
      <c r="B79" s="183"/>
      <c r="C79" s="100"/>
      <c r="D79" s="184" t="s">
        <v>2059</v>
      </c>
      <c r="E79" s="185"/>
      <c r="F79" s="185"/>
      <c r="G79" s="185"/>
      <c r="H79" s="185"/>
      <c r="I79" s="185"/>
      <c r="J79" s="186">
        <f>J265</f>
        <v>10354.68</v>
      </c>
      <c r="K79" s="100"/>
      <c r="L79" s="187"/>
    </row>
    <row r="80" spans="2:12" s="11" customFormat="1" ht="19.899999999999999" customHeight="1">
      <c r="B80" s="183"/>
      <c r="C80" s="100"/>
      <c r="D80" s="184" t="s">
        <v>226</v>
      </c>
      <c r="E80" s="185"/>
      <c r="F80" s="185"/>
      <c r="G80" s="185"/>
      <c r="H80" s="185"/>
      <c r="I80" s="185"/>
      <c r="J80" s="186">
        <f>J271</f>
        <v>39800.25</v>
      </c>
      <c r="K80" s="100"/>
      <c r="L80" s="187"/>
    </row>
    <row r="81" spans="1:31" s="11" customFormat="1" ht="19.899999999999999" customHeight="1">
      <c r="B81" s="183"/>
      <c r="C81" s="100"/>
      <c r="D81" s="184" t="s">
        <v>232</v>
      </c>
      <c r="E81" s="185"/>
      <c r="F81" s="185"/>
      <c r="G81" s="185"/>
      <c r="H81" s="185"/>
      <c r="I81" s="185"/>
      <c r="J81" s="186">
        <f>J279</f>
        <v>29820</v>
      </c>
      <c r="K81" s="100"/>
      <c r="L81" s="187"/>
    </row>
    <row r="82" spans="1:31" s="11" customFormat="1" ht="19.899999999999999" customHeight="1">
      <c r="B82" s="183"/>
      <c r="C82" s="100"/>
      <c r="D82" s="184" t="s">
        <v>2060</v>
      </c>
      <c r="E82" s="185"/>
      <c r="F82" s="185"/>
      <c r="G82" s="185"/>
      <c r="H82" s="185"/>
      <c r="I82" s="185"/>
      <c r="J82" s="186">
        <f>J282</f>
        <v>29925</v>
      </c>
      <c r="K82" s="100"/>
      <c r="L82" s="187"/>
    </row>
    <row r="83" spans="1:31" s="11" customFormat="1" ht="19.899999999999999" customHeight="1">
      <c r="B83" s="183"/>
      <c r="C83" s="100"/>
      <c r="D83" s="184" t="s">
        <v>2061</v>
      </c>
      <c r="E83" s="185"/>
      <c r="F83" s="185"/>
      <c r="G83" s="185"/>
      <c r="H83" s="185"/>
      <c r="I83" s="185"/>
      <c r="J83" s="186">
        <f>J286</f>
        <v>17041.5</v>
      </c>
      <c r="K83" s="100"/>
      <c r="L83" s="187"/>
    </row>
    <row r="84" spans="1:31" s="11" customFormat="1" ht="19.899999999999999" customHeight="1">
      <c r="B84" s="183"/>
      <c r="C84" s="100"/>
      <c r="D84" s="184" t="s">
        <v>2062</v>
      </c>
      <c r="E84" s="185"/>
      <c r="F84" s="185"/>
      <c r="G84" s="185"/>
      <c r="H84" s="185"/>
      <c r="I84" s="185"/>
      <c r="J84" s="186">
        <f>J292</f>
        <v>60438</v>
      </c>
      <c r="K84" s="100"/>
      <c r="L84" s="187"/>
    </row>
    <row r="85" spans="1:31" s="11" customFormat="1" ht="19.899999999999999" customHeight="1">
      <c r="B85" s="183"/>
      <c r="C85" s="100"/>
      <c r="D85" s="184" t="s">
        <v>2063</v>
      </c>
      <c r="E85" s="185"/>
      <c r="F85" s="185"/>
      <c r="G85" s="185"/>
      <c r="H85" s="185"/>
      <c r="I85" s="185"/>
      <c r="J85" s="186">
        <f>J304</f>
        <v>0</v>
      </c>
      <c r="K85" s="100"/>
      <c r="L85" s="187"/>
    </row>
    <row r="86" spans="1:31" s="11" customFormat="1" ht="19.899999999999999" customHeight="1">
      <c r="B86" s="183"/>
      <c r="C86" s="100"/>
      <c r="D86" s="184" t="s">
        <v>2064</v>
      </c>
      <c r="E86" s="185"/>
      <c r="F86" s="185"/>
      <c r="G86" s="185"/>
      <c r="H86" s="185"/>
      <c r="I86" s="185"/>
      <c r="J86" s="186">
        <f>J305</f>
        <v>7628.2500000000009</v>
      </c>
      <c r="K86" s="100"/>
      <c r="L86" s="187"/>
    </row>
    <row r="87" spans="1:31" s="11" customFormat="1" ht="19.899999999999999" customHeight="1">
      <c r="B87" s="183"/>
      <c r="C87" s="100"/>
      <c r="D87" s="184" t="s">
        <v>2065</v>
      </c>
      <c r="E87" s="185"/>
      <c r="F87" s="185"/>
      <c r="G87" s="185"/>
      <c r="H87" s="185"/>
      <c r="I87" s="185"/>
      <c r="J87" s="186">
        <f>J314</f>
        <v>10790.26</v>
      </c>
      <c r="K87" s="100"/>
      <c r="L87" s="187"/>
    </row>
    <row r="88" spans="1:31" s="11" customFormat="1" ht="19.899999999999999" customHeight="1">
      <c r="B88" s="183"/>
      <c r="C88" s="100"/>
      <c r="D88" s="184" t="s">
        <v>2066</v>
      </c>
      <c r="E88" s="185"/>
      <c r="F88" s="185"/>
      <c r="G88" s="185"/>
      <c r="H88" s="185"/>
      <c r="I88" s="185"/>
      <c r="J88" s="186">
        <f>J324</f>
        <v>106.78999999999999</v>
      </c>
      <c r="K88" s="100"/>
      <c r="L88" s="187"/>
    </row>
    <row r="89" spans="1:31" s="11" customFormat="1" ht="19.899999999999999" customHeight="1">
      <c r="B89" s="183"/>
      <c r="C89" s="100"/>
      <c r="D89" s="184" t="s">
        <v>2067</v>
      </c>
      <c r="E89" s="185"/>
      <c r="F89" s="185"/>
      <c r="G89" s="185"/>
      <c r="H89" s="185"/>
      <c r="I89" s="185"/>
      <c r="J89" s="186">
        <f>J327</f>
        <v>761.25</v>
      </c>
      <c r="K89" s="100"/>
      <c r="L89" s="187"/>
    </row>
    <row r="90" spans="1:31" s="11" customFormat="1" ht="19.899999999999999" customHeight="1">
      <c r="B90" s="183"/>
      <c r="C90" s="100"/>
      <c r="D90" s="184" t="s">
        <v>2068</v>
      </c>
      <c r="E90" s="185"/>
      <c r="F90" s="185"/>
      <c r="G90" s="185"/>
      <c r="H90" s="185"/>
      <c r="I90" s="185"/>
      <c r="J90" s="186">
        <f>J331</f>
        <v>5716.2000000000007</v>
      </c>
      <c r="K90" s="100"/>
      <c r="L90" s="187"/>
    </row>
    <row r="91" spans="1:31" s="11" customFormat="1" ht="19.899999999999999" customHeight="1">
      <c r="B91" s="183"/>
      <c r="C91" s="100"/>
      <c r="D91" s="184" t="s">
        <v>2069</v>
      </c>
      <c r="E91" s="185"/>
      <c r="F91" s="185"/>
      <c r="G91" s="185"/>
      <c r="H91" s="185"/>
      <c r="I91" s="185"/>
      <c r="J91" s="186">
        <f>J337</f>
        <v>4410</v>
      </c>
      <c r="K91" s="100"/>
      <c r="L91" s="187"/>
    </row>
    <row r="92" spans="1:31" s="11" customFormat="1" ht="19.899999999999999" customHeight="1">
      <c r="B92" s="183"/>
      <c r="C92" s="100"/>
      <c r="D92" s="184" t="s">
        <v>2070</v>
      </c>
      <c r="E92" s="185"/>
      <c r="F92" s="185"/>
      <c r="G92" s="185"/>
      <c r="H92" s="185"/>
      <c r="I92" s="185"/>
      <c r="J92" s="186">
        <f>J339</f>
        <v>5229</v>
      </c>
      <c r="K92" s="100"/>
      <c r="L92" s="187"/>
    </row>
    <row r="93" spans="1:31" s="11" customFormat="1" ht="19.899999999999999" customHeight="1">
      <c r="B93" s="183"/>
      <c r="C93" s="100"/>
      <c r="D93" s="184" t="s">
        <v>2071</v>
      </c>
      <c r="E93" s="185"/>
      <c r="F93" s="185"/>
      <c r="G93" s="185"/>
      <c r="H93" s="185"/>
      <c r="I93" s="185"/>
      <c r="J93" s="186">
        <f>J341</f>
        <v>5250</v>
      </c>
      <c r="K93" s="100"/>
      <c r="L93" s="187"/>
    </row>
    <row r="94" spans="1:31" s="11" customFormat="1" ht="19.899999999999999" customHeight="1">
      <c r="B94" s="183"/>
      <c r="C94" s="100"/>
      <c r="D94" s="184" t="s">
        <v>2072</v>
      </c>
      <c r="E94" s="185"/>
      <c r="F94" s="185"/>
      <c r="G94" s="185"/>
      <c r="H94" s="185"/>
      <c r="I94" s="185"/>
      <c r="J94" s="186">
        <f>J343</f>
        <v>15750</v>
      </c>
      <c r="K94" s="100"/>
      <c r="L94" s="187"/>
    </row>
    <row r="95" spans="1:31" s="2" customFormat="1" ht="21.75" customHeight="1">
      <c r="A95" s="37"/>
      <c r="B95" s="38"/>
      <c r="C95" s="39"/>
      <c r="D95" s="39"/>
      <c r="E95" s="39"/>
      <c r="F95" s="39"/>
      <c r="G95" s="39"/>
      <c r="H95" s="39"/>
      <c r="I95" s="39"/>
      <c r="J95" s="39"/>
      <c r="K95" s="39"/>
      <c r="L95" s="116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</row>
    <row r="96" spans="1:31" s="2" customFormat="1" ht="7" customHeight="1">
      <c r="A96" s="37"/>
      <c r="B96" s="50"/>
      <c r="C96" s="51"/>
      <c r="D96" s="51"/>
      <c r="E96" s="51"/>
      <c r="F96" s="51"/>
      <c r="G96" s="51"/>
      <c r="H96" s="51"/>
      <c r="I96" s="51"/>
      <c r="J96" s="51"/>
      <c r="K96" s="51"/>
      <c r="L96" s="116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</row>
    <row r="100" spans="1:31" s="2" customFormat="1" ht="7" customHeight="1">
      <c r="A100" s="37"/>
      <c r="B100" s="52"/>
      <c r="C100" s="53"/>
      <c r="D100" s="53"/>
      <c r="E100" s="53"/>
      <c r="F100" s="53"/>
      <c r="G100" s="53"/>
      <c r="H100" s="53"/>
      <c r="I100" s="53"/>
      <c r="J100" s="53"/>
      <c r="K100" s="53"/>
      <c r="L100" s="116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</row>
    <row r="101" spans="1:31" s="2" customFormat="1" ht="25" customHeight="1">
      <c r="A101" s="37"/>
      <c r="B101" s="38"/>
      <c r="C101" s="25" t="s">
        <v>136</v>
      </c>
      <c r="D101" s="39"/>
      <c r="E101" s="39"/>
      <c r="F101" s="39"/>
      <c r="G101" s="39"/>
      <c r="H101" s="39"/>
      <c r="I101" s="39"/>
      <c r="J101" s="39"/>
      <c r="K101" s="39"/>
      <c r="L101" s="116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</row>
    <row r="102" spans="1:31" s="2" customFormat="1" ht="7" customHeight="1">
      <c r="A102" s="37"/>
      <c r="B102" s="38"/>
      <c r="C102" s="39"/>
      <c r="D102" s="39"/>
      <c r="E102" s="39"/>
      <c r="F102" s="39"/>
      <c r="G102" s="39"/>
      <c r="H102" s="39"/>
      <c r="I102" s="39"/>
      <c r="J102" s="39"/>
      <c r="K102" s="39"/>
      <c r="L102" s="116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</row>
    <row r="103" spans="1:31" s="2" customFormat="1" ht="12" customHeight="1">
      <c r="A103" s="37"/>
      <c r="B103" s="38"/>
      <c r="C103" s="31" t="s">
        <v>16</v>
      </c>
      <c r="D103" s="39"/>
      <c r="E103" s="39"/>
      <c r="F103" s="39"/>
      <c r="G103" s="39"/>
      <c r="H103" s="39"/>
      <c r="I103" s="39"/>
      <c r="J103" s="39"/>
      <c r="K103" s="39"/>
      <c r="L103" s="116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</row>
    <row r="104" spans="1:31" s="2" customFormat="1" ht="16.5" customHeight="1">
      <c r="A104" s="37"/>
      <c r="B104" s="38"/>
      <c r="C104" s="39"/>
      <c r="D104" s="39"/>
      <c r="E104" s="390" t="str">
        <f>E7</f>
        <v>Stavební úpravy přečerpávací stanice a odlehčovací komory 10 v ulici Sportovní</v>
      </c>
      <c r="F104" s="391"/>
      <c r="G104" s="391"/>
      <c r="H104" s="391"/>
      <c r="I104" s="39"/>
      <c r="J104" s="39"/>
      <c r="K104" s="39"/>
      <c r="L104" s="116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</row>
    <row r="105" spans="1:31" s="1" customFormat="1" ht="12" customHeight="1">
      <c r="B105" s="23"/>
      <c r="C105" s="31" t="s">
        <v>130</v>
      </c>
      <c r="D105" s="24"/>
      <c r="E105" s="24"/>
      <c r="F105" s="24"/>
      <c r="G105" s="24"/>
      <c r="H105" s="24"/>
      <c r="I105" s="24"/>
      <c r="J105" s="24"/>
      <c r="K105" s="24"/>
      <c r="L105" s="22"/>
    </row>
    <row r="106" spans="1:31" s="2" customFormat="1" ht="16.5" customHeight="1">
      <c r="A106" s="37"/>
      <c r="B106" s="38"/>
      <c r="C106" s="39"/>
      <c r="D106" s="39"/>
      <c r="E106" s="390" t="s">
        <v>1927</v>
      </c>
      <c r="F106" s="392"/>
      <c r="G106" s="392"/>
      <c r="H106" s="392"/>
      <c r="I106" s="39"/>
      <c r="J106" s="39"/>
      <c r="K106" s="39"/>
      <c r="L106" s="116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</row>
    <row r="107" spans="1:31" s="2" customFormat="1" ht="12" customHeight="1">
      <c r="A107" s="37"/>
      <c r="B107" s="38"/>
      <c r="C107" s="31" t="s">
        <v>852</v>
      </c>
      <c r="D107" s="39"/>
      <c r="E107" s="39"/>
      <c r="F107" s="39"/>
      <c r="G107" s="39"/>
      <c r="H107" s="39"/>
      <c r="I107" s="39"/>
      <c r="J107" s="39"/>
      <c r="K107" s="39"/>
      <c r="L107" s="116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</row>
    <row r="108" spans="1:31" s="2" customFormat="1" ht="16.5" customHeight="1">
      <c r="A108" s="37"/>
      <c r="B108" s="38"/>
      <c r="C108" s="39"/>
      <c r="D108" s="39"/>
      <c r="E108" s="344" t="str">
        <f>E11</f>
        <v>02 - Technologická elektroinstalace a SŘTP - TE+SŘTP</v>
      </c>
      <c r="F108" s="392"/>
      <c r="G108" s="392"/>
      <c r="H108" s="392"/>
      <c r="I108" s="39"/>
      <c r="J108" s="39"/>
      <c r="K108" s="39"/>
      <c r="L108" s="116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</row>
    <row r="109" spans="1:31" s="2" customFormat="1" ht="7" customHeight="1">
      <c r="A109" s="37"/>
      <c r="B109" s="38"/>
      <c r="C109" s="39"/>
      <c r="D109" s="39"/>
      <c r="E109" s="39"/>
      <c r="F109" s="39"/>
      <c r="G109" s="39"/>
      <c r="H109" s="39"/>
      <c r="I109" s="39"/>
      <c r="J109" s="39"/>
      <c r="K109" s="39"/>
      <c r="L109" s="116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</row>
    <row r="110" spans="1:31" s="2" customFormat="1" ht="12" customHeight="1">
      <c r="A110" s="37"/>
      <c r="B110" s="38"/>
      <c r="C110" s="31" t="s">
        <v>22</v>
      </c>
      <c r="D110" s="39"/>
      <c r="E110" s="39"/>
      <c r="F110" s="29" t="str">
        <f>F14</f>
        <v>Český Brod</v>
      </c>
      <c r="G110" s="39"/>
      <c r="H110" s="39"/>
      <c r="I110" s="31" t="s">
        <v>24</v>
      </c>
      <c r="J110" s="62" t="str">
        <f>IF(J14="","",J14)</f>
        <v>31. 1. 2024</v>
      </c>
      <c r="K110" s="39"/>
      <c r="L110" s="116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</row>
    <row r="111" spans="1:31" s="2" customFormat="1" ht="7" customHeight="1">
      <c r="A111" s="37"/>
      <c r="B111" s="38"/>
      <c r="C111" s="39"/>
      <c r="D111" s="39"/>
      <c r="E111" s="39"/>
      <c r="F111" s="39"/>
      <c r="G111" s="39"/>
      <c r="H111" s="39"/>
      <c r="I111" s="39"/>
      <c r="J111" s="39"/>
      <c r="K111" s="39"/>
      <c r="L111" s="116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</row>
    <row r="112" spans="1:31" s="2" customFormat="1" ht="15.15" customHeight="1">
      <c r="A112" s="37"/>
      <c r="B112" s="38"/>
      <c r="C112" s="31" t="s">
        <v>30</v>
      </c>
      <c r="D112" s="39"/>
      <c r="E112" s="39"/>
      <c r="F112" s="29" t="str">
        <f>E17</f>
        <v>Město Český Brod</v>
      </c>
      <c r="G112" s="39"/>
      <c r="H112" s="39"/>
      <c r="I112" s="31" t="s">
        <v>37</v>
      </c>
      <c r="J112" s="35" t="str">
        <f>E23</f>
        <v>Ing. Petr Koblenc</v>
      </c>
      <c r="K112" s="39"/>
      <c r="L112" s="116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</row>
    <row r="113" spans="1:65" s="2" customFormat="1" ht="25.65" customHeight="1">
      <c r="A113" s="37"/>
      <c r="B113" s="38"/>
      <c r="C113" s="31" t="s">
        <v>36</v>
      </c>
      <c r="D113" s="39"/>
      <c r="E113" s="39"/>
      <c r="F113" s="29" t="str">
        <f>IF(E20="","",E20)</f>
        <v>1.SčV, a.s.</v>
      </c>
      <c r="G113" s="39"/>
      <c r="H113" s="39"/>
      <c r="I113" s="31" t="s">
        <v>40</v>
      </c>
      <c r="J113" s="35" t="str">
        <f>E26</f>
        <v>Vodohospodářský rozvoj a výstavba a.s.</v>
      </c>
      <c r="K113" s="39"/>
      <c r="L113" s="116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</row>
    <row r="114" spans="1:65" s="2" customFormat="1" ht="10.25" customHeight="1">
      <c r="A114" s="37"/>
      <c r="B114" s="38"/>
      <c r="C114" s="39"/>
      <c r="D114" s="39"/>
      <c r="E114" s="39"/>
      <c r="F114" s="39"/>
      <c r="G114" s="39"/>
      <c r="H114" s="39"/>
      <c r="I114" s="39"/>
      <c r="J114" s="39"/>
      <c r="K114" s="39"/>
      <c r="L114" s="116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</row>
    <row r="115" spans="1:65" s="9" customFormat="1" ht="29.25" customHeight="1">
      <c r="A115" s="143"/>
      <c r="B115" s="144"/>
      <c r="C115" s="145" t="s">
        <v>137</v>
      </c>
      <c r="D115" s="146" t="s">
        <v>64</v>
      </c>
      <c r="E115" s="146" t="s">
        <v>60</v>
      </c>
      <c r="F115" s="146" t="s">
        <v>61</v>
      </c>
      <c r="G115" s="146" t="s">
        <v>138</v>
      </c>
      <c r="H115" s="146" t="s">
        <v>139</v>
      </c>
      <c r="I115" s="146" t="s">
        <v>140</v>
      </c>
      <c r="J115" s="146" t="s">
        <v>134</v>
      </c>
      <c r="K115" s="147" t="s">
        <v>141</v>
      </c>
      <c r="L115" s="148"/>
      <c r="M115" s="71" t="s">
        <v>35</v>
      </c>
      <c r="N115" s="72" t="s">
        <v>49</v>
      </c>
      <c r="O115" s="72" t="s">
        <v>142</v>
      </c>
      <c r="P115" s="72" t="s">
        <v>143</v>
      </c>
      <c r="Q115" s="72" t="s">
        <v>144</v>
      </c>
      <c r="R115" s="72" t="s">
        <v>145</v>
      </c>
      <c r="S115" s="72" t="s">
        <v>146</v>
      </c>
      <c r="T115" s="73" t="s">
        <v>147</v>
      </c>
      <c r="U115" s="143"/>
      <c r="V115" s="143"/>
      <c r="W115" s="143"/>
      <c r="X115" s="143"/>
      <c r="Y115" s="143"/>
      <c r="Z115" s="143"/>
      <c r="AA115" s="143"/>
      <c r="AB115" s="143"/>
      <c r="AC115" s="143"/>
      <c r="AD115" s="143"/>
      <c r="AE115" s="143"/>
    </row>
    <row r="116" spans="1:65" s="2" customFormat="1" ht="22.75" customHeight="1">
      <c r="A116" s="37"/>
      <c r="B116" s="38"/>
      <c r="C116" s="78" t="s">
        <v>148</v>
      </c>
      <c r="D116" s="39"/>
      <c r="E116" s="39"/>
      <c r="F116" s="39"/>
      <c r="G116" s="39"/>
      <c r="H116" s="39"/>
      <c r="I116" s="39"/>
      <c r="J116" s="149">
        <f>BK116</f>
        <v>490074.13999999996</v>
      </c>
      <c r="K116" s="39"/>
      <c r="L116" s="42"/>
      <c r="M116" s="74"/>
      <c r="N116" s="150"/>
      <c r="O116" s="75"/>
      <c r="P116" s="151">
        <f>P117</f>
        <v>0</v>
      </c>
      <c r="Q116" s="75"/>
      <c r="R116" s="151">
        <f>R117</f>
        <v>7.453499999999999E-2</v>
      </c>
      <c r="S116" s="75"/>
      <c r="T116" s="152">
        <f>T117</f>
        <v>0</v>
      </c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T116" s="19" t="s">
        <v>78</v>
      </c>
      <c r="AU116" s="19" t="s">
        <v>135</v>
      </c>
      <c r="BK116" s="153">
        <f>BK117</f>
        <v>490074.13999999996</v>
      </c>
    </row>
    <row r="117" spans="1:65" s="12" customFormat="1" ht="25.9" customHeight="1">
      <c r="B117" s="188"/>
      <c r="C117" s="189"/>
      <c r="D117" s="190" t="s">
        <v>78</v>
      </c>
      <c r="E117" s="191" t="s">
        <v>240</v>
      </c>
      <c r="F117" s="191" t="s">
        <v>241</v>
      </c>
      <c r="G117" s="189"/>
      <c r="H117" s="189"/>
      <c r="I117" s="192"/>
      <c r="J117" s="193">
        <f>BK117</f>
        <v>490074.13999999996</v>
      </c>
      <c r="K117" s="189"/>
      <c r="L117" s="194"/>
      <c r="M117" s="195"/>
      <c r="N117" s="196"/>
      <c r="O117" s="196"/>
      <c r="P117" s="197">
        <f>P118+P169+P174+P175+P179+P183+P187+P198+P199+P206+P220+P228+P232+P241+P265+P271+P279+P282+P286+P292+P304+P305+P314+P324+P327+P331+P337+P339+P341+P343</f>
        <v>0</v>
      </c>
      <c r="Q117" s="196"/>
      <c r="R117" s="197">
        <f>R118+R169+R174+R175+R179+R183+R187+R198+R199+R206+R220+R228+R232+R241+R265+R271+R279+R282+R286+R292+R304+R305+R314+R324+R327+R331+R337+R339+R341+R343</f>
        <v>7.453499999999999E-2</v>
      </c>
      <c r="S117" s="196"/>
      <c r="T117" s="198">
        <f>T118+T169+T174+T175+T179+T183+T187+T198+T199+T206+T220+T228+T232+T241+T265+T271+T279+T282+T286+T292+T304+T305+T314+T324+T327+T331+T337+T339+T341+T343</f>
        <v>0</v>
      </c>
      <c r="AR117" s="199" t="s">
        <v>87</v>
      </c>
      <c r="AT117" s="200" t="s">
        <v>78</v>
      </c>
      <c r="AU117" s="200" t="s">
        <v>79</v>
      </c>
      <c r="AY117" s="199" t="s">
        <v>154</v>
      </c>
      <c r="BK117" s="201">
        <f>BK118+BK169+BK174+BK175+BK179+BK183+BK187+BK198+BK199+BK206+BK220+BK228+BK232+BK241+BK265+BK271+BK279+BK282+BK286+BK292+BK304+BK305+BK314+BK324+BK327+BK331+BK337+BK339+BK341+BK343</f>
        <v>490074.13999999996</v>
      </c>
    </row>
    <row r="118" spans="1:65" s="12" customFormat="1" ht="22.75" customHeight="1">
      <c r="B118" s="188"/>
      <c r="C118" s="189"/>
      <c r="D118" s="190" t="s">
        <v>78</v>
      </c>
      <c r="E118" s="202" t="s">
        <v>87</v>
      </c>
      <c r="F118" s="202" t="s">
        <v>1517</v>
      </c>
      <c r="G118" s="189"/>
      <c r="H118" s="189"/>
      <c r="I118" s="192"/>
      <c r="J118" s="203">
        <f>BK118</f>
        <v>82682.92</v>
      </c>
      <c r="K118" s="189"/>
      <c r="L118" s="194"/>
      <c r="M118" s="195"/>
      <c r="N118" s="196"/>
      <c r="O118" s="196"/>
      <c r="P118" s="197">
        <f>SUM(P119:P168)</f>
        <v>0</v>
      </c>
      <c r="Q118" s="196"/>
      <c r="R118" s="197">
        <f>SUM(R119:R168)</f>
        <v>7.453499999999999E-2</v>
      </c>
      <c r="S118" s="196"/>
      <c r="T118" s="198">
        <f>SUM(T119:T168)</f>
        <v>0</v>
      </c>
      <c r="AR118" s="199" t="s">
        <v>87</v>
      </c>
      <c r="AT118" s="200" t="s">
        <v>78</v>
      </c>
      <c r="AU118" s="200" t="s">
        <v>87</v>
      </c>
      <c r="AY118" s="199" t="s">
        <v>154</v>
      </c>
      <c r="BK118" s="201">
        <f>SUM(BK119:BK168)</f>
        <v>82682.92</v>
      </c>
    </row>
    <row r="119" spans="1:65" s="2" customFormat="1" ht="37.75" customHeight="1">
      <c r="A119" s="37"/>
      <c r="B119" s="38"/>
      <c r="C119" s="154" t="s">
        <v>87</v>
      </c>
      <c r="D119" s="154" t="s">
        <v>149</v>
      </c>
      <c r="E119" s="155" t="s">
        <v>1943</v>
      </c>
      <c r="F119" s="156" t="s">
        <v>1944</v>
      </c>
      <c r="G119" s="157" t="s">
        <v>274</v>
      </c>
      <c r="H119" s="158">
        <v>59</v>
      </c>
      <c r="I119" s="159">
        <v>265</v>
      </c>
      <c r="J119" s="160">
        <f>ROUND(I119*H119,2)</f>
        <v>15635</v>
      </c>
      <c r="K119" s="156" t="s">
        <v>251</v>
      </c>
      <c r="L119" s="42"/>
      <c r="M119" s="161" t="s">
        <v>35</v>
      </c>
      <c r="N119" s="162" t="s">
        <v>50</v>
      </c>
      <c r="O119" s="67"/>
      <c r="P119" s="163">
        <f>O119*H119</f>
        <v>0</v>
      </c>
      <c r="Q119" s="163">
        <v>0</v>
      </c>
      <c r="R119" s="163">
        <f>Q119*H119</f>
        <v>0</v>
      </c>
      <c r="S119" s="163">
        <v>0</v>
      </c>
      <c r="T119" s="164">
        <f>S119*H119</f>
        <v>0</v>
      </c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R119" s="165" t="s">
        <v>590</v>
      </c>
      <c r="AT119" s="165" t="s">
        <v>149</v>
      </c>
      <c r="AU119" s="165" t="s">
        <v>89</v>
      </c>
      <c r="AY119" s="19" t="s">
        <v>154</v>
      </c>
      <c r="BE119" s="166">
        <f>IF(N119="základní",J119,0)</f>
        <v>15635</v>
      </c>
      <c r="BF119" s="166">
        <f>IF(N119="snížená",J119,0)</f>
        <v>0</v>
      </c>
      <c r="BG119" s="166">
        <f>IF(N119="zákl. přenesená",J119,0)</f>
        <v>0</v>
      </c>
      <c r="BH119" s="166">
        <f>IF(N119="sníž. přenesená",J119,0)</f>
        <v>0</v>
      </c>
      <c r="BI119" s="166">
        <f>IF(N119="nulová",J119,0)</f>
        <v>0</v>
      </c>
      <c r="BJ119" s="19" t="s">
        <v>87</v>
      </c>
      <c r="BK119" s="166">
        <f>ROUND(I119*H119,2)</f>
        <v>15635</v>
      </c>
      <c r="BL119" s="19" t="s">
        <v>590</v>
      </c>
      <c r="BM119" s="165" t="s">
        <v>2073</v>
      </c>
    </row>
    <row r="120" spans="1:65" s="2" customFormat="1" ht="10">
      <c r="A120" s="37"/>
      <c r="B120" s="38"/>
      <c r="C120" s="39"/>
      <c r="D120" s="215" t="s">
        <v>253</v>
      </c>
      <c r="E120" s="39"/>
      <c r="F120" s="216" t="s">
        <v>1946</v>
      </c>
      <c r="G120" s="39"/>
      <c r="H120" s="39"/>
      <c r="I120" s="169"/>
      <c r="J120" s="39"/>
      <c r="K120" s="39"/>
      <c r="L120" s="42"/>
      <c r="M120" s="170"/>
      <c r="N120" s="171"/>
      <c r="O120" s="67"/>
      <c r="P120" s="67"/>
      <c r="Q120" s="67"/>
      <c r="R120" s="67"/>
      <c r="S120" s="67"/>
      <c r="T120" s="68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T120" s="19" t="s">
        <v>253</v>
      </c>
      <c r="AU120" s="19" t="s">
        <v>89</v>
      </c>
    </row>
    <row r="121" spans="1:65" s="13" customFormat="1" ht="10">
      <c r="B121" s="204"/>
      <c r="C121" s="205"/>
      <c r="D121" s="167" t="s">
        <v>247</v>
      </c>
      <c r="E121" s="206" t="s">
        <v>35</v>
      </c>
      <c r="F121" s="207" t="s">
        <v>2074</v>
      </c>
      <c r="G121" s="205"/>
      <c r="H121" s="208">
        <v>18.5</v>
      </c>
      <c r="I121" s="209"/>
      <c r="J121" s="205"/>
      <c r="K121" s="205"/>
      <c r="L121" s="210"/>
      <c r="M121" s="211"/>
      <c r="N121" s="212"/>
      <c r="O121" s="212"/>
      <c r="P121" s="212"/>
      <c r="Q121" s="212"/>
      <c r="R121" s="212"/>
      <c r="S121" s="212"/>
      <c r="T121" s="213"/>
      <c r="AT121" s="214" t="s">
        <v>247</v>
      </c>
      <c r="AU121" s="214" t="s">
        <v>89</v>
      </c>
      <c r="AV121" s="13" t="s">
        <v>89</v>
      </c>
      <c r="AW121" s="13" t="s">
        <v>39</v>
      </c>
      <c r="AX121" s="13" t="s">
        <v>79</v>
      </c>
      <c r="AY121" s="214" t="s">
        <v>154</v>
      </c>
    </row>
    <row r="122" spans="1:65" s="13" customFormat="1" ht="10">
      <c r="B122" s="204"/>
      <c r="C122" s="205"/>
      <c r="D122" s="167" t="s">
        <v>247</v>
      </c>
      <c r="E122" s="206" t="s">
        <v>35</v>
      </c>
      <c r="F122" s="207" t="s">
        <v>2075</v>
      </c>
      <c r="G122" s="205"/>
      <c r="H122" s="208">
        <v>27</v>
      </c>
      <c r="I122" s="209"/>
      <c r="J122" s="205"/>
      <c r="K122" s="205"/>
      <c r="L122" s="210"/>
      <c r="M122" s="211"/>
      <c r="N122" s="212"/>
      <c r="O122" s="212"/>
      <c r="P122" s="212"/>
      <c r="Q122" s="212"/>
      <c r="R122" s="212"/>
      <c r="S122" s="212"/>
      <c r="T122" s="213"/>
      <c r="AT122" s="214" t="s">
        <v>247</v>
      </c>
      <c r="AU122" s="214" t="s">
        <v>89</v>
      </c>
      <c r="AV122" s="13" t="s">
        <v>89</v>
      </c>
      <c r="AW122" s="13" t="s">
        <v>39</v>
      </c>
      <c r="AX122" s="13" t="s">
        <v>79</v>
      </c>
      <c r="AY122" s="214" t="s">
        <v>154</v>
      </c>
    </row>
    <row r="123" spans="1:65" s="13" customFormat="1" ht="10">
      <c r="B123" s="204"/>
      <c r="C123" s="205"/>
      <c r="D123" s="167" t="s">
        <v>247</v>
      </c>
      <c r="E123" s="206" t="s">
        <v>35</v>
      </c>
      <c r="F123" s="207" t="s">
        <v>2076</v>
      </c>
      <c r="G123" s="205"/>
      <c r="H123" s="208">
        <v>13.5</v>
      </c>
      <c r="I123" s="209"/>
      <c r="J123" s="205"/>
      <c r="K123" s="205"/>
      <c r="L123" s="210"/>
      <c r="M123" s="211"/>
      <c r="N123" s="212"/>
      <c r="O123" s="212"/>
      <c r="P123" s="212"/>
      <c r="Q123" s="212"/>
      <c r="R123" s="212"/>
      <c r="S123" s="212"/>
      <c r="T123" s="213"/>
      <c r="AT123" s="214" t="s">
        <v>247</v>
      </c>
      <c r="AU123" s="214" t="s">
        <v>89</v>
      </c>
      <c r="AV123" s="13" t="s">
        <v>89</v>
      </c>
      <c r="AW123" s="13" t="s">
        <v>39</v>
      </c>
      <c r="AX123" s="13" t="s">
        <v>79</v>
      </c>
      <c r="AY123" s="214" t="s">
        <v>154</v>
      </c>
    </row>
    <row r="124" spans="1:65" s="14" customFormat="1" ht="10">
      <c r="B124" s="217"/>
      <c r="C124" s="218"/>
      <c r="D124" s="167" t="s">
        <v>247</v>
      </c>
      <c r="E124" s="219" t="s">
        <v>35</v>
      </c>
      <c r="F124" s="220" t="s">
        <v>267</v>
      </c>
      <c r="G124" s="218"/>
      <c r="H124" s="221">
        <v>59</v>
      </c>
      <c r="I124" s="222"/>
      <c r="J124" s="218"/>
      <c r="K124" s="218"/>
      <c r="L124" s="223"/>
      <c r="M124" s="224"/>
      <c r="N124" s="225"/>
      <c r="O124" s="225"/>
      <c r="P124" s="225"/>
      <c r="Q124" s="225"/>
      <c r="R124" s="225"/>
      <c r="S124" s="225"/>
      <c r="T124" s="226"/>
      <c r="AT124" s="227" t="s">
        <v>247</v>
      </c>
      <c r="AU124" s="227" t="s">
        <v>89</v>
      </c>
      <c r="AV124" s="14" t="s">
        <v>163</v>
      </c>
      <c r="AW124" s="14" t="s">
        <v>39</v>
      </c>
      <c r="AX124" s="14" t="s">
        <v>87</v>
      </c>
      <c r="AY124" s="227" t="s">
        <v>154</v>
      </c>
    </row>
    <row r="125" spans="1:65" s="2" customFormat="1" ht="37.75" customHeight="1">
      <c r="A125" s="37"/>
      <c r="B125" s="38"/>
      <c r="C125" s="154" t="s">
        <v>89</v>
      </c>
      <c r="D125" s="154" t="s">
        <v>149</v>
      </c>
      <c r="E125" s="155" t="s">
        <v>699</v>
      </c>
      <c r="F125" s="156" t="s">
        <v>700</v>
      </c>
      <c r="G125" s="157" t="s">
        <v>662</v>
      </c>
      <c r="H125" s="158">
        <v>35.4</v>
      </c>
      <c r="I125" s="159">
        <v>80</v>
      </c>
      <c r="J125" s="160">
        <f>ROUND(I125*H125,2)</f>
        <v>2832</v>
      </c>
      <c r="K125" s="156" t="s">
        <v>251</v>
      </c>
      <c r="L125" s="42"/>
      <c r="M125" s="161" t="s">
        <v>35</v>
      </c>
      <c r="N125" s="162" t="s">
        <v>50</v>
      </c>
      <c r="O125" s="67"/>
      <c r="P125" s="163">
        <f>O125*H125</f>
        <v>0</v>
      </c>
      <c r="Q125" s="163">
        <v>0</v>
      </c>
      <c r="R125" s="163">
        <f>Q125*H125</f>
        <v>0</v>
      </c>
      <c r="S125" s="163">
        <v>0</v>
      </c>
      <c r="T125" s="164">
        <f>S125*H125</f>
        <v>0</v>
      </c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R125" s="165" t="s">
        <v>163</v>
      </c>
      <c r="AT125" s="165" t="s">
        <v>149</v>
      </c>
      <c r="AU125" s="165" t="s">
        <v>89</v>
      </c>
      <c r="AY125" s="19" t="s">
        <v>154</v>
      </c>
      <c r="BE125" s="166">
        <f>IF(N125="základní",J125,0)</f>
        <v>2832</v>
      </c>
      <c r="BF125" s="166">
        <f>IF(N125="snížená",J125,0)</f>
        <v>0</v>
      </c>
      <c r="BG125" s="166">
        <f>IF(N125="zákl. přenesená",J125,0)</f>
        <v>0</v>
      </c>
      <c r="BH125" s="166">
        <f>IF(N125="sníž. přenesená",J125,0)</f>
        <v>0</v>
      </c>
      <c r="BI125" s="166">
        <f>IF(N125="nulová",J125,0)</f>
        <v>0</v>
      </c>
      <c r="BJ125" s="19" t="s">
        <v>87</v>
      </c>
      <c r="BK125" s="166">
        <f>ROUND(I125*H125,2)</f>
        <v>2832</v>
      </c>
      <c r="BL125" s="19" t="s">
        <v>163</v>
      </c>
      <c r="BM125" s="165" t="s">
        <v>2077</v>
      </c>
    </row>
    <row r="126" spans="1:65" s="2" customFormat="1" ht="10">
      <c r="A126" s="37"/>
      <c r="B126" s="38"/>
      <c r="C126" s="39"/>
      <c r="D126" s="215" t="s">
        <v>253</v>
      </c>
      <c r="E126" s="39"/>
      <c r="F126" s="216" t="s">
        <v>702</v>
      </c>
      <c r="G126" s="39"/>
      <c r="H126" s="39"/>
      <c r="I126" s="169"/>
      <c r="J126" s="39"/>
      <c r="K126" s="39"/>
      <c r="L126" s="42"/>
      <c r="M126" s="170"/>
      <c r="N126" s="171"/>
      <c r="O126" s="67"/>
      <c r="P126" s="67"/>
      <c r="Q126" s="67"/>
      <c r="R126" s="67"/>
      <c r="S126" s="67"/>
      <c r="T126" s="68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T126" s="19" t="s">
        <v>253</v>
      </c>
      <c r="AU126" s="19" t="s">
        <v>89</v>
      </c>
    </row>
    <row r="127" spans="1:65" s="13" customFormat="1" ht="10">
      <c r="B127" s="204"/>
      <c r="C127" s="205"/>
      <c r="D127" s="167" t="s">
        <v>247</v>
      </c>
      <c r="E127" s="206" t="s">
        <v>35</v>
      </c>
      <c r="F127" s="207" t="s">
        <v>2078</v>
      </c>
      <c r="G127" s="205"/>
      <c r="H127" s="208">
        <v>35.4</v>
      </c>
      <c r="I127" s="209"/>
      <c r="J127" s="205"/>
      <c r="K127" s="205"/>
      <c r="L127" s="210"/>
      <c r="M127" s="211"/>
      <c r="N127" s="212"/>
      <c r="O127" s="212"/>
      <c r="P127" s="212"/>
      <c r="Q127" s="212"/>
      <c r="R127" s="212"/>
      <c r="S127" s="212"/>
      <c r="T127" s="213"/>
      <c r="AT127" s="214" t="s">
        <v>247</v>
      </c>
      <c r="AU127" s="214" t="s">
        <v>89</v>
      </c>
      <c r="AV127" s="13" t="s">
        <v>89</v>
      </c>
      <c r="AW127" s="13" t="s">
        <v>39</v>
      </c>
      <c r="AX127" s="13" t="s">
        <v>87</v>
      </c>
      <c r="AY127" s="214" t="s">
        <v>154</v>
      </c>
    </row>
    <row r="128" spans="1:65" s="2" customFormat="1" ht="24.15" customHeight="1">
      <c r="A128" s="37"/>
      <c r="B128" s="38"/>
      <c r="C128" s="154" t="s">
        <v>159</v>
      </c>
      <c r="D128" s="154" t="s">
        <v>149</v>
      </c>
      <c r="E128" s="155" t="s">
        <v>704</v>
      </c>
      <c r="F128" s="156" t="s">
        <v>610</v>
      </c>
      <c r="G128" s="157" t="s">
        <v>562</v>
      </c>
      <c r="H128" s="158">
        <v>67.260000000000005</v>
      </c>
      <c r="I128" s="159">
        <v>180</v>
      </c>
      <c r="J128" s="160">
        <f>ROUND(I128*H128,2)</f>
        <v>12106.8</v>
      </c>
      <c r="K128" s="156" t="s">
        <v>251</v>
      </c>
      <c r="L128" s="42"/>
      <c r="M128" s="161" t="s">
        <v>35</v>
      </c>
      <c r="N128" s="162" t="s">
        <v>50</v>
      </c>
      <c r="O128" s="67"/>
      <c r="P128" s="163">
        <f>O128*H128</f>
        <v>0</v>
      </c>
      <c r="Q128" s="163">
        <v>0</v>
      </c>
      <c r="R128" s="163">
        <f>Q128*H128</f>
        <v>0</v>
      </c>
      <c r="S128" s="163">
        <v>0</v>
      </c>
      <c r="T128" s="164">
        <f>S128*H128</f>
        <v>0</v>
      </c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R128" s="165" t="s">
        <v>163</v>
      </c>
      <c r="AT128" s="165" t="s">
        <v>149</v>
      </c>
      <c r="AU128" s="165" t="s">
        <v>89</v>
      </c>
      <c r="AY128" s="19" t="s">
        <v>154</v>
      </c>
      <c r="BE128" s="166">
        <f>IF(N128="základní",J128,0)</f>
        <v>12106.8</v>
      </c>
      <c r="BF128" s="166">
        <f>IF(N128="snížená",J128,0)</f>
        <v>0</v>
      </c>
      <c r="BG128" s="166">
        <f>IF(N128="zákl. přenesená",J128,0)</f>
        <v>0</v>
      </c>
      <c r="BH128" s="166">
        <f>IF(N128="sníž. přenesená",J128,0)</f>
        <v>0</v>
      </c>
      <c r="BI128" s="166">
        <f>IF(N128="nulová",J128,0)</f>
        <v>0</v>
      </c>
      <c r="BJ128" s="19" t="s">
        <v>87</v>
      </c>
      <c r="BK128" s="166">
        <f>ROUND(I128*H128,2)</f>
        <v>12106.8</v>
      </c>
      <c r="BL128" s="19" t="s">
        <v>163</v>
      </c>
      <c r="BM128" s="165" t="s">
        <v>2079</v>
      </c>
    </row>
    <row r="129" spans="1:65" s="2" customFormat="1" ht="10">
      <c r="A129" s="37"/>
      <c r="B129" s="38"/>
      <c r="C129" s="39"/>
      <c r="D129" s="215" t="s">
        <v>253</v>
      </c>
      <c r="E129" s="39"/>
      <c r="F129" s="216" t="s">
        <v>706</v>
      </c>
      <c r="G129" s="39"/>
      <c r="H129" s="39"/>
      <c r="I129" s="169"/>
      <c r="J129" s="39"/>
      <c r="K129" s="39"/>
      <c r="L129" s="42"/>
      <c r="M129" s="170"/>
      <c r="N129" s="171"/>
      <c r="O129" s="67"/>
      <c r="P129" s="67"/>
      <c r="Q129" s="67"/>
      <c r="R129" s="67"/>
      <c r="S129" s="67"/>
      <c r="T129" s="68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T129" s="19" t="s">
        <v>253</v>
      </c>
      <c r="AU129" s="19" t="s">
        <v>89</v>
      </c>
    </row>
    <row r="130" spans="1:65" s="13" customFormat="1" ht="10">
      <c r="B130" s="204"/>
      <c r="C130" s="205"/>
      <c r="D130" s="167" t="s">
        <v>247</v>
      </c>
      <c r="E130" s="206" t="s">
        <v>35</v>
      </c>
      <c r="F130" s="207" t="s">
        <v>2080</v>
      </c>
      <c r="G130" s="205"/>
      <c r="H130" s="208">
        <v>35.4</v>
      </c>
      <c r="I130" s="209"/>
      <c r="J130" s="205"/>
      <c r="K130" s="205"/>
      <c r="L130" s="210"/>
      <c r="M130" s="211"/>
      <c r="N130" s="212"/>
      <c r="O130" s="212"/>
      <c r="P130" s="212"/>
      <c r="Q130" s="212"/>
      <c r="R130" s="212"/>
      <c r="S130" s="212"/>
      <c r="T130" s="213"/>
      <c r="AT130" s="214" t="s">
        <v>247</v>
      </c>
      <c r="AU130" s="214" t="s">
        <v>89</v>
      </c>
      <c r="AV130" s="13" t="s">
        <v>89</v>
      </c>
      <c r="AW130" s="13" t="s">
        <v>39</v>
      </c>
      <c r="AX130" s="13" t="s">
        <v>79</v>
      </c>
      <c r="AY130" s="214" t="s">
        <v>154</v>
      </c>
    </row>
    <row r="131" spans="1:65" s="15" customFormat="1" ht="10">
      <c r="B131" s="238"/>
      <c r="C131" s="239"/>
      <c r="D131" s="167" t="s">
        <v>247</v>
      </c>
      <c r="E131" s="240" t="s">
        <v>35</v>
      </c>
      <c r="F131" s="241" t="s">
        <v>482</v>
      </c>
      <c r="G131" s="239"/>
      <c r="H131" s="242">
        <v>35.4</v>
      </c>
      <c r="I131" s="243"/>
      <c r="J131" s="239"/>
      <c r="K131" s="239"/>
      <c r="L131" s="244"/>
      <c r="M131" s="245"/>
      <c r="N131" s="246"/>
      <c r="O131" s="246"/>
      <c r="P131" s="246"/>
      <c r="Q131" s="246"/>
      <c r="R131" s="246"/>
      <c r="S131" s="246"/>
      <c r="T131" s="247"/>
      <c r="AT131" s="248" t="s">
        <v>247</v>
      </c>
      <c r="AU131" s="248" t="s">
        <v>89</v>
      </c>
      <c r="AV131" s="15" t="s">
        <v>159</v>
      </c>
      <c r="AW131" s="15" t="s">
        <v>39</v>
      </c>
      <c r="AX131" s="15" t="s">
        <v>79</v>
      </c>
      <c r="AY131" s="248" t="s">
        <v>154</v>
      </c>
    </row>
    <row r="132" spans="1:65" s="13" customFormat="1" ht="10">
      <c r="B132" s="204"/>
      <c r="C132" s="205"/>
      <c r="D132" s="167" t="s">
        <v>247</v>
      </c>
      <c r="E132" s="206" t="s">
        <v>35</v>
      </c>
      <c r="F132" s="207" t="s">
        <v>2081</v>
      </c>
      <c r="G132" s="205"/>
      <c r="H132" s="208">
        <v>67.260000000000005</v>
      </c>
      <c r="I132" s="209"/>
      <c r="J132" s="205"/>
      <c r="K132" s="205"/>
      <c r="L132" s="210"/>
      <c r="M132" s="211"/>
      <c r="N132" s="212"/>
      <c r="O132" s="212"/>
      <c r="P132" s="212"/>
      <c r="Q132" s="212"/>
      <c r="R132" s="212"/>
      <c r="S132" s="212"/>
      <c r="T132" s="213"/>
      <c r="AT132" s="214" t="s">
        <v>247</v>
      </c>
      <c r="AU132" s="214" t="s">
        <v>89</v>
      </c>
      <c r="AV132" s="13" t="s">
        <v>89</v>
      </c>
      <c r="AW132" s="13" t="s">
        <v>39</v>
      </c>
      <c r="AX132" s="13" t="s">
        <v>87</v>
      </c>
      <c r="AY132" s="214" t="s">
        <v>154</v>
      </c>
    </row>
    <row r="133" spans="1:65" s="2" customFormat="1" ht="24.15" customHeight="1">
      <c r="A133" s="37"/>
      <c r="B133" s="38"/>
      <c r="C133" s="154" t="s">
        <v>163</v>
      </c>
      <c r="D133" s="154" t="s">
        <v>149</v>
      </c>
      <c r="E133" s="155" t="s">
        <v>709</v>
      </c>
      <c r="F133" s="156" t="s">
        <v>710</v>
      </c>
      <c r="G133" s="157" t="s">
        <v>662</v>
      </c>
      <c r="H133" s="158">
        <v>35.4</v>
      </c>
      <c r="I133" s="159">
        <v>22</v>
      </c>
      <c r="J133" s="160">
        <f>ROUND(I133*H133,2)</f>
        <v>778.8</v>
      </c>
      <c r="K133" s="156" t="s">
        <v>251</v>
      </c>
      <c r="L133" s="42"/>
      <c r="M133" s="161" t="s">
        <v>35</v>
      </c>
      <c r="N133" s="162" t="s">
        <v>50</v>
      </c>
      <c r="O133" s="67"/>
      <c r="P133" s="163">
        <f>O133*H133</f>
        <v>0</v>
      </c>
      <c r="Q133" s="163">
        <v>0</v>
      </c>
      <c r="R133" s="163">
        <f>Q133*H133</f>
        <v>0</v>
      </c>
      <c r="S133" s="163">
        <v>0</v>
      </c>
      <c r="T133" s="164">
        <f>S133*H133</f>
        <v>0</v>
      </c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R133" s="165" t="s">
        <v>163</v>
      </c>
      <c r="AT133" s="165" t="s">
        <v>149</v>
      </c>
      <c r="AU133" s="165" t="s">
        <v>89</v>
      </c>
      <c r="AY133" s="19" t="s">
        <v>154</v>
      </c>
      <c r="BE133" s="166">
        <f>IF(N133="základní",J133,0)</f>
        <v>778.8</v>
      </c>
      <c r="BF133" s="166">
        <f>IF(N133="snížená",J133,0)</f>
        <v>0</v>
      </c>
      <c r="BG133" s="166">
        <f>IF(N133="zákl. přenesená",J133,0)</f>
        <v>0</v>
      </c>
      <c r="BH133" s="166">
        <f>IF(N133="sníž. přenesená",J133,0)</f>
        <v>0</v>
      </c>
      <c r="BI133" s="166">
        <f>IF(N133="nulová",J133,0)</f>
        <v>0</v>
      </c>
      <c r="BJ133" s="19" t="s">
        <v>87</v>
      </c>
      <c r="BK133" s="166">
        <f>ROUND(I133*H133,2)</f>
        <v>778.8</v>
      </c>
      <c r="BL133" s="19" t="s">
        <v>163</v>
      </c>
      <c r="BM133" s="165" t="s">
        <v>2082</v>
      </c>
    </row>
    <row r="134" spans="1:65" s="2" customFormat="1" ht="10">
      <c r="A134" s="37"/>
      <c r="B134" s="38"/>
      <c r="C134" s="39"/>
      <c r="D134" s="215" t="s">
        <v>253</v>
      </c>
      <c r="E134" s="39"/>
      <c r="F134" s="216" t="s">
        <v>712</v>
      </c>
      <c r="G134" s="39"/>
      <c r="H134" s="39"/>
      <c r="I134" s="169"/>
      <c r="J134" s="39"/>
      <c r="K134" s="39"/>
      <c r="L134" s="42"/>
      <c r="M134" s="170"/>
      <c r="N134" s="171"/>
      <c r="O134" s="67"/>
      <c r="P134" s="67"/>
      <c r="Q134" s="67"/>
      <c r="R134" s="67"/>
      <c r="S134" s="67"/>
      <c r="T134" s="68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T134" s="19" t="s">
        <v>253</v>
      </c>
      <c r="AU134" s="19" t="s">
        <v>89</v>
      </c>
    </row>
    <row r="135" spans="1:65" s="13" customFormat="1" ht="10">
      <c r="B135" s="204"/>
      <c r="C135" s="205"/>
      <c r="D135" s="167" t="s">
        <v>247</v>
      </c>
      <c r="E135" s="206" t="s">
        <v>35</v>
      </c>
      <c r="F135" s="207" t="s">
        <v>2080</v>
      </c>
      <c r="G135" s="205"/>
      <c r="H135" s="208">
        <v>35.4</v>
      </c>
      <c r="I135" s="209"/>
      <c r="J135" s="205"/>
      <c r="K135" s="205"/>
      <c r="L135" s="210"/>
      <c r="M135" s="211"/>
      <c r="N135" s="212"/>
      <c r="O135" s="212"/>
      <c r="P135" s="212"/>
      <c r="Q135" s="212"/>
      <c r="R135" s="212"/>
      <c r="S135" s="212"/>
      <c r="T135" s="213"/>
      <c r="AT135" s="214" t="s">
        <v>247</v>
      </c>
      <c r="AU135" s="214" t="s">
        <v>89</v>
      </c>
      <c r="AV135" s="13" t="s">
        <v>89</v>
      </c>
      <c r="AW135" s="13" t="s">
        <v>39</v>
      </c>
      <c r="AX135" s="13" t="s">
        <v>87</v>
      </c>
      <c r="AY135" s="214" t="s">
        <v>154</v>
      </c>
    </row>
    <row r="136" spans="1:65" s="2" customFormat="1" ht="33" customHeight="1">
      <c r="A136" s="37"/>
      <c r="B136" s="38"/>
      <c r="C136" s="154" t="s">
        <v>167</v>
      </c>
      <c r="D136" s="154" t="s">
        <v>149</v>
      </c>
      <c r="E136" s="155" t="s">
        <v>1959</v>
      </c>
      <c r="F136" s="156" t="s">
        <v>1960</v>
      </c>
      <c r="G136" s="157" t="s">
        <v>274</v>
      </c>
      <c r="H136" s="158">
        <v>59</v>
      </c>
      <c r="I136" s="159">
        <v>104</v>
      </c>
      <c r="J136" s="160">
        <f>ROUND(I136*H136,2)</f>
        <v>6136</v>
      </c>
      <c r="K136" s="156" t="s">
        <v>251</v>
      </c>
      <c r="L136" s="42"/>
      <c r="M136" s="161" t="s">
        <v>35</v>
      </c>
      <c r="N136" s="162" t="s">
        <v>50</v>
      </c>
      <c r="O136" s="67"/>
      <c r="P136" s="163">
        <f>O136*H136</f>
        <v>0</v>
      </c>
      <c r="Q136" s="163">
        <v>0</v>
      </c>
      <c r="R136" s="163">
        <f>Q136*H136</f>
        <v>0</v>
      </c>
      <c r="S136" s="163">
        <v>0</v>
      </c>
      <c r="T136" s="164">
        <f>S136*H136</f>
        <v>0</v>
      </c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R136" s="165" t="s">
        <v>590</v>
      </c>
      <c r="AT136" s="165" t="s">
        <v>149</v>
      </c>
      <c r="AU136" s="165" t="s">
        <v>89</v>
      </c>
      <c r="AY136" s="19" t="s">
        <v>154</v>
      </c>
      <c r="BE136" s="166">
        <f>IF(N136="základní",J136,0)</f>
        <v>6136</v>
      </c>
      <c r="BF136" s="166">
        <f>IF(N136="snížená",J136,0)</f>
        <v>0</v>
      </c>
      <c r="BG136" s="166">
        <f>IF(N136="zákl. přenesená",J136,0)</f>
        <v>0</v>
      </c>
      <c r="BH136" s="166">
        <f>IF(N136="sníž. přenesená",J136,0)</f>
        <v>0</v>
      </c>
      <c r="BI136" s="166">
        <f>IF(N136="nulová",J136,0)</f>
        <v>0</v>
      </c>
      <c r="BJ136" s="19" t="s">
        <v>87</v>
      </c>
      <c r="BK136" s="166">
        <f>ROUND(I136*H136,2)</f>
        <v>6136</v>
      </c>
      <c r="BL136" s="19" t="s">
        <v>590</v>
      </c>
      <c r="BM136" s="165" t="s">
        <v>2083</v>
      </c>
    </row>
    <row r="137" spans="1:65" s="2" customFormat="1" ht="10">
      <c r="A137" s="37"/>
      <c r="B137" s="38"/>
      <c r="C137" s="39"/>
      <c r="D137" s="215" t="s">
        <v>253</v>
      </c>
      <c r="E137" s="39"/>
      <c r="F137" s="216" t="s">
        <v>1962</v>
      </c>
      <c r="G137" s="39"/>
      <c r="H137" s="39"/>
      <c r="I137" s="169"/>
      <c r="J137" s="39"/>
      <c r="K137" s="39"/>
      <c r="L137" s="42"/>
      <c r="M137" s="170"/>
      <c r="N137" s="171"/>
      <c r="O137" s="67"/>
      <c r="P137" s="67"/>
      <c r="Q137" s="67"/>
      <c r="R137" s="67"/>
      <c r="S137" s="67"/>
      <c r="T137" s="68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T137" s="19" t="s">
        <v>253</v>
      </c>
      <c r="AU137" s="19" t="s">
        <v>89</v>
      </c>
    </row>
    <row r="138" spans="1:65" s="13" customFormat="1" ht="10">
      <c r="B138" s="204"/>
      <c r="C138" s="205"/>
      <c r="D138" s="167" t="s">
        <v>247</v>
      </c>
      <c r="E138" s="206" t="s">
        <v>35</v>
      </c>
      <c r="F138" s="207" t="s">
        <v>2074</v>
      </c>
      <c r="G138" s="205"/>
      <c r="H138" s="208">
        <v>18.5</v>
      </c>
      <c r="I138" s="209"/>
      <c r="J138" s="205"/>
      <c r="K138" s="205"/>
      <c r="L138" s="210"/>
      <c r="M138" s="211"/>
      <c r="N138" s="212"/>
      <c r="O138" s="212"/>
      <c r="P138" s="212"/>
      <c r="Q138" s="212"/>
      <c r="R138" s="212"/>
      <c r="S138" s="212"/>
      <c r="T138" s="213"/>
      <c r="AT138" s="214" t="s">
        <v>247</v>
      </c>
      <c r="AU138" s="214" t="s">
        <v>89</v>
      </c>
      <c r="AV138" s="13" t="s">
        <v>89</v>
      </c>
      <c r="AW138" s="13" t="s">
        <v>39</v>
      </c>
      <c r="AX138" s="13" t="s">
        <v>79</v>
      </c>
      <c r="AY138" s="214" t="s">
        <v>154</v>
      </c>
    </row>
    <row r="139" spans="1:65" s="13" customFormat="1" ht="10">
      <c r="B139" s="204"/>
      <c r="C139" s="205"/>
      <c r="D139" s="167" t="s">
        <v>247</v>
      </c>
      <c r="E139" s="206" t="s">
        <v>35</v>
      </c>
      <c r="F139" s="207" t="s">
        <v>2075</v>
      </c>
      <c r="G139" s="205"/>
      <c r="H139" s="208">
        <v>27</v>
      </c>
      <c r="I139" s="209"/>
      <c r="J139" s="205"/>
      <c r="K139" s="205"/>
      <c r="L139" s="210"/>
      <c r="M139" s="211"/>
      <c r="N139" s="212"/>
      <c r="O139" s="212"/>
      <c r="P139" s="212"/>
      <c r="Q139" s="212"/>
      <c r="R139" s="212"/>
      <c r="S139" s="212"/>
      <c r="T139" s="213"/>
      <c r="AT139" s="214" t="s">
        <v>247</v>
      </c>
      <c r="AU139" s="214" t="s">
        <v>89</v>
      </c>
      <c r="AV139" s="13" t="s">
        <v>89</v>
      </c>
      <c r="AW139" s="13" t="s">
        <v>39</v>
      </c>
      <c r="AX139" s="13" t="s">
        <v>79</v>
      </c>
      <c r="AY139" s="214" t="s">
        <v>154</v>
      </c>
    </row>
    <row r="140" spans="1:65" s="13" customFormat="1" ht="10">
      <c r="B140" s="204"/>
      <c r="C140" s="205"/>
      <c r="D140" s="167" t="s">
        <v>247</v>
      </c>
      <c r="E140" s="206" t="s">
        <v>35</v>
      </c>
      <c r="F140" s="207" t="s">
        <v>2076</v>
      </c>
      <c r="G140" s="205"/>
      <c r="H140" s="208">
        <v>13.5</v>
      </c>
      <c r="I140" s="209"/>
      <c r="J140" s="205"/>
      <c r="K140" s="205"/>
      <c r="L140" s="210"/>
      <c r="M140" s="211"/>
      <c r="N140" s="212"/>
      <c r="O140" s="212"/>
      <c r="P140" s="212"/>
      <c r="Q140" s="212"/>
      <c r="R140" s="212"/>
      <c r="S140" s="212"/>
      <c r="T140" s="213"/>
      <c r="AT140" s="214" t="s">
        <v>247</v>
      </c>
      <c r="AU140" s="214" t="s">
        <v>89</v>
      </c>
      <c r="AV140" s="13" t="s">
        <v>89</v>
      </c>
      <c r="AW140" s="13" t="s">
        <v>39</v>
      </c>
      <c r="AX140" s="13" t="s">
        <v>79</v>
      </c>
      <c r="AY140" s="214" t="s">
        <v>154</v>
      </c>
    </row>
    <row r="141" spans="1:65" s="14" customFormat="1" ht="10">
      <c r="B141" s="217"/>
      <c r="C141" s="218"/>
      <c r="D141" s="167" t="s">
        <v>247</v>
      </c>
      <c r="E141" s="219" t="s">
        <v>35</v>
      </c>
      <c r="F141" s="220" t="s">
        <v>267</v>
      </c>
      <c r="G141" s="218"/>
      <c r="H141" s="221">
        <v>59</v>
      </c>
      <c r="I141" s="222"/>
      <c r="J141" s="218"/>
      <c r="K141" s="218"/>
      <c r="L141" s="223"/>
      <c r="M141" s="224"/>
      <c r="N141" s="225"/>
      <c r="O141" s="225"/>
      <c r="P141" s="225"/>
      <c r="Q141" s="225"/>
      <c r="R141" s="225"/>
      <c r="S141" s="225"/>
      <c r="T141" s="226"/>
      <c r="AT141" s="227" t="s">
        <v>247</v>
      </c>
      <c r="AU141" s="227" t="s">
        <v>89</v>
      </c>
      <c r="AV141" s="14" t="s">
        <v>163</v>
      </c>
      <c r="AW141" s="14" t="s">
        <v>39</v>
      </c>
      <c r="AX141" s="14" t="s">
        <v>87</v>
      </c>
      <c r="AY141" s="227" t="s">
        <v>154</v>
      </c>
    </row>
    <row r="142" spans="1:65" s="2" customFormat="1" ht="16.5" customHeight="1">
      <c r="A142" s="37"/>
      <c r="B142" s="38"/>
      <c r="C142" s="228" t="s">
        <v>171</v>
      </c>
      <c r="D142" s="228" t="s">
        <v>463</v>
      </c>
      <c r="E142" s="229" t="s">
        <v>962</v>
      </c>
      <c r="F142" s="230" t="s">
        <v>963</v>
      </c>
      <c r="G142" s="231" t="s">
        <v>562</v>
      </c>
      <c r="H142" s="232">
        <v>72.569999999999993</v>
      </c>
      <c r="I142" s="233">
        <v>358</v>
      </c>
      <c r="J142" s="234">
        <f>ROUND(I142*H142,2)</f>
        <v>25980.06</v>
      </c>
      <c r="K142" s="230" t="s">
        <v>251</v>
      </c>
      <c r="L142" s="235"/>
      <c r="M142" s="236" t="s">
        <v>35</v>
      </c>
      <c r="N142" s="237" t="s">
        <v>50</v>
      </c>
      <c r="O142" s="67"/>
      <c r="P142" s="163">
        <f>O142*H142</f>
        <v>0</v>
      </c>
      <c r="Q142" s="163">
        <v>0</v>
      </c>
      <c r="R142" s="163">
        <f>Q142*H142</f>
        <v>0</v>
      </c>
      <c r="S142" s="163">
        <v>0</v>
      </c>
      <c r="T142" s="164">
        <f>S142*H142</f>
        <v>0</v>
      </c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R142" s="165" t="s">
        <v>179</v>
      </c>
      <c r="AT142" s="165" t="s">
        <v>463</v>
      </c>
      <c r="AU142" s="165" t="s">
        <v>89</v>
      </c>
      <c r="AY142" s="19" t="s">
        <v>154</v>
      </c>
      <c r="BE142" s="166">
        <f>IF(N142="základní",J142,0)</f>
        <v>25980.06</v>
      </c>
      <c r="BF142" s="166">
        <f>IF(N142="snížená",J142,0)</f>
        <v>0</v>
      </c>
      <c r="BG142" s="166">
        <f>IF(N142="zákl. přenesená",J142,0)</f>
        <v>0</v>
      </c>
      <c r="BH142" s="166">
        <f>IF(N142="sníž. přenesená",J142,0)</f>
        <v>0</v>
      </c>
      <c r="BI142" s="166">
        <f>IF(N142="nulová",J142,0)</f>
        <v>0</v>
      </c>
      <c r="BJ142" s="19" t="s">
        <v>87</v>
      </c>
      <c r="BK142" s="166">
        <f>ROUND(I142*H142,2)</f>
        <v>25980.06</v>
      </c>
      <c r="BL142" s="19" t="s">
        <v>163</v>
      </c>
      <c r="BM142" s="165" t="s">
        <v>2084</v>
      </c>
    </row>
    <row r="143" spans="1:65" s="13" customFormat="1" ht="10">
      <c r="B143" s="204"/>
      <c r="C143" s="205"/>
      <c r="D143" s="167" t="s">
        <v>247</v>
      </c>
      <c r="E143" s="206" t="s">
        <v>35</v>
      </c>
      <c r="F143" s="207" t="s">
        <v>2085</v>
      </c>
      <c r="G143" s="205"/>
      <c r="H143" s="208">
        <v>35.4</v>
      </c>
      <c r="I143" s="209"/>
      <c r="J143" s="205"/>
      <c r="K143" s="205"/>
      <c r="L143" s="210"/>
      <c r="M143" s="211"/>
      <c r="N143" s="212"/>
      <c r="O143" s="212"/>
      <c r="P143" s="212"/>
      <c r="Q143" s="212"/>
      <c r="R143" s="212"/>
      <c r="S143" s="212"/>
      <c r="T143" s="213"/>
      <c r="AT143" s="214" t="s">
        <v>247</v>
      </c>
      <c r="AU143" s="214" t="s">
        <v>89</v>
      </c>
      <c r="AV143" s="13" t="s">
        <v>89</v>
      </c>
      <c r="AW143" s="13" t="s">
        <v>39</v>
      </c>
      <c r="AX143" s="13" t="s">
        <v>79</v>
      </c>
      <c r="AY143" s="214" t="s">
        <v>154</v>
      </c>
    </row>
    <row r="144" spans="1:65" s="15" customFormat="1" ht="10">
      <c r="B144" s="238"/>
      <c r="C144" s="239"/>
      <c r="D144" s="167" t="s">
        <v>247</v>
      </c>
      <c r="E144" s="240" t="s">
        <v>35</v>
      </c>
      <c r="F144" s="241" t="s">
        <v>482</v>
      </c>
      <c r="G144" s="239"/>
      <c r="H144" s="242">
        <v>35.4</v>
      </c>
      <c r="I144" s="243"/>
      <c r="J144" s="239"/>
      <c r="K144" s="239"/>
      <c r="L144" s="244"/>
      <c r="M144" s="245"/>
      <c r="N144" s="246"/>
      <c r="O144" s="246"/>
      <c r="P144" s="246"/>
      <c r="Q144" s="246"/>
      <c r="R144" s="246"/>
      <c r="S144" s="246"/>
      <c r="T144" s="247"/>
      <c r="AT144" s="248" t="s">
        <v>247</v>
      </c>
      <c r="AU144" s="248" t="s">
        <v>89</v>
      </c>
      <c r="AV144" s="15" t="s">
        <v>159</v>
      </c>
      <c r="AW144" s="15" t="s">
        <v>39</v>
      </c>
      <c r="AX144" s="15" t="s">
        <v>79</v>
      </c>
      <c r="AY144" s="248" t="s">
        <v>154</v>
      </c>
    </row>
    <row r="145" spans="1:65" s="13" customFormat="1" ht="10">
      <c r="B145" s="204"/>
      <c r="C145" s="205"/>
      <c r="D145" s="167" t="s">
        <v>247</v>
      </c>
      <c r="E145" s="206" t="s">
        <v>35</v>
      </c>
      <c r="F145" s="207" t="s">
        <v>2086</v>
      </c>
      <c r="G145" s="205"/>
      <c r="H145" s="208">
        <v>72.569999999999993</v>
      </c>
      <c r="I145" s="209"/>
      <c r="J145" s="205"/>
      <c r="K145" s="205"/>
      <c r="L145" s="210"/>
      <c r="M145" s="211"/>
      <c r="N145" s="212"/>
      <c r="O145" s="212"/>
      <c r="P145" s="212"/>
      <c r="Q145" s="212"/>
      <c r="R145" s="212"/>
      <c r="S145" s="212"/>
      <c r="T145" s="213"/>
      <c r="AT145" s="214" t="s">
        <v>247</v>
      </c>
      <c r="AU145" s="214" t="s">
        <v>89</v>
      </c>
      <c r="AV145" s="13" t="s">
        <v>89</v>
      </c>
      <c r="AW145" s="13" t="s">
        <v>39</v>
      </c>
      <c r="AX145" s="13" t="s">
        <v>87</v>
      </c>
      <c r="AY145" s="214" t="s">
        <v>154</v>
      </c>
    </row>
    <row r="146" spans="1:65" s="2" customFormat="1" ht="24.15" customHeight="1">
      <c r="A146" s="37"/>
      <c r="B146" s="38"/>
      <c r="C146" s="154" t="s">
        <v>175</v>
      </c>
      <c r="D146" s="154" t="s">
        <v>149</v>
      </c>
      <c r="E146" s="155" t="s">
        <v>1966</v>
      </c>
      <c r="F146" s="156" t="s">
        <v>1967</v>
      </c>
      <c r="G146" s="157" t="s">
        <v>274</v>
      </c>
      <c r="H146" s="158">
        <v>18.5</v>
      </c>
      <c r="I146" s="159">
        <v>78.75</v>
      </c>
      <c r="J146" s="160">
        <f>ROUND(I146*H146,2)</f>
        <v>1456.88</v>
      </c>
      <c r="K146" s="156" t="s">
        <v>251</v>
      </c>
      <c r="L146" s="42"/>
      <c r="M146" s="161" t="s">
        <v>35</v>
      </c>
      <c r="N146" s="162" t="s">
        <v>50</v>
      </c>
      <c r="O146" s="67"/>
      <c r="P146" s="163">
        <f>O146*H146</f>
        <v>0</v>
      </c>
      <c r="Q146" s="163">
        <v>0</v>
      </c>
      <c r="R146" s="163">
        <f>Q146*H146</f>
        <v>0</v>
      </c>
      <c r="S146" s="163">
        <v>0</v>
      </c>
      <c r="T146" s="164">
        <f>S146*H146</f>
        <v>0</v>
      </c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R146" s="165" t="s">
        <v>212</v>
      </c>
      <c r="AT146" s="165" t="s">
        <v>149</v>
      </c>
      <c r="AU146" s="165" t="s">
        <v>89</v>
      </c>
      <c r="AY146" s="19" t="s">
        <v>154</v>
      </c>
      <c r="BE146" s="166">
        <f>IF(N146="základní",J146,0)</f>
        <v>1456.88</v>
      </c>
      <c r="BF146" s="166">
        <f>IF(N146="snížená",J146,0)</f>
        <v>0</v>
      </c>
      <c r="BG146" s="166">
        <f>IF(N146="zákl. přenesená",J146,0)</f>
        <v>0</v>
      </c>
      <c r="BH146" s="166">
        <f>IF(N146="sníž. přenesená",J146,0)</f>
        <v>0</v>
      </c>
      <c r="BI146" s="166">
        <f>IF(N146="nulová",J146,0)</f>
        <v>0</v>
      </c>
      <c r="BJ146" s="19" t="s">
        <v>87</v>
      </c>
      <c r="BK146" s="166">
        <f>ROUND(I146*H146,2)</f>
        <v>1456.88</v>
      </c>
      <c r="BL146" s="19" t="s">
        <v>212</v>
      </c>
      <c r="BM146" s="165" t="s">
        <v>2087</v>
      </c>
    </row>
    <row r="147" spans="1:65" s="2" customFormat="1" ht="10">
      <c r="A147" s="37"/>
      <c r="B147" s="38"/>
      <c r="C147" s="39"/>
      <c r="D147" s="215" t="s">
        <v>253</v>
      </c>
      <c r="E147" s="39"/>
      <c r="F147" s="216" t="s">
        <v>1969</v>
      </c>
      <c r="G147" s="39"/>
      <c r="H147" s="39"/>
      <c r="I147" s="169"/>
      <c r="J147" s="39"/>
      <c r="K147" s="39"/>
      <c r="L147" s="42"/>
      <c r="M147" s="170"/>
      <c r="N147" s="171"/>
      <c r="O147" s="67"/>
      <c r="P147" s="67"/>
      <c r="Q147" s="67"/>
      <c r="R147" s="67"/>
      <c r="S147" s="67"/>
      <c r="T147" s="68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T147" s="19" t="s">
        <v>253</v>
      </c>
      <c r="AU147" s="19" t="s">
        <v>89</v>
      </c>
    </row>
    <row r="148" spans="1:65" s="13" customFormat="1" ht="10">
      <c r="B148" s="204"/>
      <c r="C148" s="205"/>
      <c r="D148" s="167" t="s">
        <v>247</v>
      </c>
      <c r="E148" s="206" t="s">
        <v>35</v>
      </c>
      <c r="F148" s="207" t="s">
        <v>2074</v>
      </c>
      <c r="G148" s="205"/>
      <c r="H148" s="208">
        <v>18.5</v>
      </c>
      <c r="I148" s="209"/>
      <c r="J148" s="205"/>
      <c r="K148" s="205"/>
      <c r="L148" s="210"/>
      <c r="M148" s="211"/>
      <c r="N148" s="212"/>
      <c r="O148" s="212"/>
      <c r="P148" s="212"/>
      <c r="Q148" s="212"/>
      <c r="R148" s="212"/>
      <c r="S148" s="212"/>
      <c r="T148" s="213"/>
      <c r="AT148" s="214" t="s">
        <v>247</v>
      </c>
      <c r="AU148" s="214" t="s">
        <v>89</v>
      </c>
      <c r="AV148" s="13" t="s">
        <v>89</v>
      </c>
      <c r="AW148" s="13" t="s">
        <v>39</v>
      </c>
      <c r="AX148" s="13" t="s">
        <v>87</v>
      </c>
      <c r="AY148" s="214" t="s">
        <v>154</v>
      </c>
    </row>
    <row r="149" spans="1:65" s="2" customFormat="1" ht="16.5" customHeight="1">
      <c r="A149" s="37"/>
      <c r="B149" s="38"/>
      <c r="C149" s="228" t="s">
        <v>179</v>
      </c>
      <c r="D149" s="228" t="s">
        <v>463</v>
      </c>
      <c r="E149" s="229" t="s">
        <v>1970</v>
      </c>
      <c r="F149" s="230" t="s">
        <v>1971</v>
      </c>
      <c r="G149" s="231" t="s">
        <v>274</v>
      </c>
      <c r="H149" s="232">
        <v>18.5</v>
      </c>
      <c r="I149" s="233">
        <v>37.700000000000003</v>
      </c>
      <c r="J149" s="234">
        <f>ROUND(I149*H149,2)</f>
        <v>697.45</v>
      </c>
      <c r="K149" s="230" t="s">
        <v>251</v>
      </c>
      <c r="L149" s="235"/>
      <c r="M149" s="236" t="s">
        <v>35</v>
      </c>
      <c r="N149" s="237" t="s">
        <v>50</v>
      </c>
      <c r="O149" s="67"/>
      <c r="P149" s="163">
        <f>O149*H149</f>
        <v>0</v>
      </c>
      <c r="Q149" s="163">
        <v>3.5E-4</v>
      </c>
      <c r="R149" s="163">
        <f>Q149*H149</f>
        <v>6.4749999999999999E-3</v>
      </c>
      <c r="S149" s="163">
        <v>0</v>
      </c>
      <c r="T149" s="164">
        <f>S149*H149</f>
        <v>0</v>
      </c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R149" s="165" t="s">
        <v>179</v>
      </c>
      <c r="AT149" s="165" t="s">
        <v>463</v>
      </c>
      <c r="AU149" s="165" t="s">
        <v>89</v>
      </c>
      <c r="AY149" s="19" t="s">
        <v>154</v>
      </c>
      <c r="BE149" s="166">
        <f>IF(N149="základní",J149,0)</f>
        <v>697.45</v>
      </c>
      <c r="BF149" s="166">
        <f>IF(N149="snížená",J149,0)</f>
        <v>0</v>
      </c>
      <c r="BG149" s="166">
        <f>IF(N149="zákl. přenesená",J149,0)</f>
        <v>0</v>
      </c>
      <c r="BH149" s="166">
        <f>IF(N149="sníž. přenesená",J149,0)</f>
        <v>0</v>
      </c>
      <c r="BI149" s="166">
        <f>IF(N149="nulová",J149,0)</f>
        <v>0</v>
      </c>
      <c r="BJ149" s="19" t="s">
        <v>87</v>
      </c>
      <c r="BK149" s="166">
        <f>ROUND(I149*H149,2)</f>
        <v>697.45</v>
      </c>
      <c r="BL149" s="19" t="s">
        <v>163</v>
      </c>
      <c r="BM149" s="165" t="s">
        <v>2088</v>
      </c>
    </row>
    <row r="150" spans="1:65" s="13" customFormat="1" ht="10">
      <c r="B150" s="204"/>
      <c r="C150" s="205"/>
      <c r="D150" s="167" t="s">
        <v>247</v>
      </c>
      <c r="E150" s="206" t="s">
        <v>35</v>
      </c>
      <c r="F150" s="207" t="s">
        <v>2074</v>
      </c>
      <c r="G150" s="205"/>
      <c r="H150" s="208">
        <v>18.5</v>
      </c>
      <c r="I150" s="209"/>
      <c r="J150" s="205"/>
      <c r="K150" s="205"/>
      <c r="L150" s="210"/>
      <c r="M150" s="211"/>
      <c r="N150" s="212"/>
      <c r="O150" s="212"/>
      <c r="P150" s="212"/>
      <c r="Q150" s="212"/>
      <c r="R150" s="212"/>
      <c r="S150" s="212"/>
      <c r="T150" s="213"/>
      <c r="AT150" s="214" t="s">
        <v>247</v>
      </c>
      <c r="AU150" s="214" t="s">
        <v>89</v>
      </c>
      <c r="AV150" s="13" t="s">
        <v>89</v>
      </c>
      <c r="AW150" s="13" t="s">
        <v>39</v>
      </c>
      <c r="AX150" s="13" t="s">
        <v>87</v>
      </c>
      <c r="AY150" s="214" t="s">
        <v>154</v>
      </c>
    </row>
    <row r="151" spans="1:65" s="2" customFormat="1" ht="16.5" customHeight="1">
      <c r="A151" s="37"/>
      <c r="B151" s="38"/>
      <c r="C151" s="154" t="s">
        <v>183</v>
      </c>
      <c r="D151" s="154" t="s">
        <v>149</v>
      </c>
      <c r="E151" s="155" t="s">
        <v>2089</v>
      </c>
      <c r="F151" s="156" t="s">
        <v>2090</v>
      </c>
      <c r="G151" s="157" t="s">
        <v>274</v>
      </c>
      <c r="H151" s="158">
        <v>40.5</v>
      </c>
      <c r="I151" s="159">
        <v>94.9</v>
      </c>
      <c r="J151" s="160">
        <f>ROUND(I151*H151,2)</f>
        <v>3843.45</v>
      </c>
      <c r="K151" s="156" t="s">
        <v>251</v>
      </c>
      <c r="L151" s="42"/>
      <c r="M151" s="161" t="s">
        <v>35</v>
      </c>
      <c r="N151" s="162" t="s">
        <v>50</v>
      </c>
      <c r="O151" s="67"/>
      <c r="P151" s="163">
        <f>O151*H151</f>
        <v>0</v>
      </c>
      <c r="Q151" s="163">
        <v>1.0000000000000001E-5</v>
      </c>
      <c r="R151" s="163">
        <f>Q151*H151</f>
        <v>4.0500000000000003E-4</v>
      </c>
      <c r="S151" s="163">
        <v>0</v>
      </c>
      <c r="T151" s="164">
        <f>S151*H151</f>
        <v>0</v>
      </c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R151" s="165" t="s">
        <v>163</v>
      </c>
      <c r="AT151" s="165" t="s">
        <v>149</v>
      </c>
      <c r="AU151" s="165" t="s">
        <v>89</v>
      </c>
      <c r="AY151" s="19" t="s">
        <v>154</v>
      </c>
      <c r="BE151" s="166">
        <f>IF(N151="základní",J151,0)</f>
        <v>3843.45</v>
      </c>
      <c r="BF151" s="166">
        <f>IF(N151="snížená",J151,0)</f>
        <v>0</v>
      </c>
      <c r="BG151" s="166">
        <f>IF(N151="zákl. přenesená",J151,0)</f>
        <v>0</v>
      </c>
      <c r="BH151" s="166">
        <f>IF(N151="sníž. přenesená",J151,0)</f>
        <v>0</v>
      </c>
      <c r="BI151" s="166">
        <f>IF(N151="nulová",J151,0)</f>
        <v>0</v>
      </c>
      <c r="BJ151" s="19" t="s">
        <v>87</v>
      </c>
      <c r="BK151" s="166">
        <f>ROUND(I151*H151,2)</f>
        <v>3843.45</v>
      </c>
      <c r="BL151" s="19" t="s">
        <v>163</v>
      </c>
      <c r="BM151" s="165" t="s">
        <v>2091</v>
      </c>
    </row>
    <row r="152" spans="1:65" s="2" customFormat="1" ht="10">
      <c r="A152" s="37"/>
      <c r="B152" s="38"/>
      <c r="C152" s="39"/>
      <c r="D152" s="215" t="s">
        <v>253</v>
      </c>
      <c r="E152" s="39"/>
      <c r="F152" s="216" t="s">
        <v>2092</v>
      </c>
      <c r="G152" s="39"/>
      <c r="H152" s="39"/>
      <c r="I152" s="169"/>
      <c r="J152" s="39"/>
      <c r="K152" s="39"/>
      <c r="L152" s="42"/>
      <c r="M152" s="170"/>
      <c r="N152" s="171"/>
      <c r="O152" s="67"/>
      <c r="P152" s="67"/>
      <c r="Q152" s="67"/>
      <c r="R152" s="67"/>
      <c r="S152" s="67"/>
      <c r="T152" s="68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T152" s="19" t="s">
        <v>253</v>
      </c>
      <c r="AU152" s="19" t="s">
        <v>89</v>
      </c>
    </row>
    <row r="153" spans="1:65" s="2" customFormat="1" ht="16.5" customHeight="1">
      <c r="A153" s="37"/>
      <c r="B153" s="38"/>
      <c r="C153" s="228" t="s">
        <v>187</v>
      </c>
      <c r="D153" s="228" t="s">
        <v>463</v>
      </c>
      <c r="E153" s="229" t="s">
        <v>2093</v>
      </c>
      <c r="F153" s="230" t="s">
        <v>2094</v>
      </c>
      <c r="G153" s="231" t="s">
        <v>274</v>
      </c>
      <c r="H153" s="232">
        <v>40.5</v>
      </c>
      <c r="I153" s="233">
        <v>210</v>
      </c>
      <c r="J153" s="234">
        <f>ROUND(I153*H153,2)</f>
        <v>8505</v>
      </c>
      <c r="K153" s="230" t="s">
        <v>251</v>
      </c>
      <c r="L153" s="235"/>
      <c r="M153" s="236" t="s">
        <v>35</v>
      </c>
      <c r="N153" s="237" t="s">
        <v>50</v>
      </c>
      <c r="O153" s="67"/>
      <c r="P153" s="163">
        <f>O153*H153</f>
        <v>0</v>
      </c>
      <c r="Q153" s="163">
        <v>1.4499999999999999E-3</v>
      </c>
      <c r="R153" s="163">
        <f>Q153*H153</f>
        <v>5.8724999999999999E-2</v>
      </c>
      <c r="S153" s="163">
        <v>0</v>
      </c>
      <c r="T153" s="164">
        <f>S153*H153</f>
        <v>0</v>
      </c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R153" s="165" t="s">
        <v>179</v>
      </c>
      <c r="AT153" s="165" t="s">
        <v>463</v>
      </c>
      <c r="AU153" s="165" t="s">
        <v>89</v>
      </c>
      <c r="AY153" s="19" t="s">
        <v>154</v>
      </c>
      <c r="BE153" s="166">
        <f>IF(N153="základní",J153,0)</f>
        <v>8505</v>
      </c>
      <c r="BF153" s="166">
        <f>IF(N153="snížená",J153,0)</f>
        <v>0</v>
      </c>
      <c r="BG153" s="166">
        <f>IF(N153="zákl. přenesená",J153,0)</f>
        <v>0</v>
      </c>
      <c r="BH153" s="166">
        <f>IF(N153="sníž. přenesená",J153,0)</f>
        <v>0</v>
      </c>
      <c r="BI153" s="166">
        <f>IF(N153="nulová",J153,0)</f>
        <v>0</v>
      </c>
      <c r="BJ153" s="19" t="s">
        <v>87</v>
      </c>
      <c r="BK153" s="166">
        <f>ROUND(I153*H153,2)</f>
        <v>8505</v>
      </c>
      <c r="BL153" s="19" t="s">
        <v>163</v>
      </c>
      <c r="BM153" s="165" t="s">
        <v>2095</v>
      </c>
    </row>
    <row r="154" spans="1:65" s="13" customFormat="1" ht="10">
      <c r="B154" s="204"/>
      <c r="C154" s="205"/>
      <c r="D154" s="167" t="s">
        <v>247</v>
      </c>
      <c r="E154" s="206" t="s">
        <v>35</v>
      </c>
      <c r="F154" s="207" t="s">
        <v>2075</v>
      </c>
      <c r="G154" s="205"/>
      <c r="H154" s="208">
        <v>27</v>
      </c>
      <c r="I154" s="209"/>
      <c r="J154" s="205"/>
      <c r="K154" s="205"/>
      <c r="L154" s="210"/>
      <c r="M154" s="211"/>
      <c r="N154" s="212"/>
      <c r="O154" s="212"/>
      <c r="P154" s="212"/>
      <c r="Q154" s="212"/>
      <c r="R154" s="212"/>
      <c r="S154" s="212"/>
      <c r="T154" s="213"/>
      <c r="AT154" s="214" t="s">
        <v>247</v>
      </c>
      <c r="AU154" s="214" t="s">
        <v>89</v>
      </c>
      <c r="AV154" s="13" t="s">
        <v>89</v>
      </c>
      <c r="AW154" s="13" t="s">
        <v>39</v>
      </c>
      <c r="AX154" s="13" t="s">
        <v>79</v>
      </c>
      <c r="AY154" s="214" t="s">
        <v>154</v>
      </c>
    </row>
    <row r="155" spans="1:65" s="13" customFormat="1" ht="10">
      <c r="B155" s="204"/>
      <c r="C155" s="205"/>
      <c r="D155" s="167" t="s">
        <v>247</v>
      </c>
      <c r="E155" s="206" t="s">
        <v>35</v>
      </c>
      <c r="F155" s="207" t="s">
        <v>2076</v>
      </c>
      <c r="G155" s="205"/>
      <c r="H155" s="208">
        <v>13.5</v>
      </c>
      <c r="I155" s="209"/>
      <c r="J155" s="205"/>
      <c r="K155" s="205"/>
      <c r="L155" s="210"/>
      <c r="M155" s="211"/>
      <c r="N155" s="212"/>
      <c r="O155" s="212"/>
      <c r="P155" s="212"/>
      <c r="Q155" s="212"/>
      <c r="R155" s="212"/>
      <c r="S155" s="212"/>
      <c r="T155" s="213"/>
      <c r="AT155" s="214" t="s">
        <v>247</v>
      </c>
      <c r="AU155" s="214" t="s">
        <v>89</v>
      </c>
      <c r="AV155" s="13" t="s">
        <v>89</v>
      </c>
      <c r="AW155" s="13" t="s">
        <v>39</v>
      </c>
      <c r="AX155" s="13" t="s">
        <v>79</v>
      </c>
      <c r="AY155" s="214" t="s">
        <v>154</v>
      </c>
    </row>
    <row r="156" spans="1:65" s="14" customFormat="1" ht="10">
      <c r="B156" s="217"/>
      <c r="C156" s="218"/>
      <c r="D156" s="167" t="s">
        <v>247</v>
      </c>
      <c r="E156" s="219" t="s">
        <v>35</v>
      </c>
      <c r="F156" s="220" t="s">
        <v>267</v>
      </c>
      <c r="G156" s="218"/>
      <c r="H156" s="221">
        <v>40.5</v>
      </c>
      <c r="I156" s="222"/>
      <c r="J156" s="218"/>
      <c r="K156" s="218"/>
      <c r="L156" s="223"/>
      <c r="M156" s="224"/>
      <c r="N156" s="225"/>
      <c r="O156" s="225"/>
      <c r="P156" s="225"/>
      <c r="Q156" s="225"/>
      <c r="R156" s="225"/>
      <c r="S156" s="225"/>
      <c r="T156" s="226"/>
      <c r="AT156" s="227" t="s">
        <v>247</v>
      </c>
      <c r="AU156" s="227" t="s">
        <v>89</v>
      </c>
      <c r="AV156" s="14" t="s">
        <v>163</v>
      </c>
      <c r="AW156" s="14" t="s">
        <v>39</v>
      </c>
      <c r="AX156" s="14" t="s">
        <v>87</v>
      </c>
      <c r="AY156" s="227" t="s">
        <v>154</v>
      </c>
    </row>
    <row r="157" spans="1:65" s="2" customFormat="1" ht="24.15" customHeight="1">
      <c r="A157" s="37"/>
      <c r="B157" s="38"/>
      <c r="C157" s="154" t="s">
        <v>193</v>
      </c>
      <c r="D157" s="154" t="s">
        <v>149</v>
      </c>
      <c r="E157" s="155" t="s">
        <v>2096</v>
      </c>
      <c r="F157" s="156" t="s">
        <v>2097</v>
      </c>
      <c r="G157" s="157" t="s">
        <v>245</v>
      </c>
      <c r="H157" s="158">
        <v>12</v>
      </c>
      <c r="I157" s="159">
        <v>237</v>
      </c>
      <c r="J157" s="160">
        <f>ROUND(I157*H157,2)</f>
        <v>2844</v>
      </c>
      <c r="K157" s="156" t="s">
        <v>251</v>
      </c>
      <c r="L157" s="42"/>
      <c r="M157" s="161" t="s">
        <v>35</v>
      </c>
      <c r="N157" s="162" t="s">
        <v>50</v>
      </c>
      <c r="O157" s="67"/>
      <c r="P157" s="163">
        <f>O157*H157</f>
        <v>0</v>
      </c>
      <c r="Q157" s="163">
        <v>0</v>
      </c>
      <c r="R157" s="163">
        <f>Q157*H157</f>
        <v>0</v>
      </c>
      <c r="S157" s="163">
        <v>0</v>
      </c>
      <c r="T157" s="164">
        <f>S157*H157</f>
        <v>0</v>
      </c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R157" s="165" t="s">
        <v>163</v>
      </c>
      <c r="AT157" s="165" t="s">
        <v>149</v>
      </c>
      <c r="AU157" s="165" t="s">
        <v>89</v>
      </c>
      <c r="AY157" s="19" t="s">
        <v>154</v>
      </c>
      <c r="BE157" s="166">
        <f>IF(N157="základní",J157,0)</f>
        <v>2844</v>
      </c>
      <c r="BF157" s="166">
        <f>IF(N157="snížená",J157,0)</f>
        <v>0</v>
      </c>
      <c r="BG157" s="166">
        <f>IF(N157="zákl. přenesená",J157,0)</f>
        <v>0</v>
      </c>
      <c r="BH157" s="166">
        <f>IF(N157="sníž. přenesená",J157,0)</f>
        <v>0</v>
      </c>
      <c r="BI157" s="166">
        <f>IF(N157="nulová",J157,0)</f>
        <v>0</v>
      </c>
      <c r="BJ157" s="19" t="s">
        <v>87</v>
      </c>
      <c r="BK157" s="166">
        <f>ROUND(I157*H157,2)</f>
        <v>2844</v>
      </c>
      <c r="BL157" s="19" t="s">
        <v>163</v>
      </c>
      <c r="BM157" s="165" t="s">
        <v>2098</v>
      </c>
    </row>
    <row r="158" spans="1:65" s="2" customFormat="1" ht="10">
      <c r="A158" s="37"/>
      <c r="B158" s="38"/>
      <c r="C158" s="39"/>
      <c r="D158" s="215" t="s">
        <v>253</v>
      </c>
      <c r="E158" s="39"/>
      <c r="F158" s="216" t="s">
        <v>2099</v>
      </c>
      <c r="G158" s="39"/>
      <c r="H158" s="39"/>
      <c r="I158" s="169"/>
      <c r="J158" s="39"/>
      <c r="K158" s="39"/>
      <c r="L158" s="42"/>
      <c r="M158" s="170"/>
      <c r="N158" s="171"/>
      <c r="O158" s="67"/>
      <c r="P158" s="67"/>
      <c r="Q158" s="67"/>
      <c r="R158" s="67"/>
      <c r="S158" s="67"/>
      <c r="T158" s="68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T158" s="19" t="s">
        <v>253</v>
      </c>
      <c r="AU158" s="19" t="s">
        <v>89</v>
      </c>
    </row>
    <row r="159" spans="1:65" s="2" customFormat="1" ht="16.5" customHeight="1">
      <c r="A159" s="37"/>
      <c r="B159" s="38"/>
      <c r="C159" s="228" t="s">
        <v>197</v>
      </c>
      <c r="D159" s="228" t="s">
        <v>463</v>
      </c>
      <c r="E159" s="229" t="s">
        <v>2100</v>
      </c>
      <c r="F159" s="230" t="s">
        <v>2101</v>
      </c>
      <c r="G159" s="231" t="s">
        <v>245</v>
      </c>
      <c r="H159" s="232">
        <v>12</v>
      </c>
      <c r="I159" s="233">
        <v>98</v>
      </c>
      <c r="J159" s="234">
        <f>ROUND(I159*H159,2)</f>
        <v>1176</v>
      </c>
      <c r="K159" s="230" t="s">
        <v>251</v>
      </c>
      <c r="L159" s="235"/>
      <c r="M159" s="236" t="s">
        <v>35</v>
      </c>
      <c r="N159" s="237" t="s">
        <v>50</v>
      </c>
      <c r="O159" s="67"/>
      <c r="P159" s="163">
        <f>O159*H159</f>
        <v>0</v>
      </c>
      <c r="Q159" s="163">
        <v>4.0000000000000002E-4</v>
      </c>
      <c r="R159" s="163">
        <f>Q159*H159</f>
        <v>4.8000000000000004E-3</v>
      </c>
      <c r="S159" s="163">
        <v>0</v>
      </c>
      <c r="T159" s="164">
        <f>S159*H159</f>
        <v>0</v>
      </c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R159" s="165" t="s">
        <v>179</v>
      </c>
      <c r="AT159" s="165" t="s">
        <v>463</v>
      </c>
      <c r="AU159" s="165" t="s">
        <v>89</v>
      </c>
      <c r="AY159" s="19" t="s">
        <v>154</v>
      </c>
      <c r="BE159" s="166">
        <f>IF(N159="základní",J159,0)</f>
        <v>1176</v>
      </c>
      <c r="BF159" s="166">
        <f>IF(N159="snížená",J159,0)</f>
        <v>0</v>
      </c>
      <c r="BG159" s="166">
        <f>IF(N159="zákl. přenesená",J159,0)</f>
        <v>0</v>
      </c>
      <c r="BH159" s="166">
        <f>IF(N159="sníž. přenesená",J159,0)</f>
        <v>0</v>
      </c>
      <c r="BI159" s="166">
        <f>IF(N159="nulová",J159,0)</f>
        <v>0</v>
      </c>
      <c r="BJ159" s="19" t="s">
        <v>87</v>
      </c>
      <c r="BK159" s="166">
        <f>ROUND(I159*H159,2)</f>
        <v>1176</v>
      </c>
      <c r="BL159" s="19" t="s">
        <v>163</v>
      </c>
      <c r="BM159" s="165" t="s">
        <v>2102</v>
      </c>
    </row>
    <row r="160" spans="1:65" s="13" customFormat="1" ht="10">
      <c r="B160" s="204"/>
      <c r="C160" s="205"/>
      <c r="D160" s="167" t="s">
        <v>247</v>
      </c>
      <c r="E160" s="206" t="s">
        <v>35</v>
      </c>
      <c r="F160" s="207" t="s">
        <v>2103</v>
      </c>
      <c r="G160" s="205"/>
      <c r="H160" s="208">
        <v>8</v>
      </c>
      <c r="I160" s="209"/>
      <c r="J160" s="205"/>
      <c r="K160" s="205"/>
      <c r="L160" s="210"/>
      <c r="M160" s="211"/>
      <c r="N160" s="212"/>
      <c r="O160" s="212"/>
      <c r="P160" s="212"/>
      <c r="Q160" s="212"/>
      <c r="R160" s="212"/>
      <c r="S160" s="212"/>
      <c r="T160" s="213"/>
      <c r="AT160" s="214" t="s">
        <v>247</v>
      </c>
      <c r="AU160" s="214" t="s">
        <v>89</v>
      </c>
      <c r="AV160" s="13" t="s">
        <v>89</v>
      </c>
      <c r="AW160" s="13" t="s">
        <v>39</v>
      </c>
      <c r="AX160" s="13" t="s">
        <v>79</v>
      </c>
      <c r="AY160" s="214" t="s">
        <v>154</v>
      </c>
    </row>
    <row r="161" spans="1:65" s="13" customFormat="1" ht="10">
      <c r="B161" s="204"/>
      <c r="C161" s="205"/>
      <c r="D161" s="167" t="s">
        <v>247</v>
      </c>
      <c r="E161" s="206" t="s">
        <v>35</v>
      </c>
      <c r="F161" s="207" t="s">
        <v>2104</v>
      </c>
      <c r="G161" s="205"/>
      <c r="H161" s="208">
        <v>4</v>
      </c>
      <c r="I161" s="209"/>
      <c r="J161" s="205"/>
      <c r="K161" s="205"/>
      <c r="L161" s="210"/>
      <c r="M161" s="211"/>
      <c r="N161" s="212"/>
      <c r="O161" s="212"/>
      <c r="P161" s="212"/>
      <c r="Q161" s="212"/>
      <c r="R161" s="212"/>
      <c r="S161" s="212"/>
      <c r="T161" s="213"/>
      <c r="AT161" s="214" t="s">
        <v>247</v>
      </c>
      <c r="AU161" s="214" t="s">
        <v>89</v>
      </c>
      <c r="AV161" s="13" t="s">
        <v>89</v>
      </c>
      <c r="AW161" s="13" t="s">
        <v>39</v>
      </c>
      <c r="AX161" s="13" t="s">
        <v>79</v>
      </c>
      <c r="AY161" s="214" t="s">
        <v>154</v>
      </c>
    </row>
    <row r="162" spans="1:65" s="14" customFormat="1" ht="10">
      <c r="B162" s="217"/>
      <c r="C162" s="218"/>
      <c r="D162" s="167" t="s">
        <v>247</v>
      </c>
      <c r="E162" s="219" t="s">
        <v>35</v>
      </c>
      <c r="F162" s="220" t="s">
        <v>267</v>
      </c>
      <c r="G162" s="218"/>
      <c r="H162" s="221">
        <v>12</v>
      </c>
      <c r="I162" s="222"/>
      <c r="J162" s="218"/>
      <c r="K162" s="218"/>
      <c r="L162" s="223"/>
      <c r="M162" s="224"/>
      <c r="N162" s="225"/>
      <c r="O162" s="225"/>
      <c r="P162" s="225"/>
      <c r="Q162" s="225"/>
      <c r="R162" s="225"/>
      <c r="S162" s="225"/>
      <c r="T162" s="226"/>
      <c r="AT162" s="227" t="s">
        <v>247</v>
      </c>
      <c r="AU162" s="227" t="s">
        <v>89</v>
      </c>
      <c r="AV162" s="14" t="s">
        <v>163</v>
      </c>
      <c r="AW162" s="14" t="s">
        <v>39</v>
      </c>
      <c r="AX162" s="14" t="s">
        <v>87</v>
      </c>
      <c r="AY162" s="227" t="s">
        <v>154</v>
      </c>
    </row>
    <row r="163" spans="1:65" s="2" customFormat="1" ht="16.5" customHeight="1">
      <c r="A163" s="37"/>
      <c r="B163" s="38"/>
      <c r="C163" s="154" t="s">
        <v>201</v>
      </c>
      <c r="D163" s="154" t="s">
        <v>149</v>
      </c>
      <c r="E163" s="155" t="s">
        <v>1122</v>
      </c>
      <c r="F163" s="156" t="s">
        <v>1123</v>
      </c>
      <c r="G163" s="157" t="s">
        <v>274</v>
      </c>
      <c r="H163" s="158">
        <v>59</v>
      </c>
      <c r="I163" s="159">
        <v>11.72</v>
      </c>
      <c r="J163" s="160">
        <f>ROUND(I163*H163,2)</f>
        <v>691.48</v>
      </c>
      <c r="K163" s="156" t="s">
        <v>251</v>
      </c>
      <c r="L163" s="42"/>
      <c r="M163" s="161" t="s">
        <v>35</v>
      </c>
      <c r="N163" s="162" t="s">
        <v>50</v>
      </c>
      <c r="O163" s="67"/>
      <c r="P163" s="163">
        <f>O163*H163</f>
        <v>0</v>
      </c>
      <c r="Q163" s="163">
        <v>6.9999999999999994E-5</v>
      </c>
      <c r="R163" s="163">
        <f>Q163*H163</f>
        <v>4.13E-3</v>
      </c>
      <c r="S163" s="163">
        <v>0</v>
      </c>
      <c r="T163" s="164">
        <f>S163*H163</f>
        <v>0</v>
      </c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R163" s="165" t="s">
        <v>212</v>
      </c>
      <c r="AT163" s="165" t="s">
        <v>149</v>
      </c>
      <c r="AU163" s="165" t="s">
        <v>89</v>
      </c>
      <c r="AY163" s="19" t="s">
        <v>154</v>
      </c>
      <c r="BE163" s="166">
        <f>IF(N163="základní",J163,0)</f>
        <v>691.48</v>
      </c>
      <c r="BF163" s="166">
        <f>IF(N163="snížená",J163,0)</f>
        <v>0</v>
      </c>
      <c r="BG163" s="166">
        <f>IF(N163="zákl. přenesená",J163,0)</f>
        <v>0</v>
      </c>
      <c r="BH163" s="166">
        <f>IF(N163="sníž. přenesená",J163,0)</f>
        <v>0</v>
      </c>
      <c r="BI163" s="166">
        <f>IF(N163="nulová",J163,0)</f>
        <v>0</v>
      </c>
      <c r="BJ163" s="19" t="s">
        <v>87</v>
      </c>
      <c r="BK163" s="166">
        <f>ROUND(I163*H163,2)</f>
        <v>691.48</v>
      </c>
      <c r="BL163" s="19" t="s">
        <v>212</v>
      </c>
      <c r="BM163" s="165" t="s">
        <v>2105</v>
      </c>
    </row>
    <row r="164" spans="1:65" s="2" customFormat="1" ht="10">
      <c r="A164" s="37"/>
      <c r="B164" s="38"/>
      <c r="C164" s="39"/>
      <c r="D164" s="215" t="s">
        <v>253</v>
      </c>
      <c r="E164" s="39"/>
      <c r="F164" s="216" t="s">
        <v>1125</v>
      </c>
      <c r="G164" s="39"/>
      <c r="H164" s="39"/>
      <c r="I164" s="169"/>
      <c r="J164" s="39"/>
      <c r="K164" s="39"/>
      <c r="L164" s="42"/>
      <c r="M164" s="170"/>
      <c r="N164" s="171"/>
      <c r="O164" s="67"/>
      <c r="P164" s="67"/>
      <c r="Q164" s="67"/>
      <c r="R164" s="67"/>
      <c r="S164" s="67"/>
      <c r="T164" s="68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T164" s="19" t="s">
        <v>253</v>
      </c>
      <c r="AU164" s="19" t="s">
        <v>89</v>
      </c>
    </row>
    <row r="165" spans="1:65" s="13" customFormat="1" ht="10">
      <c r="B165" s="204"/>
      <c r="C165" s="205"/>
      <c r="D165" s="167" t="s">
        <v>247</v>
      </c>
      <c r="E165" s="206" t="s">
        <v>35</v>
      </c>
      <c r="F165" s="207" t="s">
        <v>2074</v>
      </c>
      <c r="G165" s="205"/>
      <c r="H165" s="208">
        <v>18.5</v>
      </c>
      <c r="I165" s="209"/>
      <c r="J165" s="205"/>
      <c r="K165" s="205"/>
      <c r="L165" s="210"/>
      <c r="M165" s="211"/>
      <c r="N165" s="212"/>
      <c r="O165" s="212"/>
      <c r="P165" s="212"/>
      <c r="Q165" s="212"/>
      <c r="R165" s="212"/>
      <c r="S165" s="212"/>
      <c r="T165" s="213"/>
      <c r="AT165" s="214" t="s">
        <v>247</v>
      </c>
      <c r="AU165" s="214" t="s">
        <v>89</v>
      </c>
      <c r="AV165" s="13" t="s">
        <v>89</v>
      </c>
      <c r="AW165" s="13" t="s">
        <v>39</v>
      </c>
      <c r="AX165" s="13" t="s">
        <v>79</v>
      </c>
      <c r="AY165" s="214" t="s">
        <v>154</v>
      </c>
    </row>
    <row r="166" spans="1:65" s="13" customFormat="1" ht="10">
      <c r="B166" s="204"/>
      <c r="C166" s="205"/>
      <c r="D166" s="167" t="s">
        <v>247</v>
      </c>
      <c r="E166" s="206" t="s">
        <v>35</v>
      </c>
      <c r="F166" s="207" t="s">
        <v>2075</v>
      </c>
      <c r="G166" s="205"/>
      <c r="H166" s="208">
        <v>27</v>
      </c>
      <c r="I166" s="209"/>
      <c r="J166" s="205"/>
      <c r="K166" s="205"/>
      <c r="L166" s="210"/>
      <c r="M166" s="211"/>
      <c r="N166" s="212"/>
      <c r="O166" s="212"/>
      <c r="P166" s="212"/>
      <c r="Q166" s="212"/>
      <c r="R166" s="212"/>
      <c r="S166" s="212"/>
      <c r="T166" s="213"/>
      <c r="AT166" s="214" t="s">
        <v>247</v>
      </c>
      <c r="AU166" s="214" t="s">
        <v>89</v>
      </c>
      <c r="AV166" s="13" t="s">
        <v>89</v>
      </c>
      <c r="AW166" s="13" t="s">
        <v>39</v>
      </c>
      <c r="AX166" s="13" t="s">
        <v>79</v>
      </c>
      <c r="AY166" s="214" t="s">
        <v>154</v>
      </c>
    </row>
    <row r="167" spans="1:65" s="13" customFormat="1" ht="10">
      <c r="B167" s="204"/>
      <c r="C167" s="205"/>
      <c r="D167" s="167" t="s">
        <v>247</v>
      </c>
      <c r="E167" s="206" t="s">
        <v>35</v>
      </c>
      <c r="F167" s="207" t="s">
        <v>2076</v>
      </c>
      <c r="G167" s="205"/>
      <c r="H167" s="208">
        <v>13.5</v>
      </c>
      <c r="I167" s="209"/>
      <c r="J167" s="205"/>
      <c r="K167" s="205"/>
      <c r="L167" s="210"/>
      <c r="M167" s="211"/>
      <c r="N167" s="212"/>
      <c r="O167" s="212"/>
      <c r="P167" s="212"/>
      <c r="Q167" s="212"/>
      <c r="R167" s="212"/>
      <c r="S167" s="212"/>
      <c r="T167" s="213"/>
      <c r="AT167" s="214" t="s">
        <v>247</v>
      </c>
      <c r="AU167" s="214" t="s">
        <v>89</v>
      </c>
      <c r="AV167" s="13" t="s">
        <v>89</v>
      </c>
      <c r="AW167" s="13" t="s">
        <v>39</v>
      </c>
      <c r="AX167" s="13" t="s">
        <v>79</v>
      </c>
      <c r="AY167" s="214" t="s">
        <v>154</v>
      </c>
    </row>
    <row r="168" spans="1:65" s="14" customFormat="1" ht="10">
      <c r="B168" s="217"/>
      <c r="C168" s="218"/>
      <c r="D168" s="167" t="s">
        <v>247</v>
      </c>
      <c r="E168" s="219" t="s">
        <v>35</v>
      </c>
      <c r="F168" s="220" t="s">
        <v>267</v>
      </c>
      <c r="G168" s="218"/>
      <c r="H168" s="221">
        <v>59</v>
      </c>
      <c r="I168" s="222"/>
      <c r="J168" s="218"/>
      <c r="K168" s="218"/>
      <c r="L168" s="223"/>
      <c r="M168" s="224"/>
      <c r="N168" s="225"/>
      <c r="O168" s="225"/>
      <c r="P168" s="225"/>
      <c r="Q168" s="225"/>
      <c r="R168" s="225"/>
      <c r="S168" s="225"/>
      <c r="T168" s="226"/>
      <c r="AT168" s="227" t="s">
        <v>247</v>
      </c>
      <c r="AU168" s="227" t="s">
        <v>89</v>
      </c>
      <c r="AV168" s="14" t="s">
        <v>163</v>
      </c>
      <c r="AW168" s="14" t="s">
        <v>39</v>
      </c>
      <c r="AX168" s="14" t="s">
        <v>87</v>
      </c>
      <c r="AY168" s="227" t="s">
        <v>154</v>
      </c>
    </row>
    <row r="169" spans="1:65" s="12" customFormat="1" ht="22.75" customHeight="1">
      <c r="B169" s="188"/>
      <c r="C169" s="189"/>
      <c r="D169" s="190" t="s">
        <v>78</v>
      </c>
      <c r="E169" s="202" t="s">
        <v>89</v>
      </c>
      <c r="F169" s="202" t="s">
        <v>1937</v>
      </c>
      <c r="G169" s="189"/>
      <c r="H169" s="189"/>
      <c r="I169" s="192"/>
      <c r="J169" s="203">
        <f>BK169</f>
        <v>18606</v>
      </c>
      <c r="K169" s="189"/>
      <c r="L169" s="194"/>
      <c r="M169" s="195"/>
      <c r="N169" s="196"/>
      <c r="O169" s="196"/>
      <c r="P169" s="197">
        <f>SUM(P170:P173)</f>
        <v>0</v>
      </c>
      <c r="Q169" s="196"/>
      <c r="R169" s="197">
        <f>SUM(R170:R173)</f>
        <v>0</v>
      </c>
      <c r="S169" s="196"/>
      <c r="T169" s="198">
        <f>SUM(T170:T173)</f>
        <v>0</v>
      </c>
      <c r="AR169" s="199" t="s">
        <v>87</v>
      </c>
      <c r="AT169" s="200" t="s">
        <v>78</v>
      </c>
      <c r="AU169" s="200" t="s">
        <v>87</v>
      </c>
      <c r="AY169" s="199" t="s">
        <v>154</v>
      </c>
      <c r="BK169" s="201">
        <f>SUM(BK170:BK173)</f>
        <v>18606</v>
      </c>
    </row>
    <row r="170" spans="1:65" s="2" customFormat="1" ht="37.75" customHeight="1">
      <c r="A170" s="37"/>
      <c r="B170" s="38"/>
      <c r="C170" s="154" t="s">
        <v>205</v>
      </c>
      <c r="D170" s="154" t="s">
        <v>149</v>
      </c>
      <c r="E170" s="155" t="s">
        <v>2106</v>
      </c>
      <c r="F170" s="156" t="s">
        <v>2107</v>
      </c>
      <c r="G170" s="157" t="s">
        <v>245</v>
      </c>
      <c r="H170" s="158">
        <v>1</v>
      </c>
      <c r="I170" s="159">
        <v>14647.5</v>
      </c>
      <c r="J170" s="160">
        <f>ROUND(I170*H170,2)</f>
        <v>14647.5</v>
      </c>
      <c r="K170" s="156" t="s">
        <v>35</v>
      </c>
      <c r="L170" s="42"/>
      <c r="M170" s="161" t="s">
        <v>35</v>
      </c>
      <c r="N170" s="162" t="s">
        <v>50</v>
      </c>
      <c r="O170" s="67"/>
      <c r="P170" s="163">
        <f>O170*H170</f>
        <v>0</v>
      </c>
      <c r="Q170" s="163">
        <v>0</v>
      </c>
      <c r="R170" s="163">
        <f>Q170*H170</f>
        <v>0</v>
      </c>
      <c r="S170" s="163">
        <v>0</v>
      </c>
      <c r="T170" s="164">
        <f>S170*H170</f>
        <v>0</v>
      </c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R170" s="165" t="s">
        <v>163</v>
      </c>
      <c r="AT170" s="165" t="s">
        <v>149</v>
      </c>
      <c r="AU170" s="165" t="s">
        <v>89</v>
      </c>
      <c r="AY170" s="19" t="s">
        <v>154</v>
      </c>
      <c r="BE170" s="166">
        <f>IF(N170="základní",J170,0)</f>
        <v>14647.5</v>
      </c>
      <c r="BF170" s="166">
        <f>IF(N170="snížená",J170,0)</f>
        <v>0</v>
      </c>
      <c r="BG170" s="166">
        <f>IF(N170="zákl. přenesená",J170,0)</f>
        <v>0</v>
      </c>
      <c r="BH170" s="166">
        <f>IF(N170="sníž. přenesená",J170,0)</f>
        <v>0</v>
      </c>
      <c r="BI170" s="166">
        <f>IF(N170="nulová",J170,0)</f>
        <v>0</v>
      </c>
      <c r="BJ170" s="19" t="s">
        <v>87</v>
      </c>
      <c r="BK170" s="166">
        <f>ROUND(I170*H170,2)</f>
        <v>14647.5</v>
      </c>
      <c r="BL170" s="19" t="s">
        <v>163</v>
      </c>
      <c r="BM170" s="165" t="s">
        <v>2108</v>
      </c>
    </row>
    <row r="171" spans="1:65" s="2" customFormat="1" ht="16.5" customHeight="1">
      <c r="A171" s="37"/>
      <c r="B171" s="38"/>
      <c r="C171" s="154" t="s">
        <v>8</v>
      </c>
      <c r="D171" s="154" t="s">
        <v>149</v>
      </c>
      <c r="E171" s="155" t="s">
        <v>2109</v>
      </c>
      <c r="F171" s="156" t="s">
        <v>2110</v>
      </c>
      <c r="G171" s="157" t="s">
        <v>245</v>
      </c>
      <c r="H171" s="158">
        <v>1</v>
      </c>
      <c r="I171" s="159">
        <v>546</v>
      </c>
      <c r="J171" s="160">
        <f>ROUND(I171*H171,2)</f>
        <v>546</v>
      </c>
      <c r="K171" s="156" t="s">
        <v>35</v>
      </c>
      <c r="L171" s="42"/>
      <c r="M171" s="161" t="s">
        <v>35</v>
      </c>
      <c r="N171" s="162" t="s">
        <v>50</v>
      </c>
      <c r="O171" s="67"/>
      <c r="P171" s="163">
        <f>O171*H171</f>
        <v>0</v>
      </c>
      <c r="Q171" s="163">
        <v>0</v>
      </c>
      <c r="R171" s="163">
        <f>Q171*H171</f>
        <v>0</v>
      </c>
      <c r="S171" s="163">
        <v>0</v>
      </c>
      <c r="T171" s="164">
        <f>S171*H171</f>
        <v>0</v>
      </c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R171" s="165" t="s">
        <v>163</v>
      </c>
      <c r="AT171" s="165" t="s">
        <v>149</v>
      </c>
      <c r="AU171" s="165" t="s">
        <v>89</v>
      </c>
      <c r="AY171" s="19" t="s">
        <v>154</v>
      </c>
      <c r="BE171" s="166">
        <f>IF(N171="základní",J171,0)</f>
        <v>546</v>
      </c>
      <c r="BF171" s="166">
        <f>IF(N171="snížená",J171,0)</f>
        <v>0</v>
      </c>
      <c r="BG171" s="166">
        <f>IF(N171="zákl. přenesená",J171,0)</f>
        <v>0</v>
      </c>
      <c r="BH171" s="166">
        <f>IF(N171="sníž. přenesená",J171,0)</f>
        <v>0</v>
      </c>
      <c r="BI171" s="166">
        <f>IF(N171="nulová",J171,0)</f>
        <v>0</v>
      </c>
      <c r="BJ171" s="19" t="s">
        <v>87</v>
      </c>
      <c r="BK171" s="166">
        <f>ROUND(I171*H171,2)</f>
        <v>546</v>
      </c>
      <c r="BL171" s="19" t="s">
        <v>163</v>
      </c>
      <c r="BM171" s="165" t="s">
        <v>2111</v>
      </c>
    </row>
    <row r="172" spans="1:65" s="2" customFormat="1" ht="16.5" customHeight="1">
      <c r="A172" s="37"/>
      <c r="B172" s="38"/>
      <c r="C172" s="154" t="s">
        <v>212</v>
      </c>
      <c r="D172" s="154" t="s">
        <v>149</v>
      </c>
      <c r="E172" s="155" t="s">
        <v>2112</v>
      </c>
      <c r="F172" s="156" t="s">
        <v>2113</v>
      </c>
      <c r="G172" s="157" t="s">
        <v>245</v>
      </c>
      <c r="H172" s="158">
        <v>1</v>
      </c>
      <c r="I172" s="159">
        <v>262.5</v>
      </c>
      <c r="J172" s="160">
        <f>ROUND(I172*H172,2)</f>
        <v>262.5</v>
      </c>
      <c r="K172" s="156" t="s">
        <v>35</v>
      </c>
      <c r="L172" s="42"/>
      <c r="M172" s="161" t="s">
        <v>35</v>
      </c>
      <c r="N172" s="162" t="s">
        <v>50</v>
      </c>
      <c r="O172" s="67"/>
      <c r="P172" s="163">
        <f>O172*H172</f>
        <v>0</v>
      </c>
      <c r="Q172" s="163">
        <v>0</v>
      </c>
      <c r="R172" s="163">
        <f>Q172*H172</f>
        <v>0</v>
      </c>
      <c r="S172" s="163">
        <v>0</v>
      </c>
      <c r="T172" s="164">
        <f>S172*H172</f>
        <v>0</v>
      </c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R172" s="165" t="s">
        <v>163</v>
      </c>
      <c r="AT172" s="165" t="s">
        <v>149</v>
      </c>
      <c r="AU172" s="165" t="s">
        <v>89</v>
      </c>
      <c r="AY172" s="19" t="s">
        <v>154</v>
      </c>
      <c r="BE172" s="166">
        <f>IF(N172="základní",J172,0)</f>
        <v>262.5</v>
      </c>
      <c r="BF172" s="166">
        <f>IF(N172="snížená",J172,0)</f>
        <v>0</v>
      </c>
      <c r="BG172" s="166">
        <f>IF(N172="zákl. přenesená",J172,0)</f>
        <v>0</v>
      </c>
      <c r="BH172" s="166">
        <f>IF(N172="sníž. přenesená",J172,0)</f>
        <v>0</v>
      </c>
      <c r="BI172" s="166">
        <f>IF(N172="nulová",J172,0)</f>
        <v>0</v>
      </c>
      <c r="BJ172" s="19" t="s">
        <v>87</v>
      </c>
      <c r="BK172" s="166">
        <f>ROUND(I172*H172,2)</f>
        <v>262.5</v>
      </c>
      <c r="BL172" s="19" t="s">
        <v>163</v>
      </c>
      <c r="BM172" s="165" t="s">
        <v>2114</v>
      </c>
    </row>
    <row r="173" spans="1:65" s="2" customFormat="1" ht="16.5" customHeight="1">
      <c r="A173" s="37"/>
      <c r="B173" s="38"/>
      <c r="C173" s="154" t="s">
        <v>216</v>
      </c>
      <c r="D173" s="154" t="s">
        <v>149</v>
      </c>
      <c r="E173" s="155" t="s">
        <v>2115</v>
      </c>
      <c r="F173" s="156" t="s">
        <v>2116</v>
      </c>
      <c r="G173" s="157" t="s">
        <v>152</v>
      </c>
      <c r="H173" s="158">
        <v>1</v>
      </c>
      <c r="I173" s="159">
        <v>3150</v>
      </c>
      <c r="J173" s="160">
        <f>ROUND(I173*H173,2)</f>
        <v>3150</v>
      </c>
      <c r="K173" s="156" t="s">
        <v>35</v>
      </c>
      <c r="L173" s="42"/>
      <c r="M173" s="161" t="s">
        <v>35</v>
      </c>
      <c r="N173" s="162" t="s">
        <v>50</v>
      </c>
      <c r="O173" s="67"/>
      <c r="P173" s="163">
        <f>O173*H173</f>
        <v>0</v>
      </c>
      <c r="Q173" s="163">
        <v>0</v>
      </c>
      <c r="R173" s="163">
        <f>Q173*H173</f>
        <v>0</v>
      </c>
      <c r="S173" s="163">
        <v>0</v>
      </c>
      <c r="T173" s="164">
        <f>S173*H173</f>
        <v>0</v>
      </c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R173" s="165" t="s">
        <v>163</v>
      </c>
      <c r="AT173" s="165" t="s">
        <v>149</v>
      </c>
      <c r="AU173" s="165" t="s">
        <v>89</v>
      </c>
      <c r="AY173" s="19" t="s">
        <v>154</v>
      </c>
      <c r="BE173" s="166">
        <f>IF(N173="základní",J173,0)</f>
        <v>3150</v>
      </c>
      <c r="BF173" s="166">
        <f>IF(N173="snížená",J173,0)</f>
        <v>0</v>
      </c>
      <c r="BG173" s="166">
        <f>IF(N173="zákl. přenesená",J173,0)</f>
        <v>0</v>
      </c>
      <c r="BH173" s="166">
        <f>IF(N173="sníž. přenesená",J173,0)</f>
        <v>0</v>
      </c>
      <c r="BI173" s="166">
        <f>IF(N173="nulová",J173,0)</f>
        <v>0</v>
      </c>
      <c r="BJ173" s="19" t="s">
        <v>87</v>
      </c>
      <c r="BK173" s="166">
        <f>ROUND(I173*H173,2)</f>
        <v>3150</v>
      </c>
      <c r="BL173" s="19" t="s">
        <v>163</v>
      </c>
      <c r="BM173" s="165" t="s">
        <v>2117</v>
      </c>
    </row>
    <row r="174" spans="1:65" s="12" customFormat="1" ht="22.75" customHeight="1">
      <c r="B174" s="188"/>
      <c r="C174" s="189"/>
      <c r="D174" s="190" t="s">
        <v>78</v>
      </c>
      <c r="E174" s="202" t="s">
        <v>159</v>
      </c>
      <c r="F174" s="202" t="s">
        <v>1974</v>
      </c>
      <c r="G174" s="189"/>
      <c r="H174" s="189"/>
      <c r="I174" s="192"/>
      <c r="J174" s="203">
        <f>BK174</f>
        <v>0</v>
      </c>
      <c r="K174" s="189"/>
      <c r="L174" s="194"/>
      <c r="M174" s="195"/>
      <c r="N174" s="196"/>
      <c r="O174" s="196"/>
      <c r="P174" s="197">
        <v>0</v>
      </c>
      <c r="Q174" s="196"/>
      <c r="R174" s="197">
        <v>0</v>
      </c>
      <c r="S174" s="196"/>
      <c r="T174" s="198">
        <v>0</v>
      </c>
      <c r="AR174" s="199" t="s">
        <v>87</v>
      </c>
      <c r="AT174" s="200" t="s">
        <v>78</v>
      </c>
      <c r="AU174" s="200" t="s">
        <v>87</v>
      </c>
      <c r="AY174" s="199" t="s">
        <v>154</v>
      </c>
      <c r="BK174" s="201">
        <v>0</v>
      </c>
    </row>
    <row r="175" spans="1:65" s="12" customFormat="1" ht="22.75" customHeight="1">
      <c r="B175" s="188"/>
      <c r="C175" s="189"/>
      <c r="D175" s="190" t="s">
        <v>78</v>
      </c>
      <c r="E175" s="202" t="s">
        <v>2118</v>
      </c>
      <c r="F175" s="202" t="s">
        <v>2119</v>
      </c>
      <c r="G175" s="189"/>
      <c r="H175" s="189"/>
      <c r="I175" s="192"/>
      <c r="J175" s="203">
        <f>BK175</f>
        <v>28801.5</v>
      </c>
      <c r="K175" s="189"/>
      <c r="L175" s="194"/>
      <c r="M175" s="195"/>
      <c r="N175" s="196"/>
      <c r="O175" s="196"/>
      <c r="P175" s="197">
        <f>SUM(P176:P178)</f>
        <v>0</v>
      </c>
      <c r="Q175" s="196"/>
      <c r="R175" s="197">
        <f>SUM(R176:R178)</f>
        <v>0</v>
      </c>
      <c r="S175" s="196"/>
      <c r="T175" s="198">
        <f>SUM(T176:T178)</f>
        <v>0</v>
      </c>
      <c r="AR175" s="199" t="s">
        <v>87</v>
      </c>
      <c r="AT175" s="200" t="s">
        <v>78</v>
      </c>
      <c r="AU175" s="200" t="s">
        <v>87</v>
      </c>
      <c r="AY175" s="199" t="s">
        <v>154</v>
      </c>
      <c r="BK175" s="201">
        <f>SUM(BK176:BK178)</f>
        <v>28801.5</v>
      </c>
    </row>
    <row r="176" spans="1:65" s="2" customFormat="1" ht="16.5" customHeight="1">
      <c r="A176" s="37"/>
      <c r="B176" s="38"/>
      <c r="C176" s="154" t="s">
        <v>220</v>
      </c>
      <c r="D176" s="154" t="s">
        <v>149</v>
      </c>
      <c r="E176" s="155" t="s">
        <v>2120</v>
      </c>
      <c r="F176" s="156" t="s">
        <v>2121</v>
      </c>
      <c r="G176" s="157" t="s">
        <v>1980</v>
      </c>
      <c r="H176" s="158">
        <v>1</v>
      </c>
      <c r="I176" s="159">
        <v>28276.5</v>
      </c>
      <c r="J176" s="160">
        <f>ROUND(I176*H176,2)</f>
        <v>28276.5</v>
      </c>
      <c r="K176" s="156" t="s">
        <v>35</v>
      </c>
      <c r="L176" s="42"/>
      <c r="M176" s="161" t="s">
        <v>35</v>
      </c>
      <c r="N176" s="162" t="s">
        <v>50</v>
      </c>
      <c r="O176" s="67"/>
      <c r="P176" s="163">
        <f>O176*H176</f>
        <v>0</v>
      </c>
      <c r="Q176" s="163">
        <v>0</v>
      </c>
      <c r="R176" s="163">
        <f>Q176*H176</f>
        <v>0</v>
      </c>
      <c r="S176" s="163">
        <v>0</v>
      </c>
      <c r="T176" s="164">
        <f>S176*H176</f>
        <v>0</v>
      </c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R176" s="165" t="s">
        <v>163</v>
      </c>
      <c r="AT176" s="165" t="s">
        <v>149</v>
      </c>
      <c r="AU176" s="165" t="s">
        <v>89</v>
      </c>
      <c r="AY176" s="19" t="s">
        <v>154</v>
      </c>
      <c r="BE176" s="166">
        <f>IF(N176="základní",J176,0)</f>
        <v>28276.5</v>
      </c>
      <c r="BF176" s="166">
        <f>IF(N176="snížená",J176,0)</f>
        <v>0</v>
      </c>
      <c r="BG176" s="166">
        <f>IF(N176="zákl. přenesená",J176,0)</f>
        <v>0</v>
      </c>
      <c r="BH176" s="166">
        <f>IF(N176="sníž. přenesená",J176,0)</f>
        <v>0</v>
      </c>
      <c r="BI176" s="166">
        <f>IF(N176="nulová",J176,0)</f>
        <v>0</v>
      </c>
      <c r="BJ176" s="19" t="s">
        <v>87</v>
      </c>
      <c r="BK176" s="166">
        <f>ROUND(I176*H176,2)</f>
        <v>28276.5</v>
      </c>
      <c r="BL176" s="19" t="s">
        <v>163</v>
      </c>
      <c r="BM176" s="165" t="s">
        <v>2122</v>
      </c>
    </row>
    <row r="177" spans="1:65" s="2" customFormat="1" ht="16.5" customHeight="1">
      <c r="A177" s="37"/>
      <c r="B177" s="38"/>
      <c r="C177" s="154" t="s">
        <v>341</v>
      </c>
      <c r="D177" s="154" t="s">
        <v>149</v>
      </c>
      <c r="E177" s="155" t="s">
        <v>2123</v>
      </c>
      <c r="F177" s="156" t="s">
        <v>2124</v>
      </c>
      <c r="G177" s="157" t="s">
        <v>1980</v>
      </c>
      <c r="H177" s="158">
        <v>1</v>
      </c>
      <c r="I177" s="159">
        <v>300.3</v>
      </c>
      <c r="J177" s="160">
        <f>ROUND(I177*H177,2)</f>
        <v>300.3</v>
      </c>
      <c r="K177" s="156" t="s">
        <v>35</v>
      </c>
      <c r="L177" s="42"/>
      <c r="M177" s="161" t="s">
        <v>35</v>
      </c>
      <c r="N177" s="162" t="s">
        <v>50</v>
      </c>
      <c r="O177" s="67"/>
      <c r="P177" s="163">
        <f>O177*H177</f>
        <v>0</v>
      </c>
      <c r="Q177" s="163">
        <v>0</v>
      </c>
      <c r="R177" s="163">
        <f>Q177*H177</f>
        <v>0</v>
      </c>
      <c r="S177" s="163">
        <v>0</v>
      </c>
      <c r="T177" s="164">
        <f>S177*H177</f>
        <v>0</v>
      </c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R177" s="165" t="s">
        <v>163</v>
      </c>
      <c r="AT177" s="165" t="s">
        <v>149</v>
      </c>
      <c r="AU177" s="165" t="s">
        <v>89</v>
      </c>
      <c r="AY177" s="19" t="s">
        <v>154</v>
      </c>
      <c r="BE177" s="166">
        <f>IF(N177="základní",J177,0)</f>
        <v>300.3</v>
      </c>
      <c r="BF177" s="166">
        <f>IF(N177="snížená",J177,0)</f>
        <v>0</v>
      </c>
      <c r="BG177" s="166">
        <f>IF(N177="zákl. přenesená",J177,0)</f>
        <v>0</v>
      </c>
      <c r="BH177" s="166">
        <f>IF(N177="sníž. přenesená",J177,0)</f>
        <v>0</v>
      </c>
      <c r="BI177" s="166">
        <f>IF(N177="nulová",J177,0)</f>
        <v>0</v>
      </c>
      <c r="BJ177" s="19" t="s">
        <v>87</v>
      </c>
      <c r="BK177" s="166">
        <f>ROUND(I177*H177,2)</f>
        <v>300.3</v>
      </c>
      <c r="BL177" s="19" t="s">
        <v>163</v>
      </c>
      <c r="BM177" s="165" t="s">
        <v>2125</v>
      </c>
    </row>
    <row r="178" spans="1:65" s="2" customFormat="1" ht="16.5" customHeight="1">
      <c r="A178" s="37"/>
      <c r="B178" s="38"/>
      <c r="C178" s="154" t="s">
        <v>349</v>
      </c>
      <c r="D178" s="154" t="s">
        <v>149</v>
      </c>
      <c r="E178" s="155" t="s">
        <v>2126</v>
      </c>
      <c r="F178" s="156" t="s">
        <v>2127</v>
      </c>
      <c r="G178" s="157" t="s">
        <v>1980</v>
      </c>
      <c r="H178" s="158">
        <v>1</v>
      </c>
      <c r="I178" s="159">
        <v>224.7</v>
      </c>
      <c r="J178" s="160">
        <f>ROUND(I178*H178,2)</f>
        <v>224.7</v>
      </c>
      <c r="K178" s="156" t="s">
        <v>35</v>
      </c>
      <c r="L178" s="42"/>
      <c r="M178" s="161" t="s">
        <v>35</v>
      </c>
      <c r="N178" s="162" t="s">
        <v>50</v>
      </c>
      <c r="O178" s="67"/>
      <c r="P178" s="163">
        <f>O178*H178</f>
        <v>0</v>
      </c>
      <c r="Q178" s="163">
        <v>0</v>
      </c>
      <c r="R178" s="163">
        <f>Q178*H178</f>
        <v>0</v>
      </c>
      <c r="S178" s="163">
        <v>0</v>
      </c>
      <c r="T178" s="164">
        <f>S178*H178</f>
        <v>0</v>
      </c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R178" s="165" t="s">
        <v>163</v>
      </c>
      <c r="AT178" s="165" t="s">
        <v>149</v>
      </c>
      <c r="AU178" s="165" t="s">
        <v>89</v>
      </c>
      <c r="AY178" s="19" t="s">
        <v>154</v>
      </c>
      <c r="BE178" s="166">
        <f>IF(N178="základní",J178,0)</f>
        <v>224.7</v>
      </c>
      <c r="BF178" s="166">
        <f>IF(N178="snížená",J178,0)</f>
        <v>0</v>
      </c>
      <c r="BG178" s="166">
        <f>IF(N178="zákl. přenesená",J178,0)</f>
        <v>0</v>
      </c>
      <c r="BH178" s="166">
        <f>IF(N178="sníž. přenesená",J178,0)</f>
        <v>0</v>
      </c>
      <c r="BI178" s="166">
        <f>IF(N178="nulová",J178,0)</f>
        <v>0</v>
      </c>
      <c r="BJ178" s="19" t="s">
        <v>87</v>
      </c>
      <c r="BK178" s="166">
        <f>ROUND(I178*H178,2)</f>
        <v>224.7</v>
      </c>
      <c r="BL178" s="19" t="s">
        <v>163</v>
      </c>
      <c r="BM178" s="165" t="s">
        <v>2128</v>
      </c>
    </row>
    <row r="179" spans="1:65" s="12" customFormat="1" ht="22.75" customHeight="1">
      <c r="B179" s="188"/>
      <c r="C179" s="189"/>
      <c r="D179" s="190" t="s">
        <v>78</v>
      </c>
      <c r="E179" s="202" t="s">
        <v>2129</v>
      </c>
      <c r="F179" s="202" t="s">
        <v>2130</v>
      </c>
      <c r="G179" s="189"/>
      <c r="H179" s="189"/>
      <c r="I179" s="192"/>
      <c r="J179" s="203">
        <f>BK179</f>
        <v>5708.8499999999995</v>
      </c>
      <c r="K179" s="189"/>
      <c r="L179" s="194"/>
      <c r="M179" s="195"/>
      <c r="N179" s="196"/>
      <c r="O179" s="196"/>
      <c r="P179" s="197">
        <f>SUM(P180:P182)</f>
        <v>0</v>
      </c>
      <c r="Q179" s="196"/>
      <c r="R179" s="197">
        <f>SUM(R180:R182)</f>
        <v>0</v>
      </c>
      <c r="S179" s="196"/>
      <c r="T179" s="198">
        <f>SUM(T180:T182)</f>
        <v>0</v>
      </c>
      <c r="AR179" s="199" t="s">
        <v>87</v>
      </c>
      <c r="AT179" s="200" t="s">
        <v>78</v>
      </c>
      <c r="AU179" s="200" t="s">
        <v>87</v>
      </c>
      <c r="AY179" s="199" t="s">
        <v>154</v>
      </c>
      <c r="BK179" s="201">
        <f>SUM(BK180:BK182)</f>
        <v>5708.8499999999995</v>
      </c>
    </row>
    <row r="180" spans="1:65" s="2" customFormat="1" ht="16.5" customHeight="1">
      <c r="A180" s="37"/>
      <c r="B180" s="38"/>
      <c r="C180" s="154" t="s">
        <v>7</v>
      </c>
      <c r="D180" s="154" t="s">
        <v>149</v>
      </c>
      <c r="E180" s="155" t="s">
        <v>2131</v>
      </c>
      <c r="F180" s="156" t="s">
        <v>2132</v>
      </c>
      <c r="G180" s="157" t="s">
        <v>1980</v>
      </c>
      <c r="H180" s="158">
        <v>1</v>
      </c>
      <c r="I180" s="159">
        <v>1042.6500000000001</v>
      </c>
      <c r="J180" s="160">
        <f>ROUND(I180*H180,2)</f>
        <v>1042.6500000000001</v>
      </c>
      <c r="K180" s="156" t="s">
        <v>35</v>
      </c>
      <c r="L180" s="42"/>
      <c r="M180" s="161" t="s">
        <v>35</v>
      </c>
      <c r="N180" s="162" t="s">
        <v>50</v>
      </c>
      <c r="O180" s="67"/>
      <c r="P180" s="163">
        <f>O180*H180</f>
        <v>0</v>
      </c>
      <c r="Q180" s="163">
        <v>0</v>
      </c>
      <c r="R180" s="163">
        <f>Q180*H180</f>
        <v>0</v>
      </c>
      <c r="S180" s="163">
        <v>0</v>
      </c>
      <c r="T180" s="164">
        <f>S180*H180</f>
        <v>0</v>
      </c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R180" s="165" t="s">
        <v>163</v>
      </c>
      <c r="AT180" s="165" t="s">
        <v>149</v>
      </c>
      <c r="AU180" s="165" t="s">
        <v>89</v>
      </c>
      <c r="AY180" s="19" t="s">
        <v>154</v>
      </c>
      <c r="BE180" s="166">
        <f>IF(N180="základní",J180,0)</f>
        <v>1042.6500000000001</v>
      </c>
      <c r="BF180" s="166">
        <f>IF(N180="snížená",J180,0)</f>
        <v>0</v>
      </c>
      <c r="BG180" s="166">
        <f>IF(N180="zákl. přenesená",J180,0)</f>
        <v>0</v>
      </c>
      <c r="BH180" s="166">
        <f>IF(N180="sníž. přenesená",J180,0)</f>
        <v>0</v>
      </c>
      <c r="BI180" s="166">
        <f>IF(N180="nulová",J180,0)</f>
        <v>0</v>
      </c>
      <c r="BJ180" s="19" t="s">
        <v>87</v>
      </c>
      <c r="BK180" s="166">
        <f>ROUND(I180*H180,2)</f>
        <v>1042.6500000000001</v>
      </c>
      <c r="BL180" s="19" t="s">
        <v>163</v>
      </c>
      <c r="BM180" s="165" t="s">
        <v>2133</v>
      </c>
    </row>
    <row r="181" spans="1:65" s="2" customFormat="1" ht="16.5" customHeight="1">
      <c r="A181" s="37"/>
      <c r="B181" s="38"/>
      <c r="C181" s="154" t="s">
        <v>357</v>
      </c>
      <c r="D181" s="154" t="s">
        <v>149</v>
      </c>
      <c r="E181" s="155" t="s">
        <v>2134</v>
      </c>
      <c r="F181" s="156" t="s">
        <v>2135</v>
      </c>
      <c r="G181" s="157" t="s">
        <v>1980</v>
      </c>
      <c r="H181" s="158">
        <v>1</v>
      </c>
      <c r="I181" s="159">
        <v>3837.75</v>
      </c>
      <c r="J181" s="160">
        <f>ROUND(I181*H181,2)</f>
        <v>3837.75</v>
      </c>
      <c r="K181" s="156" t="s">
        <v>35</v>
      </c>
      <c r="L181" s="42"/>
      <c r="M181" s="161" t="s">
        <v>35</v>
      </c>
      <c r="N181" s="162" t="s">
        <v>50</v>
      </c>
      <c r="O181" s="67"/>
      <c r="P181" s="163">
        <f>O181*H181</f>
        <v>0</v>
      </c>
      <c r="Q181" s="163">
        <v>0</v>
      </c>
      <c r="R181" s="163">
        <f>Q181*H181</f>
        <v>0</v>
      </c>
      <c r="S181" s="163">
        <v>0</v>
      </c>
      <c r="T181" s="164">
        <f>S181*H181</f>
        <v>0</v>
      </c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R181" s="165" t="s">
        <v>163</v>
      </c>
      <c r="AT181" s="165" t="s">
        <v>149</v>
      </c>
      <c r="AU181" s="165" t="s">
        <v>89</v>
      </c>
      <c r="AY181" s="19" t="s">
        <v>154</v>
      </c>
      <c r="BE181" s="166">
        <f>IF(N181="základní",J181,0)</f>
        <v>3837.75</v>
      </c>
      <c r="BF181" s="166">
        <f>IF(N181="snížená",J181,0)</f>
        <v>0</v>
      </c>
      <c r="BG181" s="166">
        <f>IF(N181="zákl. přenesená",J181,0)</f>
        <v>0</v>
      </c>
      <c r="BH181" s="166">
        <f>IF(N181="sníž. přenesená",J181,0)</f>
        <v>0</v>
      </c>
      <c r="BI181" s="166">
        <f>IF(N181="nulová",J181,0)</f>
        <v>0</v>
      </c>
      <c r="BJ181" s="19" t="s">
        <v>87</v>
      </c>
      <c r="BK181" s="166">
        <f>ROUND(I181*H181,2)</f>
        <v>3837.75</v>
      </c>
      <c r="BL181" s="19" t="s">
        <v>163</v>
      </c>
      <c r="BM181" s="165" t="s">
        <v>2136</v>
      </c>
    </row>
    <row r="182" spans="1:65" s="2" customFormat="1" ht="16.5" customHeight="1">
      <c r="A182" s="37"/>
      <c r="B182" s="38"/>
      <c r="C182" s="154" t="s">
        <v>365</v>
      </c>
      <c r="D182" s="154" t="s">
        <v>149</v>
      </c>
      <c r="E182" s="155" t="s">
        <v>2137</v>
      </c>
      <c r="F182" s="156" t="s">
        <v>2138</v>
      </c>
      <c r="G182" s="157" t="s">
        <v>1980</v>
      </c>
      <c r="H182" s="158">
        <v>1</v>
      </c>
      <c r="I182" s="159">
        <v>828.45</v>
      </c>
      <c r="J182" s="160">
        <f>ROUND(I182*H182,2)</f>
        <v>828.45</v>
      </c>
      <c r="K182" s="156" t="s">
        <v>35</v>
      </c>
      <c r="L182" s="42"/>
      <c r="M182" s="161" t="s">
        <v>35</v>
      </c>
      <c r="N182" s="162" t="s">
        <v>50</v>
      </c>
      <c r="O182" s="67"/>
      <c r="P182" s="163">
        <f>O182*H182</f>
        <v>0</v>
      </c>
      <c r="Q182" s="163">
        <v>0</v>
      </c>
      <c r="R182" s="163">
        <f>Q182*H182</f>
        <v>0</v>
      </c>
      <c r="S182" s="163">
        <v>0</v>
      </c>
      <c r="T182" s="164">
        <f>S182*H182</f>
        <v>0</v>
      </c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R182" s="165" t="s">
        <v>163</v>
      </c>
      <c r="AT182" s="165" t="s">
        <v>149</v>
      </c>
      <c r="AU182" s="165" t="s">
        <v>89</v>
      </c>
      <c r="AY182" s="19" t="s">
        <v>154</v>
      </c>
      <c r="BE182" s="166">
        <f>IF(N182="základní",J182,0)</f>
        <v>828.45</v>
      </c>
      <c r="BF182" s="166">
        <f>IF(N182="snížená",J182,0)</f>
        <v>0</v>
      </c>
      <c r="BG182" s="166">
        <f>IF(N182="zákl. přenesená",J182,0)</f>
        <v>0</v>
      </c>
      <c r="BH182" s="166">
        <f>IF(N182="sníž. přenesená",J182,0)</f>
        <v>0</v>
      </c>
      <c r="BI182" s="166">
        <f>IF(N182="nulová",J182,0)</f>
        <v>0</v>
      </c>
      <c r="BJ182" s="19" t="s">
        <v>87</v>
      </c>
      <c r="BK182" s="166">
        <f>ROUND(I182*H182,2)</f>
        <v>828.45</v>
      </c>
      <c r="BL182" s="19" t="s">
        <v>163</v>
      </c>
      <c r="BM182" s="165" t="s">
        <v>2139</v>
      </c>
    </row>
    <row r="183" spans="1:65" s="12" customFormat="1" ht="22.75" customHeight="1">
      <c r="B183" s="188"/>
      <c r="C183" s="189"/>
      <c r="D183" s="190" t="s">
        <v>78</v>
      </c>
      <c r="E183" s="202" t="s">
        <v>2140</v>
      </c>
      <c r="F183" s="202" t="s">
        <v>2141</v>
      </c>
      <c r="G183" s="189"/>
      <c r="H183" s="189"/>
      <c r="I183" s="192"/>
      <c r="J183" s="203">
        <f>BK183</f>
        <v>2205.84</v>
      </c>
      <c r="K183" s="189"/>
      <c r="L183" s="194"/>
      <c r="M183" s="195"/>
      <c r="N183" s="196"/>
      <c r="O183" s="196"/>
      <c r="P183" s="197">
        <f>SUM(P184:P186)</f>
        <v>0</v>
      </c>
      <c r="Q183" s="196"/>
      <c r="R183" s="197">
        <f>SUM(R184:R186)</f>
        <v>0</v>
      </c>
      <c r="S183" s="196"/>
      <c r="T183" s="198">
        <f>SUM(T184:T186)</f>
        <v>0</v>
      </c>
      <c r="AR183" s="199" t="s">
        <v>87</v>
      </c>
      <c r="AT183" s="200" t="s">
        <v>78</v>
      </c>
      <c r="AU183" s="200" t="s">
        <v>87</v>
      </c>
      <c r="AY183" s="199" t="s">
        <v>154</v>
      </c>
      <c r="BK183" s="201">
        <f>SUM(BK184:BK186)</f>
        <v>2205.84</v>
      </c>
    </row>
    <row r="184" spans="1:65" s="2" customFormat="1" ht="16.5" customHeight="1">
      <c r="A184" s="37"/>
      <c r="B184" s="38"/>
      <c r="C184" s="154" t="s">
        <v>370</v>
      </c>
      <c r="D184" s="154" t="s">
        <v>149</v>
      </c>
      <c r="E184" s="155" t="s">
        <v>2142</v>
      </c>
      <c r="F184" s="156" t="s">
        <v>2143</v>
      </c>
      <c r="G184" s="157" t="s">
        <v>274</v>
      </c>
      <c r="H184" s="158">
        <v>6</v>
      </c>
      <c r="I184" s="159">
        <v>101.64</v>
      </c>
      <c r="J184" s="160">
        <f>ROUND(I184*H184,2)</f>
        <v>609.84</v>
      </c>
      <c r="K184" s="156" t="s">
        <v>35</v>
      </c>
      <c r="L184" s="42"/>
      <c r="M184" s="161" t="s">
        <v>35</v>
      </c>
      <c r="N184" s="162" t="s">
        <v>50</v>
      </c>
      <c r="O184" s="67"/>
      <c r="P184" s="163">
        <f>O184*H184</f>
        <v>0</v>
      </c>
      <c r="Q184" s="163">
        <v>0</v>
      </c>
      <c r="R184" s="163">
        <f>Q184*H184</f>
        <v>0</v>
      </c>
      <c r="S184" s="163">
        <v>0</v>
      </c>
      <c r="T184" s="164">
        <f>S184*H184</f>
        <v>0</v>
      </c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R184" s="165" t="s">
        <v>163</v>
      </c>
      <c r="AT184" s="165" t="s">
        <v>149</v>
      </c>
      <c r="AU184" s="165" t="s">
        <v>89</v>
      </c>
      <c r="AY184" s="19" t="s">
        <v>154</v>
      </c>
      <c r="BE184" s="166">
        <f>IF(N184="základní",J184,0)</f>
        <v>609.84</v>
      </c>
      <c r="BF184" s="166">
        <f>IF(N184="snížená",J184,0)</f>
        <v>0</v>
      </c>
      <c r="BG184" s="166">
        <f>IF(N184="zákl. přenesená",J184,0)</f>
        <v>0</v>
      </c>
      <c r="BH184" s="166">
        <f>IF(N184="sníž. přenesená",J184,0)</f>
        <v>0</v>
      </c>
      <c r="BI184" s="166">
        <f>IF(N184="nulová",J184,0)</f>
        <v>0</v>
      </c>
      <c r="BJ184" s="19" t="s">
        <v>87</v>
      </c>
      <c r="BK184" s="166">
        <f>ROUND(I184*H184,2)</f>
        <v>609.84</v>
      </c>
      <c r="BL184" s="19" t="s">
        <v>163</v>
      </c>
      <c r="BM184" s="165" t="s">
        <v>2144</v>
      </c>
    </row>
    <row r="185" spans="1:65" s="2" customFormat="1" ht="16.5" customHeight="1">
      <c r="A185" s="37"/>
      <c r="B185" s="38"/>
      <c r="C185" s="154" t="s">
        <v>376</v>
      </c>
      <c r="D185" s="154" t="s">
        <v>149</v>
      </c>
      <c r="E185" s="155" t="s">
        <v>2145</v>
      </c>
      <c r="F185" s="156" t="s">
        <v>2146</v>
      </c>
      <c r="G185" s="157" t="s">
        <v>274</v>
      </c>
      <c r="H185" s="158">
        <v>2</v>
      </c>
      <c r="I185" s="159">
        <v>134.4</v>
      </c>
      <c r="J185" s="160">
        <f>ROUND(I185*H185,2)</f>
        <v>268.8</v>
      </c>
      <c r="K185" s="156" t="s">
        <v>35</v>
      </c>
      <c r="L185" s="42"/>
      <c r="M185" s="161" t="s">
        <v>35</v>
      </c>
      <c r="N185" s="162" t="s">
        <v>50</v>
      </c>
      <c r="O185" s="67"/>
      <c r="P185" s="163">
        <f>O185*H185</f>
        <v>0</v>
      </c>
      <c r="Q185" s="163">
        <v>0</v>
      </c>
      <c r="R185" s="163">
        <f>Q185*H185</f>
        <v>0</v>
      </c>
      <c r="S185" s="163">
        <v>0</v>
      </c>
      <c r="T185" s="164">
        <f>S185*H185</f>
        <v>0</v>
      </c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R185" s="165" t="s">
        <v>163</v>
      </c>
      <c r="AT185" s="165" t="s">
        <v>149</v>
      </c>
      <c r="AU185" s="165" t="s">
        <v>89</v>
      </c>
      <c r="AY185" s="19" t="s">
        <v>154</v>
      </c>
      <c r="BE185" s="166">
        <f>IF(N185="základní",J185,0)</f>
        <v>268.8</v>
      </c>
      <c r="BF185" s="166">
        <f>IF(N185="snížená",J185,0)</f>
        <v>0</v>
      </c>
      <c r="BG185" s="166">
        <f>IF(N185="zákl. přenesená",J185,0)</f>
        <v>0</v>
      </c>
      <c r="BH185" s="166">
        <f>IF(N185="sníž. přenesená",J185,0)</f>
        <v>0</v>
      </c>
      <c r="BI185" s="166">
        <f>IF(N185="nulová",J185,0)</f>
        <v>0</v>
      </c>
      <c r="BJ185" s="19" t="s">
        <v>87</v>
      </c>
      <c r="BK185" s="166">
        <f>ROUND(I185*H185,2)</f>
        <v>268.8</v>
      </c>
      <c r="BL185" s="19" t="s">
        <v>163</v>
      </c>
      <c r="BM185" s="165" t="s">
        <v>2147</v>
      </c>
    </row>
    <row r="186" spans="1:65" s="2" customFormat="1" ht="16.5" customHeight="1">
      <c r="A186" s="37"/>
      <c r="B186" s="38"/>
      <c r="C186" s="154" t="s">
        <v>379</v>
      </c>
      <c r="D186" s="154" t="s">
        <v>149</v>
      </c>
      <c r="E186" s="155" t="s">
        <v>2148</v>
      </c>
      <c r="F186" s="156" t="s">
        <v>2149</v>
      </c>
      <c r="G186" s="157" t="s">
        <v>274</v>
      </c>
      <c r="H186" s="158">
        <v>8</v>
      </c>
      <c r="I186" s="159">
        <v>165.9</v>
      </c>
      <c r="J186" s="160">
        <f>ROUND(I186*H186,2)</f>
        <v>1327.2</v>
      </c>
      <c r="K186" s="156" t="s">
        <v>35</v>
      </c>
      <c r="L186" s="42"/>
      <c r="M186" s="161" t="s">
        <v>35</v>
      </c>
      <c r="N186" s="162" t="s">
        <v>50</v>
      </c>
      <c r="O186" s="67"/>
      <c r="P186" s="163">
        <f>O186*H186</f>
        <v>0</v>
      </c>
      <c r="Q186" s="163">
        <v>0</v>
      </c>
      <c r="R186" s="163">
        <f>Q186*H186</f>
        <v>0</v>
      </c>
      <c r="S186" s="163">
        <v>0</v>
      </c>
      <c r="T186" s="164">
        <f>S186*H186</f>
        <v>0</v>
      </c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R186" s="165" t="s">
        <v>163</v>
      </c>
      <c r="AT186" s="165" t="s">
        <v>149</v>
      </c>
      <c r="AU186" s="165" t="s">
        <v>89</v>
      </c>
      <c r="AY186" s="19" t="s">
        <v>154</v>
      </c>
      <c r="BE186" s="166">
        <f>IF(N186="základní",J186,0)</f>
        <v>1327.2</v>
      </c>
      <c r="BF186" s="166">
        <f>IF(N186="snížená",J186,0)</f>
        <v>0</v>
      </c>
      <c r="BG186" s="166">
        <f>IF(N186="zákl. přenesená",J186,0)</f>
        <v>0</v>
      </c>
      <c r="BH186" s="166">
        <f>IF(N186="sníž. přenesená",J186,0)</f>
        <v>0</v>
      </c>
      <c r="BI186" s="166">
        <f>IF(N186="nulová",J186,0)</f>
        <v>0</v>
      </c>
      <c r="BJ186" s="19" t="s">
        <v>87</v>
      </c>
      <c r="BK186" s="166">
        <f>ROUND(I186*H186,2)</f>
        <v>1327.2</v>
      </c>
      <c r="BL186" s="19" t="s">
        <v>163</v>
      </c>
      <c r="BM186" s="165" t="s">
        <v>2150</v>
      </c>
    </row>
    <row r="187" spans="1:65" s="12" customFormat="1" ht="22.75" customHeight="1">
      <c r="B187" s="188"/>
      <c r="C187" s="189"/>
      <c r="D187" s="190" t="s">
        <v>78</v>
      </c>
      <c r="E187" s="202" t="s">
        <v>2151</v>
      </c>
      <c r="F187" s="202" t="s">
        <v>2152</v>
      </c>
      <c r="G187" s="189"/>
      <c r="H187" s="189"/>
      <c r="I187" s="192"/>
      <c r="J187" s="203">
        <f>BK187</f>
        <v>756.80999999999983</v>
      </c>
      <c r="K187" s="189"/>
      <c r="L187" s="194"/>
      <c r="M187" s="195"/>
      <c r="N187" s="196"/>
      <c r="O187" s="196"/>
      <c r="P187" s="197">
        <f>SUM(P188:P197)</f>
        <v>0</v>
      </c>
      <c r="Q187" s="196"/>
      <c r="R187" s="197">
        <f>SUM(R188:R197)</f>
        <v>0</v>
      </c>
      <c r="S187" s="196"/>
      <c r="T187" s="198">
        <f>SUM(T188:T197)</f>
        <v>0</v>
      </c>
      <c r="AR187" s="199" t="s">
        <v>87</v>
      </c>
      <c r="AT187" s="200" t="s">
        <v>78</v>
      </c>
      <c r="AU187" s="200" t="s">
        <v>87</v>
      </c>
      <c r="AY187" s="199" t="s">
        <v>154</v>
      </c>
      <c r="BK187" s="201">
        <f>SUM(BK188:BK197)</f>
        <v>756.80999999999983</v>
      </c>
    </row>
    <row r="188" spans="1:65" s="2" customFormat="1" ht="16.5" customHeight="1">
      <c r="A188" s="37"/>
      <c r="B188" s="38"/>
      <c r="C188" s="154" t="s">
        <v>384</v>
      </c>
      <c r="D188" s="154" t="s">
        <v>149</v>
      </c>
      <c r="E188" s="155" t="s">
        <v>2153</v>
      </c>
      <c r="F188" s="156" t="s">
        <v>2154</v>
      </c>
      <c r="G188" s="157" t="s">
        <v>1980</v>
      </c>
      <c r="H188" s="158">
        <v>1</v>
      </c>
      <c r="I188" s="159">
        <v>83.48</v>
      </c>
      <c r="J188" s="160">
        <f t="shared" ref="J188:J197" si="0">ROUND(I188*H188,2)</f>
        <v>83.48</v>
      </c>
      <c r="K188" s="156" t="s">
        <v>35</v>
      </c>
      <c r="L188" s="42"/>
      <c r="M188" s="161" t="s">
        <v>35</v>
      </c>
      <c r="N188" s="162" t="s">
        <v>50</v>
      </c>
      <c r="O188" s="67"/>
      <c r="P188" s="163">
        <f t="shared" ref="P188:P197" si="1">O188*H188</f>
        <v>0</v>
      </c>
      <c r="Q188" s="163">
        <v>0</v>
      </c>
      <c r="R188" s="163">
        <f t="shared" ref="R188:R197" si="2">Q188*H188</f>
        <v>0</v>
      </c>
      <c r="S188" s="163">
        <v>0</v>
      </c>
      <c r="T188" s="164">
        <f t="shared" ref="T188:T197" si="3">S188*H188</f>
        <v>0</v>
      </c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R188" s="165" t="s">
        <v>163</v>
      </c>
      <c r="AT188" s="165" t="s">
        <v>149</v>
      </c>
      <c r="AU188" s="165" t="s">
        <v>89</v>
      </c>
      <c r="AY188" s="19" t="s">
        <v>154</v>
      </c>
      <c r="BE188" s="166">
        <f t="shared" ref="BE188:BE197" si="4">IF(N188="základní",J188,0)</f>
        <v>83.48</v>
      </c>
      <c r="BF188" s="166">
        <f t="shared" ref="BF188:BF197" si="5">IF(N188="snížená",J188,0)</f>
        <v>0</v>
      </c>
      <c r="BG188" s="166">
        <f t="shared" ref="BG188:BG197" si="6">IF(N188="zákl. přenesená",J188,0)</f>
        <v>0</v>
      </c>
      <c r="BH188" s="166">
        <f t="shared" ref="BH188:BH197" si="7">IF(N188="sníž. přenesená",J188,0)</f>
        <v>0</v>
      </c>
      <c r="BI188" s="166">
        <f t="shared" ref="BI188:BI197" si="8">IF(N188="nulová",J188,0)</f>
        <v>0</v>
      </c>
      <c r="BJ188" s="19" t="s">
        <v>87</v>
      </c>
      <c r="BK188" s="166">
        <f t="shared" ref="BK188:BK197" si="9">ROUND(I188*H188,2)</f>
        <v>83.48</v>
      </c>
      <c r="BL188" s="19" t="s">
        <v>163</v>
      </c>
      <c r="BM188" s="165" t="s">
        <v>2155</v>
      </c>
    </row>
    <row r="189" spans="1:65" s="2" customFormat="1" ht="16.5" customHeight="1">
      <c r="A189" s="37"/>
      <c r="B189" s="38"/>
      <c r="C189" s="154" t="s">
        <v>390</v>
      </c>
      <c r="D189" s="154" t="s">
        <v>149</v>
      </c>
      <c r="E189" s="155" t="s">
        <v>2156</v>
      </c>
      <c r="F189" s="156" t="s">
        <v>2157</v>
      </c>
      <c r="G189" s="157" t="s">
        <v>1980</v>
      </c>
      <c r="H189" s="158">
        <v>1</v>
      </c>
      <c r="I189" s="159">
        <v>364.35</v>
      </c>
      <c r="J189" s="160">
        <f t="shared" si="0"/>
        <v>364.35</v>
      </c>
      <c r="K189" s="156" t="s">
        <v>35</v>
      </c>
      <c r="L189" s="42"/>
      <c r="M189" s="161" t="s">
        <v>35</v>
      </c>
      <c r="N189" s="162" t="s">
        <v>50</v>
      </c>
      <c r="O189" s="67"/>
      <c r="P189" s="163">
        <f t="shared" si="1"/>
        <v>0</v>
      </c>
      <c r="Q189" s="163">
        <v>0</v>
      </c>
      <c r="R189" s="163">
        <f t="shared" si="2"/>
        <v>0</v>
      </c>
      <c r="S189" s="163">
        <v>0</v>
      </c>
      <c r="T189" s="164">
        <f t="shared" si="3"/>
        <v>0</v>
      </c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R189" s="165" t="s">
        <v>163</v>
      </c>
      <c r="AT189" s="165" t="s">
        <v>149</v>
      </c>
      <c r="AU189" s="165" t="s">
        <v>89</v>
      </c>
      <c r="AY189" s="19" t="s">
        <v>154</v>
      </c>
      <c r="BE189" s="166">
        <f t="shared" si="4"/>
        <v>364.35</v>
      </c>
      <c r="BF189" s="166">
        <f t="shared" si="5"/>
        <v>0</v>
      </c>
      <c r="BG189" s="166">
        <f t="shared" si="6"/>
        <v>0</v>
      </c>
      <c r="BH189" s="166">
        <f t="shared" si="7"/>
        <v>0</v>
      </c>
      <c r="BI189" s="166">
        <f t="shared" si="8"/>
        <v>0</v>
      </c>
      <c r="BJ189" s="19" t="s">
        <v>87</v>
      </c>
      <c r="BK189" s="166">
        <f t="shared" si="9"/>
        <v>364.35</v>
      </c>
      <c r="BL189" s="19" t="s">
        <v>163</v>
      </c>
      <c r="BM189" s="165" t="s">
        <v>2158</v>
      </c>
    </row>
    <row r="190" spans="1:65" s="2" customFormat="1" ht="16.5" customHeight="1">
      <c r="A190" s="37"/>
      <c r="B190" s="38"/>
      <c r="C190" s="154" t="s">
        <v>396</v>
      </c>
      <c r="D190" s="154" t="s">
        <v>149</v>
      </c>
      <c r="E190" s="155" t="s">
        <v>2159</v>
      </c>
      <c r="F190" s="156" t="s">
        <v>2160</v>
      </c>
      <c r="G190" s="157" t="s">
        <v>1980</v>
      </c>
      <c r="H190" s="158">
        <v>2</v>
      </c>
      <c r="I190" s="159">
        <v>25.2</v>
      </c>
      <c r="J190" s="160">
        <f t="shared" si="0"/>
        <v>50.4</v>
      </c>
      <c r="K190" s="156" t="s">
        <v>35</v>
      </c>
      <c r="L190" s="42"/>
      <c r="M190" s="161" t="s">
        <v>35</v>
      </c>
      <c r="N190" s="162" t="s">
        <v>50</v>
      </c>
      <c r="O190" s="67"/>
      <c r="P190" s="163">
        <f t="shared" si="1"/>
        <v>0</v>
      </c>
      <c r="Q190" s="163">
        <v>0</v>
      </c>
      <c r="R190" s="163">
        <f t="shared" si="2"/>
        <v>0</v>
      </c>
      <c r="S190" s="163">
        <v>0</v>
      </c>
      <c r="T190" s="164">
        <f t="shared" si="3"/>
        <v>0</v>
      </c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R190" s="165" t="s">
        <v>163</v>
      </c>
      <c r="AT190" s="165" t="s">
        <v>149</v>
      </c>
      <c r="AU190" s="165" t="s">
        <v>89</v>
      </c>
      <c r="AY190" s="19" t="s">
        <v>154</v>
      </c>
      <c r="BE190" s="166">
        <f t="shared" si="4"/>
        <v>50.4</v>
      </c>
      <c r="BF190" s="166">
        <f t="shared" si="5"/>
        <v>0</v>
      </c>
      <c r="BG190" s="166">
        <f t="shared" si="6"/>
        <v>0</v>
      </c>
      <c r="BH190" s="166">
        <f t="shared" si="7"/>
        <v>0</v>
      </c>
      <c r="BI190" s="166">
        <f t="shared" si="8"/>
        <v>0</v>
      </c>
      <c r="BJ190" s="19" t="s">
        <v>87</v>
      </c>
      <c r="BK190" s="166">
        <f t="shared" si="9"/>
        <v>50.4</v>
      </c>
      <c r="BL190" s="19" t="s">
        <v>163</v>
      </c>
      <c r="BM190" s="165" t="s">
        <v>2161</v>
      </c>
    </row>
    <row r="191" spans="1:65" s="2" customFormat="1" ht="16.5" customHeight="1">
      <c r="A191" s="37"/>
      <c r="B191" s="38"/>
      <c r="C191" s="154" t="s">
        <v>401</v>
      </c>
      <c r="D191" s="154" t="s">
        <v>149</v>
      </c>
      <c r="E191" s="155" t="s">
        <v>2162</v>
      </c>
      <c r="F191" s="156" t="s">
        <v>2163</v>
      </c>
      <c r="G191" s="157" t="s">
        <v>1980</v>
      </c>
      <c r="H191" s="158">
        <v>2</v>
      </c>
      <c r="I191" s="159">
        <v>5.57</v>
      </c>
      <c r="J191" s="160">
        <f t="shared" si="0"/>
        <v>11.14</v>
      </c>
      <c r="K191" s="156" t="s">
        <v>35</v>
      </c>
      <c r="L191" s="42"/>
      <c r="M191" s="161" t="s">
        <v>35</v>
      </c>
      <c r="N191" s="162" t="s">
        <v>50</v>
      </c>
      <c r="O191" s="67"/>
      <c r="P191" s="163">
        <f t="shared" si="1"/>
        <v>0</v>
      </c>
      <c r="Q191" s="163">
        <v>0</v>
      </c>
      <c r="R191" s="163">
        <f t="shared" si="2"/>
        <v>0</v>
      </c>
      <c r="S191" s="163">
        <v>0</v>
      </c>
      <c r="T191" s="164">
        <f t="shared" si="3"/>
        <v>0</v>
      </c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R191" s="165" t="s">
        <v>163</v>
      </c>
      <c r="AT191" s="165" t="s">
        <v>149</v>
      </c>
      <c r="AU191" s="165" t="s">
        <v>89</v>
      </c>
      <c r="AY191" s="19" t="s">
        <v>154</v>
      </c>
      <c r="BE191" s="166">
        <f t="shared" si="4"/>
        <v>11.14</v>
      </c>
      <c r="BF191" s="166">
        <f t="shared" si="5"/>
        <v>0</v>
      </c>
      <c r="BG191" s="166">
        <f t="shared" si="6"/>
        <v>0</v>
      </c>
      <c r="BH191" s="166">
        <f t="shared" si="7"/>
        <v>0</v>
      </c>
      <c r="BI191" s="166">
        <f t="shared" si="8"/>
        <v>0</v>
      </c>
      <c r="BJ191" s="19" t="s">
        <v>87</v>
      </c>
      <c r="BK191" s="166">
        <f t="shared" si="9"/>
        <v>11.14</v>
      </c>
      <c r="BL191" s="19" t="s">
        <v>163</v>
      </c>
      <c r="BM191" s="165" t="s">
        <v>2164</v>
      </c>
    </row>
    <row r="192" spans="1:65" s="2" customFormat="1" ht="16.5" customHeight="1">
      <c r="A192" s="37"/>
      <c r="B192" s="38"/>
      <c r="C192" s="154" t="s">
        <v>406</v>
      </c>
      <c r="D192" s="154" t="s">
        <v>149</v>
      </c>
      <c r="E192" s="155" t="s">
        <v>2165</v>
      </c>
      <c r="F192" s="156" t="s">
        <v>2166</v>
      </c>
      <c r="G192" s="157" t="s">
        <v>1980</v>
      </c>
      <c r="H192" s="158">
        <v>2</v>
      </c>
      <c r="I192" s="159">
        <v>25.2</v>
      </c>
      <c r="J192" s="160">
        <f t="shared" si="0"/>
        <v>50.4</v>
      </c>
      <c r="K192" s="156" t="s">
        <v>35</v>
      </c>
      <c r="L192" s="42"/>
      <c r="M192" s="161" t="s">
        <v>35</v>
      </c>
      <c r="N192" s="162" t="s">
        <v>50</v>
      </c>
      <c r="O192" s="67"/>
      <c r="P192" s="163">
        <f t="shared" si="1"/>
        <v>0</v>
      </c>
      <c r="Q192" s="163">
        <v>0</v>
      </c>
      <c r="R192" s="163">
        <f t="shared" si="2"/>
        <v>0</v>
      </c>
      <c r="S192" s="163">
        <v>0</v>
      </c>
      <c r="T192" s="164">
        <f t="shared" si="3"/>
        <v>0</v>
      </c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R192" s="165" t="s">
        <v>163</v>
      </c>
      <c r="AT192" s="165" t="s">
        <v>149</v>
      </c>
      <c r="AU192" s="165" t="s">
        <v>89</v>
      </c>
      <c r="AY192" s="19" t="s">
        <v>154</v>
      </c>
      <c r="BE192" s="166">
        <f t="shared" si="4"/>
        <v>50.4</v>
      </c>
      <c r="BF192" s="166">
        <f t="shared" si="5"/>
        <v>0</v>
      </c>
      <c r="BG192" s="166">
        <f t="shared" si="6"/>
        <v>0</v>
      </c>
      <c r="BH192" s="166">
        <f t="shared" si="7"/>
        <v>0</v>
      </c>
      <c r="BI192" s="166">
        <f t="shared" si="8"/>
        <v>0</v>
      </c>
      <c r="BJ192" s="19" t="s">
        <v>87</v>
      </c>
      <c r="BK192" s="166">
        <f t="shared" si="9"/>
        <v>50.4</v>
      </c>
      <c r="BL192" s="19" t="s">
        <v>163</v>
      </c>
      <c r="BM192" s="165" t="s">
        <v>2167</v>
      </c>
    </row>
    <row r="193" spans="1:65" s="2" customFormat="1" ht="16.5" customHeight="1">
      <c r="A193" s="37"/>
      <c r="B193" s="38"/>
      <c r="C193" s="154" t="s">
        <v>414</v>
      </c>
      <c r="D193" s="154" t="s">
        <v>149</v>
      </c>
      <c r="E193" s="155" t="s">
        <v>2168</v>
      </c>
      <c r="F193" s="156" t="s">
        <v>2169</v>
      </c>
      <c r="G193" s="157" t="s">
        <v>1980</v>
      </c>
      <c r="H193" s="158">
        <v>2</v>
      </c>
      <c r="I193" s="159">
        <v>5.57</v>
      </c>
      <c r="J193" s="160">
        <f t="shared" si="0"/>
        <v>11.14</v>
      </c>
      <c r="K193" s="156" t="s">
        <v>35</v>
      </c>
      <c r="L193" s="42"/>
      <c r="M193" s="161" t="s">
        <v>35</v>
      </c>
      <c r="N193" s="162" t="s">
        <v>50</v>
      </c>
      <c r="O193" s="67"/>
      <c r="P193" s="163">
        <f t="shared" si="1"/>
        <v>0</v>
      </c>
      <c r="Q193" s="163">
        <v>0</v>
      </c>
      <c r="R193" s="163">
        <f t="shared" si="2"/>
        <v>0</v>
      </c>
      <c r="S193" s="163">
        <v>0</v>
      </c>
      <c r="T193" s="164">
        <f t="shared" si="3"/>
        <v>0</v>
      </c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R193" s="165" t="s">
        <v>163</v>
      </c>
      <c r="AT193" s="165" t="s">
        <v>149</v>
      </c>
      <c r="AU193" s="165" t="s">
        <v>89</v>
      </c>
      <c r="AY193" s="19" t="s">
        <v>154</v>
      </c>
      <c r="BE193" s="166">
        <f t="shared" si="4"/>
        <v>11.14</v>
      </c>
      <c r="BF193" s="166">
        <f t="shared" si="5"/>
        <v>0</v>
      </c>
      <c r="BG193" s="166">
        <f t="shared" si="6"/>
        <v>0</v>
      </c>
      <c r="BH193" s="166">
        <f t="shared" si="7"/>
        <v>0</v>
      </c>
      <c r="BI193" s="166">
        <f t="shared" si="8"/>
        <v>0</v>
      </c>
      <c r="BJ193" s="19" t="s">
        <v>87</v>
      </c>
      <c r="BK193" s="166">
        <f t="shared" si="9"/>
        <v>11.14</v>
      </c>
      <c r="BL193" s="19" t="s">
        <v>163</v>
      </c>
      <c r="BM193" s="165" t="s">
        <v>2170</v>
      </c>
    </row>
    <row r="194" spans="1:65" s="2" customFormat="1" ht="16.5" customHeight="1">
      <c r="A194" s="37"/>
      <c r="B194" s="38"/>
      <c r="C194" s="154" t="s">
        <v>420</v>
      </c>
      <c r="D194" s="154" t="s">
        <v>149</v>
      </c>
      <c r="E194" s="155" t="s">
        <v>2171</v>
      </c>
      <c r="F194" s="156" t="s">
        <v>2172</v>
      </c>
      <c r="G194" s="157" t="s">
        <v>1980</v>
      </c>
      <c r="H194" s="158">
        <v>10</v>
      </c>
      <c r="I194" s="159">
        <v>12.92</v>
      </c>
      <c r="J194" s="160">
        <f t="shared" si="0"/>
        <v>129.19999999999999</v>
      </c>
      <c r="K194" s="156" t="s">
        <v>35</v>
      </c>
      <c r="L194" s="42"/>
      <c r="M194" s="161" t="s">
        <v>35</v>
      </c>
      <c r="N194" s="162" t="s">
        <v>50</v>
      </c>
      <c r="O194" s="67"/>
      <c r="P194" s="163">
        <f t="shared" si="1"/>
        <v>0</v>
      </c>
      <c r="Q194" s="163">
        <v>0</v>
      </c>
      <c r="R194" s="163">
        <f t="shared" si="2"/>
        <v>0</v>
      </c>
      <c r="S194" s="163">
        <v>0</v>
      </c>
      <c r="T194" s="164">
        <f t="shared" si="3"/>
        <v>0</v>
      </c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R194" s="165" t="s">
        <v>163</v>
      </c>
      <c r="AT194" s="165" t="s">
        <v>149</v>
      </c>
      <c r="AU194" s="165" t="s">
        <v>89</v>
      </c>
      <c r="AY194" s="19" t="s">
        <v>154</v>
      </c>
      <c r="BE194" s="166">
        <f t="shared" si="4"/>
        <v>129.19999999999999</v>
      </c>
      <c r="BF194" s="166">
        <f t="shared" si="5"/>
        <v>0</v>
      </c>
      <c r="BG194" s="166">
        <f t="shared" si="6"/>
        <v>0</v>
      </c>
      <c r="BH194" s="166">
        <f t="shared" si="7"/>
        <v>0</v>
      </c>
      <c r="BI194" s="166">
        <f t="shared" si="8"/>
        <v>0</v>
      </c>
      <c r="BJ194" s="19" t="s">
        <v>87</v>
      </c>
      <c r="BK194" s="166">
        <f t="shared" si="9"/>
        <v>129.19999999999999</v>
      </c>
      <c r="BL194" s="19" t="s">
        <v>163</v>
      </c>
      <c r="BM194" s="165" t="s">
        <v>2173</v>
      </c>
    </row>
    <row r="195" spans="1:65" s="2" customFormat="1" ht="16.5" customHeight="1">
      <c r="A195" s="37"/>
      <c r="B195" s="38"/>
      <c r="C195" s="154" t="s">
        <v>425</v>
      </c>
      <c r="D195" s="154" t="s">
        <v>149</v>
      </c>
      <c r="E195" s="155" t="s">
        <v>2174</v>
      </c>
      <c r="F195" s="156" t="s">
        <v>2175</v>
      </c>
      <c r="G195" s="157" t="s">
        <v>1980</v>
      </c>
      <c r="H195" s="158">
        <v>10</v>
      </c>
      <c r="I195" s="159">
        <v>3.15</v>
      </c>
      <c r="J195" s="160">
        <f t="shared" si="0"/>
        <v>31.5</v>
      </c>
      <c r="K195" s="156" t="s">
        <v>35</v>
      </c>
      <c r="L195" s="42"/>
      <c r="M195" s="161" t="s">
        <v>35</v>
      </c>
      <c r="N195" s="162" t="s">
        <v>50</v>
      </c>
      <c r="O195" s="67"/>
      <c r="P195" s="163">
        <f t="shared" si="1"/>
        <v>0</v>
      </c>
      <c r="Q195" s="163">
        <v>0</v>
      </c>
      <c r="R195" s="163">
        <f t="shared" si="2"/>
        <v>0</v>
      </c>
      <c r="S195" s="163">
        <v>0</v>
      </c>
      <c r="T195" s="164">
        <f t="shared" si="3"/>
        <v>0</v>
      </c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R195" s="165" t="s">
        <v>163</v>
      </c>
      <c r="AT195" s="165" t="s">
        <v>149</v>
      </c>
      <c r="AU195" s="165" t="s">
        <v>89</v>
      </c>
      <c r="AY195" s="19" t="s">
        <v>154</v>
      </c>
      <c r="BE195" s="166">
        <f t="shared" si="4"/>
        <v>31.5</v>
      </c>
      <c r="BF195" s="166">
        <f t="shared" si="5"/>
        <v>0</v>
      </c>
      <c r="BG195" s="166">
        <f t="shared" si="6"/>
        <v>0</v>
      </c>
      <c r="BH195" s="166">
        <f t="shared" si="7"/>
        <v>0</v>
      </c>
      <c r="BI195" s="166">
        <f t="shared" si="8"/>
        <v>0</v>
      </c>
      <c r="BJ195" s="19" t="s">
        <v>87</v>
      </c>
      <c r="BK195" s="166">
        <f t="shared" si="9"/>
        <v>31.5</v>
      </c>
      <c r="BL195" s="19" t="s">
        <v>163</v>
      </c>
      <c r="BM195" s="165" t="s">
        <v>2176</v>
      </c>
    </row>
    <row r="196" spans="1:65" s="2" customFormat="1" ht="16.5" customHeight="1">
      <c r="A196" s="37"/>
      <c r="B196" s="38"/>
      <c r="C196" s="154" t="s">
        <v>430</v>
      </c>
      <c r="D196" s="154" t="s">
        <v>149</v>
      </c>
      <c r="E196" s="155" t="s">
        <v>2177</v>
      </c>
      <c r="F196" s="156" t="s">
        <v>2178</v>
      </c>
      <c r="G196" s="157" t="s">
        <v>1980</v>
      </c>
      <c r="H196" s="158">
        <v>2</v>
      </c>
      <c r="I196" s="159">
        <v>9.4499999999999993</v>
      </c>
      <c r="J196" s="160">
        <f t="shared" si="0"/>
        <v>18.899999999999999</v>
      </c>
      <c r="K196" s="156" t="s">
        <v>35</v>
      </c>
      <c r="L196" s="42"/>
      <c r="M196" s="161" t="s">
        <v>35</v>
      </c>
      <c r="N196" s="162" t="s">
        <v>50</v>
      </c>
      <c r="O196" s="67"/>
      <c r="P196" s="163">
        <f t="shared" si="1"/>
        <v>0</v>
      </c>
      <c r="Q196" s="163">
        <v>0</v>
      </c>
      <c r="R196" s="163">
        <f t="shared" si="2"/>
        <v>0</v>
      </c>
      <c r="S196" s="163">
        <v>0</v>
      </c>
      <c r="T196" s="164">
        <f t="shared" si="3"/>
        <v>0</v>
      </c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R196" s="165" t="s">
        <v>163</v>
      </c>
      <c r="AT196" s="165" t="s">
        <v>149</v>
      </c>
      <c r="AU196" s="165" t="s">
        <v>89</v>
      </c>
      <c r="AY196" s="19" t="s">
        <v>154</v>
      </c>
      <c r="BE196" s="166">
        <f t="shared" si="4"/>
        <v>18.899999999999999</v>
      </c>
      <c r="BF196" s="166">
        <f t="shared" si="5"/>
        <v>0</v>
      </c>
      <c r="BG196" s="166">
        <f t="shared" si="6"/>
        <v>0</v>
      </c>
      <c r="BH196" s="166">
        <f t="shared" si="7"/>
        <v>0</v>
      </c>
      <c r="BI196" s="166">
        <f t="shared" si="8"/>
        <v>0</v>
      </c>
      <c r="BJ196" s="19" t="s">
        <v>87</v>
      </c>
      <c r="BK196" s="166">
        <f t="shared" si="9"/>
        <v>18.899999999999999</v>
      </c>
      <c r="BL196" s="19" t="s">
        <v>163</v>
      </c>
      <c r="BM196" s="165" t="s">
        <v>2179</v>
      </c>
    </row>
    <row r="197" spans="1:65" s="2" customFormat="1" ht="16.5" customHeight="1">
      <c r="A197" s="37"/>
      <c r="B197" s="38"/>
      <c r="C197" s="154" t="s">
        <v>435</v>
      </c>
      <c r="D197" s="154" t="s">
        <v>149</v>
      </c>
      <c r="E197" s="155" t="s">
        <v>2180</v>
      </c>
      <c r="F197" s="156" t="s">
        <v>2181</v>
      </c>
      <c r="G197" s="157" t="s">
        <v>1980</v>
      </c>
      <c r="H197" s="158">
        <v>2</v>
      </c>
      <c r="I197" s="159">
        <v>3.15</v>
      </c>
      <c r="J197" s="160">
        <f t="shared" si="0"/>
        <v>6.3</v>
      </c>
      <c r="K197" s="156" t="s">
        <v>35</v>
      </c>
      <c r="L197" s="42"/>
      <c r="M197" s="161" t="s">
        <v>35</v>
      </c>
      <c r="N197" s="162" t="s">
        <v>50</v>
      </c>
      <c r="O197" s="67"/>
      <c r="P197" s="163">
        <f t="shared" si="1"/>
        <v>0</v>
      </c>
      <c r="Q197" s="163">
        <v>0</v>
      </c>
      <c r="R197" s="163">
        <f t="shared" si="2"/>
        <v>0</v>
      </c>
      <c r="S197" s="163">
        <v>0</v>
      </c>
      <c r="T197" s="164">
        <f t="shared" si="3"/>
        <v>0</v>
      </c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R197" s="165" t="s">
        <v>163</v>
      </c>
      <c r="AT197" s="165" t="s">
        <v>149</v>
      </c>
      <c r="AU197" s="165" t="s">
        <v>89</v>
      </c>
      <c r="AY197" s="19" t="s">
        <v>154</v>
      </c>
      <c r="BE197" s="166">
        <f t="shared" si="4"/>
        <v>6.3</v>
      </c>
      <c r="BF197" s="166">
        <f t="shared" si="5"/>
        <v>0</v>
      </c>
      <c r="BG197" s="166">
        <f t="shared" si="6"/>
        <v>0</v>
      </c>
      <c r="BH197" s="166">
        <f t="shared" si="7"/>
        <v>0</v>
      </c>
      <c r="BI197" s="166">
        <f t="shared" si="8"/>
        <v>0</v>
      </c>
      <c r="BJ197" s="19" t="s">
        <v>87</v>
      </c>
      <c r="BK197" s="166">
        <f t="shared" si="9"/>
        <v>6.3</v>
      </c>
      <c r="BL197" s="19" t="s">
        <v>163</v>
      </c>
      <c r="BM197" s="165" t="s">
        <v>2182</v>
      </c>
    </row>
    <row r="198" spans="1:65" s="12" customFormat="1" ht="22.75" customHeight="1">
      <c r="B198" s="188"/>
      <c r="C198" s="189"/>
      <c r="D198" s="190" t="s">
        <v>78</v>
      </c>
      <c r="E198" s="202" t="s">
        <v>163</v>
      </c>
      <c r="F198" s="202" t="s">
        <v>713</v>
      </c>
      <c r="G198" s="189"/>
      <c r="H198" s="189"/>
      <c r="I198" s="192"/>
      <c r="J198" s="203">
        <f>BK198</f>
        <v>0</v>
      </c>
      <c r="K198" s="189"/>
      <c r="L198" s="194"/>
      <c r="M198" s="195"/>
      <c r="N198" s="196"/>
      <c r="O198" s="196"/>
      <c r="P198" s="197">
        <v>0</v>
      </c>
      <c r="Q198" s="196"/>
      <c r="R198" s="197">
        <v>0</v>
      </c>
      <c r="S198" s="196"/>
      <c r="T198" s="198">
        <v>0</v>
      </c>
      <c r="AR198" s="199" t="s">
        <v>87</v>
      </c>
      <c r="AT198" s="200" t="s">
        <v>78</v>
      </c>
      <c r="AU198" s="200" t="s">
        <v>87</v>
      </c>
      <c r="AY198" s="199" t="s">
        <v>154</v>
      </c>
      <c r="BK198" s="201">
        <v>0</v>
      </c>
    </row>
    <row r="199" spans="1:65" s="12" customFormat="1" ht="22.75" customHeight="1">
      <c r="B199" s="188"/>
      <c r="C199" s="189"/>
      <c r="D199" s="190" t="s">
        <v>78</v>
      </c>
      <c r="E199" s="202" t="s">
        <v>2183</v>
      </c>
      <c r="F199" s="202" t="s">
        <v>2184</v>
      </c>
      <c r="G199" s="189"/>
      <c r="H199" s="189"/>
      <c r="I199" s="192"/>
      <c r="J199" s="203">
        <f>BK199</f>
        <v>3763.31</v>
      </c>
      <c r="K199" s="189"/>
      <c r="L199" s="194"/>
      <c r="M199" s="195"/>
      <c r="N199" s="196"/>
      <c r="O199" s="196"/>
      <c r="P199" s="197">
        <f>SUM(P200:P205)</f>
        <v>0</v>
      </c>
      <c r="Q199" s="196"/>
      <c r="R199" s="197">
        <f>SUM(R200:R205)</f>
        <v>0</v>
      </c>
      <c r="S199" s="196"/>
      <c r="T199" s="198">
        <f>SUM(T200:T205)</f>
        <v>0</v>
      </c>
      <c r="AR199" s="199" t="s">
        <v>87</v>
      </c>
      <c r="AT199" s="200" t="s">
        <v>78</v>
      </c>
      <c r="AU199" s="200" t="s">
        <v>87</v>
      </c>
      <c r="AY199" s="199" t="s">
        <v>154</v>
      </c>
      <c r="BK199" s="201">
        <f>SUM(BK200:BK205)</f>
        <v>3763.31</v>
      </c>
    </row>
    <row r="200" spans="1:65" s="2" customFormat="1" ht="37.75" customHeight="1">
      <c r="A200" s="37"/>
      <c r="B200" s="38"/>
      <c r="C200" s="154" t="s">
        <v>440</v>
      </c>
      <c r="D200" s="154" t="s">
        <v>149</v>
      </c>
      <c r="E200" s="155" t="s">
        <v>2185</v>
      </c>
      <c r="F200" s="156" t="s">
        <v>2186</v>
      </c>
      <c r="G200" s="157" t="s">
        <v>1980</v>
      </c>
      <c r="H200" s="158">
        <v>1</v>
      </c>
      <c r="I200" s="159">
        <v>1854.3</v>
      </c>
      <c r="J200" s="160">
        <f t="shared" ref="J200:J205" si="10">ROUND(I200*H200,2)</f>
        <v>1854.3</v>
      </c>
      <c r="K200" s="156" t="s">
        <v>35</v>
      </c>
      <c r="L200" s="42"/>
      <c r="M200" s="161" t="s">
        <v>35</v>
      </c>
      <c r="N200" s="162" t="s">
        <v>50</v>
      </c>
      <c r="O200" s="67"/>
      <c r="P200" s="163">
        <f t="shared" ref="P200:P205" si="11">O200*H200</f>
        <v>0</v>
      </c>
      <c r="Q200" s="163">
        <v>0</v>
      </c>
      <c r="R200" s="163">
        <f t="shared" ref="R200:R205" si="12">Q200*H200</f>
        <v>0</v>
      </c>
      <c r="S200" s="163">
        <v>0</v>
      </c>
      <c r="T200" s="164">
        <f t="shared" ref="T200:T205" si="13">S200*H200</f>
        <v>0</v>
      </c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R200" s="165" t="s">
        <v>163</v>
      </c>
      <c r="AT200" s="165" t="s">
        <v>149</v>
      </c>
      <c r="AU200" s="165" t="s">
        <v>89</v>
      </c>
      <c r="AY200" s="19" t="s">
        <v>154</v>
      </c>
      <c r="BE200" s="166">
        <f t="shared" ref="BE200:BE205" si="14">IF(N200="základní",J200,0)</f>
        <v>1854.3</v>
      </c>
      <c r="BF200" s="166">
        <f t="shared" ref="BF200:BF205" si="15">IF(N200="snížená",J200,0)</f>
        <v>0</v>
      </c>
      <c r="BG200" s="166">
        <f t="shared" ref="BG200:BG205" si="16">IF(N200="zákl. přenesená",J200,0)</f>
        <v>0</v>
      </c>
      <c r="BH200" s="166">
        <f t="shared" ref="BH200:BH205" si="17">IF(N200="sníž. přenesená",J200,0)</f>
        <v>0</v>
      </c>
      <c r="BI200" s="166">
        <f t="shared" ref="BI200:BI205" si="18">IF(N200="nulová",J200,0)</f>
        <v>0</v>
      </c>
      <c r="BJ200" s="19" t="s">
        <v>87</v>
      </c>
      <c r="BK200" s="166">
        <f t="shared" ref="BK200:BK205" si="19">ROUND(I200*H200,2)</f>
        <v>1854.3</v>
      </c>
      <c r="BL200" s="19" t="s">
        <v>163</v>
      </c>
      <c r="BM200" s="165" t="s">
        <v>2187</v>
      </c>
    </row>
    <row r="201" spans="1:65" s="2" customFormat="1" ht="16.5" customHeight="1">
      <c r="A201" s="37"/>
      <c r="B201" s="38"/>
      <c r="C201" s="154" t="s">
        <v>445</v>
      </c>
      <c r="D201" s="154" t="s">
        <v>149</v>
      </c>
      <c r="E201" s="155" t="s">
        <v>2188</v>
      </c>
      <c r="F201" s="156" t="s">
        <v>2189</v>
      </c>
      <c r="G201" s="157" t="s">
        <v>1980</v>
      </c>
      <c r="H201" s="158">
        <v>4</v>
      </c>
      <c r="I201" s="159">
        <v>61.32</v>
      </c>
      <c r="J201" s="160">
        <f t="shared" si="10"/>
        <v>245.28</v>
      </c>
      <c r="K201" s="156" t="s">
        <v>35</v>
      </c>
      <c r="L201" s="42"/>
      <c r="M201" s="161" t="s">
        <v>35</v>
      </c>
      <c r="N201" s="162" t="s">
        <v>50</v>
      </c>
      <c r="O201" s="67"/>
      <c r="P201" s="163">
        <f t="shared" si="11"/>
        <v>0</v>
      </c>
      <c r="Q201" s="163">
        <v>0</v>
      </c>
      <c r="R201" s="163">
        <f t="shared" si="12"/>
        <v>0</v>
      </c>
      <c r="S201" s="163">
        <v>0</v>
      </c>
      <c r="T201" s="164">
        <f t="shared" si="13"/>
        <v>0</v>
      </c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R201" s="165" t="s">
        <v>163</v>
      </c>
      <c r="AT201" s="165" t="s">
        <v>149</v>
      </c>
      <c r="AU201" s="165" t="s">
        <v>89</v>
      </c>
      <c r="AY201" s="19" t="s">
        <v>154</v>
      </c>
      <c r="BE201" s="166">
        <f t="shared" si="14"/>
        <v>245.28</v>
      </c>
      <c r="BF201" s="166">
        <f t="shared" si="15"/>
        <v>0</v>
      </c>
      <c r="BG201" s="166">
        <f t="shared" si="16"/>
        <v>0</v>
      </c>
      <c r="BH201" s="166">
        <f t="shared" si="17"/>
        <v>0</v>
      </c>
      <c r="BI201" s="166">
        <f t="shared" si="18"/>
        <v>0</v>
      </c>
      <c r="BJ201" s="19" t="s">
        <v>87</v>
      </c>
      <c r="BK201" s="166">
        <f t="shared" si="19"/>
        <v>245.28</v>
      </c>
      <c r="BL201" s="19" t="s">
        <v>163</v>
      </c>
      <c r="BM201" s="165" t="s">
        <v>2190</v>
      </c>
    </row>
    <row r="202" spans="1:65" s="2" customFormat="1" ht="16.5" customHeight="1">
      <c r="A202" s="37"/>
      <c r="B202" s="38"/>
      <c r="C202" s="154" t="s">
        <v>450</v>
      </c>
      <c r="D202" s="154" t="s">
        <v>149</v>
      </c>
      <c r="E202" s="155" t="s">
        <v>2191</v>
      </c>
      <c r="F202" s="156" t="s">
        <v>2192</v>
      </c>
      <c r="G202" s="157" t="s">
        <v>1980</v>
      </c>
      <c r="H202" s="158">
        <v>1</v>
      </c>
      <c r="I202" s="159">
        <v>201.6</v>
      </c>
      <c r="J202" s="160">
        <f t="shared" si="10"/>
        <v>201.6</v>
      </c>
      <c r="K202" s="156" t="s">
        <v>35</v>
      </c>
      <c r="L202" s="42"/>
      <c r="M202" s="161" t="s">
        <v>35</v>
      </c>
      <c r="N202" s="162" t="s">
        <v>50</v>
      </c>
      <c r="O202" s="67"/>
      <c r="P202" s="163">
        <f t="shared" si="11"/>
        <v>0</v>
      </c>
      <c r="Q202" s="163">
        <v>0</v>
      </c>
      <c r="R202" s="163">
        <f t="shared" si="12"/>
        <v>0</v>
      </c>
      <c r="S202" s="163">
        <v>0</v>
      </c>
      <c r="T202" s="164">
        <f t="shared" si="13"/>
        <v>0</v>
      </c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R202" s="165" t="s">
        <v>163</v>
      </c>
      <c r="AT202" s="165" t="s">
        <v>149</v>
      </c>
      <c r="AU202" s="165" t="s">
        <v>89</v>
      </c>
      <c r="AY202" s="19" t="s">
        <v>154</v>
      </c>
      <c r="BE202" s="166">
        <f t="shared" si="14"/>
        <v>201.6</v>
      </c>
      <c r="BF202" s="166">
        <f t="shared" si="15"/>
        <v>0</v>
      </c>
      <c r="BG202" s="166">
        <f t="shared" si="16"/>
        <v>0</v>
      </c>
      <c r="BH202" s="166">
        <f t="shared" si="17"/>
        <v>0</v>
      </c>
      <c r="BI202" s="166">
        <f t="shared" si="18"/>
        <v>0</v>
      </c>
      <c r="BJ202" s="19" t="s">
        <v>87</v>
      </c>
      <c r="BK202" s="166">
        <f t="shared" si="19"/>
        <v>201.6</v>
      </c>
      <c r="BL202" s="19" t="s">
        <v>163</v>
      </c>
      <c r="BM202" s="165" t="s">
        <v>2193</v>
      </c>
    </row>
    <row r="203" spans="1:65" s="2" customFormat="1" ht="16.5" customHeight="1">
      <c r="A203" s="37"/>
      <c r="B203" s="38"/>
      <c r="C203" s="154" t="s">
        <v>456</v>
      </c>
      <c r="D203" s="154" t="s">
        <v>149</v>
      </c>
      <c r="E203" s="155" t="s">
        <v>2194</v>
      </c>
      <c r="F203" s="156" t="s">
        <v>2195</v>
      </c>
      <c r="G203" s="157" t="s">
        <v>1980</v>
      </c>
      <c r="H203" s="158">
        <v>4</v>
      </c>
      <c r="I203" s="159">
        <v>201.6</v>
      </c>
      <c r="J203" s="160">
        <f t="shared" si="10"/>
        <v>806.4</v>
      </c>
      <c r="K203" s="156" t="s">
        <v>35</v>
      </c>
      <c r="L203" s="42"/>
      <c r="M203" s="161" t="s">
        <v>35</v>
      </c>
      <c r="N203" s="162" t="s">
        <v>50</v>
      </c>
      <c r="O203" s="67"/>
      <c r="P203" s="163">
        <f t="shared" si="11"/>
        <v>0</v>
      </c>
      <c r="Q203" s="163">
        <v>0</v>
      </c>
      <c r="R203" s="163">
        <f t="shared" si="12"/>
        <v>0</v>
      </c>
      <c r="S203" s="163">
        <v>0</v>
      </c>
      <c r="T203" s="164">
        <f t="shared" si="13"/>
        <v>0</v>
      </c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R203" s="165" t="s">
        <v>163</v>
      </c>
      <c r="AT203" s="165" t="s">
        <v>149</v>
      </c>
      <c r="AU203" s="165" t="s">
        <v>89</v>
      </c>
      <c r="AY203" s="19" t="s">
        <v>154</v>
      </c>
      <c r="BE203" s="166">
        <f t="shared" si="14"/>
        <v>806.4</v>
      </c>
      <c r="BF203" s="166">
        <f t="shared" si="15"/>
        <v>0</v>
      </c>
      <c r="BG203" s="166">
        <f t="shared" si="16"/>
        <v>0</v>
      </c>
      <c r="BH203" s="166">
        <f t="shared" si="17"/>
        <v>0</v>
      </c>
      <c r="BI203" s="166">
        <f t="shared" si="18"/>
        <v>0</v>
      </c>
      <c r="BJ203" s="19" t="s">
        <v>87</v>
      </c>
      <c r="BK203" s="166">
        <f t="shared" si="19"/>
        <v>806.4</v>
      </c>
      <c r="BL203" s="19" t="s">
        <v>163</v>
      </c>
      <c r="BM203" s="165" t="s">
        <v>2196</v>
      </c>
    </row>
    <row r="204" spans="1:65" s="2" customFormat="1" ht="37.75" customHeight="1">
      <c r="A204" s="37"/>
      <c r="B204" s="38"/>
      <c r="C204" s="154" t="s">
        <v>462</v>
      </c>
      <c r="D204" s="154" t="s">
        <v>149</v>
      </c>
      <c r="E204" s="155" t="s">
        <v>2197</v>
      </c>
      <c r="F204" s="156" t="s">
        <v>2198</v>
      </c>
      <c r="G204" s="157" t="s">
        <v>1980</v>
      </c>
      <c r="H204" s="158">
        <v>1</v>
      </c>
      <c r="I204" s="159">
        <v>43.58</v>
      </c>
      <c r="J204" s="160">
        <f t="shared" si="10"/>
        <v>43.58</v>
      </c>
      <c r="K204" s="156" t="s">
        <v>35</v>
      </c>
      <c r="L204" s="42"/>
      <c r="M204" s="161" t="s">
        <v>35</v>
      </c>
      <c r="N204" s="162" t="s">
        <v>50</v>
      </c>
      <c r="O204" s="67"/>
      <c r="P204" s="163">
        <f t="shared" si="11"/>
        <v>0</v>
      </c>
      <c r="Q204" s="163">
        <v>0</v>
      </c>
      <c r="R204" s="163">
        <f t="shared" si="12"/>
        <v>0</v>
      </c>
      <c r="S204" s="163">
        <v>0</v>
      </c>
      <c r="T204" s="164">
        <f t="shared" si="13"/>
        <v>0</v>
      </c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R204" s="165" t="s">
        <v>163</v>
      </c>
      <c r="AT204" s="165" t="s">
        <v>149</v>
      </c>
      <c r="AU204" s="165" t="s">
        <v>89</v>
      </c>
      <c r="AY204" s="19" t="s">
        <v>154</v>
      </c>
      <c r="BE204" s="166">
        <f t="shared" si="14"/>
        <v>43.58</v>
      </c>
      <c r="BF204" s="166">
        <f t="shared" si="15"/>
        <v>0</v>
      </c>
      <c r="BG204" s="166">
        <f t="shared" si="16"/>
        <v>0</v>
      </c>
      <c r="BH204" s="166">
        <f t="shared" si="17"/>
        <v>0</v>
      </c>
      <c r="BI204" s="166">
        <f t="shared" si="18"/>
        <v>0</v>
      </c>
      <c r="BJ204" s="19" t="s">
        <v>87</v>
      </c>
      <c r="BK204" s="166">
        <f t="shared" si="19"/>
        <v>43.58</v>
      </c>
      <c r="BL204" s="19" t="s">
        <v>163</v>
      </c>
      <c r="BM204" s="165" t="s">
        <v>2199</v>
      </c>
    </row>
    <row r="205" spans="1:65" s="2" customFormat="1" ht="16.5" customHeight="1">
      <c r="A205" s="37"/>
      <c r="B205" s="38"/>
      <c r="C205" s="154" t="s">
        <v>470</v>
      </c>
      <c r="D205" s="154" t="s">
        <v>149</v>
      </c>
      <c r="E205" s="155" t="s">
        <v>2200</v>
      </c>
      <c r="F205" s="156" t="s">
        <v>2201</v>
      </c>
      <c r="G205" s="157" t="s">
        <v>1980</v>
      </c>
      <c r="H205" s="158">
        <v>1</v>
      </c>
      <c r="I205" s="159">
        <v>612.15</v>
      </c>
      <c r="J205" s="160">
        <f t="shared" si="10"/>
        <v>612.15</v>
      </c>
      <c r="K205" s="156" t="s">
        <v>35</v>
      </c>
      <c r="L205" s="42"/>
      <c r="M205" s="161" t="s">
        <v>35</v>
      </c>
      <c r="N205" s="162" t="s">
        <v>50</v>
      </c>
      <c r="O205" s="67"/>
      <c r="P205" s="163">
        <f t="shared" si="11"/>
        <v>0</v>
      </c>
      <c r="Q205" s="163">
        <v>0</v>
      </c>
      <c r="R205" s="163">
        <f t="shared" si="12"/>
        <v>0</v>
      </c>
      <c r="S205" s="163">
        <v>0</v>
      </c>
      <c r="T205" s="164">
        <f t="shared" si="13"/>
        <v>0</v>
      </c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R205" s="165" t="s">
        <v>163</v>
      </c>
      <c r="AT205" s="165" t="s">
        <v>149</v>
      </c>
      <c r="AU205" s="165" t="s">
        <v>89</v>
      </c>
      <c r="AY205" s="19" t="s">
        <v>154</v>
      </c>
      <c r="BE205" s="166">
        <f t="shared" si="14"/>
        <v>612.15</v>
      </c>
      <c r="BF205" s="166">
        <f t="shared" si="15"/>
        <v>0</v>
      </c>
      <c r="BG205" s="166">
        <f t="shared" si="16"/>
        <v>0</v>
      </c>
      <c r="BH205" s="166">
        <f t="shared" si="17"/>
        <v>0</v>
      </c>
      <c r="BI205" s="166">
        <f t="shared" si="18"/>
        <v>0</v>
      </c>
      <c r="BJ205" s="19" t="s">
        <v>87</v>
      </c>
      <c r="BK205" s="166">
        <f t="shared" si="19"/>
        <v>612.15</v>
      </c>
      <c r="BL205" s="19" t="s">
        <v>163</v>
      </c>
      <c r="BM205" s="165" t="s">
        <v>2202</v>
      </c>
    </row>
    <row r="206" spans="1:65" s="12" customFormat="1" ht="22.75" customHeight="1">
      <c r="B206" s="188"/>
      <c r="C206" s="189"/>
      <c r="D206" s="190" t="s">
        <v>78</v>
      </c>
      <c r="E206" s="202" t="s">
        <v>2203</v>
      </c>
      <c r="F206" s="202" t="s">
        <v>2204</v>
      </c>
      <c r="G206" s="189"/>
      <c r="H206" s="189"/>
      <c r="I206" s="192"/>
      <c r="J206" s="203">
        <f>BK206</f>
        <v>8837.0299999999988</v>
      </c>
      <c r="K206" s="189"/>
      <c r="L206" s="194"/>
      <c r="M206" s="195"/>
      <c r="N206" s="196"/>
      <c r="O206" s="196"/>
      <c r="P206" s="197">
        <f>SUM(P207:P219)</f>
        <v>0</v>
      </c>
      <c r="Q206" s="196"/>
      <c r="R206" s="197">
        <f>SUM(R207:R219)</f>
        <v>0</v>
      </c>
      <c r="S206" s="196"/>
      <c r="T206" s="198">
        <f>SUM(T207:T219)</f>
        <v>0</v>
      </c>
      <c r="AR206" s="199" t="s">
        <v>87</v>
      </c>
      <c r="AT206" s="200" t="s">
        <v>78</v>
      </c>
      <c r="AU206" s="200" t="s">
        <v>87</v>
      </c>
      <c r="AY206" s="199" t="s">
        <v>154</v>
      </c>
      <c r="BK206" s="201">
        <f>SUM(BK207:BK219)</f>
        <v>8837.0299999999988</v>
      </c>
    </row>
    <row r="207" spans="1:65" s="2" customFormat="1" ht="16.5" customHeight="1">
      <c r="A207" s="37"/>
      <c r="B207" s="38"/>
      <c r="C207" s="154" t="s">
        <v>477</v>
      </c>
      <c r="D207" s="154" t="s">
        <v>149</v>
      </c>
      <c r="E207" s="155" t="s">
        <v>2205</v>
      </c>
      <c r="F207" s="156" t="s">
        <v>2206</v>
      </c>
      <c r="G207" s="157" t="s">
        <v>1980</v>
      </c>
      <c r="H207" s="158">
        <v>1</v>
      </c>
      <c r="I207" s="159">
        <v>4898.25</v>
      </c>
      <c r="J207" s="160">
        <f t="shared" ref="J207:J219" si="20">ROUND(I207*H207,2)</f>
        <v>4898.25</v>
      </c>
      <c r="K207" s="156" t="s">
        <v>35</v>
      </c>
      <c r="L207" s="42"/>
      <c r="M207" s="161" t="s">
        <v>35</v>
      </c>
      <c r="N207" s="162" t="s">
        <v>50</v>
      </c>
      <c r="O207" s="67"/>
      <c r="P207" s="163">
        <f t="shared" ref="P207:P219" si="21">O207*H207</f>
        <v>0</v>
      </c>
      <c r="Q207" s="163">
        <v>0</v>
      </c>
      <c r="R207" s="163">
        <f t="shared" ref="R207:R219" si="22">Q207*H207</f>
        <v>0</v>
      </c>
      <c r="S207" s="163">
        <v>0</v>
      </c>
      <c r="T207" s="164">
        <f t="shared" ref="T207:T219" si="23">S207*H207</f>
        <v>0</v>
      </c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R207" s="165" t="s">
        <v>163</v>
      </c>
      <c r="AT207" s="165" t="s">
        <v>149</v>
      </c>
      <c r="AU207" s="165" t="s">
        <v>89</v>
      </c>
      <c r="AY207" s="19" t="s">
        <v>154</v>
      </c>
      <c r="BE207" s="166">
        <f t="shared" ref="BE207:BE219" si="24">IF(N207="základní",J207,0)</f>
        <v>4898.25</v>
      </c>
      <c r="BF207" s="166">
        <f t="shared" ref="BF207:BF219" si="25">IF(N207="snížená",J207,0)</f>
        <v>0</v>
      </c>
      <c r="BG207" s="166">
        <f t="shared" ref="BG207:BG219" si="26">IF(N207="zákl. přenesená",J207,0)</f>
        <v>0</v>
      </c>
      <c r="BH207" s="166">
        <f t="shared" ref="BH207:BH219" si="27">IF(N207="sníž. přenesená",J207,0)</f>
        <v>0</v>
      </c>
      <c r="BI207" s="166">
        <f t="shared" ref="BI207:BI219" si="28">IF(N207="nulová",J207,0)</f>
        <v>0</v>
      </c>
      <c r="BJ207" s="19" t="s">
        <v>87</v>
      </c>
      <c r="BK207" s="166">
        <f t="shared" ref="BK207:BK219" si="29">ROUND(I207*H207,2)</f>
        <v>4898.25</v>
      </c>
      <c r="BL207" s="19" t="s">
        <v>163</v>
      </c>
      <c r="BM207" s="165" t="s">
        <v>2207</v>
      </c>
    </row>
    <row r="208" spans="1:65" s="2" customFormat="1" ht="24.15" customHeight="1">
      <c r="A208" s="37"/>
      <c r="B208" s="38"/>
      <c r="C208" s="154" t="s">
        <v>484</v>
      </c>
      <c r="D208" s="154" t="s">
        <v>149</v>
      </c>
      <c r="E208" s="155" t="s">
        <v>2208</v>
      </c>
      <c r="F208" s="156" t="s">
        <v>2209</v>
      </c>
      <c r="G208" s="157" t="s">
        <v>1980</v>
      </c>
      <c r="H208" s="158">
        <v>3</v>
      </c>
      <c r="I208" s="159">
        <v>307.64999999999998</v>
      </c>
      <c r="J208" s="160">
        <f t="shared" si="20"/>
        <v>922.95</v>
      </c>
      <c r="K208" s="156" t="s">
        <v>35</v>
      </c>
      <c r="L208" s="42"/>
      <c r="M208" s="161" t="s">
        <v>35</v>
      </c>
      <c r="N208" s="162" t="s">
        <v>50</v>
      </c>
      <c r="O208" s="67"/>
      <c r="P208" s="163">
        <f t="shared" si="21"/>
        <v>0</v>
      </c>
      <c r="Q208" s="163">
        <v>0</v>
      </c>
      <c r="R208" s="163">
        <f t="shared" si="22"/>
        <v>0</v>
      </c>
      <c r="S208" s="163">
        <v>0</v>
      </c>
      <c r="T208" s="164">
        <f t="shared" si="23"/>
        <v>0</v>
      </c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R208" s="165" t="s">
        <v>163</v>
      </c>
      <c r="AT208" s="165" t="s">
        <v>149</v>
      </c>
      <c r="AU208" s="165" t="s">
        <v>89</v>
      </c>
      <c r="AY208" s="19" t="s">
        <v>154</v>
      </c>
      <c r="BE208" s="166">
        <f t="shared" si="24"/>
        <v>922.95</v>
      </c>
      <c r="BF208" s="166">
        <f t="shared" si="25"/>
        <v>0</v>
      </c>
      <c r="BG208" s="166">
        <f t="shared" si="26"/>
        <v>0</v>
      </c>
      <c r="BH208" s="166">
        <f t="shared" si="27"/>
        <v>0</v>
      </c>
      <c r="BI208" s="166">
        <f t="shared" si="28"/>
        <v>0</v>
      </c>
      <c r="BJ208" s="19" t="s">
        <v>87</v>
      </c>
      <c r="BK208" s="166">
        <f t="shared" si="29"/>
        <v>922.95</v>
      </c>
      <c r="BL208" s="19" t="s">
        <v>163</v>
      </c>
      <c r="BM208" s="165" t="s">
        <v>2210</v>
      </c>
    </row>
    <row r="209" spans="1:65" s="2" customFormat="1" ht="24.15" customHeight="1">
      <c r="A209" s="37"/>
      <c r="B209" s="38"/>
      <c r="C209" s="154" t="s">
        <v>489</v>
      </c>
      <c r="D209" s="154" t="s">
        <v>149</v>
      </c>
      <c r="E209" s="155" t="s">
        <v>2211</v>
      </c>
      <c r="F209" s="156" t="s">
        <v>2212</v>
      </c>
      <c r="G209" s="157" t="s">
        <v>1980</v>
      </c>
      <c r="H209" s="158">
        <v>1</v>
      </c>
      <c r="I209" s="159">
        <v>105</v>
      </c>
      <c r="J209" s="160">
        <f t="shared" si="20"/>
        <v>105</v>
      </c>
      <c r="K209" s="156" t="s">
        <v>35</v>
      </c>
      <c r="L209" s="42"/>
      <c r="M209" s="161" t="s">
        <v>35</v>
      </c>
      <c r="N209" s="162" t="s">
        <v>50</v>
      </c>
      <c r="O209" s="67"/>
      <c r="P209" s="163">
        <f t="shared" si="21"/>
        <v>0</v>
      </c>
      <c r="Q209" s="163">
        <v>0</v>
      </c>
      <c r="R209" s="163">
        <f t="shared" si="22"/>
        <v>0</v>
      </c>
      <c r="S209" s="163">
        <v>0</v>
      </c>
      <c r="T209" s="164">
        <f t="shared" si="23"/>
        <v>0</v>
      </c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R209" s="165" t="s">
        <v>163</v>
      </c>
      <c r="AT209" s="165" t="s">
        <v>149</v>
      </c>
      <c r="AU209" s="165" t="s">
        <v>89</v>
      </c>
      <c r="AY209" s="19" t="s">
        <v>154</v>
      </c>
      <c r="BE209" s="166">
        <f t="shared" si="24"/>
        <v>105</v>
      </c>
      <c r="BF209" s="166">
        <f t="shared" si="25"/>
        <v>0</v>
      </c>
      <c r="BG209" s="166">
        <f t="shared" si="26"/>
        <v>0</v>
      </c>
      <c r="BH209" s="166">
        <f t="shared" si="27"/>
        <v>0</v>
      </c>
      <c r="BI209" s="166">
        <f t="shared" si="28"/>
        <v>0</v>
      </c>
      <c r="BJ209" s="19" t="s">
        <v>87</v>
      </c>
      <c r="BK209" s="166">
        <f t="shared" si="29"/>
        <v>105</v>
      </c>
      <c r="BL209" s="19" t="s">
        <v>163</v>
      </c>
      <c r="BM209" s="165" t="s">
        <v>2213</v>
      </c>
    </row>
    <row r="210" spans="1:65" s="2" customFormat="1" ht="16.5" customHeight="1">
      <c r="A210" s="37"/>
      <c r="B210" s="38"/>
      <c r="C210" s="154" t="s">
        <v>494</v>
      </c>
      <c r="D210" s="154" t="s">
        <v>149</v>
      </c>
      <c r="E210" s="155" t="s">
        <v>2214</v>
      </c>
      <c r="F210" s="156" t="s">
        <v>2215</v>
      </c>
      <c r="G210" s="157" t="s">
        <v>1980</v>
      </c>
      <c r="H210" s="158">
        <v>3</v>
      </c>
      <c r="I210" s="159">
        <v>32.24</v>
      </c>
      <c r="J210" s="160">
        <f t="shared" si="20"/>
        <v>96.72</v>
      </c>
      <c r="K210" s="156" t="s">
        <v>35</v>
      </c>
      <c r="L210" s="42"/>
      <c r="M210" s="161" t="s">
        <v>35</v>
      </c>
      <c r="N210" s="162" t="s">
        <v>50</v>
      </c>
      <c r="O210" s="67"/>
      <c r="P210" s="163">
        <f t="shared" si="21"/>
        <v>0</v>
      </c>
      <c r="Q210" s="163">
        <v>0</v>
      </c>
      <c r="R210" s="163">
        <f t="shared" si="22"/>
        <v>0</v>
      </c>
      <c r="S210" s="163">
        <v>0</v>
      </c>
      <c r="T210" s="164">
        <f t="shared" si="23"/>
        <v>0</v>
      </c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R210" s="165" t="s">
        <v>163</v>
      </c>
      <c r="AT210" s="165" t="s">
        <v>149</v>
      </c>
      <c r="AU210" s="165" t="s">
        <v>89</v>
      </c>
      <c r="AY210" s="19" t="s">
        <v>154</v>
      </c>
      <c r="BE210" s="166">
        <f t="shared" si="24"/>
        <v>96.72</v>
      </c>
      <c r="BF210" s="166">
        <f t="shared" si="25"/>
        <v>0</v>
      </c>
      <c r="BG210" s="166">
        <f t="shared" si="26"/>
        <v>0</v>
      </c>
      <c r="BH210" s="166">
        <f t="shared" si="27"/>
        <v>0</v>
      </c>
      <c r="BI210" s="166">
        <f t="shared" si="28"/>
        <v>0</v>
      </c>
      <c r="BJ210" s="19" t="s">
        <v>87</v>
      </c>
      <c r="BK210" s="166">
        <f t="shared" si="29"/>
        <v>96.72</v>
      </c>
      <c r="BL210" s="19" t="s">
        <v>163</v>
      </c>
      <c r="BM210" s="165" t="s">
        <v>2216</v>
      </c>
    </row>
    <row r="211" spans="1:65" s="2" customFormat="1" ht="16.5" customHeight="1">
      <c r="A211" s="37"/>
      <c r="B211" s="38"/>
      <c r="C211" s="154" t="s">
        <v>496</v>
      </c>
      <c r="D211" s="154" t="s">
        <v>149</v>
      </c>
      <c r="E211" s="155" t="s">
        <v>2217</v>
      </c>
      <c r="F211" s="156" t="s">
        <v>2218</v>
      </c>
      <c r="G211" s="157" t="s">
        <v>1980</v>
      </c>
      <c r="H211" s="158">
        <v>1</v>
      </c>
      <c r="I211" s="159">
        <v>30.98</v>
      </c>
      <c r="J211" s="160">
        <f t="shared" si="20"/>
        <v>30.98</v>
      </c>
      <c r="K211" s="156" t="s">
        <v>35</v>
      </c>
      <c r="L211" s="42"/>
      <c r="M211" s="161" t="s">
        <v>35</v>
      </c>
      <c r="N211" s="162" t="s">
        <v>50</v>
      </c>
      <c r="O211" s="67"/>
      <c r="P211" s="163">
        <f t="shared" si="21"/>
        <v>0</v>
      </c>
      <c r="Q211" s="163">
        <v>0</v>
      </c>
      <c r="R211" s="163">
        <f t="shared" si="22"/>
        <v>0</v>
      </c>
      <c r="S211" s="163">
        <v>0</v>
      </c>
      <c r="T211" s="164">
        <f t="shared" si="23"/>
        <v>0</v>
      </c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  <c r="AE211" s="37"/>
      <c r="AR211" s="165" t="s">
        <v>163</v>
      </c>
      <c r="AT211" s="165" t="s">
        <v>149</v>
      </c>
      <c r="AU211" s="165" t="s">
        <v>89</v>
      </c>
      <c r="AY211" s="19" t="s">
        <v>154</v>
      </c>
      <c r="BE211" s="166">
        <f t="shared" si="24"/>
        <v>30.98</v>
      </c>
      <c r="BF211" s="166">
        <f t="shared" si="25"/>
        <v>0</v>
      </c>
      <c r="BG211" s="166">
        <f t="shared" si="26"/>
        <v>0</v>
      </c>
      <c r="BH211" s="166">
        <f t="shared" si="27"/>
        <v>0</v>
      </c>
      <c r="BI211" s="166">
        <f t="shared" si="28"/>
        <v>0</v>
      </c>
      <c r="BJ211" s="19" t="s">
        <v>87</v>
      </c>
      <c r="BK211" s="166">
        <f t="shared" si="29"/>
        <v>30.98</v>
      </c>
      <c r="BL211" s="19" t="s">
        <v>163</v>
      </c>
      <c r="BM211" s="165" t="s">
        <v>2219</v>
      </c>
    </row>
    <row r="212" spans="1:65" s="2" customFormat="1" ht="16.5" customHeight="1">
      <c r="A212" s="37"/>
      <c r="B212" s="38"/>
      <c r="C212" s="154" t="s">
        <v>499</v>
      </c>
      <c r="D212" s="154" t="s">
        <v>149</v>
      </c>
      <c r="E212" s="155" t="s">
        <v>2220</v>
      </c>
      <c r="F212" s="156" t="s">
        <v>2221</v>
      </c>
      <c r="G212" s="157" t="s">
        <v>1980</v>
      </c>
      <c r="H212" s="158">
        <v>6</v>
      </c>
      <c r="I212" s="159">
        <v>33.81</v>
      </c>
      <c r="J212" s="160">
        <f t="shared" si="20"/>
        <v>202.86</v>
      </c>
      <c r="K212" s="156" t="s">
        <v>35</v>
      </c>
      <c r="L212" s="42"/>
      <c r="M212" s="161" t="s">
        <v>35</v>
      </c>
      <c r="N212" s="162" t="s">
        <v>50</v>
      </c>
      <c r="O212" s="67"/>
      <c r="P212" s="163">
        <f t="shared" si="21"/>
        <v>0</v>
      </c>
      <c r="Q212" s="163">
        <v>0</v>
      </c>
      <c r="R212" s="163">
        <f t="shared" si="22"/>
        <v>0</v>
      </c>
      <c r="S212" s="163">
        <v>0</v>
      </c>
      <c r="T212" s="164">
        <f t="shared" si="23"/>
        <v>0</v>
      </c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  <c r="AE212" s="37"/>
      <c r="AR212" s="165" t="s">
        <v>163</v>
      </c>
      <c r="AT212" s="165" t="s">
        <v>149</v>
      </c>
      <c r="AU212" s="165" t="s">
        <v>89</v>
      </c>
      <c r="AY212" s="19" t="s">
        <v>154</v>
      </c>
      <c r="BE212" s="166">
        <f t="shared" si="24"/>
        <v>202.86</v>
      </c>
      <c r="BF212" s="166">
        <f t="shared" si="25"/>
        <v>0</v>
      </c>
      <c r="BG212" s="166">
        <f t="shared" si="26"/>
        <v>0</v>
      </c>
      <c r="BH212" s="166">
        <f t="shared" si="27"/>
        <v>0</v>
      </c>
      <c r="BI212" s="166">
        <f t="shared" si="28"/>
        <v>0</v>
      </c>
      <c r="BJ212" s="19" t="s">
        <v>87</v>
      </c>
      <c r="BK212" s="166">
        <f t="shared" si="29"/>
        <v>202.86</v>
      </c>
      <c r="BL212" s="19" t="s">
        <v>163</v>
      </c>
      <c r="BM212" s="165" t="s">
        <v>2222</v>
      </c>
    </row>
    <row r="213" spans="1:65" s="2" customFormat="1" ht="24.15" customHeight="1">
      <c r="A213" s="37"/>
      <c r="B213" s="38"/>
      <c r="C213" s="154" t="s">
        <v>503</v>
      </c>
      <c r="D213" s="154" t="s">
        <v>149</v>
      </c>
      <c r="E213" s="155" t="s">
        <v>2223</v>
      </c>
      <c r="F213" s="156" t="s">
        <v>2224</v>
      </c>
      <c r="G213" s="157" t="s">
        <v>1980</v>
      </c>
      <c r="H213" s="158">
        <v>1</v>
      </c>
      <c r="I213" s="159">
        <v>1338.75</v>
      </c>
      <c r="J213" s="160">
        <f t="shared" si="20"/>
        <v>1338.75</v>
      </c>
      <c r="K213" s="156" t="s">
        <v>35</v>
      </c>
      <c r="L213" s="42"/>
      <c r="M213" s="161" t="s">
        <v>35</v>
      </c>
      <c r="N213" s="162" t="s">
        <v>50</v>
      </c>
      <c r="O213" s="67"/>
      <c r="P213" s="163">
        <f t="shared" si="21"/>
        <v>0</v>
      </c>
      <c r="Q213" s="163">
        <v>0</v>
      </c>
      <c r="R213" s="163">
        <f t="shared" si="22"/>
        <v>0</v>
      </c>
      <c r="S213" s="163">
        <v>0</v>
      </c>
      <c r="T213" s="164">
        <f t="shared" si="23"/>
        <v>0</v>
      </c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  <c r="AE213" s="37"/>
      <c r="AR213" s="165" t="s">
        <v>163</v>
      </c>
      <c r="AT213" s="165" t="s">
        <v>149</v>
      </c>
      <c r="AU213" s="165" t="s">
        <v>89</v>
      </c>
      <c r="AY213" s="19" t="s">
        <v>154</v>
      </c>
      <c r="BE213" s="166">
        <f t="shared" si="24"/>
        <v>1338.75</v>
      </c>
      <c r="BF213" s="166">
        <f t="shared" si="25"/>
        <v>0</v>
      </c>
      <c r="BG213" s="166">
        <f t="shared" si="26"/>
        <v>0</v>
      </c>
      <c r="BH213" s="166">
        <f t="shared" si="27"/>
        <v>0</v>
      </c>
      <c r="BI213" s="166">
        <f t="shared" si="28"/>
        <v>0</v>
      </c>
      <c r="BJ213" s="19" t="s">
        <v>87</v>
      </c>
      <c r="BK213" s="166">
        <f t="shared" si="29"/>
        <v>1338.75</v>
      </c>
      <c r="BL213" s="19" t="s">
        <v>163</v>
      </c>
      <c r="BM213" s="165" t="s">
        <v>2225</v>
      </c>
    </row>
    <row r="214" spans="1:65" s="2" customFormat="1" ht="21.75" customHeight="1">
      <c r="A214" s="37"/>
      <c r="B214" s="38"/>
      <c r="C214" s="154" t="s">
        <v>509</v>
      </c>
      <c r="D214" s="154" t="s">
        <v>149</v>
      </c>
      <c r="E214" s="155" t="s">
        <v>2226</v>
      </c>
      <c r="F214" s="156" t="s">
        <v>2227</v>
      </c>
      <c r="G214" s="157" t="s">
        <v>1980</v>
      </c>
      <c r="H214" s="158">
        <v>1</v>
      </c>
      <c r="I214" s="159">
        <v>208.95</v>
      </c>
      <c r="J214" s="160">
        <f t="shared" si="20"/>
        <v>208.95</v>
      </c>
      <c r="K214" s="156" t="s">
        <v>35</v>
      </c>
      <c r="L214" s="42"/>
      <c r="M214" s="161" t="s">
        <v>35</v>
      </c>
      <c r="N214" s="162" t="s">
        <v>50</v>
      </c>
      <c r="O214" s="67"/>
      <c r="P214" s="163">
        <f t="shared" si="21"/>
        <v>0</v>
      </c>
      <c r="Q214" s="163">
        <v>0</v>
      </c>
      <c r="R214" s="163">
        <f t="shared" si="22"/>
        <v>0</v>
      </c>
      <c r="S214" s="163">
        <v>0</v>
      </c>
      <c r="T214" s="164">
        <f t="shared" si="23"/>
        <v>0</v>
      </c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  <c r="AE214" s="37"/>
      <c r="AR214" s="165" t="s">
        <v>163</v>
      </c>
      <c r="AT214" s="165" t="s">
        <v>149</v>
      </c>
      <c r="AU214" s="165" t="s">
        <v>89</v>
      </c>
      <c r="AY214" s="19" t="s">
        <v>154</v>
      </c>
      <c r="BE214" s="166">
        <f t="shared" si="24"/>
        <v>208.95</v>
      </c>
      <c r="BF214" s="166">
        <f t="shared" si="25"/>
        <v>0</v>
      </c>
      <c r="BG214" s="166">
        <f t="shared" si="26"/>
        <v>0</v>
      </c>
      <c r="BH214" s="166">
        <f t="shared" si="27"/>
        <v>0</v>
      </c>
      <c r="BI214" s="166">
        <f t="shared" si="28"/>
        <v>0</v>
      </c>
      <c r="BJ214" s="19" t="s">
        <v>87</v>
      </c>
      <c r="BK214" s="166">
        <f t="shared" si="29"/>
        <v>208.95</v>
      </c>
      <c r="BL214" s="19" t="s">
        <v>163</v>
      </c>
      <c r="BM214" s="165" t="s">
        <v>2228</v>
      </c>
    </row>
    <row r="215" spans="1:65" s="2" customFormat="1" ht="21.75" customHeight="1">
      <c r="A215" s="37"/>
      <c r="B215" s="38"/>
      <c r="C215" s="154" t="s">
        <v>511</v>
      </c>
      <c r="D215" s="154" t="s">
        <v>149</v>
      </c>
      <c r="E215" s="155" t="s">
        <v>2229</v>
      </c>
      <c r="F215" s="156" t="s">
        <v>2230</v>
      </c>
      <c r="G215" s="157" t="s">
        <v>1980</v>
      </c>
      <c r="H215" s="158">
        <v>1</v>
      </c>
      <c r="I215" s="159">
        <v>179.55</v>
      </c>
      <c r="J215" s="160">
        <f t="shared" si="20"/>
        <v>179.55</v>
      </c>
      <c r="K215" s="156" t="s">
        <v>35</v>
      </c>
      <c r="L215" s="42"/>
      <c r="M215" s="161" t="s">
        <v>35</v>
      </c>
      <c r="N215" s="162" t="s">
        <v>50</v>
      </c>
      <c r="O215" s="67"/>
      <c r="P215" s="163">
        <f t="shared" si="21"/>
        <v>0</v>
      </c>
      <c r="Q215" s="163">
        <v>0</v>
      </c>
      <c r="R215" s="163">
        <f t="shared" si="22"/>
        <v>0</v>
      </c>
      <c r="S215" s="163">
        <v>0</v>
      </c>
      <c r="T215" s="164">
        <f t="shared" si="23"/>
        <v>0</v>
      </c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  <c r="AE215" s="37"/>
      <c r="AR215" s="165" t="s">
        <v>163</v>
      </c>
      <c r="AT215" s="165" t="s">
        <v>149</v>
      </c>
      <c r="AU215" s="165" t="s">
        <v>89</v>
      </c>
      <c r="AY215" s="19" t="s">
        <v>154</v>
      </c>
      <c r="BE215" s="166">
        <f t="shared" si="24"/>
        <v>179.55</v>
      </c>
      <c r="BF215" s="166">
        <f t="shared" si="25"/>
        <v>0</v>
      </c>
      <c r="BG215" s="166">
        <f t="shared" si="26"/>
        <v>0</v>
      </c>
      <c r="BH215" s="166">
        <f t="shared" si="27"/>
        <v>0</v>
      </c>
      <c r="BI215" s="166">
        <f t="shared" si="28"/>
        <v>0</v>
      </c>
      <c r="BJ215" s="19" t="s">
        <v>87</v>
      </c>
      <c r="BK215" s="166">
        <f t="shared" si="29"/>
        <v>179.55</v>
      </c>
      <c r="BL215" s="19" t="s">
        <v>163</v>
      </c>
      <c r="BM215" s="165" t="s">
        <v>2231</v>
      </c>
    </row>
    <row r="216" spans="1:65" s="2" customFormat="1" ht="21.75" customHeight="1">
      <c r="A216" s="37"/>
      <c r="B216" s="38"/>
      <c r="C216" s="154" t="s">
        <v>516</v>
      </c>
      <c r="D216" s="154" t="s">
        <v>149</v>
      </c>
      <c r="E216" s="155" t="s">
        <v>2232</v>
      </c>
      <c r="F216" s="156" t="s">
        <v>2233</v>
      </c>
      <c r="G216" s="157" t="s">
        <v>1980</v>
      </c>
      <c r="H216" s="158">
        <v>1</v>
      </c>
      <c r="I216" s="159">
        <v>153.30000000000001</v>
      </c>
      <c r="J216" s="160">
        <f t="shared" si="20"/>
        <v>153.30000000000001</v>
      </c>
      <c r="K216" s="156" t="s">
        <v>35</v>
      </c>
      <c r="L216" s="42"/>
      <c r="M216" s="161" t="s">
        <v>35</v>
      </c>
      <c r="N216" s="162" t="s">
        <v>50</v>
      </c>
      <c r="O216" s="67"/>
      <c r="P216" s="163">
        <f t="shared" si="21"/>
        <v>0</v>
      </c>
      <c r="Q216" s="163">
        <v>0</v>
      </c>
      <c r="R216" s="163">
        <f t="shared" si="22"/>
        <v>0</v>
      </c>
      <c r="S216" s="163">
        <v>0</v>
      </c>
      <c r="T216" s="164">
        <f t="shared" si="23"/>
        <v>0</v>
      </c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  <c r="AE216" s="37"/>
      <c r="AR216" s="165" t="s">
        <v>163</v>
      </c>
      <c r="AT216" s="165" t="s">
        <v>149</v>
      </c>
      <c r="AU216" s="165" t="s">
        <v>89</v>
      </c>
      <c r="AY216" s="19" t="s">
        <v>154</v>
      </c>
      <c r="BE216" s="166">
        <f t="shared" si="24"/>
        <v>153.30000000000001</v>
      </c>
      <c r="BF216" s="166">
        <f t="shared" si="25"/>
        <v>0</v>
      </c>
      <c r="BG216" s="166">
        <f t="shared" si="26"/>
        <v>0</v>
      </c>
      <c r="BH216" s="166">
        <f t="shared" si="27"/>
        <v>0</v>
      </c>
      <c r="BI216" s="166">
        <f t="shared" si="28"/>
        <v>0</v>
      </c>
      <c r="BJ216" s="19" t="s">
        <v>87</v>
      </c>
      <c r="BK216" s="166">
        <f t="shared" si="29"/>
        <v>153.30000000000001</v>
      </c>
      <c r="BL216" s="19" t="s">
        <v>163</v>
      </c>
      <c r="BM216" s="165" t="s">
        <v>2234</v>
      </c>
    </row>
    <row r="217" spans="1:65" s="2" customFormat="1" ht="21.75" customHeight="1">
      <c r="A217" s="37"/>
      <c r="B217" s="38"/>
      <c r="C217" s="154" t="s">
        <v>518</v>
      </c>
      <c r="D217" s="154" t="s">
        <v>149</v>
      </c>
      <c r="E217" s="155" t="s">
        <v>2235</v>
      </c>
      <c r="F217" s="156" t="s">
        <v>2236</v>
      </c>
      <c r="G217" s="157" t="s">
        <v>1980</v>
      </c>
      <c r="H217" s="158">
        <v>1</v>
      </c>
      <c r="I217" s="159">
        <v>522.9</v>
      </c>
      <c r="J217" s="160">
        <f t="shared" si="20"/>
        <v>522.9</v>
      </c>
      <c r="K217" s="156" t="s">
        <v>35</v>
      </c>
      <c r="L217" s="42"/>
      <c r="M217" s="161" t="s">
        <v>35</v>
      </c>
      <c r="N217" s="162" t="s">
        <v>50</v>
      </c>
      <c r="O217" s="67"/>
      <c r="P217" s="163">
        <f t="shared" si="21"/>
        <v>0</v>
      </c>
      <c r="Q217" s="163">
        <v>0</v>
      </c>
      <c r="R217" s="163">
        <f t="shared" si="22"/>
        <v>0</v>
      </c>
      <c r="S217" s="163">
        <v>0</v>
      </c>
      <c r="T217" s="164">
        <f t="shared" si="23"/>
        <v>0</v>
      </c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  <c r="AE217" s="37"/>
      <c r="AR217" s="165" t="s">
        <v>163</v>
      </c>
      <c r="AT217" s="165" t="s">
        <v>149</v>
      </c>
      <c r="AU217" s="165" t="s">
        <v>89</v>
      </c>
      <c r="AY217" s="19" t="s">
        <v>154</v>
      </c>
      <c r="BE217" s="166">
        <f t="shared" si="24"/>
        <v>522.9</v>
      </c>
      <c r="BF217" s="166">
        <f t="shared" si="25"/>
        <v>0</v>
      </c>
      <c r="BG217" s="166">
        <f t="shared" si="26"/>
        <v>0</v>
      </c>
      <c r="BH217" s="166">
        <f t="shared" si="27"/>
        <v>0</v>
      </c>
      <c r="BI217" s="166">
        <f t="shared" si="28"/>
        <v>0</v>
      </c>
      <c r="BJ217" s="19" t="s">
        <v>87</v>
      </c>
      <c r="BK217" s="166">
        <f t="shared" si="29"/>
        <v>522.9</v>
      </c>
      <c r="BL217" s="19" t="s">
        <v>163</v>
      </c>
      <c r="BM217" s="165" t="s">
        <v>2237</v>
      </c>
    </row>
    <row r="218" spans="1:65" s="2" customFormat="1" ht="21.75" customHeight="1">
      <c r="A218" s="37"/>
      <c r="B218" s="38"/>
      <c r="C218" s="154" t="s">
        <v>525</v>
      </c>
      <c r="D218" s="154" t="s">
        <v>149</v>
      </c>
      <c r="E218" s="155" t="s">
        <v>2238</v>
      </c>
      <c r="F218" s="156" t="s">
        <v>2239</v>
      </c>
      <c r="G218" s="157" t="s">
        <v>1980</v>
      </c>
      <c r="H218" s="158">
        <v>1</v>
      </c>
      <c r="I218" s="159">
        <v>132.30000000000001</v>
      </c>
      <c r="J218" s="160">
        <f t="shared" si="20"/>
        <v>132.30000000000001</v>
      </c>
      <c r="K218" s="156" t="s">
        <v>35</v>
      </c>
      <c r="L218" s="42"/>
      <c r="M218" s="161" t="s">
        <v>35</v>
      </c>
      <c r="N218" s="162" t="s">
        <v>50</v>
      </c>
      <c r="O218" s="67"/>
      <c r="P218" s="163">
        <f t="shared" si="21"/>
        <v>0</v>
      </c>
      <c r="Q218" s="163">
        <v>0</v>
      </c>
      <c r="R218" s="163">
        <f t="shared" si="22"/>
        <v>0</v>
      </c>
      <c r="S218" s="163">
        <v>0</v>
      </c>
      <c r="T218" s="164">
        <f t="shared" si="23"/>
        <v>0</v>
      </c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  <c r="AE218" s="37"/>
      <c r="AR218" s="165" t="s">
        <v>163</v>
      </c>
      <c r="AT218" s="165" t="s">
        <v>149</v>
      </c>
      <c r="AU218" s="165" t="s">
        <v>89</v>
      </c>
      <c r="AY218" s="19" t="s">
        <v>154</v>
      </c>
      <c r="BE218" s="166">
        <f t="shared" si="24"/>
        <v>132.30000000000001</v>
      </c>
      <c r="BF218" s="166">
        <f t="shared" si="25"/>
        <v>0</v>
      </c>
      <c r="BG218" s="166">
        <f t="shared" si="26"/>
        <v>0</v>
      </c>
      <c r="BH218" s="166">
        <f t="shared" si="27"/>
        <v>0</v>
      </c>
      <c r="BI218" s="166">
        <f t="shared" si="28"/>
        <v>0</v>
      </c>
      <c r="BJ218" s="19" t="s">
        <v>87</v>
      </c>
      <c r="BK218" s="166">
        <f t="shared" si="29"/>
        <v>132.30000000000001</v>
      </c>
      <c r="BL218" s="19" t="s">
        <v>163</v>
      </c>
      <c r="BM218" s="165" t="s">
        <v>2240</v>
      </c>
    </row>
    <row r="219" spans="1:65" s="2" customFormat="1" ht="16.5" customHeight="1">
      <c r="A219" s="37"/>
      <c r="B219" s="38"/>
      <c r="C219" s="154" t="s">
        <v>531</v>
      </c>
      <c r="D219" s="154" t="s">
        <v>149</v>
      </c>
      <c r="E219" s="155" t="s">
        <v>2241</v>
      </c>
      <c r="F219" s="156" t="s">
        <v>2242</v>
      </c>
      <c r="G219" s="157" t="s">
        <v>1980</v>
      </c>
      <c r="H219" s="158">
        <v>2</v>
      </c>
      <c r="I219" s="159">
        <v>22.26</v>
      </c>
      <c r="J219" s="160">
        <f t="shared" si="20"/>
        <v>44.52</v>
      </c>
      <c r="K219" s="156" t="s">
        <v>35</v>
      </c>
      <c r="L219" s="42"/>
      <c r="M219" s="161" t="s">
        <v>35</v>
      </c>
      <c r="N219" s="162" t="s">
        <v>50</v>
      </c>
      <c r="O219" s="67"/>
      <c r="P219" s="163">
        <f t="shared" si="21"/>
        <v>0</v>
      </c>
      <c r="Q219" s="163">
        <v>0</v>
      </c>
      <c r="R219" s="163">
        <f t="shared" si="22"/>
        <v>0</v>
      </c>
      <c r="S219" s="163">
        <v>0</v>
      </c>
      <c r="T219" s="164">
        <f t="shared" si="23"/>
        <v>0</v>
      </c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  <c r="AE219" s="37"/>
      <c r="AR219" s="165" t="s">
        <v>163</v>
      </c>
      <c r="AT219" s="165" t="s">
        <v>149</v>
      </c>
      <c r="AU219" s="165" t="s">
        <v>89</v>
      </c>
      <c r="AY219" s="19" t="s">
        <v>154</v>
      </c>
      <c r="BE219" s="166">
        <f t="shared" si="24"/>
        <v>44.52</v>
      </c>
      <c r="BF219" s="166">
        <f t="shared" si="25"/>
        <v>0</v>
      </c>
      <c r="BG219" s="166">
        <f t="shared" si="26"/>
        <v>0</v>
      </c>
      <c r="BH219" s="166">
        <f t="shared" si="27"/>
        <v>0</v>
      </c>
      <c r="BI219" s="166">
        <f t="shared" si="28"/>
        <v>0</v>
      </c>
      <c r="BJ219" s="19" t="s">
        <v>87</v>
      </c>
      <c r="BK219" s="166">
        <f t="shared" si="29"/>
        <v>44.52</v>
      </c>
      <c r="BL219" s="19" t="s">
        <v>163</v>
      </c>
      <c r="BM219" s="165" t="s">
        <v>2243</v>
      </c>
    </row>
    <row r="220" spans="1:65" s="12" customFormat="1" ht="22.75" customHeight="1">
      <c r="B220" s="188"/>
      <c r="C220" s="189"/>
      <c r="D220" s="190" t="s">
        <v>78</v>
      </c>
      <c r="E220" s="202" t="s">
        <v>2244</v>
      </c>
      <c r="F220" s="202" t="s">
        <v>2245</v>
      </c>
      <c r="G220" s="189"/>
      <c r="H220" s="189"/>
      <c r="I220" s="192"/>
      <c r="J220" s="203">
        <f>BK220</f>
        <v>85044.75</v>
      </c>
      <c r="K220" s="189"/>
      <c r="L220" s="194"/>
      <c r="M220" s="195"/>
      <c r="N220" s="196"/>
      <c r="O220" s="196"/>
      <c r="P220" s="197">
        <f>SUM(P221:P227)</f>
        <v>0</v>
      </c>
      <c r="Q220" s="196"/>
      <c r="R220" s="197">
        <f>SUM(R221:R227)</f>
        <v>0</v>
      </c>
      <c r="S220" s="196"/>
      <c r="T220" s="198">
        <f>SUM(T221:T227)</f>
        <v>0</v>
      </c>
      <c r="AR220" s="199" t="s">
        <v>87</v>
      </c>
      <c r="AT220" s="200" t="s">
        <v>78</v>
      </c>
      <c r="AU220" s="200" t="s">
        <v>87</v>
      </c>
      <c r="AY220" s="199" t="s">
        <v>154</v>
      </c>
      <c r="BK220" s="201">
        <f>SUM(BK221:BK227)</f>
        <v>85044.75</v>
      </c>
    </row>
    <row r="221" spans="1:65" s="2" customFormat="1" ht="33" customHeight="1">
      <c r="A221" s="37"/>
      <c r="B221" s="38"/>
      <c r="C221" s="154" t="s">
        <v>536</v>
      </c>
      <c r="D221" s="154" t="s">
        <v>149</v>
      </c>
      <c r="E221" s="155" t="s">
        <v>2246</v>
      </c>
      <c r="F221" s="156" t="s">
        <v>2247</v>
      </c>
      <c r="G221" s="157" t="s">
        <v>1980</v>
      </c>
      <c r="H221" s="158">
        <v>1</v>
      </c>
      <c r="I221" s="159">
        <v>1409.1</v>
      </c>
      <c r="J221" s="160">
        <f t="shared" ref="J221:J227" si="30">ROUND(I221*H221,2)</f>
        <v>1409.1</v>
      </c>
      <c r="K221" s="156" t="s">
        <v>35</v>
      </c>
      <c r="L221" s="42"/>
      <c r="M221" s="161" t="s">
        <v>35</v>
      </c>
      <c r="N221" s="162" t="s">
        <v>50</v>
      </c>
      <c r="O221" s="67"/>
      <c r="P221" s="163">
        <f t="shared" ref="P221:P227" si="31">O221*H221</f>
        <v>0</v>
      </c>
      <c r="Q221" s="163">
        <v>0</v>
      </c>
      <c r="R221" s="163">
        <f t="shared" ref="R221:R227" si="32">Q221*H221</f>
        <v>0</v>
      </c>
      <c r="S221" s="163">
        <v>0</v>
      </c>
      <c r="T221" s="164">
        <f t="shared" ref="T221:T227" si="33">S221*H221</f>
        <v>0</v>
      </c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  <c r="AE221" s="37"/>
      <c r="AR221" s="165" t="s">
        <v>163</v>
      </c>
      <c r="AT221" s="165" t="s">
        <v>149</v>
      </c>
      <c r="AU221" s="165" t="s">
        <v>89</v>
      </c>
      <c r="AY221" s="19" t="s">
        <v>154</v>
      </c>
      <c r="BE221" s="166">
        <f t="shared" ref="BE221:BE227" si="34">IF(N221="základní",J221,0)</f>
        <v>1409.1</v>
      </c>
      <c r="BF221" s="166">
        <f t="shared" ref="BF221:BF227" si="35">IF(N221="snížená",J221,0)</f>
        <v>0</v>
      </c>
      <c r="BG221" s="166">
        <f t="shared" ref="BG221:BG227" si="36">IF(N221="zákl. přenesená",J221,0)</f>
        <v>0</v>
      </c>
      <c r="BH221" s="166">
        <f t="shared" ref="BH221:BH227" si="37">IF(N221="sníž. přenesená",J221,0)</f>
        <v>0</v>
      </c>
      <c r="BI221" s="166">
        <f t="shared" ref="BI221:BI227" si="38">IF(N221="nulová",J221,0)</f>
        <v>0</v>
      </c>
      <c r="BJ221" s="19" t="s">
        <v>87</v>
      </c>
      <c r="BK221" s="166">
        <f t="shared" ref="BK221:BK227" si="39">ROUND(I221*H221,2)</f>
        <v>1409.1</v>
      </c>
      <c r="BL221" s="19" t="s">
        <v>163</v>
      </c>
      <c r="BM221" s="165" t="s">
        <v>2248</v>
      </c>
    </row>
    <row r="222" spans="1:65" s="2" customFormat="1" ht="16.5" customHeight="1">
      <c r="A222" s="37"/>
      <c r="B222" s="38"/>
      <c r="C222" s="154" t="s">
        <v>541</v>
      </c>
      <c r="D222" s="154" t="s">
        <v>149</v>
      </c>
      <c r="E222" s="155" t="s">
        <v>2249</v>
      </c>
      <c r="F222" s="156" t="s">
        <v>2250</v>
      </c>
      <c r="G222" s="157" t="s">
        <v>1980</v>
      </c>
      <c r="H222" s="158">
        <v>2</v>
      </c>
      <c r="I222" s="159">
        <v>1940.4</v>
      </c>
      <c r="J222" s="160">
        <f t="shared" si="30"/>
        <v>3880.8</v>
      </c>
      <c r="K222" s="156" t="s">
        <v>35</v>
      </c>
      <c r="L222" s="42"/>
      <c r="M222" s="161" t="s">
        <v>35</v>
      </c>
      <c r="N222" s="162" t="s">
        <v>50</v>
      </c>
      <c r="O222" s="67"/>
      <c r="P222" s="163">
        <f t="shared" si="31"/>
        <v>0</v>
      </c>
      <c r="Q222" s="163">
        <v>0</v>
      </c>
      <c r="R222" s="163">
        <f t="shared" si="32"/>
        <v>0</v>
      </c>
      <c r="S222" s="163">
        <v>0</v>
      </c>
      <c r="T222" s="164">
        <f t="shared" si="33"/>
        <v>0</v>
      </c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  <c r="AE222" s="37"/>
      <c r="AR222" s="165" t="s">
        <v>163</v>
      </c>
      <c r="AT222" s="165" t="s">
        <v>149</v>
      </c>
      <c r="AU222" s="165" t="s">
        <v>89</v>
      </c>
      <c r="AY222" s="19" t="s">
        <v>154</v>
      </c>
      <c r="BE222" s="166">
        <f t="shared" si="34"/>
        <v>3880.8</v>
      </c>
      <c r="BF222" s="166">
        <f t="shared" si="35"/>
        <v>0</v>
      </c>
      <c r="BG222" s="166">
        <f t="shared" si="36"/>
        <v>0</v>
      </c>
      <c r="BH222" s="166">
        <f t="shared" si="37"/>
        <v>0</v>
      </c>
      <c r="BI222" s="166">
        <f t="shared" si="38"/>
        <v>0</v>
      </c>
      <c r="BJ222" s="19" t="s">
        <v>87</v>
      </c>
      <c r="BK222" s="166">
        <f t="shared" si="39"/>
        <v>3880.8</v>
      </c>
      <c r="BL222" s="19" t="s">
        <v>163</v>
      </c>
      <c r="BM222" s="165" t="s">
        <v>2251</v>
      </c>
    </row>
    <row r="223" spans="1:65" s="2" customFormat="1" ht="44.25" customHeight="1">
      <c r="A223" s="37"/>
      <c r="B223" s="38"/>
      <c r="C223" s="154" t="s">
        <v>547</v>
      </c>
      <c r="D223" s="154" t="s">
        <v>149</v>
      </c>
      <c r="E223" s="155" t="s">
        <v>2252</v>
      </c>
      <c r="F223" s="156" t="s">
        <v>2253</v>
      </c>
      <c r="G223" s="157" t="s">
        <v>1980</v>
      </c>
      <c r="H223" s="158">
        <v>1</v>
      </c>
      <c r="I223" s="159">
        <v>381.15</v>
      </c>
      <c r="J223" s="160">
        <f t="shared" si="30"/>
        <v>381.15</v>
      </c>
      <c r="K223" s="156" t="s">
        <v>35</v>
      </c>
      <c r="L223" s="42"/>
      <c r="M223" s="161" t="s">
        <v>35</v>
      </c>
      <c r="N223" s="162" t="s">
        <v>50</v>
      </c>
      <c r="O223" s="67"/>
      <c r="P223" s="163">
        <f t="shared" si="31"/>
        <v>0</v>
      </c>
      <c r="Q223" s="163">
        <v>0</v>
      </c>
      <c r="R223" s="163">
        <f t="shared" si="32"/>
        <v>0</v>
      </c>
      <c r="S223" s="163">
        <v>0</v>
      </c>
      <c r="T223" s="164">
        <f t="shared" si="33"/>
        <v>0</v>
      </c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  <c r="AE223" s="37"/>
      <c r="AR223" s="165" t="s">
        <v>163</v>
      </c>
      <c r="AT223" s="165" t="s">
        <v>149</v>
      </c>
      <c r="AU223" s="165" t="s">
        <v>89</v>
      </c>
      <c r="AY223" s="19" t="s">
        <v>154</v>
      </c>
      <c r="BE223" s="166">
        <f t="shared" si="34"/>
        <v>381.15</v>
      </c>
      <c r="BF223" s="166">
        <f t="shared" si="35"/>
        <v>0</v>
      </c>
      <c r="BG223" s="166">
        <f t="shared" si="36"/>
        <v>0</v>
      </c>
      <c r="BH223" s="166">
        <f t="shared" si="37"/>
        <v>0</v>
      </c>
      <c r="BI223" s="166">
        <f t="shared" si="38"/>
        <v>0</v>
      </c>
      <c r="BJ223" s="19" t="s">
        <v>87</v>
      </c>
      <c r="BK223" s="166">
        <f t="shared" si="39"/>
        <v>381.15</v>
      </c>
      <c r="BL223" s="19" t="s">
        <v>163</v>
      </c>
      <c r="BM223" s="165" t="s">
        <v>2254</v>
      </c>
    </row>
    <row r="224" spans="1:65" s="2" customFormat="1" ht="33" customHeight="1">
      <c r="A224" s="37"/>
      <c r="B224" s="38"/>
      <c r="C224" s="154" t="s">
        <v>553</v>
      </c>
      <c r="D224" s="154" t="s">
        <v>149</v>
      </c>
      <c r="E224" s="155" t="s">
        <v>2255</v>
      </c>
      <c r="F224" s="156" t="s">
        <v>2256</v>
      </c>
      <c r="G224" s="157" t="s">
        <v>1980</v>
      </c>
      <c r="H224" s="158">
        <v>1</v>
      </c>
      <c r="I224" s="159">
        <v>903</v>
      </c>
      <c r="J224" s="160">
        <f t="shared" si="30"/>
        <v>903</v>
      </c>
      <c r="K224" s="156" t="s">
        <v>35</v>
      </c>
      <c r="L224" s="42"/>
      <c r="M224" s="161" t="s">
        <v>35</v>
      </c>
      <c r="N224" s="162" t="s">
        <v>50</v>
      </c>
      <c r="O224" s="67"/>
      <c r="P224" s="163">
        <f t="shared" si="31"/>
        <v>0</v>
      </c>
      <c r="Q224" s="163">
        <v>0</v>
      </c>
      <c r="R224" s="163">
        <f t="shared" si="32"/>
        <v>0</v>
      </c>
      <c r="S224" s="163">
        <v>0</v>
      </c>
      <c r="T224" s="164">
        <f t="shared" si="33"/>
        <v>0</v>
      </c>
      <c r="U224" s="37"/>
      <c r="V224" s="37"/>
      <c r="W224" s="37"/>
      <c r="X224" s="37"/>
      <c r="Y224" s="37"/>
      <c r="Z224" s="37"/>
      <c r="AA224" s="37"/>
      <c r="AB224" s="37"/>
      <c r="AC224" s="37"/>
      <c r="AD224" s="37"/>
      <c r="AE224" s="37"/>
      <c r="AR224" s="165" t="s">
        <v>163</v>
      </c>
      <c r="AT224" s="165" t="s">
        <v>149</v>
      </c>
      <c r="AU224" s="165" t="s">
        <v>89</v>
      </c>
      <c r="AY224" s="19" t="s">
        <v>154</v>
      </c>
      <c r="BE224" s="166">
        <f t="shared" si="34"/>
        <v>903</v>
      </c>
      <c r="BF224" s="166">
        <f t="shared" si="35"/>
        <v>0</v>
      </c>
      <c r="BG224" s="166">
        <f t="shared" si="36"/>
        <v>0</v>
      </c>
      <c r="BH224" s="166">
        <f t="shared" si="37"/>
        <v>0</v>
      </c>
      <c r="BI224" s="166">
        <f t="shared" si="38"/>
        <v>0</v>
      </c>
      <c r="BJ224" s="19" t="s">
        <v>87</v>
      </c>
      <c r="BK224" s="166">
        <f t="shared" si="39"/>
        <v>903</v>
      </c>
      <c r="BL224" s="19" t="s">
        <v>163</v>
      </c>
      <c r="BM224" s="165" t="s">
        <v>2257</v>
      </c>
    </row>
    <row r="225" spans="1:65" s="2" customFormat="1" ht="16.5" customHeight="1">
      <c r="A225" s="37"/>
      <c r="B225" s="38"/>
      <c r="C225" s="154" t="s">
        <v>559</v>
      </c>
      <c r="D225" s="154" t="s">
        <v>149</v>
      </c>
      <c r="E225" s="155" t="s">
        <v>2258</v>
      </c>
      <c r="F225" s="156" t="s">
        <v>2259</v>
      </c>
      <c r="G225" s="157" t="s">
        <v>1980</v>
      </c>
      <c r="H225" s="158">
        <v>1</v>
      </c>
      <c r="I225" s="159">
        <v>370.65</v>
      </c>
      <c r="J225" s="160">
        <f t="shared" si="30"/>
        <v>370.65</v>
      </c>
      <c r="K225" s="156" t="s">
        <v>35</v>
      </c>
      <c r="L225" s="42"/>
      <c r="M225" s="161" t="s">
        <v>35</v>
      </c>
      <c r="N225" s="162" t="s">
        <v>50</v>
      </c>
      <c r="O225" s="67"/>
      <c r="P225" s="163">
        <f t="shared" si="31"/>
        <v>0</v>
      </c>
      <c r="Q225" s="163">
        <v>0</v>
      </c>
      <c r="R225" s="163">
        <f t="shared" si="32"/>
        <v>0</v>
      </c>
      <c r="S225" s="163">
        <v>0</v>
      </c>
      <c r="T225" s="164">
        <f t="shared" si="33"/>
        <v>0</v>
      </c>
      <c r="U225" s="37"/>
      <c r="V225" s="37"/>
      <c r="W225" s="37"/>
      <c r="X225" s="37"/>
      <c r="Y225" s="37"/>
      <c r="Z225" s="37"/>
      <c r="AA225" s="37"/>
      <c r="AB225" s="37"/>
      <c r="AC225" s="37"/>
      <c r="AD225" s="37"/>
      <c r="AE225" s="37"/>
      <c r="AR225" s="165" t="s">
        <v>163</v>
      </c>
      <c r="AT225" s="165" t="s">
        <v>149</v>
      </c>
      <c r="AU225" s="165" t="s">
        <v>89</v>
      </c>
      <c r="AY225" s="19" t="s">
        <v>154</v>
      </c>
      <c r="BE225" s="166">
        <f t="shared" si="34"/>
        <v>370.65</v>
      </c>
      <c r="BF225" s="166">
        <f t="shared" si="35"/>
        <v>0</v>
      </c>
      <c r="BG225" s="166">
        <f t="shared" si="36"/>
        <v>0</v>
      </c>
      <c r="BH225" s="166">
        <f t="shared" si="37"/>
        <v>0</v>
      </c>
      <c r="BI225" s="166">
        <f t="shared" si="38"/>
        <v>0</v>
      </c>
      <c r="BJ225" s="19" t="s">
        <v>87</v>
      </c>
      <c r="BK225" s="166">
        <f t="shared" si="39"/>
        <v>370.65</v>
      </c>
      <c r="BL225" s="19" t="s">
        <v>163</v>
      </c>
      <c r="BM225" s="165" t="s">
        <v>2260</v>
      </c>
    </row>
    <row r="226" spans="1:65" s="2" customFormat="1" ht="24.15" customHeight="1">
      <c r="A226" s="37"/>
      <c r="B226" s="38"/>
      <c r="C226" s="154" t="s">
        <v>566</v>
      </c>
      <c r="D226" s="154" t="s">
        <v>149</v>
      </c>
      <c r="E226" s="155" t="s">
        <v>2261</v>
      </c>
      <c r="F226" s="156" t="s">
        <v>2262</v>
      </c>
      <c r="G226" s="157" t="s">
        <v>1980</v>
      </c>
      <c r="H226" s="158">
        <v>1</v>
      </c>
      <c r="I226" s="159">
        <v>631.04999999999995</v>
      </c>
      <c r="J226" s="160">
        <f t="shared" si="30"/>
        <v>631.04999999999995</v>
      </c>
      <c r="K226" s="156" t="s">
        <v>35</v>
      </c>
      <c r="L226" s="42"/>
      <c r="M226" s="161" t="s">
        <v>35</v>
      </c>
      <c r="N226" s="162" t="s">
        <v>50</v>
      </c>
      <c r="O226" s="67"/>
      <c r="P226" s="163">
        <f t="shared" si="31"/>
        <v>0</v>
      </c>
      <c r="Q226" s="163">
        <v>0</v>
      </c>
      <c r="R226" s="163">
        <f t="shared" si="32"/>
        <v>0</v>
      </c>
      <c r="S226" s="163">
        <v>0</v>
      </c>
      <c r="T226" s="164">
        <f t="shared" si="33"/>
        <v>0</v>
      </c>
      <c r="U226" s="37"/>
      <c r="V226" s="37"/>
      <c r="W226" s="37"/>
      <c r="X226" s="37"/>
      <c r="Y226" s="37"/>
      <c r="Z226" s="37"/>
      <c r="AA226" s="37"/>
      <c r="AB226" s="37"/>
      <c r="AC226" s="37"/>
      <c r="AD226" s="37"/>
      <c r="AE226" s="37"/>
      <c r="AR226" s="165" t="s">
        <v>163</v>
      </c>
      <c r="AT226" s="165" t="s">
        <v>149</v>
      </c>
      <c r="AU226" s="165" t="s">
        <v>89</v>
      </c>
      <c r="AY226" s="19" t="s">
        <v>154</v>
      </c>
      <c r="BE226" s="166">
        <f t="shared" si="34"/>
        <v>631.04999999999995</v>
      </c>
      <c r="BF226" s="166">
        <f t="shared" si="35"/>
        <v>0</v>
      </c>
      <c r="BG226" s="166">
        <f t="shared" si="36"/>
        <v>0</v>
      </c>
      <c r="BH226" s="166">
        <f t="shared" si="37"/>
        <v>0</v>
      </c>
      <c r="BI226" s="166">
        <f t="shared" si="38"/>
        <v>0</v>
      </c>
      <c r="BJ226" s="19" t="s">
        <v>87</v>
      </c>
      <c r="BK226" s="166">
        <f t="shared" si="39"/>
        <v>631.04999999999995</v>
      </c>
      <c r="BL226" s="19" t="s">
        <v>163</v>
      </c>
      <c r="BM226" s="165" t="s">
        <v>2263</v>
      </c>
    </row>
    <row r="227" spans="1:65" s="2" customFormat="1" ht="24.15" customHeight="1">
      <c r="A227" s="37"/>
      <c r="B227" s="38"/>
      <c r="C227" s="154" t="s">
        <v>571</v>
      </c>
      <c r="D227" s="154" t="s">
        <v>149</v>
      </c>
      <c r="E227" s="155" t="s">
        <v>2264</v>
      </c>
      <c r="F227" s="156" t="s">
        <v>2265</v>
      </c>
      <c r="G227" s="157" t="s">
        <v>1980</v>
      </c>
      <c r="H227" s="158">
        <v>2</v>
      </c>
      <c r="I227" s="159">
        <v>38734.5</v>
      </c>
      <c r="J227" s="160">
        <f t="shared" si="30"/>
        <v>77469</v>
      </c>
      <c r="K227" s="156" t="s">
        <v>35</v>
      </c>
      <c r="L227" s="42"/>
      <c r="M227" s="161" t="s">
        <v>35</v>
      </c>
      <c r="N227" s="162" t="s">
        <v>50</v>
      </c>
      <c r="O227" s="67"/>
      <c r="P227" s="163">
        <f t="shared" si="31"/>
        <v>0</v>
      </c>
      <c r="Q227" s="163">
        <v>0</v>
      </c>
      <c r="R227" s="163">
        <f t="shared" si="32"/>
        <v>0</v>
      </c>
      <c r="S227" s="163">
        <v>0</v>
      </c>
      <c r="T227" s="164">
        <f t="shared" si="33"/>
        <v>0</v>
      </c>
      <c r="U227" s="37"/>
      <c r="V227" s="37"/>
      <c r="W227" s="37"/>
      <c r="X227" s="37"/>
      <c r="Y227" s="37"/>
      <c r="Z227" s="37"/>
      <c r="AA227" s="37"/>
      <c r="AB227" s="37"/>
      <c r="AC227" s="37"/>
      <c r="AD227" s="37"/>
      <c r="AE227" s="37"/>
      <c r="AR227" s="165" t="s">
        <v>163</v>
      </c>
      <c r="AT227" s="165" t="s">
        <v>149</v>
      </c>
      <c r="AU227" s="165" t="s">
        <v>89</v>
      </c>
      <c r="AY227" s="19" t="s">
        <v>154</v>
      </c>
      <c r="BE227" s="166">
        <f t="shared" si="34"/>
        <v>77469</v>
      </c>
      <c r="BF227" s="166">
        <f t="shared" si="35"/>
        <v>0</v>
      </c>
      <c r="BG227" s="166">
        <f t="shared" si="36"/>
        <v>0</v>
      </c>
      <c r="BH227" s="166">
        <f t="shared" si="37"/>
        <v>0</v>
      </c>
      <c r="BI227" s="166">
        <f t="shared" si="38"/>
        <v>0</v>
      </c>
      <c r="BJ227" s="19" t="s">
        <v>87</v>
      </c>
      <c r="BK227" s="166">
        <f t="shared" si="39"/>
        <v>77469</v>
      </c>
      <c r="BL227" s="19" t="s">
        <v>163</v>
      </c>
      <c r="BM227" s="165" t="s">
        <v>2266</v>
      </c>
    </row>
    <row r="228" spans="1:65" s="12" customFormat="1" ht="22.75" customHeight="1">
      <c r="B228" s="188"/>
      <c r="C228" s="189"/>
      <c r="D228" s="190" t="s">
        <v>78</v>
      </c>
      <c r="E228" s="202" t="s">
        <v>2267</v>
      </c>
      <c r="F228" s="202" t="s">
        <v>2268</v>
      </c>
      <c r="G228" s="189"/>
      <c r="H228" s="189"/>
      <c r="I228" s="192"/>
      <c r="J228" s="203">
        <f>BK228</f>
        <v>2893.7999999999997</v>
      </c>
      <c r="K228" s="189"/>
      <c r="L228" s="194"/>
      <c r="M228" s="195"/>
      <c r="N228" s="196"/>
      <c r="O228" s="196"/>
      <c r="P228" s="197">
        <f>SUM(P229:P231)</f>
        <v>0</v>
      </c>
      <c r="Q228" s="196"/>
      <c r="R228" s="197">
        <f>SUM(R229:R231)</f>
        <v>0</v>
      </c>
      <c r="S228" s="196"/>
      <c r="T228" s="198">
        <f>SUM(T229:T231)</f>
        <v>0</v>
      </c>
      <c r="AR228" s="199" t="s">
        <v>87</v>
      </c>
      <c r="AT228" s="200" t="s">
        <v>78</v>
      </c>
      <c r="AU228" s="200" t="s">
        <v>87</v>
      </c>
      <c r="AY228" s="199" t="s">
        <v>154</v>
      </c>
      <c r="BK228" s="201">
        <f>SUM(BK229:BK231)</f>
        <v>2893.7999999999997</v>
      </c>
    </row>
    <row r="229" spans="1:65" s="2" customFormat="1" ht="16.5" customHeight="1">
      <c r="A229" s="37"/>
      <c r="B229" s="38"/>
      <c r="C229" s="154" t="s">
        <v>579</v>
      </c>
      <c r="D229" s="154" t="s">
        <v>149</v>
      </c>
      <c r="E229" s="155" t="s">
        <v>2269</v>
      </c>
      <c r="F229" s="156" t="s">
        <v>2270</v>
      </c>
      <c r="G229" s="157" t="s">
        <v>1980</v>
      </c>
      <c r="H229" s="158">
        <v>1</v>
      </c>
      <c r="I229" s="159">
        <v>1451.1</v>
      </c>
      <c r="J229" s="160">
        <f>ROUND(I229*H229,2)</f>
        <v>1451.1</v>
      </c>
      <c r="K229" s="156" t="s">
        <v>35</v>
      </c>
      <c r="L229" s="42"/>
      <c r="M229" s="161" t="s">
        <v>35</v>
      </c>
      <c r="N229" s="162" t="s">
        <v>50</v>
      </c>
      <c r="O229" s="67"/>
      <c r="P229" s="163">
        <f>O229*H229</f>
        <v>0</v>
      </c>
      <c r="Q229" s="163">
        <v>0</v>
      </c>
      <c r="R229" s="163">
        <f>Q229*H229</f>
        <v>0</v>
      </c>
      <c r="S229" s="163">
        <v>0</v>
      </c>
      <c r="T229" s="164">
        <f>S229*H229</f>
        <v>0</v>
      </c>
      <c r="U229" s="37"/>
      <c r="V229" s="37"/>
      <c r="W229" s="37"/>
      <c r="X229" s="37"/>
      <c r="Y229" s="37"/>
      <c r="Z229" s="37"/>
      <c r="AA229" s="37"/>
      <c r="AB229" s="37"/>
      <c r="AC229" s="37"/>
      <c r="AD229" s="37"/>
      <c r="AE229" s="37"/>
      <c r="AR229" s="165" t="s">
        <v>163</v>
      </c>
      <c r="AT229" s="165" t="s">
        <v>149</v>
      </c>
      <c r="AU229" s="165" t="s">
        <v>89</v>
      </c>
      <c r="AY229" s="19" t="s">
        <v>154</v>
      </c>
      <c r="BE229" s="166">
        <f>IF(N229="základní",J229,0)</f>
        <v>1451.1</v>
      </c>
      <c r="BF229" s="166">
        <f>IF(N229="snížená",J229,0)</f>
        <v>0</v>
      </c>
      <c r="BG229" s="166">
        <f>IF(N229="zákl. přenesená",J229,0)</f>
        <v>0</v>
      </c>
      <c r="BH229" s="166">
        <f>IF(N229="sníž. přenesená",J229,0)</f>
        <v>0</v>
      </c>
      <c r="BI229" s="166">
        <f>IF(N229="nulová",J229,0)</f>
        <v>0</v>
      </c>
      <c r="BJ229" s="19" t="s">
        <v>87</v>
      </c>
      <c r="BK229" s="166">
        <f>ROUND(I229*H229,2)</f>
        <v>1451.1</v>
      </c>
      <c r="BL229" s="19" t="s">
        <v>163</v>
      </c>
      <c r="BM229" s="165" t="s">
        <v>2271</v>
      </c>
    </row>
    <row r="230" spans="1:65" s="2" customFormat="1" ht="16.5" customHeight="1">
      <c r="A230" s="37"/>
      <c r="B230" s="38"/>
      <c r="C230" s="154" t="s">
        <v>590</v>
      </c>
      <c r="D230" s="154" t="s">
        <v>149</v>
      </c>
      <c r="E230" s="155" t="s">
        <v>2272</v>
      </c>
      <c r="F230" s="156" t="s">
        <v>2273</v>
      </c>
      <c r="G230" s="157" t="s">
        <v>1980</v>
      </c>
      <c r="H230" s="158">
        <v>2</v>
      </c>
      <c r="I230" s="159">
        <v>486.15</v>
      </c>
      <c r="J230" s="160">
        <f>ROUND(I230*H230,2)</f>
        <v>972.3</v>
      </c>
      <c r="K230" s="156" t="s">
        <v>35</v>
      </c>
      <c r="L230" s="42"/>
      <c r="M230" s="161" t="s">
        <v>35</v>
      </c>
      <c r="N230" s="162" t="s">
        <v>50</v>
      </c>
      <c r="O230" s="67"/>
      <c r="P230" s="163">
        <f>O230*H230</f>
        <v>0</v>
      </c>
      <c r="Q230" s="163">
        <v>0</v>
      </c>
      <c r="R230" s="163">
        <f>Q230*H230</f>
        <v>0</v>
      </c>
      <c r="S230" s="163">
        <v>0</v>
      </c>
      <c r="T230" s="164">
        <f>S230*H230</f>
        <v>0</v>
      </c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  <c r="AE230" s="37"/>
      <c r="AR230" s="165" t="s">
        <v>163</v>
      </c>
      <c r="AT230" s="165" t="s">
        <v>149</v>
      </c>
      <c r="AU230" s="165" t="s">
        <v>89</v>
      </c>
      <c r="AY230" s="19" t="s">
        <v>154</v>
      </c>
      <c r="BE230" s="166">
        <f>IF(N230="základní",J230,0)</f>
        <v>972.3</v>
      </c>
      <c r="BF230" s="166">
        <f>IF(N230="snížená",J230,0)</f>
        <v>0</v>
      </c>
      <c r="BG230" s="166">
        <f>IF(N230="zákl. přenesená",J230,0)</f>
        <v>0</v>
      </c>
      <c r="BH230" s="166">
        <f>IF(N230="sníž. přenesená",J230,0)</f>
        <v>0</v>
      </c>
      <c r="BI230" s="166">
        <f>IF(N230="nulová",J230,0)</f>
        <v>0</v>
      </c>
      <c r="BJ230" s="19" t="s">
        <v>87</v>
      </c>
      <c r="BK230" s="166">
        <f>ROUND(I230*H230,2)</f>
        <v>972.3</v>
      </c>
      <c r="BL230" s="19" t="s">
        <v>163</v>
      </c>
      <c r="BM230" s="165" t="s">
        <v>2274</v>
      </c>
    </row>
    <row r="231" spans="1:65" s="2" customFormat="1" ht="16.5" customHeight="1">
      <c r="A231" s="37"/>
      <c r="B231" s="38"/>
      <c r="C231" s="154" t="s">
        <v>603</v>
      </c>
      <c r="D231" s="154" t="s">
        <v>149</v>
      </c>
      <c r="E231" s="155" t="s">
        <v>2275</v>
      </c>
      <c r="F231" s="156" t="s">
        <v>2276</v>
      </c>
      <c r="G231" s="157" t="s">
        <v>1980</v>
      </c>
      <c r="H231" s="158">
        <v>2</v>
      </c>
      <c r="I231" s="159">
        <v>235.2</v>
      </c>
      <c r="J231" s="160">
        <f>ROUND(I231*H231,2)</f>
        <v>470.4</v>
      </c>
      <c r="K231" s="156" t="s">
        <v>35</v>
      </c>
      <c r="L231" s="42"/>
      <c r="M231" s="161" t="s">
        <v>35</v>
      </c>
      <c r="N231" s="162" t="s">
        <v>50</v>
      </c>
      <c r="O231" s="67"/>
      <c r="P231" s="163">
        <f>O231*H231</f>
        <v>0</v>
      </c>
      <c r="Q231" s="163">
        <v>0</v>
      </c>
      <c r="R231" s="163">
        <f>Q231*H231</f>
        <v>0</v>
      </c>
      <c r="S231" s="163">
        <v>0</v>
      </c>
      <c r="T231" s="164">
        <f>S231*H231</f>
        <v>0</v>
      </c>
      <c r="U231" s="37"/>
      <c r="V231" s="37"/>
      <c r="W231" s="37"/>
      <c r="X231" s="37"/>
      <c r="Y231" s="37"/>
      <c r="Z231" s="37"/>
      <c r="AA231" s="37"/>
      <c r="AB231" s="37"/>
      <c r="AC231" s="37"/>
      <c r="AD231" s="37"/>
      <c r="AE231" s="37"/>
      <c r="AR231" s="165" t="s">
        <v>163</v>
      </c>
      <c r="AT231" s="165" t="s">
        <v>149</v>
      </c>
      <c r="AU231" s="165" t="s">
        <v>89</v>
      </c>
      <c r="AY231" s="19" t="s">
        <v>154</v>
      </c>
      <c r="BE231" s="166">
        <f>IF(N231="základní",J231,0)</f>
        <v>470.4</v>
      </c>
      <c r="BF231" s="166">
        <f>IF(N231="snížená",J231,0)</f>
        <v>0</v>
      </c>
      <c r="BG231" s="166">
        <f>IF(N231="zákl. přenesená",J231,0)</f>
        <v>0</v>
      </c>
      <c r="BH231" s="166">
        <f>IF(N231="sníž. přenesená",J231,0)</f>
        <v>0</v>
      </c>
      <c r="BI231" s="166">
        <f>IF(N231="nulová",J231,0)</f>
        <v>0</v>
      </c>
      <c r="BJ231" s="19" t="s">
        <v>87</v>
      </c>
      <c r="BK231" s="166">
        <f>ROUND(I231*H231,2)</f>
        <v>470.4</v>
      </c>
      <c r="BL231" s="19" t="s">
        <v>163</v>
      </c>
      <c r="BM231" s="165" t="s">
        <v>2277</v>
      </c>
    </row>
    <row r="232" spans="1:65" s="12" customFormat="1" ht="22.75" customHeight="1">
      <c r="B232" s="188"/>
      <c r="C232" s="189"/>
      <c r="D232" s="190" t="s">
        <v>78</v>
      </c>
      <c r="E232" s="202" t="s">
        <v>2278</v>
      </c>
      <c r="F232" s="202" t="s">
        <v>2279</v>
      </c>
      <c r="G232" s="189"/>
      <c r="H232" s="189"/>
      <c r="I232" s="192"/>
      <c r="J232" s="203">
        <f>BK232</f>
        <v>2414.2499999999995</v>
      </c>
      <c r="K232" s="189"/>
      <c r="L232" s="194"/>
      <c r="M232" s="195"/>
      <c r="N232" s="196"/>
      <c r="O232" s="196"/>
      <c r="P232" s="197">
        <f>SUM(P233:P240)</f>
        <v>0</v>
      </c>
      <c r="Q232" s="196"/>
      <c r="R232" s="197">
        <f>SUM(R233:R240)</f>
        <v>0</v>
      </c>
      <c r="S232" s="196"/>
      <c r="T232" s="198">
        <f>SUM(T233:T240)</f>
        <v>0</v>
      </c>
      <c r="AR232" s="199" t="s">
        <v>87</v>
      </c>
      <c r="AT232" s="200" t="s">
        <v>78</v>
      </c>
      <c r="AU232" s="200" t="s">
        <v>87</v>
      </c>
      <c r="AY232" s="199" t="s">
        <v>154</v>
      </c>
      <c r="BK232" s="201">
        <f>SUM(BK233:BK240)</f>
        <v>2414.2499999999995</v>
      </c>
    </row>
    <row r="233" spans="1:65" s="2" customFormat="1" ht="16.5" customHeight="1">
      <c r="A233" s="37"/>
      <c r="B233" s="38"/>
      <c r="C233" s="154" t="s">
        <v>608</v>
      </c>
      <c r="D233" s="154" t="s">
        <v>149</v>
      </c>
      <c r="E233" s="155" t="s">
        <v>2280</v>
      </c>
      <c r="F233" s="156" t="s">
        <v>2281</v>
      </c>
      <c r="G233" s="157" t="s">
        <v>1980</v>
      </c>
      <c r="H233" s="158">
        <v>3</v>
      </c>
      <c r="I233" s="159">
        <v>160.65</v>
      </c>
      <c r="J233" s="160">
        <f t="shared" ref="J233:J240" si="40">ROUND(I233*H233,2)</f>
        <v>481.95</v>
      </c>
      <c r="K233" s="156" t="s">
        <v>35</v>
      </c>
      <c r="L233" s="42"/>
      <c r="M233" s="161" t="s">
        <v>35</v>
      </c>
      <c r="N233" s="162" t="s">
        <v>50</v>
      </c>
      <c r="O233" s="67"/>
      <c r="P233" s="163">
        <f t="shared" ref="P233:P240" si="41">O233*H233</f>
        <v>0</v>
      </c>
      <c r="Q233" s="163">
        <v>0</v>
      </c>
      <c r="R233" s="163">
        <f t="shared" ref="R233:R240" si="42">Q233*H233</f>
        <v>0</v>
      </c>
      <c r="S233" s="163">
        <v>0</v>
      </c>
      <c r="T233" s="164">
        <f t="shared" ref="T233:T240" si="43">S233*H233</f>
        <v>0</v>
      </c>
      <c r="U233" s="37"/>
      <c r="V233" s="37"/>
      <c r="W233" s="37"/>
      <c r="X233" s="37"/>
      <c r="Y233" s="37"/>
      <c r="Z233" s="37"/>
      <c r="AA233" s="37"/>
      <c r="AB233" s="37"/>
      <c r="AC233" s="37"/>
      <c r="AD233" s="37"/>
      <c r="AE233" s="37"/>
      <c r="AR233" s="165" t="s">
        <v>163</v>
      </c>
      <c r="AT233" s="165" t="s">
        <v>149</v>
      </c>
      <c r="AU233" s="165" t="s">
        <v>89</v>
      </c>
      <c r="AY233" s="19" t="s">
        <v>154</v>
      </c>
      <c r="BE233" s="166">
        <f t="shared" ref="BE233:BE240" si="44">IF(N233="základní",J233,0)</f>
        <v>481.95</v>
      </c>
      <c r="BF233" s="166">
        <f t="shared" ref="BF233:BF240" si="45">IF(N233="snížená",J233,0)</f>
        <v>0</v>
      </c>
      <c r="BG233" s="166">
        <f t="shared" ref="BG233:BG240" si="46">IF(N233="zákl. přenesená",J233,0)</f>
        <v>0</v>
      </c>
      <c r="BH233" s="166">
        <f t="shared" ref="BH233:BH240" si="47">IF(N233="sníž. přenesená",J233,0)</f>
        <v>0</v>
      </c>
      <c r="BI233" s="166">
        <f t="shared" ref="BI233:BI240" si="48">IF(N233="nulová",J233,0)</f>
        <v>0</v>
      </c>
      <c r="BJ233" s="19" t="s">
        <v>87</v>
      </c>
      <c r="BK233" s="166">
        <f t="shared" ref="BK233:BK240" si="49">ROUND(I233*H233,2)</f>
        <v>481.95</v>
      </c>
      <c r="BL233" s="19" t="s">
        <v>163</v>
      </c>
      <c r="BM233" s="165" t="s">
        <v>2282</v>
      </c>
    </row>
    <row r="234" spans="1:65" s="2" customFormat="1" ht="16.5" customHeight="1">
      <c r="A234" s="37"/>
      <c r="B234" s="38"/>
      <c r="C234" s="154" t="s">
        <v>613</v>
      </c>
      <c r="D234" s="154" t="s">
        <v>149</v>
      </c>
      <c r="E234" s="155" t="s">
        <v>2283</v>
      </c>
      <c r="F234" s="156" t="s">
        <v>2284</v>
      </c>
      <c r="G234" s="157" t="s">
        <v>1980</v>
      </c>
      <c r="H234" s="158">
        <v>7</v>
      </c>
      <c r="I234" s="159">
        <v>70.88</v>
      </c>
      <c r="J234" s="160">
        <f t="shared" si="40"/>
        <v>496.16</v>
      </c>
      <c r="K234" s="156" t="s">
        <v>35</v>
      </c>
      <c r="L234" s="42"/>
      <c r="M234" s="161" t="s">
        <v>35</v>
      </c>
      <c r="N234" s="162" t="s">
        <v>50</v>
      </c>
      <c r="O234" s="67"/>
      <c r="P234" s="163">
        <f t="shared" si="41"/>
        <v>0</v>
      </c>
      <c r="Q234" s="163">
        <v>0</v>
      </c>
      <c r="R234" s="163">
        <f t="shared" si="42"/>
        <v>0</v>
      </c>
      <c r="S234" s="163">
        <v>0</v>
      </c>
      <c r="T234" s="164">
        <f t="shared" si="43"/>
        <v>0</v>
      </c>
      <c r="U234" s="37"/>
      <c r="V234" s="37"/>
      <c r="W234" s="37"/>
      <c r="X234" s="37"/>
      <c r="Y234" s="37"/>
      <c r="Z234" s="37"/>
      <c r="AA234" s="37"/>
      <c r="AB234" s="37"/>
      <c r="AC234" s="37"/>
      <c r="AD234" s="37"/>
      <c r="AE234" s="37"/>
      <c r="AR234" s="165" t="s">
        <v>163</v>
      </c>
      <c r="AT234" s="165" t="s">
        <v>149</v>
      </c>
      <c r="AU234" s="165" t="s">
        <v>89</v>
      </c>
      <c r="AY234" s="19" t="s">
        <v>154</v>
      </c>
      <c r="BE234" s="166">
        <f t="shared" si="44"/>
        <v>496.16</v>
      </c>
      <c r="BF234" s="166">
        <f t="shared" si="45"/>
        <v>0</v>
      </c>
      <c r="BG234" s="166">
        <f t="shared" si="46"/>
        <v>0</v>
      </c>
      <c r="BH234" s="166">
        <f t="shared" si="47"/>
        <v>0</v>
      </c>
      <c r="BI234" s="166">
        <f t="shared" si="48"/>
        <v>0</v>
      </c>
      <c r="BJ234" s="19" t="s">
        <v>87</v>
      </c>
      <c r="BK234" s="166">
        <f t="shared" si="49"/>
        <v>496.16</v>
      </c>
      <c r="BL234" s="19" t="s">
        <v>163</v>
      </c>
      <c r="BM234" s="165" t="s">
        <v>2285</v>
      </c>
    </row>
    <row r="235" spans="1:65" s="2" customFormat="1" ht="16.5" customHeight="1">
      <c r="A235" s="37"/>
      <c r="B235" s="38"/>
      <c r="C235" s="154" t="s">
        <v>619</v>
      </c>
      <c r="D235" s="154" t="s">
        <v>149</v>
      </c>
      <c r="E235" s="155" t="s">
        <v>2286</v>
      </c>
      <c r="F235" s="156" t="s">
        <v>2287</v>
      </c>
      <c r="G235" s="157" t="s">
        <v>1980</v>
      </c>
      <c r="H235" s="158">
        <v>3</v>
      </c>
      <c r="I235" s="159">
        <v>46.41</v>
      </c>
      <c r="J235" s="160">
        <f t="shared" si="40"/>
        <v>139.22999999999999</v>
      </c>
      <c r="K235" s="156" t="s">
        <v>35</v>
      </c>
      <c r="L235" s="42"/>
      <c r="M235" s="161" t="s">
        <v>35</v>
      </c>
      <c r="N235" s="162" t="s">
        <v>50</v>
      </c>
      <c r="O235" s="67"/>
      <c r="P235" s="163">
        <f t="shared" si="41"/>
        <v>0</v>
      </c>
      <c r="Q235" s="163">
        <v>0</v>
      </c>
      <c r="R235" s="163">
        <f t="shared" si="42"/>
        <v>0</v>
      </c>
      <c r="S235" s="163">
        <v>0</v>
      </c>
      <c r="T235" s="164">
        <f t="shared" si="43"/>
        <v>0</v>
      </c>
      <c r="U235" s="37"/>
      <c r="V235" s="37"/>
      <c r="W235" s="37"/>
      <c r="X235" s="37"/>
      <c r="Y235" s="37"/>
      <c r="Z235" s="37"/>
      <c r="AA235" s="37"/>
      <c r="AB235" s="37"/>
      <c r="AC235" s="37"/>
      <c r="AD235" s="37"/>
      <c r="AE235" s="37"/>
      <c r="AR235" s="165" t="s">
        <v>163</v>
      </c>
      <c r="AT235" s="165" t="s">
        <v>149</v>
      </c>
      <c r="AU235" s="165" t="s">
        <v>89</v>
      </c>
      <c r="AY235" s="19" t="s">
        <v>154</v>
      </c>
      <c r="BE235" s="166">
        <f t="shared" si="44"/>
        <v>139.22999999999999</v>
      </c>
      <c r="BF235" s="166">
        <f t="shared" si="45"/>
        <v>0</v>
      </c>
      <c r="BG235" s="166">
        <f t="shared" si="46"/>
        <v>0</v>
      </c>
      <c r="BH235" s="166">
        <f t="shared" si="47"/>
        <v>0</v>
      </c>
      <c r="BI235" s="166">
        <f t="shared" si="48"/>
        <v>0</v>
      </c>
      <c r="BJ235" s="19" t="s">
        <v>87</v>
      </c>
      <c r="BK235" s="166">
        <f t="shared" si="49"/>
        <v>139.22999999999999</v>
      </c>
      <c r="BL235" s="19" t="s">
        <v>163</v>
      </c>
      <c r="BM235" s="165" t="s">
        <v>2288</v>
      </c>
    </row>
    <row r="236" spans="1:65" s="2" customFormat="1" ht="16.5" customHeight="1">
      <c r="A236" s="37"/>
      <c r="B236" s="38"/>
      <c r="C236" s="154" t="s">
        <v>625</v>
      </c>
      <c r="D236" s="154" t="s">
        <v>149</v>
      </c>
      <c r="E236" s="155" t="s">
        <v>2289</v>
      </c>
      <c r="F236" s="156" t="s">
        <v>2290</v>
      </c>
      <c r="G236" s="157" t="s">
        <v>1980</v>
      </c>
      <c r="H236" s="158">
        <v>1</v>
      </c>
      <c r="I236" s="159">
        <v>166.95</v>
      </c>
      <c r="J236" s="160">
        <f t="shared" si="40"/>
        <v>166.95</v>
      </c>
      <c r="K236" s="156" t="s">
        <v>35</v>
      </c>
      <c r="L236" s="42"/>
      <c r="M236" s="161" t="s">
        <v>35</v>
      </c>
      <c r="N236" s="162" t="s">
        <v>50</v>
      </c>
      <c r="O236" s="67"/>
      <c r="P236" s="163">
        <f t="shared" si="41"/>
        <v>0</v>
      </c>
      <c r="Q236" s="163">
        <v>0</v>
      </c>
      <c r="R236" s="163">
        <f t="shared" si="42"/>
        <v>0</v>
      </c>
      <c r="S236" s="163">
        <v>0</v>
      </c>
      <c r="T236" s="164">
        <f t="shared" si="43"/>
        <v>0</v>
      </c>
      <c r="U236" s="37"/>
      <c r="V236" s="37"/>
      <c r="W236" s="37"/>
      <c r="X236" s="37"/>
      <c r="Y236" s="37"/>
      <c r="Z236" s="37"/>
      <c r="AA236" s="37"/>
      <c r="AB236" s="37"/>
      <c r="AC236" s="37"/>
      <c r="AD236" s="37"/>
      <c r="AE236" s="37"/>
      <c r="AR236" s="165" t="s">
        <v>163</v>
      </c>
      <c r="AT236" s="165" t="s">
        <v>149</v>
      </c>
      <c r="AU236" s="165" t="s">
        <v>89</v>
      </c>
      <c r="AY236" s="19" t="s">
        <v>154</v>
      </c>
      <c r="BE236" s="166">
        <f t="shared" si="44"/>
        <v>166.95</v>
      </c>
      <c r="BF236" s="166">
        <f t="shared" si="45"/>
        <v>0</v>
      </c>
      <c r="BG236" s="166">
        <f t="shared" si="46"/>
        <v>0</v>
      </c>
      <c r="BH236" s="166">
        <f t="shared" si="47"/>
        <v>0</v>
      </c>
      <c r="BI236" s="166">
        <f t="shared" si="48"/>
        <v>0</v>
      </c>
      <c r="BJ236" s="19" t="s">
        <v>87</v>
      </c>
      <c r="BK236" s="166">
        <f t="shared" si="49"/>
        <v>166.95</v>
      </c>
      <c r="BL236" s="19" t="s">
        <v>163</v>
      </c>
      <c r="BM236" s="165" t="s">
        <v>2291</v>
      </c>
    </row>
    <row r="237" spans="1:65" s="2" customFormat="1" ht="16.5" customHeight="1">
      <c r="A237" s="37"/>
      <c r="B237" s="38"/>
      <c r="C237" s="154" t="s">
        <v>632</v>
      </c>
      <c r="D237" s="154" t="s">
        <v>149</v>
      </c>
      <c r="E237" s="155" t="s">
        <v>2292</v>
      </c>
      <c r="F237" s="156" t="s">
        <v>2293</v>
      </c>
      <c r="G237" s="157" t="s">
        <v>1980</v>
      </c>
      <c r="H237" s="158">
        <v>4</v>
      </c>
      <c r="I237" s="159">
        <v>166.95</v>
      </c>
      <c r="J237" s="160">
        <f t="shared" si="40"/>
        <v>667.8</v>
      </c>
      <c r="K237" s="156" t="s">
        <v>35</v>
      </c>
      <c r="L237" s="42"/>
      <c r="M237" s="161" t="s">
        <v>35</v>
      </c>
      <c r="N237" s="162" t="s">
        <v>50</v>
      </c>
      <c r="O237" s="67"/>
      <c r="P237" s="163">
        <f t="shared" si="41"/>
        <v>0</v>
      </c>
      <c r="Q237" s="163">
        <v>0</v>
      </c>
      <c r="R237" s="163">
        <f t="shared" si="42"/>
        <v>0</v>
      </c>
      <c r="S237" s="163">
        <v>0</v>
      </c>
      <c r="T237" s="164">
        <f t="shared" si="43"/>
        <v>0</v>
      </c>
      <c r="U237" s="37"/>
      <c r="V237" s="37"/>
      <c r="W237" s="37"/>
      <c r="X237" s="37"/>
      <c r="Y237" s="37"/>
      <c r="Z237" s="37"/>
      <c r="AA237" s="37"/>
      <c r="AB237" s="37"/>
      <c r="AC237" s="37"/>
      <c r="AD237" s="37"/>
      <c r="AE237" s="37"/>
      <c r="AR237" s="165" t="s">
        <v>163</v>
      </c>
      <c r="AT237" s="165" t="s">
        <v>149</v>
      </c>
      <c r="AU237" s="165" t="s">
        <v>89</v>
      </c>
      <c r="AY237" s="19" t="s">
        <v>154</v>
      </c>
      <c r="BE237" s="166">
        <f t="shared" si="44"/>
        <v>667.8</v>
      </c>
      <c r="BF237" s="166">
        <f t="shared" si="45"/>
        <v>0</v>
      </c>
      <c r="BG237" s="166">
        <f t="shared" si="46"/>
        <v>0</v>
      </c>
      <c r="BH237" s="166">
        <f t="shared" si="47"/>
        <v>0</v>
      </c>
      <c r="BI237" s="166">
        <f t="shared" si="48"/>
        <v>0</v>
      </c>
      <c r="BJ237" s="19" t="s">
        <v>87</v>
      </c>
      <c r="BK237" s="166">
        <f t="shared" si="49"/>
        <v>667.8</v>
      </c>
      <c r="BL237" s="19" t="s">
        <v>163</v>
      </c>
      <c r="BM237" s="165" t="s">
        <v>2294</v>
      </c>
    </row>
    <row r="238" spans="1:65" s="2" customFormat="1" ht="16.5" customHeight="1">
      <c r="A238" s="37"/>
      <c r="B238" s="38"/>
      <c r="C238" s="154" t="s">
        <v>2295</v>
      </c>
      <c r="D238" s="154" t="s">
        <v>149</v>
      </c>
      <c r="E238" s="155" t="s">
        <v>2296</v>
      </c>
      <c r="F238" s="156" t="s">
        <v>2297</v>
      </c>
      <c r="G238" s="157" t="s">
        <v>1980</v>
      </c>
      <c r="H238" s="158">
        <v>2</v>
      </c>
      <c r="I238" s="159">
        <v>166.95</v>
      </c>
      <c r="J238" s="160">
        <f t="shared" si="40"/>
        <v>333.9</v>
      </c>
      <c r="K238" s="156" t="s">
        <v>35</v>
      </c>
      <c r="L238" s="42"/>
      <c r="M238" s="161" t="s">
        <v>35</v>
      </c>
      <c r="N238" s="162" t="s">
        <v>50</v>
      </c>
      <c r="O238" s="67"/>
      <c r="P238" s="163">
        <f t="shared" si="41"/>
        <v>0</v>
      </c>
      <c r="Q238" s="163">
        <v>0</v>
      </c>
      <c r="R238" s="163">
        <f t="shared" si="42"/>
        <v>0</v>
      </c>
      <c r="S238" s="163">
        <v>0</v>
      </c>
      <c r="T238" s="164">
        <f t="shared" si="43"/>
        <v>0</v>
      </c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  <c r="AE238" s="37"/>
      <c r="AR238" s="165" t="s">
        <v>163</v>
      </c>
      <c r="AT238" s="165" t="s">
        <v>149</v>
      </c>
      <c r="AU238" s="165" t="s">
        <v>89</v>
      </c>
      <c r="AY238" s="19" t="s">
        <v>154</v>
      </c>
      <c r="BE238" s="166">
        <f t="shared" si="44"/>
        <v>333.9</v>
      </c>
      <c r="BF238" s="166">
        <f t="shared" si="45"/>
        <v>0</v>
      </c>
      <c r="BG238" s="166">
        <f t="shared" si="46"/>
        <v>0</v>
      </c>
      <c r="BH238" s="166">
        <f t="shared" si="47"/>
        <v>0</v>
      </c>
      <c r="BI238" s="166">
        <f t="shared" si="48"/>
        <v>0</v>
      </c>
      <c r="BJ238" s="19" t="s">
        <v>87</v>
      </c>
      <c r="BK238" s="166">
        <f t="shared" si="49"/>
        <v>333.9</v>
      </c>
      <c r="BL238" s="19" t="s">
        <v>163</v>
      </c>
      <c r="BM238" s="165" t="s">
        <v>2298</v>
      </c>
    </row>
    <row r="239" spans="1:65" s="2" customFormat="1" ht="16.5" customHeight="1">
      <c r="A239" s="37"/>
      <c r="B239" s="38"/>
      <c r="C239" s="154" t="s">
        <v>2299</v>
      </c>
      <c r="D239" s="154" t="s">
        <v>149</v>
      </c>
      <c r="E239" s="155" t="s">
        <v>2300</v>
      </c>
      <c r="F239" s="156" t="s">
        <v>2301</v>
      </c>
      <c r="G239" s="157" t="s">
        <v>1980</v>
      </c>
      <c r="H239" s="158">
        <v>11</v>
      </c>
      <c r="I239" s="159">
        <v>7.67</v>
      </c>
      <c r="J239" s="160">
        <f t="shared" si="40"/>
        <v>84.37</v>
      </c>
      <c r="K239" s="156" t="s">
        <v>35</v>
      </c>
      <c r="L239" s="42"/>
      <c r="M239" s="161" t="s">
        <v>35</v>
      </c>
      <c r="N239" s="162" t="s">
        <v>50</v>
      </c>
      <c r="O239" s="67"/>
      <c r="P239" s="163">
        <f t="shared" si="41"/>
        <v>0</v>
      </c>
      <c r="Q239" s="163">
        <v>0</v>
      </c>
      <c r="R239" s="163">
        <f t="shared" si="42"/>
        <v>0</v>
      </c>
      <c r="S239" s="163">
        <v>0</v>
      </c>
      <c r="T239" s="164">
        <f t="shared" si="43"/>
        <v>0</v>
      </c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  <c r="AE239" s="37"/>
      <c r="AR239" s="165" t="s">
        <v>163</v>
      </c>
      <c r="AT239" s="165" t="s">
        <v>149</v>
      </c>
      <c r="AU239" s="165" t="s">
        <v>89</v>
      </c>
      <c r="AY239" s="19" t="s">
        <v>154</v>
      </c>
      <c r="BE239" s="166">
        <f t="shared" si="44"/>
        <v>84.37</v>
      </c>
      <c r="BF239" s="166">
        <f t="shared" si="45"/>
        <v>0</v>
      </c>
      <c r="BG239" s="166">
        <f t="shared" si="46"/>
        <v>0</v>
      </c>
      <c r="BH239" s="166">
        <f t="shared" si="47"/>
        <v>0</v>
      </c>
      <c r="BI239" s="166">
        <f t="shared" si="48"/>
        <v>0</v>
      </c>
      <c r="BJ239" s="19" t="s">
        <v>87</v>
      </c>
      <c r="BK239" s="166">
        <f t="shared" si="49"/>
        <v>84.37</v>
      </c>
      <c r="BL239" s="19" t="s">
        <v>163</v>
      </c>
      <c r="BM239" s="165" t="s">
        <v>2302</v>
      </c>
    </row>
    <row r="240" spans="1:65" s="2" customFormat="1" ht="16.5" customHeight="1">
      <c r="A240" s="37"/>
      <c r="B240" s="38"/>
      <c r="C240" s="154" t="s">
        <v>2303</v>
      </c>
      <c r="D240" s="154" t="s">
        <v>149</v>
      </c>
      <c r="E240" s="155" t="s">
        <v>2304</v>
      </c>
      <c r="F240" s="156" t="s">
        <v>2305</v>
      </c>
      <c r="G240" s="157" t="s">
        <v>1980</v>
      </c>
      <c r="H240" s="158">
        <v>11</v>
      </c>
      <c r="I240" s="159">
        <v>3.99</v>
      </c>
      <c r="J240" s="160">
        <f t="shared" si="40"/>
        <v>43.89</v>
      </c>
      <c r="K240" s="156" t="s">
        <v>35</v>
      </c>
      <c r="L240" s="42"/>
      <c r="M240" s="161" t="s">
        <v>35</v>
      </c>
      <c r="N240" s="162" t="s">
        <v>50</v>
      </c>
      <c r="O240" s="67"/>
      <c r="P240" s="163">
        <f t="shared" si="41"/>
        <v>0</v>
      </c>
      <c r="Q240" s="163">
        <v>0</v>
      </c>
      <c r="R240" s="163">
        <f t="shared" si="42"/>
        <v>0</v>
      </c>
      <c r="S240" s="163">
        <v>0</v>
      </c>
      <c r="T240" s="164">
        <f t="shared" si="43"/>
        <v>0</v>
      </c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  <c r="AE240" s="37"/>
      <c r="AR240" s="165" t="s">
        <v>163</v>
      </c>
      <c r="AT240" s="165" t="s">
        <v>149</v>
      </c>
      <c r="AU240" s="165" t="s">
        <v>89</v>
      </c>
      <c r="AY240" s="19" t="s">
        <v>154</v>
      </c>
      <c r="BE240" s="166">
        <f t="shared" si="44"/>
        <v>43.89</v>
      </c>
      <c r="BF240" s="166">
        <f t="shared" si="45"/>
        <v>0</v>
      </c>
      <c r="BG240" s="166">
        <f t="shared" si="46"/>
        <v>0</v>
      </c>
      <c r="BH240" s="166">
        <f t="shared" si="47"/>
        <v>0</v>
      </c>
      <c r="BI240" s="166">
        <f t="shared" si="48"/>
        <v>0</v>
      </c>
      <c r="BJ240" s="19" t="s">
        <v>87</v>
      </c>
      <c r="BK240" s="166">
        <f t="shared" si="49"/>
        <v>43.89</v>
      </c>
      <c r="BL240" s="19" t="s">
        <v>163</v>
      </c>
      <c r="BM240" s="165" t="s">
        <v>2306</v>
      </c>
    </row>
    <row r="241" spans="1:65" s="12" customFormat="1" ht="22.75" customHeight="1">
      <c r="B241" s="188"/>
      <c r="C241" s="189"/>
      <c r="D241" s="190" t="s">
        <v>78</v>
      </c>
      <c r="E241" s="202" t="s">
        <v>2307</v>
      </c>
      <c r="F241" s="202" t="s">
        <v>2308</v>
      </c>
      <c r="G241" s="189"/>
      <c r="H241" s="189"/>
      <c r="I241" s="192"/>
      <c r="J241" s="203">
        <f>BK241</f>
        <v>5337.9</v>
      </c>
      <c r="K241" s="189"/>
      <c r="L241" s="194"/>
      <c r="M241" s="195"/>
      <c r="N241" s="196"/>
      <c r="O241" s="196"/>
      <c r="P241" s="197">
        <f>SUM(P242:P264)</f>
        <v>0</v>
      </c>
      <c r="Q241" s="196"/>
      <c r="R241" s="197">
        <f>SUM(R242:R264)</f>
        <v>0</v>
      </c>
      <c r="S241" s="196"/>
      <c r="T241" s="198">
        <f>SUM(T242:T264)</f>
        <v>0</v>
      </c>
      <c r="AR241" s="199" t="s">
        <v>87</v>
      </c>
      <c r="AT241" s="200" t="s">
        <v>78</v>
      </c>
      <c r="AU241" s="200" t="s">
        <v>87</v>
      </c>
      <c r="AY241" s="199" t="s">
        <v>154</v>
      </c>
      <c r="BK241" s="201">
        <f>SUM(BK242:BK264)</f>
        <v>5337.9</v>
      </c>
    </row>
    <row r="242" spans="1:65" s="2" customFormat="1" ht="16.5" customHeight="1">
      <c r="A242" s="37"/>
      <c r="B242" s="38"/>
      <c r="C242" s="154" t="s">
        <v>2309</v>
      </c>
      <c r="D242" s="154" t="s">
        <v>149</v>
      </c>
      <c r="E242" s="155" t="s">
        <v>2310</v>
      </c>
      <c r="F242" s="156" t="s">
        <v>2311</v>
      </c>
      <c r="G242" s="157" t="s">
        <v>1980</v>
      </c>
      <c r="H242" s="158">
        <v>1</v>
      </c>
      <c r="I242" s="159">
        <v>327.60000000000002</v>
      </c>
      <c r="J242" s="160">
        <f t="shared" ref="J242:J264" si="50">ROUND(I242*H242,2)</f>
        <v>327.60000000000002</v>
      </c>
      <c r="K242" s="156" t="s">
        <v>35</v>
      </c>
      <c r="L242" s="42"/>
      <c r="M242" s="161" t="s">
        <v>35</v>
      </c>
      <c r="N242" s="162" t="s">
        <v>50</v>
      </c>
      <c r="O242" s="67"/>
      <c r="P242" s="163">
        <f t="shared" ref="P242:P264" si="51">O242*H242</f>
        <v>0</v>
      </c>
      <c r="Q242" s="163">
        <v>0</v>
      </c>
      <c r="R242" s="163">
        <f t="shared" ref="R242:R264" si="52">Q242*H242</f>
        <v>0</v>
      </c>
      <c r="S242" s="163">
        <v>0</v>
      </c>
      <c r="T242" s="164">
        <f t="shared" ref="T242:T264" si="53">S242*H242</f>
        <v>0</v>
      </c>
      <c r="U242" s="37"/>
      <c r="V242" s="37"/>
      <c r="W242" s="37"/>
      <c r="X242" s="37"/>
      <c r="Y242" s="37"/>
      <c r="Z242" s="37"/>
      <c r="AA242" s="37"/>
      <c r="AB242" s="37"/>
      <c r="AC242" s="37"/>
      <c r="AD242" s="37"/>
      <c r="AE242" s="37"/>
      <c r="AR242" s="165" t="s">
        <v>163</v>
      </c>
      <c r="AT242" s="165" t="s">
        <v>149</v>
      </c>
      <c r="AU242" s="165" t="s">
        <v>89</v>
      </c>
      <c r="AY242" s="19" t="s">
        <v>154</v>
      </c>
      <c r="BE242" s="166">
        <f t="shared" ref="BE242:BE264" si="54">IF(N242="základní",J242,0)</f>
        <v>327.60000000000002</v>
      </c>
      <c r="BF242" s="166">
        <f t="shared" ref="BF242:BF264" si="55">IF(N242="snížená",J242,0)</f>
        <v>0</v>
      </c>
      <c r="BG242" s="166">
        <f t="shared" ref="BG242:BG264" si="56">IF(N242="zákl. přenesená",J242,0)</f>
        <v>0</v>
      </c>
      <c r="BH242" s="166">
        <f t="shared" ref="BH242:BH264" si="57">IF(N242="sníž. přenesená",J242,0)</f>
        <v>0</v>
      </c>
      <c r="BI242" s="166">
        <f t="shared" ref="BI242:BI264" si="58">IF(N242="nulová",J242,0)</f>
        <v>0</v>
      </c>
      <c r="BJ242" s="19" t="s">
        <v>87</v>
      </c>
      <c r="BK242" s="166">
        <f t="shared" ref="BK242:BK264" si="59">ROUND(I242*H242,2)</f>
        <v>327.60000000000002</v>
      </c>
      <c r="BL242" s="19" t="s">
        <v>163</v>
      </c>
      <c r="BM242" s="165" t="s">
        <v>2312</v>
      </c>
    </row>
    <row r="243" spans="1:65" s="2" customFormat="1" ht="16.5" customHeight="1">
      <c r="A243" s="37"/>
      <c r="B243" s="38"/>
      <c r="C243" s="154" t="s">
        <v>2313</v>
      </c>
      <c r="D243" s="154" t="s">
        <v>149</v>
      </c>
      <c r="E243" s="155" t="s">
        <v>2314</v>
      </c>
      <c r="F243" s="156" t="s">
        <v>2315</v>
      </c>
      <c r="G243" s="157" t="s">
        <v>1980</v>
      </c>
      <c r="H243" s="158">
        <v>1</v>
      </c>
      <c r="I243" s="159">
        <v>70.040000000000006</v>
      </c>
      <c r="J243" s="160">
        <f t="shared" si="50"/>
        <v>70.040000000000006</v>
      </c>
      <c r="K243" s="156" t="s">
        <v>35</v>
      </c>
      <c r="L243" s="42"/>
      <c r="M243" s="161" t="s">
        <v>35</v>
      </c>
      <c r="N243" s="162" t="s">
        <v>50</v>
      </c>
      <c r="O243" s="67"/>
      <c r="P243" s="163">
        <f t="shared" si="51"/>
        <v>0</v>
      </c>
      <c r="Q243" s="163">
        <v>0</v>
      </c>
      <c r="R243" s="163">
        <f t="shared" si="52"/>
        <v>0</v>
      </c>
      <c r="S243" s="163">
        <v>0</v>
      </c>
      <c r="T243" s="164">
        <f t="shared" si="53"/>
        <v>0</v>
      </c>
      <c r="U243" s="37"/>
      <c r="V243" s="37"/>
      <c r="W243" s="37"/>
      <c r="X243" s="37"/>
      <c r="Y243" s="37"/>
      <c r="Z243" s="37"/>
      <c r="AA243" s="37"/>
      <c r="AB243" s="37"/>
      <c r="AC243" s="37"/>
      <c r="AD243" s="37"/>
      <c r="AE243" s="37"/>
      <c r="AR243" s="165" t="s">
        <v>163</v>
      </c>
      <c r="AT243" s="165" t="s">
        <v>149</v>
      </c>
      <c r="AU243" s="165" t="s">
        <v>89</v>
      </c>
      <c r="AY243" s="19" t="s">
        <v>154</v>
      </c>
      <c r="BE243" s="166">
        <f t="shared" si="54"/>
        <v>70.040000000000006</v>
      </c>
      <c r="BF243" s="166">
        <f t="shared" si="55"/>
        <v>0</v>
      </c>
      <c r="BG243" s="166">
        <f t="shared" si="56"/>
        <v>0</v>
      </c>
      <c r="BH243" s="166">
        <f t="shared" si="57"/>
        <v>0</v>
      </c>
      <c r="BI243" s="166">
        <f t="shared" si="58"/>
        <v>0</v>
      </c>
      <c r="BJ243" s="19" t="s">
        <v>87</v>
      </c>
      <c r="BK243" s="166">
        <f t="shared" si="59"/>
        <v>70.040000000000006</v>
      </c>
      <c r="BL243" s="19" t="s">
        <v>163</v>
      </c>
      <c r="BM243" s="165" t="s">
        <v>2316</v>
      </c>
    </row>
    <row r="244" spans="1:65" s="2" customFormat="1" ht="16.5" customHeight="1">
      <c r="A244" s="37"/>
      <c r="B244" s="38"/>
      <c r="C244" s="154" t="s">
        <v>2317</v>
      </c>
      <c r="D244" s="154" t="s">
        <v>149</v>
      </c>
      <c r="E244" s="155" t="s">
        <v>2318</v>
      </c>
      <c r="F244" s="156" t="s">
        <v>2319</v>
      </c>
      <c r="G244" s="157" t="s">
        <v>1980</v>
      </c>
      <c r="H244" s="158">
        <v>1</v>
      </c>
      <c r="I244" s="159">
        <v>70.040000000000006</v>
      </c>
      <c r="J244" s="160">
        <f t="shared" si="50"/>
        <v>70.040000000000006</v>
      </c>
      <c r="K244" s="156" t="s">
        <v>35</v>
      </c>
      <c r="L244" s="42"/>
      <c r="M244" s="161" t="s">
        <v>35</v>
      </c>
      <c r="N244" s="162" t="s">
        <v>50</v>
      </c>
      <c r="O244" s="67"/>
      <c r="P244" s="163">
        <f t="shared" si="51"/>
        <v>0</v>
      </c>
      <c r="Q244" s="163">
        <v>0</v>
      </c>
      <c r="R244" s="163">
        <f t="shared" si="52"/>
        <v>0</v>
      </c>
      <c r="S244" s="163">
        <v>0</v>
      </c>
      <c r="T244" s="164">
        <f t="shared" si="53"/>
        <v>0</v>
      </c>
      <c r="U244" s="37"/>
      <c r="V244" s="37"/>
      <c r="W244" s="37"/>
      <c r="X244" s="37"/>
      <c r="Y244" s="37"/>
      <c r="Z244" s="37"/>
      <c r="AA244" s="37"/>
      <c r="AB244" s="37"/>
      <c r="AC244" s="37"/>
      <c r="AD244" s="37"/>
      <c r="AE244" s="37"/>
      <c r="AR244" s="165" t="s">
        <v>163</v>
      </c>
      <c r="AT244" s="165" t="s">
        <v>149</v>
      </c>
      <c r="AU244" s="165" t="s">
        <v>89</v>
      </c>
      <c r="AY244" s="19" t="s">
        <v>154</v>
      </c>
      <c r="BE244" s="166">
        <f t="shared" si="54"/>
        <v>70.040000000000006</v>
      </c>
      <c r="BF244" s="166">
        <f t="shared" si="55"/>
        <v>0</v>
      </c>
      <c r="BG244" s="166">
        <f t="shared" si="56"/>
        <v>0</v>
      </c>
      <c r="BH244" s="166">
        <f t="shared" si="57"/>
        <v>0</v>
      </c>
      <c r="BI244" s="166">
        <f t="shared" si="58"/>
        <v>0</v>
      </c>
      <c r="BJ244" s="19" t="s">
        <v>87</v>
      </c>
      <c r="BK244" s="166">
        <f t="shared" si="59"/>
        <v>70.040000000000006</v>
      </c>
      <c r="BL244" s="19" t="s">
        <v>163</v>
      </c>
      <c r="BM244" s="165" t="s">
        <v>2320</v>
      </c>
    </row>
    <row r="245" spans="1:65" s="2" customFormat="1" ht="16.5" customHeight="1">
      <c r="A245" s="37"/>
      <c r="B245" s="38"/>
      <c r="C245" s="154" t="s">
        <v>2321</v>
      </c>
      <c r="D245" s="154" t="s">
        <v>149</v>
      </c>
      <c r="E245" s="155" t="s">
        <v>2322</v>
      </c>
      <c r="F245" s="156" t="s">
        <v>2323</v>
      </c>
      <c r="G245" s="157" t="s">
        <v>1980</v>
      </c>
      <c r="H245" s="158">
        <v>1</v>
      </c>
      <c r="I245" s="159">
        <v>70.040000000000006</v>
      </c>
      <c r="J245" s="160">
        <f t="shared" si="50"/>
        <v>70.040000000000006</v>
      </c>
      <c r="K245" s="156" t="s">
        <v>35</v>
      </c>
      <c r="L245" s="42"/>
      <c r="M245" s="161" t="s">
        <v>35</v>
      </c>
      <c r="N245" s="162" t="s">
        <v>50</v>
      </c>
      <c r="O245" s="67"/>
      <c r="P245" s="163">
        <f t="shared" si="51"/>
        <v>0</v>
      </c>
      <c r="Q245" s="163">
        <v>0</v>
      </c>
      <c r="R245" s="163">
        <f t="shared" si="52"/>
        <v>0</v>
      </c>
      <c r="S245" s="163">
        <v>0</v>
      </c>
      <c r="T245" s="164">
        <f t="shared" si="53"/>
        <v>0</v>
      </c>
      <c r="U245" s="37"/>
      <c r="V245" s="37"/>
      <c r="W245" s="37"/>
      <c r="X245" s="37"/>
      <c r="Y245" s="37"/>
      <c r="Z245" s="37"/>
      <c r="AA245" s="37"/>
      <c r="AB245" s="37"/>
      <c r="AC245" s="37"/>
      <c r="AD245" s="37"/>
      <c r="AE245" s="37"/>
      <c r="AR245" s="165" t="s">
        <v>163</v>
      </c>
      <c r="AT245" s="165" t="s">
        <v>149</v>
      </c>
      <c r="AU245" s="165" t="s">
        <v>89</v>
      </c>
      <c r="AY245" s="19" t="s">
        <v>154</v>
      </c>
      <c r="BE245" s="166">
        <f t="shared" si="54"/>
        <v>70.040000000000006</v>
      </c>
      <c r="BF245" s="166">
        <f t="shared" si="55"/>
        <v>0</v>
      </c>
      <c r="BG245" s="166">
        <f t="shared" si="56"/>
        <v>0</v>
      </c>
      <c r="BH245" s="166">
        <f t="shared" si="57"/>
        <v>0</v>
      </c>
      <c r="BI245" s="166">
        <f t="shared" si="58"/>
        <v>0</v>
      </c>
      <c r="BJ245" s="19" t="s">
        <v>87</v>
      </c>
      <c r="BK245" s="166">
        <f t="shared" si="59"/>
        <v>70.040000000000006</v>
      </c>
      <c r="BL245" s="19" t="s">
        <v>163</v>
      </c>
      <c r="BM245" s="165" t="s">
        <v>2324</v>
      </c>
    </row>
    <row r="246" spans="1:65" s="2" customFormat="1" ht="16.5" customHeight="1">
      <c r="A246" s="37"/>
      <c r="B246" s="38"/>
      <c r="C246" s="154" t="s">
        <v>2325</v>
      </c>
      <c r="D246" s="154" t="s">
        <v>149</v>
      </c>
      <c r="E246" s="155" t="s">
        <v>2326</v>
      </c>
      <c r="F246" s="156" t="s">
        <v>2327</v>
      </c>
      <c r="G246" s="157" t="s">
        <v>1980</v>
      </c>
      <c r="H246" s="158">
        <v>6</v>
      </c>
      <c r="I246" s="159">
        <v>43.68</v>
      </c>
      <c r="J246" s="160">
        <f t="shared" si="50"/>
        <v>262.08</v>
      </c>
      <c r="K246" s="156" t="s">
        <v>35</v>
      </c>
      <c r="L246" s="42"/>
      <c r="M246" s="161" t="s">
        <v>35</v>
      </c>
      <c r="N246" s="162" t="s">
        <v>50</v>
      </c>
      <c r="O246" s="67"/>
      <c r="P246" s="163">
        <f t="shared" si="51"/>
        <v>0</v>
      </c>
      <c r="Q246" s="163">
        <v>0</v>
      </c>
      <c r="R246" s="163">
        <f t="shared" si="52"/>
        <v>0</v>
      </c>
      <c r="S246" s="163">
        <v>0</v>
      </c>
      <c r="T246" s="164">
        <f t="shared" si="53"/>
        <v>0</v>
      </c>
      <c r="U246" s="37"/>
      <c r="V246" s="37"/>
      <c r="W246" s="37"/>
      <c r="X246" s="37"/>
      <c r="Y246" s="37"/>
      <c r="Z246" s="37"/>
      <c r="AA246" s="37"/>
      <c r="AB246" s="37"/>
      <c r="AC246" s="37"/>
      <c r="AD246" s="37"/>
      <c r="AE246" s="37"/>
      <c r="AR246" s="165" t="s">
        <v>163</v>
      </c>
      <c r="AT246" s="165" t="s">
        <v>149</v>
      </c>
      <c r="AU246" s="165" t="s">
        <v>89</v>
      </c>
      <c r="AY246" s="19" t="s">
        <v>154</v>
      </c>
      <c r="BE246" s="166">
        <f t="shared" si="54"/>
        <v>262.08</v>
      </c>
      <c r="BF246" s="166">
        <f t="shared" si="55"/>
        <v>0</v>
      </c>
      <c r="BG246" s="166">
        <f t="shared" si="56"/>
        <v>0</v>
      </c>
      <c r="BH246" s="166">
        <f t="shared" si="57"/>
        <v>0</v>
      </c>
      <c r="BI246" s="166">
        <f t="shared" si="58"/>
        <v>0</v>
      </c>
      <c r="BJ246" s="19" t="s">
        <v>87</v>
      </c>
      <c r="BK246" s="166">
        <f t="shared" si="59"/>
        <v>262.08</v>
      </c>
      <c r="BL246" s="19" t="s">
        <v>163</v>
      </c>
      <c r="BM246" s="165" t="s">
        <v>2328</v>
      </c>
    </row>
    <row r="247" spans="1:65" s="2" customFormat="1" ht="16.5" customHeight="1">
      <c r="A247" s="37"/>
      <c r="B247" s="38"/>
      <c r="C247" s="154" t="s">
        <v>2329</v>
      </c>
      <c r="D247" s="154" t="s">
        <v>149</v>
      </c>
      <c r="E247" s="155" t="s">
        <v>2330</v>
      </c>
      <c r="F247" s="156" t="s">
        <v>2331</v>
      </c>
      <c r="G247" s="157" t="s">
        <v>1980</v>
      </c>
      <c r="H247" s="158">
        <v>1</v>
      </c>
      <c r="I247" s="159">
        <v>47.04</v>
      </c>
      <c r="J247" s="160">
        <f t="shared" si="50"/>
        <v>47.04</v>
      </c>
      <c r="K247" s="156" t="s">
        <v>35</v>
      </c>
      <c r="L247" s="42"/>
      <c r="M247" s="161" t="s">
        <v>35</v>
      </c>
      <c r="N247" s="162" t="s">
        <v>50</v>
      </c>
      <c r="O247" s="67"/>
      <c r="P247" s="163">
        <f t="shared" si="51"/>
        <v>0</v>
      </c>
      <c r="Q247" s="163">
        <v>0</v>
      </c>
      <c r="R247" s="163">
        <f t="shared" si="52"/>
        <v>0</v>
      </c>
      <c r="S247" s="163">
        <v>0</v>
      </c>
      <c r="T247" s="164">
        <f t="shared" si="53"/>
        <v>0</v>
      </c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  <c r="AE247" s="37"/>
      <c r="AR247" s="165" t="s">
        <v>163</v>
      </c>
      <c r="AT247" s="165" t="s">
        <v>149</v>
      </c>
      <c r="AU247" s="165" t="s">
        <v>89</v>
      </c>
      <c r="AY247" s="19" t="s">
        <v>154</v>
      </c>
      <c r="BE247" s="166">
        <f t="shared" si="54"/>
        <v>47.04</v>
      </c>
      <c r="BF247" s="166">
        <f t="shared" si="55"/>
        <v>0</v>
      </c>
      <c r="BG247" s="166">
        <f t="shared" si="56"/>
        <v>0</v>
      </c>
      <c r="BH247" s="166">
        <f t="shared" si="57"/>
        <v>0</v>
      </c>
      <c r="BI247" s="166">
        <f t="shared" si="58"/>
        <v>0</v>
      </c>
      <c r="BJ247" s="19" t="s">
        <v>87</v>
      </c>
      <c r="BK247" s="166">
        <f t="shared" si="59"/>
        <v>47.04</v>
      </c>
      <c r="BL247" s="19" t="s">
        <v>163</v>
      </c>
      <c r="BM247" s="165" t="s">
        <v>2332</v>
      </c>
    </row>
    <row r="248" spans="1:65" s="2" customFormat="1" ht="16.5" customHeight="1">
      <c r="A248" s="37"/>
      <c r="B248" s="38"/>
      <c r="C248" s="154" t="s">
        <v>2333</v>
      </c>
      <c r="D248" s="154" t="s">
        <v>149</v>
      </c>
      <c r="E248" s="155" t="s">
        <v>2334</v>
      </c>
      <c r="F248" s="156" t="s">
        <v>2335</v>
      </c>
      <c r="G248" s="157" t="s">
        <v>1980</v>
      </c>
      <c r="H248" s="158">
        <v>3</v>
      </c>
      <c r="I248" s="159">
        <v>116.55</v>
      </c>
      <c r="J248" s="160">
        <f t="shared" si="50"/>
        <v>349.65</v>
      </c>
      <c r="K248" s="156" t="s">
        <v>35</v>
      </c>
      <c r="L248" s="42"/>
      <c r="M248" s="161" t="s">
        <v>35</v>
      </c>
      <c r="N248" s="162" t="s">
        <v>50</v>
      </c>
      <c r="O248" s="67"/>
      <c r="P248" s="163">
        <f t="shared" si="51"/>
        <v>0</v>
      </c>
      <c r="Q248" s="163">
        <v>0</v>
      </c>
      <c r="R248" s="163">
        <f t="shared" si="52"/>
        <v>0</v>
      </c>
      <c r="S248" s="163">
        <v>0</v>
      </c>
      <c r="T248" s="164">
        <f t="shared" si="53"/>
        <v>0</v>
      </c>
      <c r="U248" s="37"/>
      <c r="V248" s="37"/>
      <c r="W248" s="37"/>
      <c r="X248" s="37"/>
      <c r="Y248" s="37"/>
      <c r="Z248" s="37"/>
      <c r="AA248" s="37"/>
      <c r="AB248" s="37"/>
      <c r="AC248" s="37"/>
      <c r="AD248" s="37"/>
      <c r="AE248" s="37"/>
      <c r="AR248" s="165" t="s">
        <v>163</v>
      </c>
      <c r="AT248" s="165" t="s">
        <v>149</v>
      </c>
      <c r="AU248" s="165" t="s">
        <v>89</v>
      </c>
      <c r="AY248" s="19" t="s">
        <v>154</v>
      </c>
      <c r="BE248" s="166">
        <f t="shared" si="54"/>
        <v>349.65</v>
      </c>
      <c r="BF248" s="166">
        <f t="shared" si="55"/>
        <v>0</v>
      </c>
      <c r="BG248" s="166">
        <f t="shared" si="56"/>
        <v>0</v>
      </c>
      <c r="BH248" s="166">
        <f t="shared" si="57"/>
        <v>0</v>
      </c>
      <c r="BI248" s="166">
        <f t="shared" si="58"/>
        <v>0</v>
      </c>
      <c r="BJ248" s="19" t="s">
        <v>87</v>
      </c>
      <c r="BK248" s="166">
        <f t="shared" si="59"/>
        <v>349.65</v>
      </c>
      <c r="BL248" s="19" t="s">
        <v>163</v>
      </c>
      <c r="BM248" s="165" t="s">
        <v>2336</v>
      </c>
    </row>
    <row r="249" spans="1:65" s="2" customFormat="1" ht="16.5" customHeight="1">
      <c r="A249" s="37"/>
      <c r="B249" s="38"/>
      <c r="C249" s="154" t="s">
        <v>2337</v>
      </c>
      <c r="D249" s="154" t="s">
        <v>149</v>
      </c>
      <c r="E249" s="155" t="s">
        <v>2338</v>
      </c>
      <c r="F249" s="156" t="s">
        <v>2339</v>
      </c>
      <c r="G249" s="157" t="s">
        <v>1980</v>
      </c>
      <c r="H249" s="158">
        <v>34</v>
      </c>
      <c r="I249" s="159">
        <v>16.170000000000002</v>
      </c>
      <c r="J249" s="160">
        <f t="shared" si="50"/>
        <v>549.78</v>
      </c>
      <c r="K249" s="156" t="s">
        <v>35</v>
      </c>
      <c r="L249" s="42"/>
      <c r="M249" s="161" t="s">
        <v>35</v>
      </c>
      <c r="N249" s="162" t="s">
        <v>50</v>
      </c>
      <c r="O249" s="67"/>
      <c r="P249" s="163">
        <f t="shared" si="51"/>
        <v>0</v>
      </c>
      <c r="Q249" s="163">
        <v>0</v>
      </c>
      <c r="R249" s="163">
        <f t="shared" si="52"/>
        <v>0</v>
      </c>
      <c r="S249" s="163">
        <v>0</v>
      </c>
      <c r="T249" s="164">
        <f t="shared" si="53"/>
        <v>0</v>
      </c>
      <c r="U249" s="37"/>
      <c r="V249" s="37"/>
      <c r="W249" s="37"/>
      <c r="X249" s="37"/>
      <c r="Y249" s="37"/>
      <c r="Z249" s="37"/>
      <c r="AA249" s="37"/>
      <c r="AB249" s="37"/>
      <c r="AC249" s="37"/>
      <c r="AD249" s="37"/>
      <c r="AE249" s="37"/>
      <c r="AR249" s="165" t="s">
        <v>163</v>
      </c>
      <c r="AT249" s="165" t="s">
        <v>149</v>
      </c>
      <c r="AU249" s="165" t="s">
        <v>89</v>
      </c>
      <c r="AY249" s="19" t="s">
        <v>154</v>
      </c>
      <c r="BE249" s="166">
        <f t="shared" si="54"/>
        <v>549.78</v>
      </c>
      <c r="BF249" s="166">
        <f t="shared" si="55"/>
        <v>0</v>
      </c>
      <c r="BG249" s="166">
        <f t="shared" si="56"/>
        <v>0</v>
      </c>
      <c r="BH249" s="166">
        <f t="shared" si="57"/>
        <v>0</v>
      </c>
      <c r="BI249" s="166">
        <f t="shared" si="58"/>
        <v>0</v>
      </c>
      <c r="BJ249" s="19" t="s">
        <v>87</v>
      </c>
      <c r="BK249" s="166">
        <f t="shared" si="59"/>
        <v>549.78</v>
      </c>
      <c r="BL249" s="19" t="s">
        <v>163</v>
      </c>
      <c r="BM249" s="165" t="s">
        <v>2340</v>
      </c>
    </row>
    <row r="250" spans="1:65" s="2" customFormat="1" ht="16.5" customHeight="1">
      <c r="A250" s="37"/>
      <c r="B250" s="38"/>
      <c r="C250" s="154" t="s">
        <v>2341</v>
      </c>
      <c r="D250" s="154" t="s">
        <v>149</v>
      </c>
      <c r="E250" s="155" t="s">
        <v>2342</v>
      </c>
      <c r="F250" s="156" t="s">
        <v>2343</v>
      </c>
      <c r="G250" s="157" t="s">
        <v>1980</v>
      </c>
      <c r="H250" s="158">
        <v>4</v>
      </c>
      <c r="I250" s="159">
        <v>16.170000000000002</v>
      </c>
      <c r="J250" s="160">
        <f t="shared" si="50"/>
        <v>64.680000000000007</v>
      </c>
      <c r="K250" s="156" t="s">
        <v>35</v>
      </c>
      <c r="L250" s="42"/>
      <c r="M250" s="161" t="s">
        <v>35</v>
      </c>
      <c r="N250" s="162" t="s">
        <v>50</v>
      </c>
      <c r="O250" s="67"/>
      <c r="P250" s="163">
        <f t="shared" si="51"/>
        <v>0</v>
      </c>
      <c r="Q250" s="163">
        <v>0</v>
      </c>
      <c r="R250" s="163">
        <f t="shared" si="52"/>
        <v>0</v>
      </c>
      <c r="S250" s="163">
        <v>0</v>
      </c>
      <c r="T250" s="164">
        <f t="shared" si="53"/>
        <v>0</v>
      </c>
      <c r="U250" s="37"/>
      <c r="V250" s="37"/>
      <c r="W250" s="37"/>
      <c r="X250" s="37"/>
      <c r="Y250" s="37"/>
      <c r="Z250" s="37"/>
      <c r="AA250" s="37"/>
      <c r="AB250" s="37"/>
      <c r="AC250" s="37"/>
      <c r="AD250" s="37"/>
      <c r="AE250" s="37"/>
      <c r="AR250" s="165" t="s">
        <v>163</v>
      </c>
      <c r="AT250" s="165" t="s">
        <v>149</v>
      </c>
      <c r="AU250" s="165" t="s">
        <v>89</v>
      </c>
      <c r="AY250" s="19" t="s">
        <v>154</v>
      </c>
      <c r="BE250" s="166">
        <f t="shared" si="54"/>
        <v>64.680000000000007</v>
      </c>
      <c r="BF250" s="166">
        <f t="shared" si="55"/>
        <v>0</v>
      </c>
      <c r="BG250" s="166">
        <f t="shared" si="56"/>
        <v>0</v>
      </c>
      <c r="BH250" s="166">
        <f t="shared" si="57"/>
        <v>0</v>
      </c>
      <c r="BI250" s="166">
        <f t="shared" si="58"/>
        <v>0</v>
      </c>
      <c r="BJ250" s="19" t="s">
        <v>87</v>
      </c>
      <c r="BK250" s="166">
        <f t="shared" si="59"/>
        <v>64.680000000000007</v>
      </c>
      <c r="BL250" s="19" t="s">
        <v>163</v>
      </c>
      <c r="BM250" s="165" t="s">
        <v>2344</v>
      </c>
    </row>
    <row r="251" spans="1:65" s="2" customFormat="1" ht="16.5" customHeight="1">
      <c r="A251" s="37"/>
      <c r="B251" s="38"/>
      <c r="C251" s="154" t="s">
        <v>2345</v>
      </c>
      <c r="D251" s="154" t="s">
        <v>149</v>
      </c>
      <c r="E251" s="155" t="s">
        <v>2346</v>
      </c>
      <c r="F251" s="156" t="s">
        <v>2347</v>
      </c>
      <c r="G251" s="157" t="s">
        <v>1980</v>
      </c>
      <c r="H251" s="158">
        <v>11</v>
      </c>
      <c r="I251" s="159">
        <v>71.19</v>
      </c>
      <c r="J251" s="160">
        <f t="shared" si="50"/>
        <v>783.09</v>
      </c>
      <c r="K251" s="156" t="s">
        <v>35</v>
      </c>
      <c r="L251" s="42"/>
      <c r="M251" s="161" t="s">
        <v>35</v>
      </c>
      <c r="N251" s="162" t="s">
        <v>50</v>
      </c>
      <c r="O251" s="67"/>
      <c r="P251" s="163">
        <f t="shared" si="51"/>
        <v>0</v>
      </c>
      <c r="Q251" s="163">
        <v>0</v>
      </c>
      <c r="R251" s="163">
        <f t="shared" si="52"/>
        <v>0</v>
      </c>
      <c r="S251" s="163">
        <v>0</v>
      </c>
      <c r="T251" s="164">
        <f t="shared" si="53"/>
        <v>0</v>
      </c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  <c r="AE251" s="37"/>
      <c r="AR251" s="165" t="s">
        <v>163</v>
      </c>
      <c r="AT251" s="165" t="s">
        <v>149</v>
      </c>
      <c r="AU251" s="165" t="s">
        <v>89</v>
      </c>
      <c r="AY251" s="19" t="s">
        <v>154</v>
      </c>
      <c r="BE251" s="166">
        <f t="shared" si="54"/>
        <v>783.09</v>
      </c>
      <c r="BF251" s="166">
        <f t="shared" si="55"/>
        <v>0</v>
      </c>
      <c r="BG251" s="166">
        <f t="shared" si="56"/>
        <v>0</v>
      </c>
      <c r="BH251" s="166">
        <f t="shared" si="57"/>
        <v>0</v>
      </c>
      <c r="BI251" s="166">
        <f t="shared" si="58"/>
        <v>0</v>
      </c>
      <c r="BJ251" s="19" t="s">
        <v>87</v>
      </c>
      <c r="BK251" s="166">
        <f t="shared" si="59"/>
        <v>783.09</v>
      </c>
      <c r="BL251" s="19" t="s">
        <v>163</v>
      </c>
      <c r="BM251" s="165" t="s">
        <v>2348</v>
      </c>
    </row>
    <row r="252" spans="1:65" s="2" customFormat="1" ht="16.5" customHeight="1">
      <c r="A252" s="37"/>
      <c r="B252" s="38"/>
      <c r="C252" s="154" t="s">
        <v>2349</v>
      </c>
      <c r="D252" s="154" t="s">
        <v>149</v>
      </c>
      <c r="E252" s="155" t="s">
        <v>2350</v>
      </c>
      <c r="F252" s="156" t="s">
        <v>2351</v>
      </c>
      <c r="G252" s="157" t="s">
        <v>1980</v>
      </c>
      <c r="H252" s="158">
        <v>12</v>
      </c>
      <c r="I252" s="159">
        <v>11.76</v>
      </c>
      <c r="J252" s="160">
        <f t="shared" si="50"/>
        <v>141.12</v>
      </c>
      <c r="K252" s="156" t="s">
        <v>35</v>
      </c>
      <c r="L252" s="42"/>
      <c r="M252" s="161" t="s">
        <v>35</v>
      </c>
      <c r="N252" s="162" t="s">
        <v>50</v>
      </c>
      <c r="O252" s="67"/>
      <c r="P252" s="163">
        <f t="shared" si="51"/>
        <v>0</v>
      </c>
      <c r="Q252" s="163">
        <v>0</v>
      </c>
      <c r="R252" s="163">
        <f t="shared" si="52"/>
        <v>0</v>
      </c>
      <c r="S252" s="163">
        <v>0</v>
      </c>
      <c r="T252" s="164">
        <f t="shared" si="53"/>
        <v>0</v>
      </c>
      <c r="U252" s="37"/>
      <c r="V252" s="37"/>
      <c r="W252" s="37"/>
      <c r="X252" s="37"/>
      <c r="Y252" s="37"/>
      <c r="Z252" s="37"/>
      <c r="AA252" s="37"/>
      <c r="AB252" s="37"/>
      <c r="AC252" s="37"/>
      <c r="AD252" s="37"/>
      <c r="AE252" s="37"/>
      <c r="AR252" s="165" t="s">
        <v>163</v>
      </c>
      <c r="AT252" s="165" t="s">
        <v>149</v>
      </c>
      <c r="AU252" s="165" t="s">
        <v>89</v>
      </c>
      <c r="AY252" s="19" t="s">
        <v>154</v>
      </c>
      <c r="BE252" s="166">
        <f t="shared" si="54"/>
        <v>141.12</v>
      </c>
      <c r="BF252" s="166">
        <f t="shared" si="55"/>
        <v>0</v>
      </c>
      <c r="BG252" s="166">
        <f t="shared" si="56"/>
        <v>0</v>
      </c>
      <c r="BH252" s="166">
        <f t="shared" si="57"/>
        <v>0</v>
      </c>
      <c r="BI252" s="166">
        <f t="shared" si="58"/>
        <v>0</v>
      </c>
      <c r="BJ252" s="19" t="s">
        <v>87</v>
      </c>
      <c r="BK252" s="166">
        <f t="shared" si="59"/>
        <v>141.12</v>
      </c>
      <c r="BL252" s="19" t="s">
        <v>163</v>
      </c>
      <c r="BM252" s="165" t="s">
        <v>2352</v>
      </c>
    </row>
    <row r="253" spans="1:65" s="2" customFormat="1" ht="16.5" customHeight="1">
      <c r="A253" s="37"/>
      <c r="B253" s="38"/>
      <c r="C253" s="154" t="s">
        <v>2353</v>
      </c>
      <c r="D253" s="154" t="s">
        <v>149</v>
      </c>
      <c r="E253" s="155" t="s">
        <v>2354</v>
      </c>
      <c r="F253" s="156" t="s">
        <v>2355</v>
      </c>
      <c r="G253" s="157" t="s">
        <v>1980</v>
      </c>
      <c r="H253" s="158">
        <v>5</v>
      </c>
      <c r="I253" s="159">
        <v>30.87</v>
      </c>
      <c r="J253" s="160">
        <f t="shared" si="50"/>
        <v>154.35</v>
      </c>
      <c r="K253" s="156" t="s">
        <v>35</v>
      </c>
      <c r="L253" s="42"/>
      <c r="M253" s="161" t="s">
        <v>35</v>
      </c>
      <c r="N253" s="162" t="s">
        <v>50</v>
      </c>
      <c r="O253" s="67"/>
      <c r="P253" s="163">
        <f t="shared" si="51"/>
        <v>0</v>
      </c>
      <c r="Q253" s="163">
        <v>0</v>
      </c>
      <c r="R253" s="163">
        <f t="shared" si="52"/>
        <v>0</v>
      </c>
      <c r="S253" s="163">
        <v>0</v>
      </c>
      <c r="T253" s="164">
        <f t="shared" si="53"/>
        <v>0</v>
      </c>
      <c r="U253" s="37"/>
      <c r="V253" s="37"/>
      <c r="W253" s="37"/>
      <c r="X253" s="37"/>
      <c r="Y253" s="37"/>
      <c r="Z253" s="37"/>
      <c r="AA253" s="37"/>
      <c r="AB253" s="37"/>
      <c r="AC253" s="37"/>
      <c r="AD253" s="37"/>
      <c r="AE253" s="37"/>
      <c r="AR253" s="165" t="s">
        <v>163</v>
      </c>
      <c r="AT253" s="165" t="s">
        <v>149</v>
      </c>
      <c r="AU253" s="165" t="s">
        <v>89</v>
      </c>
      <c r="AY253" s="19" t="s">
        <v>154</v>
      </c>
      <c r="BE253" s="166">
        <f t="shared" si="54"/>
        <v>154.35</v>
      </c>
      <c r="BF253" s="166">
        <f t="shared" si="55"/>
        <v>0</v>
      </c>
      <c r="BG253" s="166">
        <f t="shared" si="56"/>
        <v>0</v>
      </c>
      <c r="BH253" s="166">
        <f t="shared" si="57"/>
        <v>0</v>
      </c>
      <c r="BI253" s="166">
        <f t="shared" si="58"/>
        <v>0</v>
      </c>
      <c r="BJ253" s="19" t="s">
        <v>87</v>
      </c>
      <c r="BK253" s="166">
        <f t="shared" si="59"/>
        <v>154.35</v>
      </c>
      <c r="BL253" s="19" t="s">
        <v>163</v>
      </c>
      <c r="BM253" s="165" t="s">
        <v>2356</v>
      </c>
    </row>
    <row r="254" spans="1:65" s="2" customFormat="1" ht="16.5" customHeight="1">
      <c r="A254" s="37"/>
      <c r="B254" s="38"/>
      <c r="C254" s="154" t="s">
        <v>2357</v>
      </c>
      <c r="D254" s="154" t="s">
        <v>149</v>
      </c>
      <c r="E254" s="155" t="s">
        <v>2358</v>
      </c>
      <c r="F254" s="156" t="s">
        <v>2359</v>
      </c>
      <c r="G254" s="157" t="s">
        <v>1980</v>
      </c>
      <c r="H254" s="158">
        <v>2</v>
      </c>
      <c r="I254" s="159">
        <v>30.87</v>
      </c>
      <c r="J254" s="160">
        <f t="shared" si="50"/>
        <v>61.74</v>
      </c>
      <c r="K254" s="156" t="s">
        <v>35</v>
      </c>
      <c r="L254" s="42"/>
      <c r="M254" s="161" t="s">
        <v>35</v>
      </c>
      <c r="N254" s="162" t="s">
        <v>50</v>
      </c>
      <c r="O254" s="67"/>
      <c r="P254" s="163">
        <f t="shared" si="51"/>
        <v>0</v>
      </c>
      <c r="Q254" s="163">
        <v>0</v>
      </c>
      <c r="R254" s="163">
        <f t="shared" si="52"/>
        <v>0</v>
      </c>
      <c r="S254" s="163">
        <v>0</v>
      </c>
      <c r="T254" s="164">
        <f t="shared" si="53"/>
        <v>0</v>
      </c>
      <c r="U254" s="37"/>
      <c r="V254" s="37"/>
      <c r="W254" s="37"/>
      <c r="X254" s="37"/>
      <c r="Y254" s="37"/>
      <c r="Z254" s="37"/>
      <c r="AA254" s="37"/>
      <c r="AB254" s="37"/>
      <c r="AC254" s="37"/>
      <c r="AD254" s="37"/>
      <c r="AE254" s="37"/>
      <c r="AR254" s="165" t="s">
        <v>163</v>
      </c>
      <c r="AT254" s="165" t="s">
        <v>149</v>
      </c>
      <c r="AU254" s="165" t="s">
        <v>89</v>
      </c>
      <c r="AY254" s="19" t="s">
        <v>154</v>
      </c>
      <c r="BE254" s="166">
        <f t="shared" si="54"/>
        <v>61.74</v>
      </c>
      <c r="BF254" s="166">
        <f t="shared" si="55"/>
        <v>0</v>
      </c>
      <c r="BG254" s="166">
        <f t="shared" si="56"/>
        <v>0</v>
      </c>
      <c r="BH254" s="166">
        <f t="shared" si="57"/>
        <v>0</v>
      </c>
      <c r="BI254" s="166">
        <f t="shared" si="58"/>
        <v>0</v>
      </c>
      <c r="BJ254" s="19" t="s">
        <v>87</v>
      </c>
      <c r="BK254" s="166">
        <f t="shared" si="59"/>
        <v>61.74</v>
      </c>
      <c r="BL254" s="19" t="s">
        <v>163</v>
      </c>
      <c r="BM254" s="165" t="s">
        <v>2360</v>
      </c>
    </row>
    <row r="255" spans="1:65" s="2" customFormat="1" ht="16.5" customHeight="1">
      <c r="A255" s="37"/>
      <c r="B255" s="38"/>
      <c r="C255" s="154" t="s">
        <v>2361</v>
      </c>
      <c r="D255" s="154" t="s">
        <v>149</v>
      </c>
      <c r="E255" s="155" t="s">
        <v>2362</v>
      </c>
      <c r="F255" s="156" t="s">
        <v>2363</v>
      </c>
      <c r="G255" s="157" t="s">
        <v>1980</v>
      </c>
      <c r="H255" s="158">
        <v>1</v>
      </c>
      <c r="I255" s="159">
        <v>11.76</v>
      </c>
      <c r="J255" s="160">
        <f t="shared" si="50"/>
        <v>11.76</v>
      </c>
      <c r="K255" s="156" t="s">
        <v>35</v>
      </c>
      <c r="L255" s="42"/>
      <c r="M255" s="161" t="s">
        <v>35</v>
      </c>
      <c r="N255" s="162" t="s">
        <v>50</v>
      </c>
      <c r="O255" s="67"/>
      <c r="P255" s="163">
        <f t="shared" si="51"/>
        <v>0</v>
      </c>
      <c r="Q255" s="163">
        <v>0</v>
      </c>
      <c r="R255" s="163">
        <f t="shared" si="52"/>
        <v>0</v>
      </c>
      <c r="S255" s="163">
        <v>0</v>
      </c>
      <c r="T255" s="164">
        <f t="shared" si="53"/>
        <v>0</v>
      </c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  <c r="AE255" s="37"/>
      <c r="AR255" s="165" t="s">
        <v>163</v>
      </c>
      <c r="AT255" s="165" t="s">
        <v>149</v>
      </c>
      <c r="AU255" s="165" t="s">
        <v>89</v>
      </c>
      <c r="AY255" s="19" t="s">
        <v>154</v>
      </c>
      <c r="BE255" s="166">
        <f t="shared" si="54"/>
        <v>11.76</v>
      </c>
      <c r="BF255" s="166">
        <f t="shared" si="55"/>
        <v>0</v>
      </c>
      <c r="BG255" s="166">
        <f t="shared" si="56"/>
        <v>0</v>
      </c>
      <c r="BH255" s="166">
        <f t="shared" si="57"/>
        <v>0</v>
      </c>
      <c r="BI255" s="166">
        <f t="shared" si="58"/>
        <v>0</v>
      </c>
      <c r="BJ255" s="19" t="s">
        <v>87</v>
      </c>
      <c r="BK255" s="166">
        <f t="shared" si="59"/>
        <v>11.76</v>
      </c>
      <c r="BL255" s="19" t="s">
        <v>163</v>
      </c>
      <c r="BM255" s="165" t="s">
        <v>2364</v>
      </c>
    </row>
    <row r="256" spans="1:65" s="2" customFormat="1" ht="16.5" customHeight="1">
      <c r="A256" s="37"/>
      <c r="B256" s="38"/>
      <c r="C256" s="154" t="s">
        <v>2365</v>
      </c>
      <c r="D256" s="154" t="s">
        <v>149</v>
      </c>
      <c r="E256" s="155" t="s">
        <v>2366</v>
      </c>
      <c r="F256" s="156" t="s">
        <v>2367</v>
      </c>
      <c r="G256" s="157" t="s">
        <v>1980</v>
      </c>
      <c r="H256" s="158">
        <v>1</v>
      </c>
      <c r="I256" s="159">
        <v>9.24</v>
      </c>
      <c r="J256" s="160">
        <f t="shared" si="50"/>
        <v>9.24</v>
      </c>
      <c r="K256" s="156" t="s">
        <v>35</v>
      </c>
      <c r="L256" s="42"/>
      <c r="M256" s="161" t="s">
        <v>35</v>
      </c>
      <c r="N256" s="162" t="s">
        <v>50</v>
      </c>
      <c r="O256" s="67"/>
      <c r="P256" s="163">
        <f t="shared" si="51"/>
        <v>0</v>
      </c>
      <c r="Q256" s="163">
        <v>0</v>
      </c>
      <c r="R256" s="163">
        <f t="shared" si="52"/>
        <v>0</v>
      </c>
      <c r="S256" s="163">
        <v>0</v>
      </c>
      <c r="T256" s="164">
        <f t="shared" si="53"/>
        <v>0</v>
      </c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  <c r="AE256" s="37"/>
      <c r="AR256" s="165" t="s">
        <v>163</v>
      </c>
      <c r="AT256" s="165" t="s">
        <v>149</v>
      </c>
      <c r="AU256" s="165" t="s">
        <v>89</v>
      </c>
      <c r="AY256" s="19" t="s">
        <v>154</v>
      </c>
      <c r="BE256" s="166">
        <f t="shared" si="54"/>
        <v>9.24</v>
      </c>
      <c r="BF256" s="166">
        <f t="shared" si="55"/>
        <v>0</v>
      </c>
      <c r="BG256" s="166">
        <f t="shared" si="56"/>
        <v>0</v>
      </c>
      <c r="BH256" s="166">
        <f t="shared" si="57"/>
        <v>0</v>
      </c>
      <c r="BI256" s="166">
        <f t="shared" si="58"/>
        <v>0</v>
      </c>
      <c r="BJ256" s="19" t="s">
        <v>87</v>
      </c>
      <c r="BK256" s="166">
        <f t="shared" si="59"/>
        <v>9.24</v>
      </c>
      <c r="BL256" s="19" t="s">
        <v>163</v>
      </c>
      <c r="BM256" s="165" t="s">
        <v>2368</v>
      </c>
    </row>
    <row r="257" spans="1:65" s="2" customFormat="1" ht="16.5" customHeight="1">
      <c r="A257" s="37"/>
      <c r="B257" s="38"/>
      <c r="C257" s="154" t="s">
        <v>2369</v>
      </c>
      <c r="D257" s="154" t="s">
        <v>149</v>
      </c>
      <c r="E257" s="155" t="s">
        <v>2370</v>
      </c>
      <c r="F257" s="156" t="s">
        <v>2371</v>
      </c>
      <c r="G257" s="157" t="s">
        <v>1980</v>
      </c>
      <c r="H257" s="158">
        <v>1</v>
      </c>
      <c r="I257" s="159">
        <v>36.75</v>
      </c>
      <c r="J257" s="160">
        <f t="shared" si="50"/>
        <v>36.75</v>
      </c>
      <c r="K257" s="156" t="s">
        <v>35</v>
      </c>
      <c r="L257" s="42"/>
      <c r="M257" s="161" t="s">
        <v>35</v>
      </c>
      <c r="N257" s="162" t="s">
        <v>50</v>
      </c>
      <c r="O257" s="67"/>
      <c r="P257" s="163">
        <f t="shared" si="51"/>
        <v>0</v>
      </c>
      <c r="Q257" s="163">
        <v>0</v>
      </c>
      <c r="R257" s="163">
        <f t="shared" si="52"/>
        <v>0</v>
      </c>
      <c r="S257" s="163">
        <v>0</v>
      </c>
      <c r="T257" s="164">
        <f t="shared" si="53"/>
        <v>0</v>
      </c>
      <c r="U257" s="37"/>
      <c r="V257" s="37"/>
      <c r="W257" s="37"/>
      <c r="X257" s="37"/>
      <c r="Y257" s="37"/>
      <c r="Z257" s="37"/>
      <c r="AA257" s="37"/>
      <c r="AB257" s="37"/>
      <c r="AC257" s="37"/>
      <c r="AD257" s="37"/>
      <c r="AE257" s="37"/>
      <c r="AR257" s="165" t="s">
        <v>163</v>
      </c>
      <c r="AT257" s="165" t="s">
        <v>149</v>
      </c>
      <c r="AU257" s="165" t="s">
        <v>89</v>
      </c>
      <c r="AY257" s="19" t="s">
        <v>154</v>
      </c>
      <c r="BE257" s="166">
        <f t="shared" si="54"/>
        <v>36.75</v>
      </c>
      <c r="BF257" s="166">
        <f t="shared" si="55"/>
        <v>0</v>
      </c>
      <c r="BG257" s="166">
        <f t="shared" si="56"/>
        <v>0</v>
      </c>
      <c r="BH257" s="166">
        <f t="shared" si="57"/>
        <v>0</v>
      </c>
      <c r="BI257" s="166">
        <f t="shared" si="58"/>
        <v>0</v>
      </c>
      <c r="BJ257" s="19" t="s">
        <v>87</v>
      </c>
      <c r="BK257" s="166">
        <f t="shared" si="59"/>
        <v>36.75</v>
      </c>
      <c r="BL257" s="19" t="s">
        <v>163</v>
      </c>
      <c r="BM257" s="165" t="s">
        <v>2372</v>
      </c>
    </row>
    <row r="258" spans="1:65" s="2" customFormat="1" ht="16.5" customHeight="1">
      <c r="A258" s="37"/>
      <c r="B258" s="38"/>
      <c r="C258" s="154" t="s">
        <v>2373</v>
      </c>
      <c r="D258" s="154" t="s">
        <v>149</v>
      </c>
      <c r="E258" s="155" t="s">
        <v>2374</v>
      </c>
      <c r="F258" s="156" t="s">
        <v>2375</v>
      </c>
      <c r="G258" s="157" t="s">
        <v>1980</v>
      </c>
      <c r="H258" s="158">
        <v>15</v>
      </c>
      <c r="I258" s="159">
        <v>116.55</v>
      </c>
      <c r="J258" s="160">
        <f t="shared" si="50"/>
        <v>1748.25</v>
      </c>
      <c r="K258" s="156" t="s">
        <v>35</v>
      </c>
      <c r="L258" s="42"/>
      <c r="M258" s="161" t="s">
        <v>35</v>
      </c>
      <c r="N258" s="162" t="s">
        <v>50</v>
      </c>
      <c r="O258" s="67"/>
      <c r="P258" s="163">
        <f t="shared" si="51"/>
        <v>0</v>
      </c>
      <c r="Q258" s="163">
        <v>0</v>
      </c>
      <c r="R258" s="163">
        <f t="shared" si="52"/>
        <v>0</v>
      </c>
      <c r="S258" s="163">
        <v>0</v>
      </c>
      <c r="T258" s="164">
        <f t="shared" si="53"/>
        <v>0</v>
      </c>
      <c r="U258" s="37"/>
      <c r="V258" s="37"/>
      <c r="W258" s="37"/>
      <c r="X258" s="37"/>
      <c r="Y258" s="37"/>
      <c r="Z258" s="37"/>
      <c r="AA258" s="37"/>
      <c r="AB258" s="37"/>
      <c r="AC258" s="37"/>
      <c r="AD258" s="37"/>
      <c r="AE258" s="37"/>
      <c r="AR258" s="165" t="s">
        <v>163</v>
      </c>
      <c r="AT258" s="165" t="s">
        <v>149</v>
      </c>
      <c r="AU258" s="165" t="s">
        <v>89</v>
      </c>
      <c r="AY258" s="19" t="s">
        <v>154</v>
      </c>
      <c r="BE258" s="166">
        <f t="shared" si="54"/>
        <v>1748.25</v>
      </c>
      <c r="BF258" s="166">
        <f t="shared" si="55"/>
        <v>0</v>
      </c>
      <c r="BG258" s="166">
        <f t="shared" si="56"/>
        <v>0</v>
      </c>
      <c r="BH258" s="166">
        <f t="shared" si="57"/>
        <v>0</v>
      </c>
      <c r="BI258" s="166">
        <f t="shared" si="58"/>
        <v>0</v>
      </c>
      <c r="BJ258" s="19" t="s">
        <v>87</v>
      </c>
      <c r="BK258" s="166">
        <f t="shared" si="59"/>
        <v>1748.25</v>
      </c>
      <c r="BL258" s="19" t="s">
        <v>163</v>
      </c>
      <c r="BM258" s="165" t="s">
        <v>2376</v>
      </c>
    </row>
    <row r="259" spans="1:65" s="2" customFormat="1" ht="16.5" customHeight="1">
      <c r="A259" s="37"/>
      <c r="B259" s="38"/>
      <c r="C259" s="154" t="s">
        <v>2377</v>
      </c>
      <c r="D259" s="154" t="s">
        <v>149</v>
      </c>
      <c r="E259" s="155" t="s">
        <v>2378</v>
      </c>
      <c r="F259" s="156" t="s">
        <v>2379</v>
      </c>
      <c r="G259" s="157" t="s">
        <v>1980</v>
      </c>
      <c r="H259" s="158">
        <v>2</v>
      </c>
      <c r="I259" s="159">
        <v>11.76</v>
      </c>
      <c r="J259" s="160">
        <f t="shared" si="50"/>
        <v>23.52</v>
      </c>
      <c r="K259" s="156" t="s">
        <v>35</v>
      </c>
      <c r="L259" s="42"/>
      <c r="M259" s="161" t="s">
        <v>35</v>
      </c>
      <c r="N259" s="162" t="s">
        <v>50</v>
      </c>
      <c r="O259" s="67"/>
      <c r="P259" s="163">
        <f t="shared" si="51"/>
        <v>0</v>
      </c>
      <c r="Q259" s="163">
        <v>0</v>
      </c>
      <c r="R259" s="163">
        <f t="shared" si="52"/>
        <v>0</v>
      </c>
      <c r="S259" s="163">
        <v>0</v>
      </c>
      <c r="T259" s="164">
        <f t="shared" si="53"/>
        <v>0</v>
      </c>
      <c r="U259" s="37"/>
      <c r="V259" s="37"/>
      <c r="W259" s="37"/>
      <c r="X259" s="37"/>
      <c r="Y259" s="37"/>
      <c r="Z259" s="37"/>
      <c r="AA259" s="37"/>
      <c r="AB259" s="37"/>
      <c r="AC259" s="37"/>
      <c r="AD259" s="37"/>
      <c r="AE259" s="37"/>
      <c r="AR259" s="165" t="s">
        <v>163</v>
      </c>
      <c r="AT259" s="165" t="s">
        <v>149</v>
      </c>
      <c r="AU259" s="165" t="s">
        <v>89</v>
      </c>
      <c r="AY259" s="19" t="s">
        <v>154</v>
      </c>
      <c r="BE259" s="166">
        <f t="shared" si="54"/>
        <v>23.52</v>
      </c>
      <c r="BF259" s="166">
        <f t="shared" si="55"/>
        <v>0</v>
      </c>
      <c r="BG259" s="166">
        <f t="shared" si="56"/>
        <v>0</v>
      </c>
      <c r="BH259" s="166">
        <f t="shared" si="57"/>
        <v>0</v>
      </c>
      <c r="BI259" s="166">
        <f t="shared" si="58"/>
        <v>0</v>
      </c>
      <c r="BJ259" s="19" t="s">
        <v>87</v>
      </c>
      <c r="BK259" s="166">
        <f t="shared" si="59"/>
        <v>23.52</v>
      </c>
      <c r="BL259" s="19" t="s">
        <v>163</v>
      </c>
      <c r="BM259" s="165" t="s">
        <v>2380</v>
      </c>
    </row>
    <row r="260" spans="1:65" s="2" customFormat="1" ht="16.5" customHeight="1">
      <c r="A260" s="37"/>
      <c r="B260" s="38"/>
      <c r="C260" s="154" t="s">
        <v>2381</v>
      </c>
      <c r="D260" s="154" t="s">
        <v>149</v>
      </c>
      <c r="E260" s="155" t="s">
        <v>2382</v>
      </c>
      <c r="F260" s="156" t="s">
        <v>2383</v>
      </c>
      <c r="G260" s="157" t="s">
        <v>1980</v>
      </c>
      <c r="H260" s="158">
        <v>2</v>
      </c>
      <c r="I260" s="159">
        <v>70.56</v>
      </c>
      <c r="J260" s="160">
        <f t="shared" si="50"/>
        <v>141.12</v>
      </c>
      <c r="K260" s="156" t="s">
        <v>35</v>
      </c>
      <c r="L260" s="42"/>
      <c r="M260" s="161" t="s">
        <v>35</v>
      </c>
      <c r="N260" s="162" t="s">
        <v>50</v>
      </c>
      <c r="O260" s="67"/>
      <c r="P260" s="163">
        <f t="shared" si="51"/>
        <v>0</v>
      </c>
      <c r="Q260" s="163">
        <v>0</v>
      </c>
      <c r="R260" s="163">
        <f t="shared" si="52"/>
        <v>0</v>
      </c>
      <c r="S260" s="163">
        <v>0</v>
      </c>
      <c r="T260" s="164">
        <f t="shared" si="53"/>
        <v>0</v>
      </c>
      <c r="U260" s="37"/>
      <c r="V260" s="37"/>
      <c r="W260" s="37"/>
      <c r="X260" s="37"/>
      <c r="Y260" s="37"/>
      <c r="Z260" s="37"/>
      <c r="AA260" s="37"/>
      <c r="AB260" s="37"/>
      <c r="AC260" s="37"/>
      <c r="AD260" s="37"/>
      <c r="AE260" s="37"/>
      <c r="AR260" s="165" t="s">
        <v>163</v>
      </c>
      <c r="AT260" s="165" t="s">
        <v>149</v>
      </c>
      <c r="AU260" s="165" t="s">
        <v>89</v>
      </c>
      <c r="AY260" s="19" t="s">
        <v>154</v>
      </c>
      <c r="BE260" s="166">
        <f t="shared" si="54"/>
        <v>141.12</v>
      </c>
      <c r="BF260" s="166">
        <f t="shared" si="55"/>
        <v>0</v>
      </c>
      <c r="BG260" s="166">
        <f t="shared" si="56"/>
        <v>0</v>
      </c>
      <c r="BH260" s="166">
        <f t="shared" si="57"/>
        <v>0</v>
      </c>
      <c r="BI260" s="166">
        <f t="shared" si="58"/>
        <v>0</v>
      </c>
      <c r="BJ260" s="19" t="s">
        <v>87</v>
      </c>
      <c r="BK260" s="166">
        <f t="shared" si="59"/>
        <v>141.12</v>
      </c>
      <c r="BL260" s="19" t="s">
        <v>163</v>
      </c>
      <c r="BM260" s="165" t="s">
        <v>2384</v>
      </c>
    </row>
    <row r="261" spans="1:65" s="2" customFormat="1" ht="16.5" customHeight="1">
      <c r="A261" s="37"/>
      <c r="B261" s="38"/>
      <c r="C261" s="154" t="s">
        <v>2385</v>
      </c>
      <c r="D261" s="154" t="s">
        <v>149</v>
      </c>
      <c r="E261" s="155" t="s">
        <v>2386</v>
      </c>
      <c r="F261" s="156" t="s">
        <v>2387</v>
      </c>
      <c r="G261" s="157" t="s">
        <v>1980</v>
      </c>
      <c r="H261" s="158">
        <v>2</v>
      </c>
      <c r="I261" s="159">
        <v>4.41</v>
      </c>
      <c r="J261" s="160">
        <f t="shared" si="50"/>
        <v>8.82</v>
      </c>
      <c r="K261" s="156" t="s">
        <v>35</v>
      </c>
      <c r="L261" s="42"/>
      <c r="M261" s="161" t="s">
        <v>35</v>
      </c>
      <c r="N261" s="162" t="s">
        <v>50</v>
      </c>
      <c r="O261" s="67"/>
      <c r="P261" s="163">
        <f t="shared" si="51"/>
        <v>0</v>
      </c>
      <c r="Q261" s="163">
        <v>0</v>
      </c>
      <c r="R261" s="163">
        <f t="shared" si="52"/>
        <v>0</v>
      </c>
      <c r="S261" s="163">
        <v>0</v>
      </c>
      <c r="T261" s="164">
        <f t="shared" si="53"/>
        <v>0</v>
      </c>
      <c r="U261" s="37"/>
      <c r="V261" s="37"/>
      <c r="W261" s="37"/>
      <c r="X261" s="37"/>
      <c r="Y261" s="37"/>
      <c r="Z261" s="37"/>
      <c r="AA261" s="37"/>
      <c r="AB261" s="37"/>
      <c r="AC261" s="37"/>
      <c r="AD261" s="37"/>
      <c r="AE261" s="37"/>
      <c r="AR261" s="165" t="s">
        <v>163</v>
      </c>
      <c r="AT261" s="165" t="s">
        <v>149</v>
      </c>
      <c r="AU261" s="165" t="s">
        <v>89</v>
      </c>
      <c r="AY261" s="19" t="s">
        <v>154</v>
      </c>
      <c r="BE261" s="166">
        <f t="shared" si="54"/>
        <v>8.82</v>
      </c>
      <c r="BF261" s="166">
        <f t="shared" si="55"/>
        <v>0</v>
      </c>
      <c r="BG261" s="166">
        <f t="shared" si="56"/>
        <v>0</v>
      </c>
      <c r="BH261" s="166">
        <f t="shared" si="57"/>
        <v>0</v>
      </c>
      <c r="BI261" s="166">
        <f t="shared" si="58"/>
        <v>0</v>
      </c>
      <c r="BJ261" s="19" t="s">
        <v>87</v>
      </c>
      <c r="BK261" s="166">
        <f t="shared" si="59"/>
        <v>8.82</v>
      </c>
      <c r="BL261" s="19" t="s">
        <v>163</v>
      </c>
      <c r="BM261" s="165" t="s">
        <v>2388</v>
      </c>
    </row>
    <row r="262" spans="1:65" s="2" customFormat="1" ht="16.5" customHeight="1">
      <c r="A262" s="37"/>
      <c r="B262" s="38"/>
      <c r="C262" s="154" t="s">
        <v>2389</v>
      </c>
      <c r="D262" s="154" t="s">
        <v>149</v>
      </c>
      <c r="E262" s="155" t="s">
        <v>2390</v>
      </c>
      <c r="F262" s="156" t="s">
        <v>2391</v>
      </c>
      <c r="G262" s="157" t="s">
        <v>1980</v>
      </c>
      <c r="H262" s="158">
        <v>4</v>
      </c>
      <c r="I262" s="159">
        <v>4.41</v>
      </c>
      <c r="J262" s="160">
        <f t="shared" si="50"/>
        <v>17.64</v>
      </c>
      <c r="K262" s="156" t="s">
        <v>35</v>
      </c>
      <c r="L262" s="42"/>
      <c r="M262" s="161" t="s">
        <v>35</v>
      </c>
      <c r="N262" s="162" t="s">
        <v>50</v>
      </c>
      <c r="O262" s="67"/>
      <c r="P262" s="163">
        <f t="shared" si="51"/>
        <v>0</v>
      </c>
      <c r="Q262" s="163">
        <v>0</v>
      </c>
      <c r="R262" s="163">
        <f t="shared" si="52"/>
        <v>0</v>
      </c>
      <c r="S262" s="163">
        <v>0</v>
      </c>
      <c r="T262" s="164">
        <f t="shared" si="53"/>
        <v>0</v>
      </c>
      <c r="U262" s="37"/>
      <c r="V262" s="37"/>
      <c r="W262" s="37"/>
      <c r="X262" s="37"/>
      <c r="Y262" s="37"/>
      <c r="Z262" s="37"/>
      <c r="AA262" s="37"/>
      <c r="AB262" s="37"/>
      <c r="AC262" s="37"/>
      <c r="AD262" s="37"/>
      <c r="AE262" s="37"/>
      <c r="AR262" s="165" t="s">
        <v>163</v>
      </c>
      <c r="AT262" s="165" t="s">
        <v>149</v>
      </c>
      <c r="AU262" s="165" t="s">
        <v>89</v>
      </c>
      <c r="AY262" s="19" t="s">
        <v>154</v>
      </c>
      <c r="BE262" s="166">
        <f t="shared" si="54"/>
        <v>17.64</v>
      </c>
      <c r="BF262" s="166">
        <f t="shared" si="55"/>
        <v>0</v>
      </c>
      <c r="BG262" s="166">
        <f t="shared" si="56"/>
        <v>0</v>
      </c>
      <c r="BH262" s="166">
        <f t="shared" si="57"/>
        <v>0</v>
      </c>
      <c r="BI262" s="166">
        <f t="shared" si="58"/>
        <v>0</v>
      </c>
      <c r="BJ262" s="19" t="s">
        <v>87</v>
      </c>
      <c r="BK262" s="166">
        <f t="shared" si="59"/>
        <v>17.64</v>
      </c>
      <c r="BL262" s="19" t="s">
        <v>163</v>
      </c>
      <c r="BM262" s="165" t="s">
        <v>2392</v>
      </c>
    </row>
    <row r="263" spans="1:65" s="2" customFormat="1" ht="16.5" customHeight="1">
      <c r="A263" s="37"/>
      <c r="B263" s="38"/>
      <c r="C263" s="154" t="s">
        <v>2393</v>
      </c>
      <c r="D263" s="154" t="s">
        <v>149</v>
      </c>
      <c r="E263" s="155" t="s">
        <v>2394</v>
      </c>
      <c r="F263" s="156" t="s">
        <v>2395</v>
      </c>
      <c r="G263" s="157" t="s">
        <v>1980</v>
      </c>
      <c r="H263" s="158">
        <v>15</v>
      </c>
      <c r="I263" s="159">
        <v>4.41</v>
      </c>
      <c r="J263" s="160">
        <f t="shared" si="50"/>
        <v>66.150000000000006</v>
      </c>
      <c r="K263" s="156" t="s">
        <v>35</v>
      </c>
      <c r="L263" s="42"/>
      <c r="M263" s="161" t="s">
        <v>35</v>
      </c>
      <c r="N263" s="162" t="s">
        <v>50</v>
      </c>
      <c r="O263" s="67"/>
      <c r="P263" s="163">
        <f t="shared" si="51"/>
        <v>0</v>
      </c>
      <c r="Q263" s="163">
        <v>0</v>
      </c>
      <c r="R263" s="163">
        <f t="shared" si="52"/>
        <v>0</v>
      </c>
      <c r="S263" s="163">
        <v>0</v>
      </c>
      <c r="T263" s="164">
        <f t="shared" si="53"/>
        <v>0</v>
      </c>
      <c r="U263" s="37"/>
      <c r="V263" s="37"/>
      <c r="W263" s="37"/>
      <c r="X263" s="37"/>
      <c r="Y263" s="37"/>
      <c r="Z263" s="37"/>
      <c r="AA263" s="37"/>
      <c r="AB263" s="37"/>
      <c r="AC263" s="37"/>
      <c r="AD263" s="37"/>
      <c r="AE263" s="37"/>
      <c r="AR263" s="165" t="s">
        <v>163</v>
      </c>
      <c r="AT263" s="165" t="s">
        <v>149</v>
      </c>
      <c r="AU263" s="165" t="s">
        <v>89</v>
      </c>
      <c r="AY263" s="19" t="s">
        <v>154</v>
      </c>
      <c r="BE263" s="166">
        <f t="shared" si="54"/>
        <v>66.150000000000006</v>
      </c>
      <c r="BF263" s="166">
        <f t="shared" si="55"/>
        <v>0</v>
      </c>
      <c r="BG263" s="166">
        <f t="shared" si="56"/>
        <v>0</v>
      </c>
      <c r="BH263" s="166">
        <f t="shared" si="57"/>
        <v>0</v>
      </c>
      <c r="BI263" s="166">
        <f t="shared" si="58"/>
        <v>0</v>
      </c>
      <c r="BJ263" s="19" t="s">
        <v>87</v>
      </c>
      <c r="BK263" s="166">
        <f t="shared" si="59"/>
        <v>66.150000000000006</v>
      </c>
      <c r="BL263" s="19" t="s">
        <v>163</v>
      </c>
      <c r="BM263" s="165" t="s">
        <v>2396</v>
      </c>
    </row>
    <row r="264" spans="1:65" s="2" customFormat="1" ht="16.5" customHeight="1">
      <c r="A264" s="37"/>
      <c r="B264" s="38"/>
      <c r="C264" s="154" t="s">
        <v>2397</v>
      </c>
      <c r="D264" s="154" t="s">
        <v>149</v>
      </c>
      <c r="E264" s="155" t="s">
        <v>2398</v>
      </c>
      <c r="F264" s="156" t="s">
        <v>2399</v>
      </c>
      <c r="G264" s="157" t="s">
        <v>1980</v>
      </c>
      <c r="H264" s="158">
        <v>20</v>
      </c>
      <c r="I264" s="159">
        <v>16.170000000000002</v>
      </c>
      <c r="J264" s="160">
        <f t="shared" si="50"/>
        <v>323.39999999999998</v>
      </c>
      <c r="K264" s="156" t="s">
        <v>35</v>
      </c>
      <c r="L264" s="42"/>
      <c r="M264" s="161" t="s">
        <v>35</v>
      </c>
      <c r="N264" s="162" t="s">
        <v>50</v>
      </c>
      <c r="O264" s="67"/>
      <c r="P264" s="163">
        <f t="shared" si="51"/>
        <v>0</v>
      </c>
      <c r="Q264" s="163">
        <v>0</v>
      </c>
      <c r="R264" s="163">
        <f t="shared" si="52"/>
        <v>0</v>
      </c>
      <c r="S264" s="163">
        <v>0</v>
      </c>
      <c r="T264" s="164">
        <f t="shared" si="53"/>
        <v>0</v>
      </c>
      <c r="U264" s="37"/>
      <c r="V264" s="37"/>
      <c r="W264" s="37"/>
      <c r="X264" s="37"/>
      <c r="Y264" s="37"/>
      <c r="Z264" s="37"/>
      <c r="AA264" s="37"/>
      <c r="AB264" s="37"/>
      <c r="AC264" s="37"/>
      <c r="AD264" s="37"/>
      <c r="AE264" s="37"/>
      <c r="AR264" s="165" t="s">
        <v>163</v>
      </c>
      <c r="AT264" s="165" t="s">
        <v>149</v>
      </c>
      <c r="AU264" s="165" t="s">
        <v>89</v>
      </c>
      <c r="AY264" s="19" t="s">
        <v>154</v>
      </c>
      <c r="BE264" s="166">
        <f t="shared" si="54"/>
        <v>323.39999999999998</v>
      </c>
      <c r="BF264" s="166">
        <f t="shared" si="55"/>
        <v>0</v>
      </c>
      <c r="BG264" s="166">
        <f t="shared" si="56"/>
        <v>0</v>
      </c>
      <c r="BH264" s="166">
        <f t="shared" si="57"/>
        <v>0</v>
      </c>
      <c r="BI264" s="166">
        <f t="shared" si="58"/>
        <v>0</v>
      </c>
      <c r="BJ264" s="19" t="s">
        <v>87</v>
      </c>
      <c r="BK264" s="166">
        <f t="shared" si="59"/>
        <v>323.39999999999998</v>
      </c>
      <c r="BL264" s="19" t="s">
        <v>163</v>
      </c>
      <c r="BM264" s="165" t="s">
        <v>2400</v>
      </c>
    </row>
    <row r="265" spans="1:65" s="12" customFormat="1" ht="22.75" customHeight="1">
      <c r="B265" s="188"/>
      <c r="C265" s="189"/>
      <c r="D265" s="190" t="s">
        <v>78</v>
      </c>
      <c r="E265" s="202" t="s">
        <v>2401</v>
      </c>
      <c r="F265" s="202" t="s">
        <v>2402</v>
      </c>
      <c r="G265" s="189"/>
      <c r="H265" s="189"/>
      <c r="I265" s="192"/>
      <c r="J265" s="203">
        <f>BK265</f>
        <v>10354.68</v>
      </c>
      <c r="K265" s="189"/>
      <c r="L265" s="194"/>
      <c r="M265" s="195"/>
      <c r="N265" s="196"/>
      <c r="O265" s="196"/>
      <c r="P265" s="197">
        <f>SUM(P266:P270)</f>
        <v>0</v>
      </c>
      <c r="Q265" s="196"/>
      <c r="R265" s="197">
        <f>SUM(R266:R270)</f>
        <v>0</v>
      </c>
      <c r="S265" s="196"/>
      <c r="T265" s="198">
        <f>SUM(T266:T270)</f>
        <v>0</v>
      </c>
      <c r="AR265" s="199" t="s">
        <v>87</v>
      </c>
      <c r="AT265" s="200" t="s">
        <v>78</v>
      </c>
      <c r="AU265" s="200" t="s">
        <v>87</v>
      </c>
      <c r="AY265" s="199" t="s">
        <v>154</v>
      </c>
      <c r="BK265" s="201">
        <f>SUM(BK266:BK270)</f>
        <v>10354.68</v>
      </c>
    </row>
    <row r="266" spans="1:65" s="2" customFormat="1" ht="16.5" customHeight="1">
      <c r="A266" s="37"/>
      <c r="B266" s="38"/>
      <c r="C266" s="154" t="s">
        <v>2403</v>
      </c>
      <c r="D266" s="154" t="s">
        <v>149</v>
      </c>
      <c r="E266" s="155" t="s">
        <v>2404</v>
      </c>
      <c r="F266" s="156" t="s">
        <v>2405</v>
      </c>
      <c r="G266" s="157" t="s">
        <v>1980</v>
      </c>
      <c r="H266" s="158">
        <v>3</v>
      </c>
      <c r="I266" s="159">
        <v>70.56</v>
      </c>
      <c r="J266" s="160">
        <f>ROUND(I266*H266,2)</f>
        <v>211.68</v>
      </c>
      <c r="K266" s="156" t="s">
        <v>35</v>
      </c>
      <c r="L266" s="42"/>
      <c r="M266" s="161" t="s">
        <v>35</v>
      </c>
      <c r="N266" s="162" t="s">
        <v>50</v>
      </c>
      <c r="O266" s="67"/>
      <c r="P266" s="163">
        <f>O266*H266</f>
        <v>0</v>
      </c>
      <c r="Q266" s="163">
        <v>0</v>
      </c>
      <c r="R266" s="163">
        <f>Q266*H266</f>
        <v>0</v>
      </c>
      <c r="S266" s="163">
        <v>0</v>
      </c>
      <c r="T266" s="164">
        <f>S266*H266</f>
        <v>0</v>
      </c>
      <c r="U266" s="37"/>
      <c r="V266" s="37"/>
      <c r="W266" s="37"/>
      <c r="X266" s="37"/>
      <c r="Y266" s="37"/>
      <c r="Z266" s="37"/>
      <c r="AA266" s="37"/>
      <c r="AB266" s="37"/>
      <c r="AC266" s="37"/>
      <c r="AD266" s="37"/>
      <c r="AE266" s="37"/>
      <c r="AR266" s="165" t="s">
        <v>163</v>
      </c>
      <c r="AT266" s="165" t="s">
        <v>149</v>
      </c>
      <c r="AU266" s="165" t="s">
        <v>89</v>
      </c>
      <c r="AY266" s="19" t="s">
        <v>154</v>
      </c>
      <c r="BE266" s="166">
        <f>IF(N266="základní",J266,0)</f>
        <v>211.68</v>
      </c>
      <c r="BF266" s="166">
        <f>IF(N266="snížená",J266,0)</f>
        <v>0</v>
      </c>
      <c r="BG266" s="166">
        <f>IF(N266="zákl. přenesená",J266,0)</f>
        <v>0</v>
      </c>
      <c r="BH266" s="166">
        <f>IF(N266="sníž. přenesená",J266,0)</f>
        <v>0</v>
      </c>
      <c r="BI266" s="166">
        <f>IF(N266="nulová",J266,0)</f>
        <v>0</v>
      </c>
      <c r="BJ266" s="19" t="s">
        <v>87</v>
      </c>
      <c r="BK266" s="166">
        <f>ROUND(I266*H266,2)</f>
        <v>211.68</v>
      </c>
      <c r="BL266" s="19" t="s">
        <v>163</v>
      </c>
      <c r="BM266" s="165" t="s">
        <v>2406</v>
      </c>
    </row>
    <row r="267" spans="1:65" s="2" customFormat="1" ht="16.5" customHeight="1">
      <c r="A267" s="37"/>
      <c r="B267" s="38"/>
      <c r="C267" s="154" t="s">
        <v>2407</v>
      </c>
      <c r="D267" s="154" t="s">
        <v>149</v>
      </c>
      <c r="E267" s="155" t="s">
        <v>2408</v>
      </c>
      <c r="F267" s="156" t="s">
        <v>2409</v>
      </c>
      <c r="G267" s="157" t="s">
        <v>152</v>
      </c>
      <c r="H267" s="158">
        <v>1</v>
      </c>
      <c r="I267" s="159">
        <v>4704</v>
      </c>
      <c r="J267" s="160">
        <f>ROUND(I267*H267,2)</f>
        <v>4704</v>
      </c>
      <c r="K267" s="156" t="s">
        <v>35</v>
      </c>
      <c r="L267" s="42"/>
      <c r="M267" s="161" t="s">
        <v>35</v>
      </c>
      <c r="N267" s="162" t="s">
        <v>50</v>
      </c>
      <c r="O267" s="67"/>
      <c r="P267" s="163">
        <f>O267*H267</f>
        <v>0</v>
      </c>
      <c r="Q267" s="163">
        <v>0</v>
      </c>
      <c r="R267" s="163">
        <f>Q267*H267</f>
        <v>0</v>
      </c>
      <c r="S267" s="163">
        <v>0</v>
      </c>
      <c r="T267" s="164">
        <f>S267*H267</f>
        <v>0</v>
      </c>
      <c r="U267" s="37"/>
      <c r="V267" s="37"/>
      <c r="W267" s="37"/>
      <c r="X267" s="37"/>
      <c r="Y267" s="37"/>
      <c r="Z267" s="37"/>
      <c r="AA267" s="37"/>
      <c r="AB267" s="37"/>
      <c r="AC267" s="37"/>
      <c r="AD267" s="37"/>
      <c r="AE267" s="37"/>
      <c r="AR267" s="165" t="s">
        <v>163</v>
      </c>
      <c r="AT267" s="165" t="s">
        <v>149</v>
      </c>
      <c r="AU267" s="165" t="s">
        <v>89</v>
      </c>
      <c r="AY267" s="19" t="s">
        <v>154</v>
      </c>
      <c r="BE267" s="166">
        <f>IF(N267="základní",J267,0)</f>
        <v>4704</v>
      </c>
      <c r="BF267" s="166">
        <f>IF(N267="snížená",J267,0)</f>
        <v>0</v>
      </c>
      <c r="BG267" s="166">
        <f>IF(N267="zákl. přenesená",J267,0)</f>
        <v>0</v>
      </c>
      <c r="BH267" s="166">
        <f>IF(N267="sníž. přenesená",J267,0)</f>
        <v>0</v>
      </c>
      <c r="BI267" s="166">
        <f>IF(N267="nulová",J267,0)</f>
        <v>0</v>
      </c>
      <c r="BJ267" s="19" t="s">
        <v>87</v>
      </c>
      <c r="BK267" s="166">
        <f>ROUND(I267*H267,2)</f>
        <v>4704</v>
      </c>
      <c r="BL267" s="19" t="s">
        <v>163</v>
      </c>
      <c r="BM267" s="165" t="s">
        <v>2410</v>
      </c>
    </row>
    <row r="268" spans="1:65" s="2" customFormat="1" ht="16.5" customHeight="1">
      <c r="A268" s="37"/>
      <c r="B268" s="38"/>
      <c r="C268" s="154" t="s">
        <v>2411</v>
      </c>
      <c r="D268" s="154" t="s">
        <v>149</v>
      </c>
      <c r="E268" s="155" t="s">
        <v>2412</v>
      </c>
      <c r="F268" s="156" t="s">
        <v>2413</v>
      </c>
      <c r="G268" s="157" t="s">
        <v>152</v>
      </c>
      <c r="H268" s="158">
        <v>1</v>
      </c>
      <c r="I268" s="159">
        <v>2499</v>
      </c>
      <c r="J268" s="160">
        <f>ROUND(I268*H268,2)</f>
        <v>2499</v>
      </c>
      <c r="K268" s="156" t="s">
        <v>35</v>
      </c>
      <c r="L268" s="42"/>
      <c r="M268" s="161" t="s">
        <v>35</v>
      </c>
      <c r="N268" s="162" t="s">
        <v>50</v>
      </c>
      <c r="O268" s="67"/>
      <c r="P268" s="163">
        <f>O268*H268</f>
        <v>0</v>
      </c>
      <c r="Q268" s="163">
        <v>0</v>
      </c>
      <c r="R268" s="163">
        <f>Q268*H268</f>
        <v>0</v>
      </c>
      <c r="S268" s="163">
        <v>0</v>
      </c>
      <c r="T268" s="164">
        <f>S268*H268</f>
        <v>0</v>
      </c>
      <c r="U268" s="37"/>
      <c r="V268" s="37"/>
      <c r="W268" s="37"/>
      <c r="X268" s="37"/>
      <c r="Y268" s="37"/>
      <c r="Z268" s="37"/>
      <c r="AA268" s="37"/>
      <c r="AB268" s="37"/>
      <c r="AC268" s="37"/>
      <c r="AD268" s="37"/>
      <c r="AE268" s="37"/>
      <c r="AR268" s="165" t="s">
        <v>163</v>
      </c>
      <c r="AT268" s="165" t="s">
        <v>149</v>
      </c>
      <c r="AU268" s="165" t="s">
        <v>89</v>
      </c>
      <c r="AY268" s="19" t="s">
        <v>154</v>
      </c>
      <c r="BE268" s="166">
        <f>IF(N268="základní",J268,0)</f>
        <v>2499</v>
      </c>
      <c r="BF268" s="166">
        <f>IF(N268="snížená",J268,0)</f>
        <v>0</v>
      </c>
      <c r="BG268" s="166">
        <f>IF(N268="zákl. přenesená",J268,0)</f>
        <v>0</v>
      </c>
      <c r="BH268" s="166">
        <f>IF(N268="sníž. přenesená",J268,0)</f>
        <v>0</v>
      </c>
      <c r="BI268" s="166">
        <f>IF(N268="nulová",J268,0)</f>
        <v>0</v>
      </c>
      <c r="BJ268" s="19" t="s">
        <v>87</v>
      </c>
      <c r="BK268" s="166">
        <f>ROUND(I268*H268,2)</f>
        <v>2499</v>
      </c>
      <c r="BL268" s="19" t="s">
        <v>163</v>
      </c>
      <c r="BM268" s="165" t="s">
        <v>2414</v>
      </c>
    </row>
    <row r="269" spans="1:65" s="2" customFormat="1" ht="16.5" customHeight="1">
      <c r="A269" s="37"/>
      <c r="B269" s="38"/>
      <c r="C269" s="154" t="s">
        <v>2415</v>
      </c>
      <c r="D269" s="154" t="s">
        <v>149</v>
      </c>
      <c r="E269" s="155" t="s">
        <v>2416</v>
      </c>
      <c r="F269" s="156" t="s">
        <v>2417</v>
      </c>
      <c r="G269" s="157" t="s">
        <v>152</v>
      </c>
      <c r="H269" s="158">
        <v>1</v>
      </c>
      <c r="I269" s="159">
        <v>441</v>
      </c>
      <c r="J269" s="160">
        <f>ROUND(I269*H269,2)</f>
        <v>441</v>
      </c>
      <c r="K269" s="156" t="s">
        <v>35</v>
      </c>
      <c r="L269" s="42"/>
      <c r="M269" s="161" t="s">
        <v>35</v>
      </c>
      <c r="N269" s="162" t="s">
        <v>50</v>
      </c>
      <c r="O269" s="67"/>
      <c r="P269" s="163">
        <f>O269*H269</f>
        <v>0</v>
      </c>
      <c r="Q269" s="163">
        <v>0</v>
      </c>
      <c r="R269" s="163">
        <f>Q269*H269</f>
        <v>0</v>
      </c>
      <c r="S269" s="163">
        <v>0</v>
      </c>
      <c r="T269" s="164">
        <f>S269*H269</f>
        <v>0</v>
      </c>
      <c r="U269" s="37"/>
      <c r="V269" s="37"/>
      <c r="W269" s="37"/>
      <c r="X269" s="37"/>
      <c r="Y269" s="37"/>
      <c r="Z269" s="37"/>
      <c r="AA269" s="37"/>
      <c r="AB269" s="37"/>
      <c r="AC269" s="37"/>
      <c r="AD269" s="37"/>
      <c r="AE269" s="37"/>
      <c r="AR269" s="165" t="s">
        <v>163</v>
      </c>
      <c r="AT269" s="165" t="s">
        <v>149</v>
      </c>
      <c r="AU269" s="165" t="s">
        <v>89</v>
      </c>
      <c r="AY269" s="19" t="s">
        <v>154</v>
      </c>
      <c r="BE269" s="166">
        <f>IF(N269="základní",J269,0)</f>
        <v>441</v>
      </c>
      <c r="BF269" s="166">
        <f>IF(N269="snížená",J269,0)</f>
        <v>0</v>
      </c>
      <c r="BG269" s="166">
        <f>IF(N269="zákl. přenesená",J269,0)</f>
        <v>0</v>
      </c>
      <c r="BH269" s="166">
        <f>IF(N269="sníž. přenesená",J269,0)</f>
        <v>0</v>
      </c>
      <c r="BI269" s="166">
        <f>IF(N269="nulová",J269,0)</f>
        <v>0</v>
      </c>
      <c r="BJ269" s="19" t="s">
        <v>87</v>
      </c>
      <c r="BK269" s="166">
        <f>ROUND(I269*H269,2)</f>
        <v>441</v>
      </c>
      <c r="BL269" s="19" t="s">
        <v>163</v>
      </c>
      <c r="BM269" s="165" t="s">
        <v>2418</v>
      </c>
    </row>
    <row r="270" spans="1:65" s="2" customFormat="1" ht="16.5" customHeight="1">
      <c r="A270" s="37"/>
      <c r="B270" s="38"/>
      <c r="C270" s="154" t="s">
        <v>2419</v>
      </c>
      <c r="D270" s="154" t="s">
        <v>149</v>
      </c>
      <c r="E270" s="155" t="s">
        <v>2420</v>
      </c>
      <c r="F270" s="156" t="s">
        <v>2421</v>
      </c>
      <c r="G270" s="157" t="s">
        <v>152</v>
      </c>
      <c r="H270" s="158">
        <v>1</v>
      </c>
      <c r="I270" s="159">
        <v>2499</v>
      </c>
      <c r="J270" s="160">
        <f>ROUND(I270*H270,2)</f>
        <v>2499</v>
      </c>
      <c r="K270" s="156" t="s">
        <v>35</v>
      </c>
      <c r="L270" s="42"/>
      <c r="M270" s="161" t="s">
        <v>35</v>
      </c>
      <c r="N270" s="162" t="s">
        <v>50</v>
      </c>
      <c r="O270" s="67"/>
      <c r="P270" s="163">
        <f>O270*H270</f>
        <v>0</v>
      </c>
      <c r="Q270" s="163">
        <v>0</v>
      </c>
      <c r="R270" s="163">
        <f>Q270*H270</f>
        <v>0</v>
      </c>
      <c r="S270" s="163">
        <v>0</v>
      </c>
      <c r="T270" s="164">
        <f>S270*H270</f>
        <v>0</v>
      </c>
      <c r="U270" s="37"/>
      <c r="V270" s="37"/>
      <c r="W270" s="37"/>
      <c r="X270" s="37"/>
      <c r="Y270" s="37"/>
      <c r="Z270" s="37"/>
      <c r="AA270" s="37"/>
      <c r="AB270" s="37"/>
      <c r="AC270" s="37"/>
      <c r="AD270" s="37"/>
      <c r="AE270" s="37"/>
      <c r="AR270" s="165" t="s">
        <v>163</v>
      </c>
      <c r="AT270" s="165" t="s">
        <v>149</v>
      </c>
      <c r="AU270" s="165" t="s">
        <v>89</v>
      </c>
      <c r="AY270" s="19" t="s">
        <v>154</v>
      </c>
      <c r="BE270" s="166">
        <f>IF(N270="základní",J270,0)</f>
        <v>2499</v>
      </c>
      <c r="BF270" s="166">
        <f>IF(N270="snížená",J270,0)</f>
        <v>0</v>
      </c>
      <c r="BG270" s="166">
        <f>IF(N270="zákl. přenesená",J270,0)</f>
        <v>0</v>
      </c>
      <c r="BH270" s="166">
        <f>IF(N270="sníž. přenesená",J270,0)</f>
        <v>0</v>
      </c>
      <c r="BI270" s="166">
        <f>IF(N270="nulová",J270,0)</f>
        <v>0</v>
      </c>
      <c r="BJ270" s="19" t="s">
        <v>87</v>
      </c>
      <c r="BK270" s="166">
        <f>ROUND(I270*H270,2)</f>
        <v>2499</v>
      </c>
      <c r="BL270" s="19" t="s">
        <v>163</v>
      </c>
      <c r="BM270" s="165" t="s">
        <v>2422</v>
      </c>
    </row>
    <row r="271" spans="1:65" s="12" customFormat="1" ht="22.75" customHeight="1">
      <c r="B271" s="188"/>
      <c r="C271" s="189"/>
      <c r="D271" s="190" t="s">
        <v>78</v>
      </c>
      <c r="E271" s="202" t="s">
        <v>167</v>
      </c>
      <c r="F271" s="202" t="s">
        <v>242</v>
      </c>
      <c r="G271" s="189"/>
      <c r="H271" s="189"/>
      <c r="I271" s="192"/>
      <c r="J271" s="203">
        <f>BK271</f>
        <v>39800.25</v>
      </c>
      <c r="K271" s="189"/>
      <c r="L271" s="194"/>
      <c r="M271" s="195"/>
      <c r="N271" s="196"/>
      <c r="O271" s="196"/>
      <c r="P271" s="197">
        <f>SUM(P272:P278)</f>
        <v>0</v>
      </c>
      <c r="Q271" s="196"/>
      <c r="R271" s="197">
        <f>SUM(R272:R278)</f>
        <v>0</v>
      </c>
      <c r="S271" s="196"/>
      <c r="T271" s="198">
        <f>SUM(T272:T278)</f>
        <v>0</v>
      </c>
      <c r="AR271" s="199" t="s">
        <v>87</v>
      </c>
      <c r="AT271" s="200" t="s">
        <v>78</v>
      </c>
      <c r="AU271" s="200" t="s">
        <v>87</v>
      </c>
      <c r="AY271" s="199" t="s">
        <v>154</v>
      </c>
      <c r="BK271" s="201">
        <f>SUM(BK272:BK278)</f>
        <v>39800.25</v>
      </c>
    </row>
    <row r="272" spans="1:65" s="2" customFormat="1" ht="16.5" customHeight="1">
      <c r="A272" s="37"/>
      <c r="B272" s="38"/>
      <c r="C272" s="154" t="s">
        <v>2423</v>
      </c>
      <c r="D272" s="154" t="s">
        <v>149</v>
      </c>
      <c r="E272" s="155" t="s">
        <v>2424</v>
      </c>
      <c r="F272" s="156" t="s">
        <v>2425</v>
      </c>
      <c r="G272" s="157" t="s">
        <v>1980</v>
      </c>
      <c r="H272" s="158">
        <v>1</v>
      </c>
      <c r="I272" s="159">
        <v>14080.5</v>
      </c>
      <c r="J272" s="160">
        <f t="shared" ref="J272:J278" si="60">ROUND(I272*H272,2)</f>
        <v>14080.5</v>
      </c>
      <c r="K272" s="156" t="s">
        <v>35</v>
      </c>
      <c r="L272" s="42"/>
      <c r="M272" s="161" t="s">
        <v>35</v>
      </c>
      <c r="N272" s="162" t="s">
        <v>50</v>
      </c>
      <c r="O272" s="67"/>
      <c r="P272" s="163">
        <f t="shared" ref="P272:P278" si="61">O272*H272</f>
        <v>0</v>
      </c>
      <c r="Q272" s="163">
        <v>0</v>
      </c>
      <c r="R272" s="163">
        <f t="shared" ref="R272:R278" si="62">Q272*H272</f>
        <v>0</v>
      </c>
      <c r="S272" s="163">
        <v>0</v>
      </c>
      <c r="T272" s="164">
        <f t="shared" ref="T272:T278" si="63">S272*H272</f>
        <v>0</v>
      </c>
      <c r="U272" s="37"/>
      <c r="V272" s="37"/>
      <c r="W272" s="37"/>
      <c r="X272" s="37"/>
      <c r="Y272" s="37"/>
      <c r="Z272" s="37"/>
      <c r="AA272" s="37"/>
      <c r="AB272" s="37"/>
      <c r="AC272" s="37"/>
      <c r="AD272" s="37"/>
      <c r="AE272" s="37"/>
      <c r="AR272" s="165" t="s">
        <v>163</v>
      </c>
      <c r="AT272" s="165" t="s">
        <v>149</v>
      </c>
      <c r="AU272" s="165" t="s">
        <v>89</v>
      </c>
      <c r="AY272" s="19" t="s">
        <v>154</v>
      </c>
      <c r="BE272" s="166">
        <f t="shared" ref="BE272:BE278" si="64">IF(N272="základní",J272,0)</f>
        <v>14080.5</v>
      </c>
      <c r="BF272" s="166">
        <f t="shared" ref="BF272:BF278" si="65">IF(N272="snížená",J272,0)</f>
        <v>0</v>
      </c>
      <c r="BG272" s="166">
        <f t="shared" ref="BG272:BG278" si="66">IF(N272="zákl. přenesená",J272,0)</f>
        <v>0</v>
      </c>
      <c r="BH272" s="166">
        <f t="shared" ref="BH272:BH278" si="67">IF(N272="sníž. přenesená",J272,0)</f>
        <v>0</v>
      </c>
      <c r="BI272" s="166">
        <f t="shared" ref="BI272:BI278" si="68">IF(N272="nulová",J272,0)</f>
        <v>0</v>
      </c>
      <c r="BJ272" s="19" t="s">
        <v>87</v>
      </c>
      <c r="BK272" s="166">
        <f t="shared" ref="BK272:BK278" si="69">ROUND(I272*H272,2)</f>
        <v>14080.5</v>
      </c>
      <c r="BL272" s="19" t="s">
        <v>163</v>
      </c>
      <c r="BM272" s="165" t="s">
        <v>2426</v>
      </c>
    </row>
    <row r="273" spans="1:65" s="2" customFormat="1" ht="16.5" customHeight="1">
      <c r="A273" s="37"/>
      <c r="B273" s="38"/>
      <c r="C273" s="154" t="s">
        <v>2427</v>
      </c>
      <c r="D273" s="154" t="s">
        <v>149</v>
      </c>
      <c r="E273" s="155" t="s">
        <v>2428</v>
      </c>
      <c r="F273" s="156" t="s">
        <v>2429</v>
      </c>
      <c r="G273" s="157" t="s">
        <v>1980</v>
      </c>
      <c r="H273" s="158">
        <v>1</v>
      </c>
      <c r="I273" s="159">
        <v>1521.45</v>
      </c>
      <c r="J273" s="160">
        <f t="shared" si="60"/>
        <v>1521.45</v>
      </c>
      <c r="K273" s="156" t="s">
        <v>35</v>
      </c>
      <c r="L273" s="42"/>
      <c r="M273" s="161" t="s">
        <v>35</v>
      </c>
      <c r="N273" s="162" t="s">
        <v>50</v>
      </c>
      <c r="O273" s="67"/>
      <c r="P273" s="163">
        <f t="shared" si="61"/>
        <v>0</v>
      </c>
      <c r="Q273" s="163">
        <v>0</v>
      </c>
      <c r="R273" s="163">
        <f t="shared" si="62"/>
        <v>0</v>
      </c>
      <c r="S273" s="163">
        <v>0</v>
      </c>
      <c r="T273" s="164">
        <f t="shared" si="63"/>
        <v>0</v>
      </c>
      <c r="U273" s="37"/>
      <c r="V273" s="37"/>
      <c r="W273" s="37"/>
      <c r="X273" s="37"/>
      <c r="Y273" s="37"/>
      <c r="Z273" s="37"/>
      <c r="AA273" s="37"/>
      <c r="AB273" s="37"/>
      <c r="AC273" s="37"/>
      <c r="AD273" s="37"/>
      <c r="AE273" s="37"/>
      <c r="AR273" s="165" t="s">
        <v>163</v>
      </c>
      <c r="AT273" s="165" t="s">
        <v>149</v>
      </c>
      <c r="AU273" s="165" t="s">
        <v>89</v>
      </c>
      <c r="AY273" s="19" t="s">
        <v>154</v>
      </c>
      <c r="BE273" s="166">
        <f t="shared" si="64"/>
        <v>1521.45</v>
      </c>
      <c r="BF273" s="166">
        <f t="shared" si="65"/>
        <v>0</v>
      </c>
      <c r="BG273" s="166">
        <f t="shared" si="66"/>
        <v>0</v>
      </c>
      <c r="BH273" s="166">
        <f t="shared" si="67"/>
        <v>0</v>
      </c>
      <c r="BI273" s="166">
        <f t="shared" si="68"/>
        <v>0</v>
      </c>
      <c r="BJ273" s="19" t="s">
        <v>87</v>
      </c>
      <c r="BK273" s="166">
        <f t="shared" si="69"/>
        <v>1521.45</v>
      </c>
      <c r="BL273" s="19" t="s">
        <v>163</v>
      </c>
      <c r="BM273" s="165" t="s">
        <v>2430</v>
      </c>
    </row>
    <row r="274" spans="1:65" s="2" customFormat="1" ht="16.5" customHeight="1">
      <c r="A274" s="37"/>
      <c r="B274" s="38"/>
      <c r="C274" s="154" t="s">
        <v>2431</v>
      </c>
      <c r="D274" s="154" t="s">
        <v>149</v>
      </c>
      <c r="E274" s="155" t="s">
        <v>2432</v>
      </c>
      <c r="F274" s="156" t="s">
        <v>2433</v>
      </c>
      <c r="G274" s="157" t="s">
        <v>1980</v>
      </c>
      <c r="H274" s="158">
        <v>1</v>
      </c>
      <c r="I274" s="159">
        <v>7939.05</v>
      </c>
      <c r="J274" s="160">
        <f t="shared" si="60"/>
        <v>7939.05</v>
      </c>
      <c r="K274" s="156" t="s">
        <v>35</v>
      </c>
      <c r="L274" s="42"/>
      <c r="M274" s="161" t="s">
        <v>35</v>
      </c>
      <c r="N274" s="162" t="s">
        <v>50</v>
      </c>
      <c r="O274" s="67"/>
      <c r="P274" s="163">
        <f t="shared" si="61"/>
        <v>0</v>
      </c>
      <c r="Q274" s="163">
        <v>0</v>
      </c>
      <c r="R274" s="163">
        <f t="shared" si="62"/>
        <v>0</v>
      </c>
      <c r="S274" s="163">
        <v>0</v>
      </c>
      <c r="T274" s="164">
        <f t="shared" si="63"/>
        <v>0</v>
      </c>
      <c r="U274" s="37"/>
      <c r="V274" s="37"/>
      <c r="W274" s="37"/>
      <c r="X274" s="37"/>
      <c r="Y274" s="37"/>
      <c r="Z274" s="37"/>
      <c r="AA274" s="37"/>
      <c r="AB274" s="37"/>
      <c r="AC274" s="37"/>
      <c r="AD274" s="37"/>
      <c r="AE274" s="37"/>
      <c r="AR274" s="165" t="s">
        <v>163</v>
      </c>
      <c r="AT274" s="165" t="s">
        <v>149</v>
      </c>
      <c r="AU274" s="165" t="s">
        <v>89</v>
      </c>
      <c r="AY274" s="19" t="s">
        <v>154</v>
      </c>
      <c r="BE274" s="166">
        <f t="shared" si="64"/>
        <v>7939.05</v>
      </c>
      <c r="BF274" s="166">
        <f t="shared" si="65"/>
        <v>0</v>
      </c>
      <c r="BG274" s="166">
        <f t="shared" si="66"/>
        <v>0</v>
      </c>
      <c r="BH274" s="166">
        <f t="shared" si="67"/>
        <v>0</v>
      </c>
      <c r="BI274" s="166">
        <f t="shared" si="68"/>
        <v>0</v>
      </c>
      <c r="BJ274" s="19" t="s">
        <v>87</v>
      </c>
      <c r="BK274" s="166">
        <f t="shared" si="69"/>
        <v>7939.05</v>
      </c>
      <c r="BL274" s="19" t="s">
        <v>163</v>
      </c>
      <c r="BM274" s="165" t="s">
        <v>2434</v>
      </c>
    </row>
    <row r="275" spans="1:65" s="2" customFormat="1" ht="16.5" customHeight="1">
      <c r="A275" s="37"/>
      <c r="B275" s="38"/>
      <c r="C275" s="154" t="s">
        <v>2435</v>
      </c>
      <c r="D275" s="154" t="s">
        <v>149</v>
      </c>
      <c r="E275" s="155" t="s">
        <v>2436</v>
      </c>
      <c r="F275" s="156" t="s">
        <v>2437</v>
      </c>
      <c r="G275" s="157" t="s">
        <v>1980</v>
      </c>
      <c r="H275" s="158">
        <v>1</v>
      </c>
      <c r="I275" s="159">
        <v>937.65</v>
      </c>
      <c r="J275" s="160">
        <f t="shared" si="60"/>
        <v>937.65</v>
      </c>
      <c r="K275" s="156" t="s">
        <v>35</v>
      </c>
      <c r="L275" s="42"/>
      <c r="M275" s="161" t="s">
        <v>35</v>
      </c>
      <c r="N275" s="162" t="s">
        <v>50</v>
      </c>
      <c r="O275" s="67"/>
      <c r="P275" s="163">
        <f t="shared" si="61"/>
        <v>0</v>
      </c>
      <c r="Q275" s="163">
        <v>0</v>
      </c>
      <c r="R275" s="163">
        <f t="shared" si="62"/>
        <v>0</v>
      </c>
      <c r="S275" s="163">
        <v>0</v>
      </c>
      <c r="T275" s="164">
        <f t="shared" si="63"/>
        <v>0</v>
      </c>
      <c r="U275" s="37"/>
      <c r="V275" s="37"/>
      <c r="W275" s="37"/>
      <c r="X275" s="37"/>
      <c r="Y275" s="37"/>
      <c r="Z275" s="37"/>
      <c r="AA275" s="37"/>
      <c r="AB275" s="37"/>
      <c r="AC275" s="37"/>
      <c r="AD275" s="37"/>
      <c r="AE275" s="37"/>
      <c r="AR275" s="165" t="s">
        <v>163</v>
      </c>
      <c r="AT275" s="165" t="s">
        <v>149</v>
      </c>
      <c r="AU275" s="165" t="s">
        <v>89</v>
      </c>
      <c r="AY275" s="19" t="s">
        <v>154</v>
      </c>
      <c r="BE275" s="166">
        <f t="shared" si="64"/>
        <v>937.65</v>
      </c>
      <c r="BF275" s="166">
        <f t="shared" si="65"/>
        <v>0</v>
      </c>
      <c r="BG275" s="166">
        <f t="shared" si="66"/>
        <v>0</v>
      </c>
      <c r="BH275" s="166">
        <f t="shared" si="67"/>
        <v>0</v>
      </c>
      <c r="BI275" s="166">
        <f t="shared" si="68"/>
        <v>0</v>
      </c>
      <c r="BJ275" s="19" t="s">
        <v>87</v>
      </c>
      <c r="BK275" s="166">
        <f t="shared" si="69"/>
        <v>937.65</v>
      </c>
      <c r="BL275" s="19" t="s">
        <v>163</v>
      </c>
      <c r="BM275" s="165" t="s">
        <v>2438</v>
      </c>
    </row>
    <row r="276" spans="1:65" s="2" customFormat="1" ht="16.5" customHeight="1">
      <c r="A276" s="37"/>
      <c r="B276" s="38"/>
      <c r="C276" s="154" t="s">
        <v>2439</v>
      </c>
      <c r="D276" s="154" t="s">
        <v>149</v>
      </c>
      <c r="E276" s="155" t="s">
        <v>2440</v>
      </c>
      <c r="F276" s="156" t="s">
        <v>2441</v>
      </c>
      <c r="G276" s="157" t="s">
        <v>1980</v>
      </c>
      <c r="H276" s="158">
        <v>1</v>
      </c>
      <c r="I276" s="159">
        <v>9817.5</v>
      </c>
      <c r="J276" s="160">
        <f t="shared" si="60"/>
        <v>9817.5</v>
      </c>
      <c r="K276" s="156" t="s">
        <v>35</v>
      </c>
      <c r="L276" s="42"/>
      <c r="M276" s="161" t="s">
        <v>35</v>
      </c>
      <c r="N276" s="162" t="s">
        <v>50</v>
      </c>
      <c r="O276" s="67"/>
      <c r="P276" s="163">
        <f t="shared" si="61"/>
        <v>0</v>
      </c>
      <c r="Q276" s="163">
        <v>0</v>
      </c>
      <c r="R276" s="163">
        <f t="shared" si="62"/>
        <v>0</v>
      </c>
      <c r="S276" s="163">
        <v>0</v>
      </c>
      <c r="T276" s="164">
        <f t="shared" si="63"/>
        <v>0</v>
      </c>
      <c r="U276" s="37"/>
      <c r="V276" s="37"/>
      <c r="W276" s="37"/>
      <c r="X276" s="37"/>
      <c r="Y276" s="37"/>
      <c r="Z276" s="37"/>
      <c r="AA276" s="37"/>
      <c r="AB276" s="37"/>
      <c r="AC276" s="37"/>
      <c r="AD276" s="37"/>
      <c r="AE276" s="37"/>
      <c r="AR276" s="165" t="s">
        <v>163</v>
      </c>
      <c r="AT276" s="165" t="s">
        <v>149</v>
      </c>
      <c r="AU276" s="165" t="s">
        <v>89</v>
      </c>
      <c r="AY276" s="19" t="s">
        <v>154</v>
      </c>
      <c r="BE276" s="166">
        <f t="shared" si="64"/>
        <v>9817.5</v>
      </c>
      <c r="BF276" s="166">
        <f t="shared" si="65"/>
        <v>0</v>
      </c>
      <c r="BG276" s="166">
        <f t="shared" si="66"/>
        <v>0</v>
      </c>
      <c r="BH276" s="166">
        <f t="shared" si="67"/>
        <v>0</v>
      </c>
      <c r="BI276" s="166">
        <f t="shared" si="68"/>
        <v>0</v>
      </c>
      <c r="BJ276" s="19" t="s">
        <v>87</v>
      </c>
      <c r="BK276" s="166">
        <f t="shared" si="69"/>
        <v>9817.5</v>
      </c>
      <c r="BL276" s="19" t="s">
        <v>163</v>
      </c>
      <c r="BM276" s="165" t="s">
        <v>2442</v>
      </c>
    </row>
    <row r="277" spans="1:65" s="2" customFormat="1" ht="16.5" customHeight="1">
      <c r="A277" s="37"/>
      <c r="B277" s="38"/>
      <c r="C277" s="154" t="s">
        <v>2443</v>
      </c>
      <c r="D277" s="154" t="s">
        <v>149</v>
      </c>
      <c r="E277" s="155" t="s">
        <v>2444</v>
      </c>
      <c r="F277" s="156" t="s">
        <v>2445</v>
      </c>
      <c r="G277" s="157" t="s">
        <v>1980</v>
      </c>
      <c r="H277" s="158">
        <v>1</v>
      </c>
      <c r="I277" s="159">
        <v>149.1</v>
      </c>
      <c r="J277" s="160">
        <f t="shared" si="60"/>
        <v>149.1</v>
      </c>
      <c r="K277" s="156" t="s">
        <v>35</v>
      </c>
      <c r="L277" s="42"/>
      <c r="M277" s="161" t="s">
        <v>35</v>
      </c>
      <c r="N277" s="162" t="s">
        <v>50</v>
      </c>
      <c r="O277" s="67"/>
      <c r="P277" s="163">
        <f t="shared" si="61"/>
        <v>0</v>
      </c>
      <c r="Q277" s="163">
        <v>0</v>
      </c>
      <c r="R277" s="163">
        <f t="shared" si="62"/>
        <v>0</v>
      </c>
      <c r="S277" s="163">
        <v>0</v>
      </c>
      <c r="T277" s="164">
        <f t="shared" si="63"/>
        <v>0</v>
      </c>
      <c r="U277" s="37"/>
      <c r="V277" s="37"/>
      <c r="W277" s="37"/>
      <c r="X277" s="37"/>
      <c r="Y277" s="37"/>
      <c r="Z277" s="37"/>
      <c r="AA277" s="37"/>
      <c r="AB277" s="37"/>
      <c r="AC277" s="37"/>
      <c r="AD277" s="37"/>
      <c r="AE277" s="37"/>
      <c r="AR277" s="165" t="s">
        <v>163</v>
      </c>
      <c r="AT277" s="165" t="s">
        <v>149</v>
      </c>
      <c r="AU277" s="165" t="s">
        <v>89</v>
      </c>
      <c r="AY277" s="19" t="s">
        <v>154</v>
      </c>
      <c r="BE277" s="166">
        <f t="shared" si="64"/>
        <v>149.1</v>
      </c>
      <c r="BF277" s="166">
        <f t="shared" si="65"/>
        <v>0</v>
      </c>
      <c r="BG277" s="166">
        <f t="shared" si="66"/>
        <v>0</v>
      </c>
      <c r="BH277" s="166">
        <f t="shared" si="67"/>
        <v>0</v>
      </c>
      <c r="BI277" s="166">
        <f t="shared" si="68"/>
        <v>0</v>
      </c>
      <c r="BJ277" s="19" t="s">
        <v>87</v>
      </c>
      <c r="BK277" s="166">
        <f t="shared" si="69"/>
        <v>149.1</v>
      </c>
      <c r="BL277" s="19" t="s">
        <v>163</v>
      </c>
      <c r="BM277" s="165" t="s">
        <v>2446</v>
      </c>
    </row>
    <row r="278" spans="1:65" s="2" customFormat="1" ht="16.5" customHeight="1">
      <c r="A278" s="37"/>
      <c r="B278" s="38"/>
      <c r="C278" s="154" t="s">
        <v>2447</v>
      </c>
      <c r="D278" s="154" t="s">
        <v>149</v>
      </c>
      <c r="E278" s="155" t="s">
        <v>2448</v>
      </c>
      <c r="F278" s="156" t="s">
        <v>2449</v>
      </c>
      <c r="G278" s="157" t="s">
        <v>1980</v>
      </c>
      <c r="H278" s="158">
        <v>1</v>
      </c>
      <c r="I278" s="159">
        <v>5355</v>
      </c>
      <c r="J278" s="160">
        <f t="shared" si="60"/>
        <v>5355</v>
      </c>
      <c r="K278" s="156" t="s">
        <v>35</v>
      </c>
      <c r="L278" s="42"/>
      <c r="M278" s="161" t="s">
        <v>35</v>
      </c>
      <c r="N278" s="162" t="s">
        <v>50</v>
      </c>
      <c r="O278" s="67"/>
      <c r="P278" s="163">
        <f t="shared" si="61"/>
        <v>0</v>
      </c>
      <c r="Q278" s="163">
        <v>0</v>
      </c>
      <c r="R278" s="163">
        <f t="shared" si="62"/>
        <v>0</v>
      </c>
      <c r="S278" s="163">
        <v>0</v>
      </c>
      <c r="T278" s="164">
        <f t="shared" si="63"/>
        <v>0</v>
      </c>
      <c r="U278" s="37"/>
      <c r="V278" s="37"/>
      <c r="W278" s="37"/>
      <c r="X278" s="37"/>
      <c r="Y278" s="37"/>
      <c r="Z278" s="37"/>
      <c r="AA278" s="37"/>
      <c r="AB278" s="37"/>
      <c r="AC278" s="37"/>
      <c r="AD278" s="37"/>
      <c r="AE278" s="37"/>
      <c r="AR278" s="165" t="s">
        <v>163</v>
      </c>
      <c r="AT278" s="165" t="s">
        <v>149</v>
      </c>
      <c r="AU278" s="165" t="s">
        <v>89</v>
      </c>
      <c r="AY278" s="19" t="s">
        <v>154</v>
      </c>
      <c r="BE278" s="166">
        <f t="shared" si="64"/>
        <v>5355</v>
      </c>
      <c r="BF278" s="166">
        <f t="shared" si="65"/>
        <v>0</v>
      </c>
      <c r="BG278" s="166">
        <f t="shared" si="66"/>
        <v>0</v>
      </c>
      <c r="BH278" s="166">
        <f t="shared" si="67"/>
        <v>0</v>
      </c>
      <c r="BI278" s="166">
        <f t="shared" si="68"/>
        <v>0</v>
      </c>
      <c r="BJ278" s="19" t="s">
        <v>87</v>
      </c>
      <c r="BK278" s="166">
        <f t="shared" si="69"/>
        <v>5355</v>
      </c>
      <c r="BL278" s="19" t="s">
        <v>163</v>
      </c>
      <c r="BM278" s="165" t="s">
        <v>2450</v>
      </c>
    </row>
    <row r="279" spans="1:65" s="12" customFormat="1" ht="22.75" customHeight="1">
      <c r="B279" s="188"/>
      <c r="C279" s="189"/>
      <c r="D279" s="190" t="s">
        <v>78</v>
      </c>
      <c r="E279" s="202" t="s">
        <v>171</v>
      </c>
      <c r="F279" s="202" t="s">
        <v>395</v>
      </c>
      <c r="G279" s="189"/>
      <c r="H279" s="189"/>
      <c r="I279" s="192"/>
      <c r="J279" s="203">
        <f>BK279</f>
        <v>29820</v>
      </c>
      <c r="K279" s="189"/>
      <c r="L279" s="194"/>
      <c r="M279" s="195"/>
      <c r="N279" s="196"/>
      <c r="O279" s="196"/>
      <c r="P279" s="197">
        <f>SUM(P280:P281)</f>
        <v>0</v>
      </c>
      <c r="Q279" s="196"/>
      <c r="R279" s="197">
        <f>SUM(R280:R281)</f>
        <v>0</v>
      </c>
      <c r="S279" s="196"/>
      <c r="T279" s="198">
        <f>SUM(T280:T281)</f>
        <v>0</v>
      </c>
      <c r="AR279" s="199" t="s">
        <v>87</v>
      </c>
      <c r="AT279" s="200" t="s">
        <v>78</v>
      </c>
      <c r="AU279" s="200" t="s">
        <v>87</v>
      </c>
      <c r="AY279" s="199" t="s">
        <v>154</v>
      </c>
      <c r="BK279" s="201">
        <f>SUM(BK280:BK281)</f>
        <v>29820</v>
      </c>
    </row>
    <row r="280" spans="1:65" s="2" customFormat="1" ht="16.5" customHeight="1">
      <c r="A280" s="37"/>
      <c r="B280" s="38"/>
      <c r="C280" s="154" t="s">
        <v>2451</v>
      </c>
      <c r="D280" s="154" t="s">
        <v>149</v>
      </c>
      <c r="E280" s="155" t="s">
        <v>2452</v>
      </c>
      <c r="F280" s="156" t="s">
        <v>2453</v>
      </c>
      <c r="G280" s="157" t="s">
        <v>1980</v>
      </c>
      <c r="H280" s="158">
        <v>1</v>
      </c>
      <c r="I280" s="159">
        <v>28245</v>
      </c>
      <c r="J280" s="160">
        <f>ROUND(I280*H280,2)</f>
        <v>28245</v>
      </c>
      <c r="K280" s="156" t="s">
        <v>35</v>
      </c>
      <c r="L280" s="42"/>
      <c r="M280" s="161" t="s">
        <v>35</v>
      </c>
      <c r="N280" s="162" t="s">
        <v>50</v>
      </c>
      <c r="O280" s="67"/>
      <c r="P280" s="163">
        <f>O280*H280</f>
        <v>0</v>
      </c>
      <c r="Q280" s="163">
        <v>0</v>
      </c>
      <c r="R280" s="163">
        <f>Q280*H280</f>
        <v>0</v>
      </c>
      <c r="S280" s="163">
        <v>0</v>
      </c>
      <c r="T280" s="164">
        <f>S280*H280</f>
        <v>0</v>
      </c>
      <c r="U280" s="37"/>
      <c r="V280" s="37"/>
      <c r="W280" s="37"/>
      <c r="X280" s="37"/>
      <c r="Y280" s="37"/>
      <c r="Z280" s="37"/>
      <c r="AA280" s="37"/>
      <c r="AB280" s="37"/>
      <c r="AC280" s="37"/>
      <c r="AD280" s="37"/>
      <c r="AE280" s="37"/>
      <c r="AR280" s="165" t="s">
        <v>163</v>
      </c>
      <c r="AT280" s="165" t="s">
        <v>149</v>
      </c>
      <c r="AU280" s="165" t="s">
        <v>89</v>
      </c>
      <c r="AY280" s="19" t="s">
        <v>154</v>
      </c>
      <c r="BE280" s="166">
        <f>IF(N280="základní",J280,0)</f>
        <v>28245</v>
      </c>
      <c r="BF280" s="166">
        <f>IF(N280="snížená",J280,0)</f>
        <v>0</v>
      </c>
      <c r="BG280" s="166">
        <f>IF(N280="zákl. přenesená",J280,0)</f>
        <v>0</v>
      </c>
      <c r="BH280" s="166">
        <f>IF(N280="sníž. přenesená",J280,0)</f>
        <v>0</v>
      </c>
      <c r="BI280" s="166">
        <f>IF(N280="nulová",J280,0)</f>
        <v>0</v>
      </c>
      <c r="BJ280" s="19" t="s">
        <v>87</v>
      </c>
      <c r="BK280" s="166">
        <f>ROUND(I280*H280,2)</f>
        <v>28245</v>
      </c>
      <c r="BL280" s="19" t="s">
        <v>163</v>
      </c>
      <c r="BM280" s="165" t="s">
        <v>2454</v>
      </c>
    </row>
    <row r="281" spans="1:65" s="2" customFormat="1" ht="16.5" customHeight="1">
      <c r="A281" s="37"/>
      <c r="B281" s="38"/>
      <c r="C281" s="154" t="s">
        <v>2455</v>
      </c>
      <c r="D281" s="154" t="s">
        <v>149</v>
      </c>
      <c r="E281" s="155" t="s">
        <v>2456</v>
      </c>
      <c r="F281" s="156" t="s">
        <v>2457</v>
      </c>
      <c r="G281" s="157" t="s">
        <v>1980</v>
      </c>
      <c r="H281" s="158">
        <v>1</v>
      </c>
      <c r="I281" s="159">
        <v>1575</v>
      </c>
      <c r="J281" s="160">
        <f>ROUND(I281*H281,2)</f>
        <v>1575</v>
      </c>
      <c r="K281" s="156" t="s">
        <v>35</v>
      </c>
      <c r="L281" s="42"/>
      <c r="M281" s="161" t="s">
        <v>35</v>
      </c>
      <c r="N281" s="162" t="s">
        <v>50</v>
      </c>
      <c r="O281" s="67"/>
      <c r="P281" s="163">
        <f>O281*H281</f>
        <v>0</v>
      </c>
      <c r="Q281" s="163">
        <v>0</v>
      </c>
      <c r="R281" s="163">
        <f>Q281*H281</f>
        <v>0</v>
      </c>
      <c r="S281" s="163">
        <v>0</v>
      </c>
      <c r="T281" s="164">
        <f>S281*H281</f>
        <v>0</v>
      </c>
      <c r="U281" s="37"/>
      <c r="V281" s="37"/>
      <c r="W281" s="37"/>
      <c r="X281" s="37"/>
      <c r="Y281" s="37"/>
      <c r="Z281" s="37"/>
      <c r="AA281" s="37"/>
      <c r="AB281" s="37"/>
      <c r="AC281" s="37"/>
      <c r="AD281" s="37"/>
      <c r="AE281" s="37"/>
      <c r="AR281" s="165" t="s">
        <v>163</v>
      </c>
      <c r="AT281" s="165" t="s">
        <v>149</v>
      </c>
      <c r="AU281" s="165" t="s">
        <v>89</v>
      </c>
      <c r="AY281" s="19" t="s">
        <v>154</v>
      </c>
      <c r="BE281" s="166">
        <f>IF(N281="základní",J281,0)</f>
        <v>1575</v>
      </c>
      <c r="BF281" s="166">
        <f>IF(N281="snížená",J281,0)</f>
        <v>0</v>
      </c>
      <c r="BG281" s="166">
        <f>IF(N281="zákl. přenesená",J281,0)</f>
        <v>0</v>
      </c>
      <c r="BH281" s="166">
        <f>IF(N281="sníž. přenesená",J281,0)</f>
        <v>0</v>
      </c>
      <c r="BI281" s="166">
        <f>IF(N281="nulová",J281,0)</f>
        <v>0</v>
      </c>
      <c r="BJ281" s="19" t="s">
        <v>87</v>
      </c>
      <c r="BK281" s="166">
        <f>ROUND(I281*H281,2)</f>
        <v>1575</v>
      </c>
      <c r="BL281" s="19" t="s">
        <v>163</v>
      </c>
      <c r="BM281" s="165" t="s">
        <v>2458</v>
      </c>
    </row>
    <row r="282" spans="1:65" s="12" customFormat="1" ht="22.75" customHeight="1">
      <c r="B282" s="188"/>
      <c r="C282" s="189"/>
      <c r="D282" s="190" t="s">
        <v>78</v>
      </c>
      <c r="E282" s="202" t="s">
        <v>175</v>
      </c>
      <c r="F282" s="202" t="s">
        <v>2459</v>
      </c>
      <c r="G282" s="189"/>
      <c r="H282" s="189"/>
      <c r="I282" s="192"/>
      <c r="J282" s="203">
        <f>BK282</f>
        <v>29925</v>
      </c>
      <c r="K282" s="189"/>
      <c r="L282" s="194"/>
      <c r="M282" s="195"/>
      <c r="N282" s="196"/>
      <c r="O282" s="196"/>
      <c r="P282" s="197">
        <f>SUM(P283:P285)</f>
        <v>0</v>
      </c>
      <c r="Q282" s="196"/>
      <c r="R282" s="197">
        <f>SUM(R283:R285)</f>
        <v>0</v>
      </c>
      <c r="S282" s="196"/>
      <c r="T282" s="198">
        <f>SUM(T283:T285)</f>
        <v>0</v>
      </c>
      <c r="AR282" s="199" t="s">
        <v>87</v>
      </c>
      <c r="AT282" s="200" t="s">
        <v>78</v>
      </c>
      <c r="AU282" s="200" t="s">
        <v>87</v>
      </c>
      <c r="AY282" s="199" t="s">
        <v>154</v>
      </c>
      <c r="BK282" s="201">
        <f>SUM(BK283:BK285)</f>
        <v>29925</v>
      </c>
    </row>
    <row r="283" spans="1:65" s="2" customFormat="1" ht="16.5" customHeight="1">
      <c r="A283" s="37"/>
      <c r="B283" s="38"/>
      <c r="C283" s="154" t="s">
        <v>2460</v>
      </c>
      <c r="D283" s="154" t="s">
        <v>149</v>
      </c>
      <c r="E283" s="155" t="s">
        <v>2461</v>
      </c>
      <c r="F283" s="156" t="s">
        <v>2462</v>
      </c>
      <c r="G283" s="157" t="s">
        <v>152</v>
      </c>
      <c r="H283" s="158">
        <v>1</v>
      </c>
      <c r="I283" s="159">
        <v>15750</v>
      </c>
      <c r="J283" s="160">
        <f>ROUND(I283*H283,2)</f>
        <v>15750</v>
      </c>
      <c r="K283" s="156" t="s">
        <v>35</v>
      </c>
      <c r="L283" s="42"/>
      <c r="M283" s="161" t="s">
        <v>35</v>
      </c>
      <c r="N283" s="162" t="s">
        <v>50</v>
      </c>
      <c r="O283" s="67"/>
      <c r="P283" s="163">
        <f>O283*H283</f>
        <v>0</v>
      </c>
      <c r="Q283" s="163">
        <v>0</v>
      </c>
      <c r="R283" s="163">
        <f>Q283*H283</f>
        <v>0</v>
      </c>
      <c r="S283" s="163">
        <v>0</v>
      </c>
      <c r="T283" s="164">
        <f>S283*H283</f>
        <v>0</v>
      </c>
      <c r="U283" s="37"/>
      <c r="V283" s="37"/>
      <c r="W283" s="37"/>
      <c r="X283" s="37"/>
      <c r="Y283" s="37"/>
      <c r="Z283" s="37"/>
      <c r="AA283" s="37"/>
      <c r="AB283" s="37"/>
      <c r="AC283" s="37"/>
      <c r="AD283" s="37"/>
      <c r="AE283" s="37"/>
      <c r="AR283" s="165" t="s">
        <v>163</v>
      </c>
      <c r="AT283" s="165" t="s">
        <v>149</v>
      </c>
      <c r="AU283" s="165" t="s">
        <v>89</v>
      </c>
      <c r="AY283" s="19" t="s">
        <v>154</v>
      </c>
      <c r="BE283" s="166">
        <f>IF(N283="základní",J283,0)</f>
        <v>15750</v>
      </c>
      <c r="BF283" s="166">
        <f>IF(N283="snížená",J283,0)</f>
        <v>0</v>
      </c>
      <c r="BG283" s="166">
        <f>IF(N283="zákl. přenesená",J283,0)</f>
        <v>0</v>
      </c>
      <c r="BH283" s="166">
        <f>IF(N283="sníž. přenesená",J283,0)</f>
        <v>0</v>
      </c>
      <c r="BI283" s="166">
        <f>IF(N283="nulová",J283,0)</f>
        <v>0</v>
      </c>
      <c r="BJ283" s="19" t="s">
        <v>87</v>
      </c>
      <c r="BK283" s="166">
        <f>ROUND(I283*H283,2)</f>
        <v>15750</v>
      </c>
      <c r="BL283" s="19" t="s">
        <v>163</v>
      </c>
      <c r="BM283" s="165" t="s">
        <v>2463</v>
      </c>
    </row>
    <row r="284" spans="1:65" s="2" customFormat="1" ht="16.5" customHeight="1">
      <c r="A284" s="37"/>
      <c r="B284" s="38"/>
      <c r="C284" s="154" t="s">
        <v>2464</v>
      </c>
      <c r="D284" s="154" t="s">
        <v>149</v>
      </c>
      <c r="E284" s="155" t="s">
        <v>2465</v>
      </c>
      <c r="F284" s="156" t="s">
        <v>2466</v>
      </c>
      <c r="G284" s="157" t="s">
        <v>152</v>
      </c>
      <c r="H284" s="158">
        <v>1</v>
      </c>
      <c r="I284" s="159">
        <v>9450</v>
      </c>
      <c r="J284" s="160">
        <f>ROUND(I284*H284,2)</f>
        <v>9450</v>
      </c>
      <c r="K284" s="156" t="s">
        <v>35</v>
      </c>
      <c r="L284" s="42"/>
      <c r="M284" s="161" t="s">
        <v>35</v>
      </c>
      <c r="N284" s="162" t="s">
        <v>50</v>
      </c>
      <c r="O284" s="67"/>
      <c r="P284" s="163">
        <f>O284*H284</f>
        <v>0</v>
      </c>
      <c r="Q284" s="163">
        <v>0</v>
      </c>
      <c r="R284" s="163">
        <f>Q284*H284</f>
        <v>0</v>
      </c>
      <c r="S284" s="163">
        <v>0</v>
      </c>
      <c r="T284" s="164">
        <f>S284*H284</f>
        <v>0</v>
      </c>
      <c r="U284" s="37"/>
      <c r="V284" s="37"/>
      <c r="W284" s="37"/>
      <c r="X284" s="37"/>
      <c r="Y284" s="37"/>
      <c r="Z284" s="37"/>
      <c r="AA284" s="37"/>
      <c r="AB284" s="37"/>
      <c r="AC284" s="37"/>
      <c r="AD284" s="37"/>
      <c r="AE284" s="37"/>
      <c r="AR284" s="165" t="s">
        <v>163</v>
      </c>
      <c r="AT284" s="165" t="s">
        <v>149</v>
      </c>
      <c r="AU284" s="165" t="s">
        <v>89</v>
      </c>
      <c r="AY284" s="19" t="s">
        <v>154</v>
      </c>
      <c r="BE284" s="166">
        <f>IF(N284="základní",J284,0)</f>
        <v>9450</v>
      </c>
      <c r="BF284" s="166">
        <f>IF(N284="snížená",J284,0)</f>
        <v>0</v>
      </c>
      <c r="BG284" s="166">
        <f>IF(N284="zákl. přenesená",J284,0)</f>
        <v>0</v>
      </c>
      <c r="BH284" s="166">
        <f>IF(N284="sníž. přenesená",J284,0)</f>
        <v>0</v>
      </c>
      <c r="BI284" s="166">
        <f>IF(N284="nulová",J284,0)</f>
        <v>0</v>
      </c>
      <c r="BJ284" s="19" t="s">
        <v>87</v>
      </c>
      <c r="BK284" s="166">
        <f>ROUND(I284*H284,2)</f>
        <v>9450</v>
      </c>
      <c r="BL284" s="19" t="s">
        <v>163</v>
      </c>
      <c r="BM284" s="165" t="s">
        <v>2467</v>
      </c>
    </row>
    <row r="285" spans="1:65" s="2" customFormat="1" ht="16.5" customHeight="1">
      <c r="A285" s="37"/>
      <c r="B285" s="38"/>
      <c r="C285" s="154" t="s">
        <v>2468</v>
      </c>
      <c r="D285" s="154" t="s">
        <v>149</v>
      </c>
      <c r="E285" s="155" t="s">
        <v>2469</v>
      </c>
      <c r="F285" s="156" t="s">
        <v>2470</v>
      </c>
      <c r="G285" s="157" t="s">
        <v>152</v>
      </c>
      <c r="H285" s="158">
        <v>1</v>
      </c>
      <c r="I285" s="159">
        <v>4725</v>
      </c>
      <c r="J285" s="160">
        <f>ROUND(I285*H285,2)</f>
        <v>4725</v>
      </c>
      <c r="K285" s="156" t="s">
        <v>35</v>
      </c>
      <c r="L285" s="42"/>
      <c r="M285" s="161" t="s">
        <v>35</v>
      </c>
      <c r="N285" s="162" t="s">
        <v>50</v>
      </c>
      <c r="O285" s="67"/>
      <c r="P285" s="163">
        <f>O285*H285</f>
        <v>0</v>
      </c>
      <c r="Q285" s="163">
        <v>0</v>
      </c>
      <c r="R285" s="163">
        <f>Q285*H285</f>
        <v>0</v>
      </c>
      <c r="S285" s="163">
        <v>0</v>
      </c>
      <c r="T285" s="164">
        <f>S285*H285</f>
        <v>0</v>
      </c>
      <c r="U285" s="37"/>
      <c r="V285" s="37"/>
      <c r="W285" s="37"/>
      <c r="X285" s="37"/>
      <c r="Y285" s="37"/>
      <c r="Z285" s="37"/>
      <c r="AA285" s="37"/>
      <c r="AB285" s="37"/>
      <c r="AC285" s="37"/>
      <c r="AD285" s="37"/>
      <c r="AE285" s="37"/>
      <c r="AR285" s="165" t="s">
        <v>163</v>
      </c>
      <c r="AT285" s="165" t="s">
        <v>149</v>
      </c>
      <c r="AU285" s="165" t="s">
        <v>89</v>
      </c>
      <c r="AY285" s="19" t="s">
        <v>154</v>
      </c>
      <c r="BE285" s="166">
        <f>IF(N285="základní",J285,0)</f>
        <v>4725</v>
      </c>
      <c r="BF285" s="166">
        <f>IF(N285="snížená",J285,0)</f>
        <v>0</v>
      </c>
      <c r="BG285" s="166">
        <f>IF(N285="zákl. přenesená",J285,0)</f>
        <v>0</v>
      </c>
      <c r="BH285" s="166">
        <f>IF(N285="sníž. přenesená",J285,0)</f>
        <v>0</v>
      </c>
      <c r="BI285" s="166">
        <f>IF(N285="nulová",J285,0)</f>
        <v>0</v>
      </c>
      <c r="BJ285" s="19" t="s">
        <v>87</v>
      </c>
      <c r="BK285" s="166">
        <f>ROUND(I285*H285,2)</f>
        <v>4725</v>
      </c>
      <c r="BL285" s="19" t="s">
        <v>163</v>
      </c>
      <c r="BM285" s="165" t="s">
        <v>2471</v>
      </c>
    </row>
    <row r="286" spans="1:65" s="12" customFormat="1" ht="22.75" customHeight="1">
      <c r="B286" s="188"/>
      <c r="C286" s="189"/>
      <c r="D286" s="190" t="s">
        <v>78</v>
      </c>
      <c r="E286" s="202" t="s">
        <v>179</v>
      </c>
      <c r="F286" s="202" t="s">
        <v>97</v>
      </c>
      <c r="G286" s="189"/>
      <c r="H286" s="189"/>
      <c r="I286" s="192"/>
      <c r="J286" s="203">
        <f>BK286</f>
        <v>17041.5</v>
      </c>
      <c r="K286" s="189"/>
      <c r="L286" s="194"/>
      <c r="M286" s="195"/>
      <c r="N286" s="196"/>
      <c r="O286" s="196"/>
      <c r="P286" s="197">
        <f>SUM(P287:P291)</f>
        <v>0</v>
      </c>
      <c r="Q286" s="196"/>
      <c r="R286" s="197">
        <f>SUM(R287:R291)</f>
        <v>0</v>
      </c>
      <c r="S286" s="196"/>
      <c r="T286" s="198">
        <f>SUM(T287:T291)</f>
        <v>0</v>
      </c>
      <c r="AR286" s="199" t="s">
        <v>87</v>
      </c>
      <c r="AT286" s="200" t="s">
        <v>78</v>
      </c>
      <c r="AU286" s="200" t="s">
        <v>87</v>
      </c>
      <c r="AY286" s="199" t="s">
        <v>154</v>
      </c>
      <c r="BK286" s="201">
        <f>SUM(BK287:BK291)</f>
        <v>17041.5</v>
      </c>
    </row>
    <row r="287" spans="1:65" s="2" customFormat="1" ht="16.5" customHeight="1">
      <c r="A287" s="37"/>
      <c r="B287" s="38"/>
      <c r="C287" s="154" t="s">
        <v>2472</v>
      </c>
      <c r="D287" s="154" t="s">
        <v>149</v>
      </c>
      <c r="E287" s="155" t="s">
        <v>2473</v>
      </c>
      <c r="F287" s="156" t="s">
        <v>2474</v>
      </c>
      <c r="G287" s="157" t="s">
        <v>1980</v>
      </c>
      <c r="H287" s="158">
        <v>1</v>
      </c>
      <c r="I287" s="159">
        <v>268.8</v>
      </c>
      <c r="J287" s="160">
        <f>ROUND(I287*H287,2)</f>
        <v>268.8</v>
      </c>
      <c r="K287" s="156" t="s">
        <v>35</v>
      </c>
      <c r="L287" s="42"/>
      <c r="M287" s="161" t="s">
        <v>35</v>
      </c>
      <c r="N287" s="162" t="s">
        <v>50</v>
      </c>
      <c r="O287" s="67"/>
      <c r="P287" s="163">
        <f>O287*H287</f>
        <v>0</v>
      </c>
      <c r="Q287" s="163">
        <v>0</v>
      </c>
      <c r="R287" s="163">
        <f>Q287*H287</f>
        <v>0</v>
      </c>
      <c r="S287" s="163">
        <v>0</v>
      </c>
      <c r="T287" s="164">
        <f>S287*H287</f>
        <v>0</v>
      </c>
      <c r="U287" s="37"/>
      <c r="V287" s="37"/>
      <c r="W287" s="37"/>
      <c r="X287" s="37"/>
      <c r="Y287" s="37"/>
      <c r="Z287" s="37"/>
      <c r="AA287" s="37"/>
      <c r="AB287" s="37"/>
      <c r="AC287" s="37"/>
      <c r="AD287" s="37"/>
      <c r="AE287" s="37"/>
      <c r="AR287" s="165" t="s">
        <v>163</v>
      </c>
      <c r="AT287" s="165" t="s">
        <v>149</v>
      </c>
      <c r="AU287" s="165" t="s">
        <v>89</v>
      </c>
      <c r="AY287" s="19" t="s">
        <v>154</v>
      </c>
      <c r="BE287" s="166">
        <f>IF(N287="základní",J287,0)</f>
        <v>268.8</v>
      </c>
      <c r="BF287" s="166">
        <f>IF(N287="snížená",J287,0)</f>
        <v>0</v>
      </c>
      <c r="BG287" s="166">
        <f>IF(N287="zákl. přenesená",J287,0)</f>
        <v>0</v>
      </c>
      <c r="BH287" s="166">
        <f>IF(N287="sníž. přenesená",J287,0)</f>
        <v>0</v>
      </c>
      <c r="BI287" s="166">
        <f>IF(N287="nulová",J287,0)</f>
        <v>0</v>
      </c>
      <c r="BJ287" s="19" t="s">
        <v>87</v>
      </c>
      <c r="BK287" s="166">
        <f>ROUND(I287*H287,2)</f>
        <v>268.8</v>
      </c>
      <c r="BL287" s="19" t="s">
        <v>163</v>
      </c>
      <c r="BM287" s="165" t="s">
        <v>2475</v>
      </c>
    </row>
    <row r="288" spans="1:65" s="2" customFormat="1" ht="16.5" customHeight="1">
      <c r="A288" s="37"/>
      <c r="B288" s="38"/>
      <c r="C288" s="154" t="s">
        <v>2476</v>
      </c>
      <c r="D288" s="154" t="s">
        <v>149</v>
      </c>
      <c r="E288" s="155" t="s">
        <v>2477</v>
      </c>
      <c r="F288" s="156" t="s">
        <v>2478</v>
      </c>
      <c r="G288" s="157" t="s">
        <v>1980</v>
      </c>
      <c r="H288" s="158">
        <v>1</v>
      </c>
      <c r="I288" s="159">
        <v>560.70000000000005</v>
      </c>
      <c r="J288" s="160">
        <f>ROUND(I288*H288,2)</f>
        <v>560.70000000000005</v>
      </c>
      <c r="K288" s="156" t="s">
        <v>35</v>
      </c>
      <c r="L288" s="42"/>
      <c r="M288" s="161" t="s">
        <v>35</v>
      </c>
      <c r="N288" s="162" t="s">
        <v>50</v>
      </c>
      <c r="O288" s="67"/>
      <c r="P288" s="163">
        <f>O288*H288</f>
        <v>0</v>
      </c>
      <c r="Q288" s="163">
        <v>0</v>
      </c>
      <c r="R288" s="163">
        <f>Q288*H288</f>
        <v>0</v>
      </c>
      <c r="S288" s="163">
        <v>0</v>
      </c>
      <c r="T288" s="164">
        <f>S288*H288</f>
        <v>0</v>
      </c>
      <c r="U288" s="37"/>
      <c r="V288" s="37"/>
      <c r="W288" s="37"/>
      <c r="X288" s="37"/>
      <c r="Y288" s="37"/>
      <c r="Z288" s="37"/>
      <c r="AA288" s="37"/>
      <c r="AB288" s="37"/>
      <c r="AC288" s="37"/>
      <c r="AD288" s="37"/>
      <c r="AE288" s="37"/>
      <c r="AR288" s="165" t="s">
        <v>163</v>
      </c>
      <c r="AT288" s="165" t="s">
        <v>149</v>
      </c>
      <c r="AU288" s="165" t="s">
        <v>89</v>
      </c>
      <c r="AY288" s="19" t="s">
        <v>154</v>
      </c>
      <c r="BE288" s="166">
        <f>IF(N288="základní",J288,0)</f>
        <v>560.70000000000005</v>
      </c>
      <c r="BF288" s="166">
        <f>IF(N288="snížená",J288,0)</f>
        <v>0</v>
      </c>
      <c r="BG288" s="166">
        <f>IF(N288="zákl. přenesená",J288,0)</f>
        <v>0</v>
      </c>
      <c r="BH288" s="166">
        <f>IF(N288="sníž. přenesená",J288,0)</f>
        <v>0</v>
      </c>
      <c r="BI288" s="166">
        <f>IF(N288="nulová",J288,0)</f>
        <v>0</v>
      </c>
      <c r="BJ288" s="19" t="s">
        <v>87</v>
      </c>
      <c r="BK288" s="166">
        <f>ROUND(I288*H288,2)</f>
        <v>560.70000000000005</v>
      </c>
      <c r="BL288" s="19" t="s">
        <v>163</v>
      </c>
      <c r="BM288" s="165" t="s">
        <v>2479</v>
      </c>
    </row>
    <row r="289" spans="1:65" s="2" customFormat="1" ht="16.5" customHeight="1">
      <c r="A289" s="37"/>
      <c r="B289" s="38"/>
      <c r="C289" s="154" t="s">
        <v>2480</v>
      </c>
      <c r="D289" s="154" t="s">
        <v>149</v>
      </c>
      <c r="E289" s="155" t="s">
        <v>2481</v>
      </c>
      <c r="F289" s="156" t="s">
        <v>2482</v>
      </c>
      <c r="G289" s="157" t="s">
        <v>1980</v>
      </c>
      <c r="H289" s="158">
        <v>1</v>
      </c>
      <c r="I289" s="159">
        <v>14280</v>
      </c>
      <c r="J289" s="160">
        <f>ROUND(I289*H289,2)</f>
        <v>14280</v>
      </c>
      <c r="K289" s="156" t="s">
        <v>35</v>
      </c>
      <c r="L289" s="42"/>
      <c r="M289" s="161" t="s">
        <v>35</v>
      </c>
      <c r="N289" s="162" t="s">
        <v>50</v>
      </c>
      <c r="O289" s="67"/>
      <c r="P289" s="163">
        <f>O289*H289</f>
        <v>0</v>
      </c>
      <c r="Q289" s="163">
        <v>0</v>
      </c>
      <c r="R289" s="163">
        <f>Q289*H289</f>
        <v>0</v>
      </c>
      <c r="S289" s="163">
        <v>0</v>
      </c>
      <c r="T289" s="164">
        <f>S289*H289</f>
        <v>0</v>
      </c>
      <c r="U289" s="37"/>
      <c r="V289" s="37"/>
      <c r="W289" s="37"/>
      <c r="X289" s="37"/>
      <c r="Y289" s="37"/>
      <c r="Z289" s="37"/>
      <c r="AA289" s="37"/>
      <c r="AB289" s="37"/>
      <c r="AC289" s="37"/>
      <c r="AD289" s="37"/>
      <c r="AE289" s="37"/>
      <c r="AR289" s="165" t="s">
        <v>163</v>
      </c>
      <c r="AT289" s="165" t="s">
        <v>149</v>
      </c>
      <c r="AU289" s="165" t="s">
        <v>89</v>
      </c>
      <c r="AY289" s="19" t="s">
        <v>154</v>
      </c>
      <c r="BE289" s="166">
        <f>IF(N289="základní",J289,0)</f>
        <v>14280</v>
      </c>
      <c r="BF289" s="166">
        <f>IF(N289="snížená",J289,0)</f>
        <v>0</v>
      </c>
      <c r="BG289" s="166">
        <f>IF(N289="zákl. přenesená",J289,0)</f>
        <v>0</v>
      </c>
      <c r="BH289" s="166">
        <f>IF(N289="sníž. přenesená",J289,0)</f>
        <v>0</v>
      </c>
      <c r="BI289" s="166">
        <f>IF(N289="nulová",J289,0)</f>
        <v>0</v>
      </c>
      <c r="BJ289" s="19" t="s">
        <v>87</v>
      </c>
      <c r="BK289" s="166">
        <f>ROUND(I289*H289,2)</f>
        <v>14280</v>
      </c>
      <c r="BL289" s="19" t="s">
        <v>163</v>
      </c>
      <c r="BM289" s="165" t="s">
        <v>2483</v>
      </c>
    </row>
    <row r="290" spans="1:65" s="2" customFormat="1" ht="16.5" customHeight="1">
      <c r="A290" s="37"/>
      <c r="B290" s="38"/>
      <c r="C290" s="154" t="s">
        <v>2484</v>
      </c>
      <c r="D290" s="154" t="s">
        <v>149</v>
      </c>
      <c r="E290" s="155" t="s">
        <v>2485</v>
      </c>
      <c r="F290" s="156" t="s">
        <v>2486</v>
      </c>
      <c r="G290" s="157" t="s">
        <v>152</v>
      </c>
      <c r="H290" s="158">
        <v>1</v>
      </c>
      <c r="I290" s="159">
        <v>1512</v>
      </c>
      <c r="J290" s="160">
        <f>ROUND(I290*H290,2)</f>
        <v>1512</v>
      </c>
      <c r="K290" s="156" t="s">
        <v>35</v>
      </c>
      <c r="L290" s="42"/>
      <c r="M290" s="161" t="s">
        <v>35</v>
      </c>
      <c r="N290" s="162" t="s">
        <v>50</v>
      </c>
      <c r="O290" s="67"/>
      <c r="P290" s="163">
        <f>O290*H290</f>
        <v>0</v>
      </c>
      <c r="Q290" s="163">
        <v>0</v>
      </c>
      <c r="R290" s="163">
        <f>Q290*H290</f>
        <v>0</v>
      </c>
      <c r="S290" s="163">
        <v>0</v>
      </c>
      <c r="T290" s="164">
        <f>S290*H290</f>
        <v>0</v>
      </c>
      <c r="U290" s="37"/>
      <c r="V290" s="37"/>
      <c r="W290" s="37"/>
      <c r="X290" s="37"/>
      <c r="Y290" s="37"/>
      <c r="Z290" s="37"/>
      <c r="AA290" s="37"/>
      <c r="AB290" s="37"/>
      <c r="AC290" s="37"/>
      <c r="AD290" s="37"/>
      <c r="AE290" s="37"/>
      <c r="AR290" s="165" t="s">
        <v>163</v>
      </c>
      <c r="AT290" s="165" t="s">
        <v>149</v>
      </c>
      <c r="AU290" s="165" t="s">
        <v>89</v>
      </c>
      <c r="AY290" s="19" t="s">
        <v>154</v>
      </c>
      <c r="BE290" s="166">
        <f>IF(N290="základní",J290,0)</f>
        <v>1512</v>
      </c>
      <c r="BF290" s="166">
        <f>IF(N290="snížená",J290,0)</f>
        <v>0</v>
      </c>
      <c r="BG290" s="166">
        <f>IF(N290="zákl. přenesená",J290,0)</f>
        <v>0</v>
      </c>
      <c r="BH290" s="166">
        <f>IF(N290="sníž. přenesená",J290,0)</f>
        <v>0</v>
      </c>
      <c r="BI290" s="166">
        <f>IF(N290="nulová",J290,0)</f>
        <v>0</v>
      </c>
      <c r="BJ290" s="19" t="s">
        <v>87</v>
      </c>
      <c r="BK290" s="166">
        <f>ROUND(I290*H290,2)</f>
        <v>1512</v>
      </c>
      <c r="BL290" s="19" t="s">
        <v>163</v>
      </c>
      <c r="BM290" s="165" t="s">
        <v>2487</v>
      </c>
    </row>
    <row r="291" spans="1:65" s="2" customFormat="1" ht="16.5" customHeight="1">
      <c r="A291" s="37"/>
      <c r="B291" s="38"/>
      <c r="C291" s="154" t="s">
        <v>2488</v>
      </c>
      <c r="D291" s="154" t="s">
        <v>149</v>
      </c>
      <c r="E291" s="155" t="s">
        <v>2489</v>
      </c>
      <c r="F291" s="156" t="s">
        <v>2490</v>
      </c>
      <c r="G291" s="157" t="s">
        <v>1980</v>
      </c>
      <c r="H291" s="158">
        <v>1</v>
      </c>
      <c r="I291" s="159">
        <v>420</v>
      </c>
      <c r="J291" s="160">
        <f>ROUND(I291*H291,2)</f>
        <v>420</v>
      </c>
      <c r="K291" s="156" t="s">
        <v>35</v>
      </c>
      <c r="L291" s="42"/>
      <c r="M291" s="161" t="s">
        <v>35</v>
      </c>
      <c r="N291" s="162" t="s">
        <v>50</v>
      </c>
      <c r="O291" s="67"/>
      <c r="P291" s="163">
        <f>O291*H291</f>
        <v>0</v>
      </c>
      <c r="Q291" s="163">
        <v>0</v>
      </c>
      <c r="R291" s="163">
        <f>Q291*H291</f>
        <v>0</v>
      </c>
      <c r="S291" s="163">
        <v>0</v>
      </c>
      <c r="T291" s="164">
        <f>S291*H291</f>
        <v>0</v>
      </c>
      <c r="U291" s="37"/>
      <c r="V291" s="37"/>
      <c r="W291" s="37"/>
      <c r="X291" s="37"/>
      <c r="Y291" s="37"/>
      <c r="Z291" s="37"/>
      <c r="AA291" s="37"/>
      <c r="AB291" s="37"/>
      <c r="AC291" s="37"/>
      <c r="AD291" s="37"/>
      <c r="AE291" s="37"/>
      <c r="AR291" s="165" t="s">
        <v>163</v>
      </c>
      <c r="AT291" s="165" t="s">
        <v>149</v>
      </c>
      <c r="AU291" s="165" t="s">
        <v>89</v>
      </c>
      <c r="AY291" s="19" t="s">
        <v>154</v>
      </c>
      <c r="BE291" s="166">
        <f>IF(N291="základní",J291,0)</f>
        <v>420</v>
      </c>
      <c r="BF291" s="166">
        <f>IF(N291="snížená",J291,0)</f>
        <v>0</v>
      </c>
      <c r="BG291" s="166">
        <f>IF(N291="zákl. přenesená",J291,0)</f>
        <v>0</v>
      </c>
      <c r="BH291" s="166">
        <f>IF(N291="sníž. přenesená",J291,0)</f>
        <v>0</v>
      </c>
      <c r="BI291" s="166">
        <f>IF(N291="nulová",J291,0)</f>
        <v>0</v>
      </c>
      <c r="BJ291" s="19" t="s">
        <v>87</v>
      </c>
      <c r="BK291" s="166">
        <f>ROUND(I291*H291,2)</f>
        <v>420</v>
      </c>
      <c r="BL291" s="19" t="s">
        <v>163</v>
      </c>
      <c r="BM291" s="165" t="s">
        <v>2491</v>
      </c>
    </row>
    <row r="292" spans="1:65" s="12" customFormat="1" ht="22.75" customHeight="1">
      <c r="B292" s="188"/>
      <c r="C292" s="189"/>
      <c r="D292" s="190" t="s">
        <v>78</v>
      </c>
      <c r="E292" s="202" t="s">
        <v>183</v>
      </c>
      <c r="F292" s="202" t="s">
        <v>2492</v>
      </c>
      <c r="G292" s="189"/>
      <c r="H292" s="189"/>
      <c r="I292" s="192"/>
      <c r="J292" s="203">
        <f>BK292</f>
        <v>60438</v>
      </c>
      <c r="K292" s="189"/>
      <c r="L292" s="194"/>
      <c r="M292" s="195"/>
      <c r="N292" s="196"/>
      <c r="O292" s="196"/>
      <c r="P292" s="197">
        <f>SUM(P293:P303)</f>
        <v>0</v>
      </c>
      <c r="Q292" s="196"/>
      <c r="R292" s="197">
        <f>SUM(R293:R303)</f>
        <v>0</v>
      </c>
      <c r="S292" s="196"/>
      <c r="T292" s="198">
        <f>SUM(T293:T303)</f>
        <v>0</v>
      </c>
      <c r="AR292" s="199" t="s">
        <v>87</v>
      </c>
      <c r="AT292" s="200" t="s">
        <v>78</v>
      </c>
      <c r="AU292" s="200" t="s">
        <v>87</v>
      </c>
      <c r="AY292" s="199" t="s">
        <v>154</v>
      </c>
      <c r="BK292" s="201">
        <f>SUM(BK293:BK303)</f>
        <v>60438</v>
      </c>
    </row>
    <row r="293" spans="1:65" s="2" customFormat="1" ht="16.5" customHeight="1">
      <c r="A293" s="37"/>
      <c r="B293" s="38"/>
      <c r="C293" s="154" t="s">
        <v>2493</v>
      </c>
      <c r="D293" s="154" t="s">
        <v>149</v>
      </c>
      <c r="E293" s="155" t="s">
        <v>2494</v>
      </c>
      <c r="F293" s="156" t="s">
        <v>2495</v>
      </c>
      <c r="G293" s="157" t="s">
        <v>152</v>
      </c>
      <c r="H293" s="158">
        <v>1</v>
      </c>
      <c r="I293" s="159">
        <v>2142</v>
      </c>
      <c r="J293" s="160">
        <f t="shared" ref="J293:J303" si="70">ROUND(I293*H293,2)</f>
        <v>2142</v>
      </c>
      <c r="K293" s="156" t="s">
        <v>35</v>
      </c>
      <c r="L293" s="42"/>
      <c r="M293" s="161" t="s">
        <v>35</v>
      </c>
      <c r="N293" s="162" t="s">
        <v>50</v>
      </c>
      <c r="O293" s="67"/>
      <c r="P293" s="163">
        <f t="shared" ref="P293:P303" si="71">O293*H293</f>
        <v>0</v>
      </c>
      <c r="Q293" s="163">
        <v>0</v>
      </c>
      <c r="R293" s="163">
        <f t="shared" ref="R293:R303" si="72">Q293*H293</f>
        <v>0</v>
      </c>
      <c r="S293" s="163">
        <v>0</v>
      </c>
      <c r="T293" s="164">
        <f t="shared" ref="T293:T303" si="73">S293*H293</f>
        <v>0</v>
      </c>
      <c r="U293" s="37"/>
      <c r="V293" s="37"/>
      <c r="W293" s="37"/>
      <c r="X293" s="37"/>
      <c r="Y293" s="37"/>
      <c r="Z293" s="37"/>
      <c r="AA293" s="37"/>
      <c r="AB293" s="37"/>
      <c r="AC293" s="37"/>
      <c r="AD293" s="37"/>
      <c r="AE293" s="37"/>
      <c r="AR293" s="165" t="s">
        <v>163</v>
      </c>
      <c r="AT293" s="165" t="s">
        <v>149</v>
      </c>
      <c r="AU293" s="165" t="s">
        <v>89</v>
      </c>
      <c r="AY293" s="19" t="s">
        <v>154</v>
      </c>
      <c r="BE293" s="166">
        <f t="shared" ref="BE293:BE303" si="74">IF(N293="základní",J293,0)</f>
        <v>2142</v>
      </c>
      <c r="BF293" s="166">
        <f t="shared" ref="BF293:BF303" si="75">IF(N293="snížená",J293,0)</f>
        <v>0</v>
      </c>
      <c r="BG293" s="166">
        <f t="shared" ref="BG293:BG303" si="76">IF(N293="zákl. přenesená",J293,0)</f>
        <v>0</v>
      </c>
      <c r="BH293" s="166">
        <f t="shared" ref="BH293:BH303" si="77">IF(N293="sníž. přenesená",J293,0)</f>
        <v>0</v>
      </c>
      <c r="BI293" s="166">
        <f t="shared" ref="BI293:BI303" si="78">IF(N293="nulová",J293,0)</f>
        <v>0</v>
      </c>
      <c r="BJ293" s="19" t="s">
        <v>87</v>
      </c>
      <c r="BK293" s="166">
        <f t="shared" ref="BK293:BK303" si="79">ROUND(I293*H293,2)</f>
        <v>2142</v>
      </c>
      <c r="BL293" s="19" t="s">
        <v>163</v>
      </c>
      <c r="BM293" s="165" t="s">
        <v>2496</v>
      </c>
    </row>
    <row r="294" spans="1:65" s="2" customFormat="1" ht="16.5" customHeight="1">
      <c r="A294" s="37"/>
      <c r="B294" s="38"/>
      <c r="C294" s="154" t="s">
        <v>2497</v>
      </c>
      <c r="D294" s="154" t="s">
        <v>149</v>
      </c>
      <c r="E294" s="155" t="s">
        <v>2498</v>
      </c>
      <c r="F294" s="156" t="s">
        <v>2499</v>
      </c>
      <c r="G294" s="157" t="s">
        <v>152</v>
      </c>
      <c r="H294" s="158">
        <v>1</v>
      </c>
      <c r="I294" s="159">
        <v>2142</v>
      </c>
      <c r="J294" s="160">
        <f t="shared" si="70"/>
        <v>2142</v>
      </c>
      <c r="K294" s="156" t="s">
        <v>35</v>
      </c>
      <c r="L294" s="42"/>
      <c r="M294" s="161" t="s">
        <v>35</v>
      </c>
      <c r="N294" s="162" t="s">
        <v>50</v>
      </c>
      <c r="O294" s="67"/>
      <c r="P294" s="163">
        <f t="shared" si="71"/>
        <v>0</v>
      </c>
      <c r="Q294" s="163">
        <v>0</v>
      </c>
      <c r="R294" s="163">
        <f t="shared" si="72"/>
        <v>0</v>
      </c>
      <c r="S294" s="163">
        <v>0</v>
      </c>
      <c r="T294" s="164">
        <f t="shared" si="73"/>
        <v>0</v>
      </c>
      <c r="U294" s="37"/>
      <c r="V294" s="37"/>
      <c r="W294" s="37"/>
      <c r="X294" s="37"/>
      <c r="Y294" s="37"/>
      <c r="Z294" s="37"/>
      <c r="AA294" s="37"/>
      <c r="AB294" s="37"/>
      <c r="AC294" s="37"/>
      <c r="AD294" s="37"/>
      <c r="AE294" s="37"/>
      <c r="AR294" s="165" t="s">
        <v>163</v>
      </c>
      <c r="AT294" s="165" t="s">
        <v>149</v>
      </c>
      <c r="AU294" s="165" t="s">
        <v>89</v>
      </c>
      <c r="AY294" s="19" t="s">
        <v>154</v>
      </c>
      <c r="BE294" s="166">
        <f t="shared" si="74"/>
        <v>2142</v>
      </c>
      <c r="BF294" s="166">
        <f t="shared" si="75"/>
        <v>0</v>
      </c>
      <c r="BG294" s="166">
        <f t="shared" si="76"/>
        <v>0</v>
      </c>
      <c r="BH294" s="166">
        <f t="shared" si="77"/>
        <v>0</v>
      </c>
      <c r="BI294" s="166">
        <f t="shared" si="78"/>
        <v>0</v>
      </c>
      <c r="BJ294" s="19" t="s">
        <v>87</v>
      </c>
      <c r="BK294" s="166">
        <f t="shared" si="79"/>
        <v>2142</v>
      </c>
      <c r="BL294" s="19" t="s">
        <v>163</v>
      </c>
      <c r="BM294" s="165" t="s">
        <v>2500</v>
      </c>
    </row>
    <row r="295" spans="1:65" s="2" customFormat="1" ht="16.5" customHeight="1">
      <c r="A295" s="37"/>
      <c r="B295" s="38"/>
      <c r="C295" s="154" t="s">
        <v>2501</v>
      </c>
      <c r="D295" s="154" t="s">
        <v>149</v>
      </c>
      <c r="E295" s="155" t="s">
        <v>2502</v>
      </c>
      <c r="F295" s="156" t="s">
        <v>2503</v>
      </c>
      <c r="G295" s="157" t="s">
        <v>152</v>
      </c>
      <c r="H295" s="158">
        <v>1</v>
      </c>
      <c r="I295" s="159">
        <v>892.5</v>
      </c>
      <c r="J295" s="160">
        <f t="shared" si="70"/>
        <v>892.5</v>
      </c>
      <c r="K295" s="156" t="s">
        <v>35</v>
      </c>
      <c r="L295" s="42"/>
      <c r="M295" s="161" t="s">
        <v>35</v>
      </c>
      <c r="N295" s="162" t="s">
        <v>50</v>
      </c>
      <c r="O295" s="67"/>
      <c r="P295" s="163">
        <f t="shared" si="71"/>
        <v>0</v>
      </c>
      <c r="Q295" s="163">
        <v>0</v>
      </c>
      <c r="R295" s="163">
        <f t="shared" si="72"/>
        <v>0</v>
      </c>
      <c r="S295" s="163">
        <v>0</v>
      </c>
      <c r="T295" s="164">
        <f t="shared" si="73"/>
        <v>0</v>
      </c>
      <c r="U295" s="37"/>
      <c r="V295" s="37"/>
      <c r="W295" s="37"/>
      <c r="X295" s="37"/>
      <c r="Y295" s="37"/>
      <c r="Z295" s="37"/>
      <c r="AA295" s="37"/>
      <c r="AB295" s="37"/>
      <c r="AC295" s="37"/>
      <c r="AD295" s="37"/>
      <c r="AE295" s="37"/>
      <c r="AR295" s="165" t="s">
        <v>163</v>
      </c>
      <c r="AT295" s="165" t="s">
        <v>149</v>
      </c>
      <c r="AU295" s="165" t="s">
        <v>89</v>
      </c>
      <c r="AY295" s="19" t="s">
        <v>154</v>
      </c>
      <c r="BE295" s="166">
        <f t="shared" si="74"/>
        <v>892.5</v>
      </c>
      <c r="BF295" s="166">
        <f t="shared" si="75"/>
        <v>0</v>
      </c>
      <c r="BG295" s="166">
        <f t="shared" si="76"/>
        <v>0</v>
      </c>
      <c r="BH295" s="166">
        <f t="shared" si="77"/>
        <v>0</v>
      </c>
      <c r="BI295" s="166">
        <f t="shared" si="78"/>
        <v>0</v>
      </c>
      <c r="BJ295" s="19" t="s">
        <v>87</v>
      </c>
      <c r="BK295" s="166">
        <f t="shared" si="79"/>
        <v>892.5</v>
      </c>
      <c r="BL295" s="19" t="s">
        <v>163</v>
      </c>
      <c r="BM295" s="165" t="s">
        <v>2504</v>
      </c>
    </row>
    <row r="296" spans="1:65" s="2" customFormat="1" ht="16.5" customHeight="1">
      <c r="A296" s="37"/>
      <c r="B296" s="38"/>
      <c r="C296" s="154" t="s">
        <v>2505</v>
      </c>
      <c r="D296" s="154" t="s">
        <v>149</v>
      </c>
      <c r="E296" s="155" t="s">
        <v>2506</v>
      </c>
      <c r="F296" s="156" t="s">
        <v>2507</v>
      </c>
      <c r="G296" s="157" t="s">
        <v>152</v>
      </c>
      <c r="H296" s="158">
        <v>1</v>
      </c>
      <c r="I296" s="159">
        <v>5712</v>
      </c>
      <c r="J296" s="160">
        <f t="shared" si="70"/>
        <v>5712</v>
      </c>
      <c r="K296" s="156" t="s">
        <v>35</v>
      </c>
      <c r="L296" s="42"/>
      <c r="M296" s="161" t="s">
        <v>35</v>
      </c>
      <c r="N296" s="162" t="s">
        <v>50</v>
      </c>
      <c r="O296" s="67"/>
      <c r="P296" s="163">
        <f t="shared" si="71"/>
        <v>0</v>
      </c>
      <c r="Q296" s="163">
        <v>0</v>
      </c>
      <c r="R296" s="163">
        <f t="shared" si="72"/>
        <v>0</v>
      </c>
      <c r="S296" s="163">
        <v>0</v>
      </c>
      <c r="T296" s="164">
        <f t="shared" si="73"/>
        <v>0</v>
      </c>
      <c r="U296" s="37"/>
      <c r="V296" s="37"/>
      <c r="W296" s="37"/>
      <c r="X296" s="37"/>
      <c r="Y296" s="37"/>
      <c r="Z296" s="37"/>
      <c r="AA296" s="37"/>
      <c r="AB296" s="37"/>
      <c r="AC296" s="37"/>
      <c r="AD296" s="37"/>
      <c r="AE296" s="37"/>
      <c r="AR296" s="165" t="s">
        <v>163</v>
      </c>
      <c r="AT296" s="165" t="s">
        <v>149</v>
      </c>
      <c r="AU296" s="165" t="s">
        <v>89</v>
      </c>
      <c r="AY296" s="19" t="s">
        <v>154</v>
      </c>
      <c r="BE296" s="166">
        <f t="shared" si="74"/>
        <v>5712</v>
      </c>
      <c r="BF296" s="166">
        <f t="shared" si="75"/>
        <v>0</v>
      </c>
      <c r="BG296" s="166">
        <f t="shared" si="76"/>
        <v>0</v>
      </c>
      <c r="BH296" s="166">
        <f t="shared" si="77"/>
        <v>0</v>
      </c>
      <c r="BI296" s="166">
        <f t="shared" si="78"/>
        <v>0</v>
      </c>
      <c r="BJ296" s="19" t="s">
        <v>87</v>
      </c>
      <c r="BK296" s="166">
        <f t="shared" si="79"/>
        <v>5712</v>
      </c>
      <c r="BL296" s="19" t="s">
        <v>163</v>
      </c>
      <c r="BM296" s="165" t="s">
        <v>2508</v>
      </c>
    </row>
    <row r="297" spans="1:65" s="2" customFormat="1" ht="16.5" customHeight="1">
      <c r="A297" s="37"/>
      <c r="B297" s="38"/>
      <c r="C297" s="154" t="s">
        <v>2509</v>
      </c>
      <c r="D297" s="154" t="s">
        <v>149</v>
      </c>
      <c r="E297" s="155" t="s">
        <v>2510</v>
      </c>
      <c r="F297" s="156" t="s">
        <v>2511</v>
      </c>
      <c r="G297" s="157" t="s">
        <v>152</v>
      </c>
      <c r="H297" s="158">
        <v>1</v>
      </c>
      <c r="I297" s="159">
        <v>12852</v>
      </c>
      <c r="J297" s="160">
        <f t="shared" si="70"/>
        <v>12852</v>
      </c>
      <c r="K297" s="156" t="s">
        <v>35</v>
      </c>
      <c r="L297" s="42"/>
      <c r="M297" s="161" t="s">
        <v>35</v>
      </c>
      <c r="N297" s="162" t="s">
        <v>50</v>
      </c>
      <c r="O297" s="67"/>
      <c r="P297" s="163">
        <f t="shared" si="71"/>
        <v>0</v>
      </c>
      <c r="Q297" s="163">
        <v>0</v>
      </c>
      <c r="R297" s="163">
        <f t="shared" si="72"/>
        <v>0</v>
      </c>
      <c r="S297" s="163">
        <v>0</v>
      </c>
      <c r="T297" s="164">
        <f t="shared" si="73"/>
        <v>0</v>
      </c>
      <c r="U297" s="37"/>
      <c r="V297" s="37"/>
      <c r="W297" s="37"/>
      <c r="X297" s="37"/>
      <c r="Y297" s="37"/>
      <c r="Z297" s="37"/>
      <c r="AA297" s="37"/>
      <c r="AB297" s="37"/>
      <c r="AC297" s="37"/>
      <c r="AD297" s="37"/>
      <c r="AE297" s="37"/>
      <c r="AR297" s="165" t="s">
        <v>163</v>
      </c>
      <c r="AT297" s="165" t="s">
        <v>149</v>
      </c>
      <c r="AU297" s="165" t="s">
        <v>89</v>
      </c>
      <c r="AY297" s="19" t="s">
        <v>154</v>
      </c>
      <c r="BE297" s="166">
        <f t="shared" si="74"/>
        <v>12852</v>
      </c>
      <c r="BF297" s="166">
        <f t="shared" si="75"/>
        <v>0</v>
      </c>
      <c r="BG297" s="166">
        <f t="shared" si="76"/>
        <v>0</v>
      </c>
      <c r="BH297" s="166">
        <f t="shared" si="77"/>
        <v>0</v>
      </c>
      <c r="BI297" s="166">
        <f t="shared" si="78"/>
        <v>0</v>
      </c>
      <c r="BJ297" s="19" t="s">
        <v>87</v>
      </c>
      <c r="BK297" s="166">
        <f t="shared" si="79"/>
        <v>12852</v>
      </c>
      <c r="BL297" s="19" t="s">
        <v>163</v>
      </c>
      <c r="BM297" s="165" t="s">
        <v>2512</v>
      </c>
    </row>
    <row r="298" spans="1:65" s="2" customFormat="1" ht="16.5" customHeight="1">
      <c r="A298" s="37"/>
      <c r="B298" s="38"/>
      <c r="C298" s="154" t="s">
        <v>2513</v>
      </c>
      <c r="D298" s="154" t="s">
        <v>149</v>
      </c>
      <c r="E298" s="155" t="s">
        <v>2514</v>
      </c>
      <c r="F298" s="156" t="s">
        <v>2515</v>
      </c>
      <c r="G298" s="157" t="s">
        <v>152</v>
      </c>
      <c r="H298" s="158">
        <v>1</v>
      </c>
      <c r="I298" s="159">
        <v>714</v>
      </c>
      <c r="J298" s="160">
        <f t="shared" si="70"/>
        <v>714</v>
      </c>
      <c r="K298" s="156" t="s">
        <v>35</v>
      </c>
      <c r="L298" s="42"/>
      <c r="M298" s="161" t="s">
        <v>35</v>
      </c>
      <c r="N298" s="162" t="s">
        <v>50</v>
      </c>
      <c r="O298" s="67"/>
      <c r="P298" s="163">
        <f t="shared" si="71"/>
        <v>0</v>
      </c>
      <c r="Q298" s="163">
        <v>0</v>
      </c>
      <c r="R298" s="163">
        <f t="shared" si="72"/>
        <v>0</v>
      </c>
      <c r="S298" s="163">
        <v>0</v>
      </c>
      <c r="T298" s="164">
        <f t="shared" si="73"/>
        <v>0</v>
      </c>
      <c r="U298" s="37"/>
      <c r="V298" s="37"/>
      <c r="W298" s="37"/>
      <c r="X298" s="37"/>
      <c r="Y298" s="37"/>
      <c r="Z298" s="37"/>
      <c r="AA298" s="37"/>
      <c r="AB298" s="37"/>
      <c r="AC298" s="37"/>
      <c r="AD298" s="37"/>
      <c r="AE298" s="37"/>
      <c r="AR298" s="165" t="s">
        <v>163</v>
      </c>
      <c r="AT298" s="165" t="s">
        <v>149</v>
      </c>
      <c r="AU298" s="165" t="s">
        <v>89</v>
      </c>
      <c r="AY298" s="19" t="s">
        <v>154</v>
      </c>
      <c r="BE298" s="166">
        <f t="shared" si="74"/>
        <v>714</v>
      </c>
      <c r="BF298" s="166">
        <f t="shared" si="75"/>
        <v>0</v>
      </c>
      <c r="BG298" s="166">
        <f t="shared" si="76"/>
        <v>0</v>
      </c>
      <c r="BH298" s="166">
        <f t="shared" si="77"/>
        <v>0</v>
      </c>
      <c r="BI298" s="166">
        <f t="shared" si="78"/>
        <v>0</v>
      </c>
      <c r="BJ298" s="19" t="s">
        <v>87</v>
      </c>
      <c r="BK298" s="166">
        <f t="shared" si="79"/>
        <v>714</v>
      </c>
      <c r="BL298" s="19" t="s">
        <v>163</v>
      </c>
      <c r="BM298" s="165" t="s">
        <v>2516</v>
      </c>
    </row>
    <row r="299" spans="1:65" s="2" customFormat="1" ht="16.5" customHeight="1">
      <c r="A299" s="37"/>
      <c r="B299" s="38"/>
      <c r="C299" s="154" t="s">
        <v>2517</v>
      </c>
      <c r="D299" s="154" t="s">
        <v>149</v>
      </c>
      <c r="E299" s="155" t="s">
        <v>2518</v>
      </c>
      <c r="F299" s="156" t="s">
        <v>2519</v>
      </c>
      <c r="G299" s="157" t="s">
        <v>152</v>
      </c>
      <c r="H299" s="158">
        <v>1</v>
      </c>
      <c r="I299" s="159">
        <v>7140</v>
      </c>
      <c r="J299" s="160">
        <f t="shared" si="70"/>
        <v>7140</v>
      </c>
      <c r="K299" s="156" t="s">
        <v>35</v>
      </c>
      <c r="L299" s="42"/>
      <c r="M299" s="161" t="s">
        <v>35</v>
      </c>
      <c r="N299" s="162" t="s">
        <v>50</v>
      </c>
      <c r="O299" s="67"/>
      <c r="P299" s="163">
        <f t="shared" si="71"/>
        <v>0</v>
      </c>
      <c r="Q299" s="163">
        <v>0</v>
      </c>
      <c r="R299" s="163">
        <f t="shared" si="72"/>
        <v>0</v>
      </c>
      <c r="S299" s="163">
        <v>0</v>
      </c>
      <c r="T299" s="164">
        <f t="shared" si="73"/>
        <v>0</v>
      </c>
      <c r="U299" s="37"/>
      <c r="V299" s="37"/>
      <c r="W299" s="37"/>
      <c r="X299" s="37"/>
      <c r="Y299" s="37"/>
      <c r="Z299" s="37"/>
      <c r="AA299" s="37"/>
      <c r="AB299" s="37"/>
      <c r="AC299" s="37"/>
      <c r="AD299" s="37"/>
      <c r="AE299" s="37"/>
      <c r="AR299" s="165" t="s">
        <v>163</v>
      </c>
      <c r="AT299" s="165" t="s">
        <v>149</v>
      </c>
      <c r="AU299" s="165" t="s">
        <v>89</v>
      </c>
      <c r="AY299" s="19" t="s">
        <v>154</v>
      </c>
      <c r="BE299" s="166">
        <f t="shared" si="74"/>
        <v>7140</v>
      </c>
      <c r="BF299" s="166">
        <f t="shared" si="75"/>
        <v>0</v>
      </c>
      <c r="BG299" s="166">
        <f t="shared" si="76"/>
        <v>0</v>
      </c>
      <c r="BH299" s="166">
        <f t="shared" si="77"/>
        <v>0</v>
      </c>
      <c r="BI299" s="166">
        <f t="shared" si="78"/>
        <v>0</v>
      </c>
      <c r="BJ299" s="19" t="s">
        <v>87</v>
      </c>
      <c r="BK299" s="166">
        <f t="shared" si="79"/>
        <v>7140</v>
      </c>
      <c r="BL299" s="19" t="s">
        <v>163</v>
      </c>
      <c r="BM299" s="165" t="s">
        <v>2520</v>
      </c>
    </row>
    <row r="300" spans="1:65" s="2" customFormat="1" ht="16.5" customHeight="1">
      <c r="A300" s="37"/>
      <c r="B300" s="38"/>
      <c r="C300" s="154" t="s">
        <v>2521</v>
      </c>
      <c r="D300" s="154" t="s">
        <v>149</v>
      </c>
      <c r="E300" s="155" t="s">
        <v>2522</v>
      </c>
      <c r="F300" s="156" t="s">
        <v>2523</v>
      </c>
      <c r="G300" s="157" t="s">
        <v>152</v>
      </c>
      <c r="H300" s="158">
        <v>1</v>
      </c>
      <c r="I300" s="159">
        <v>892.5</v>
      </c>
      <c r="J300" s="160">
        <f t="shared" si="70"/>
        <v>892.5</v>
      </c>
      <c r="K300" s="156" t="s">
        <v>35</v>
      </c>
      <c r="L300" s="42"/>
      <c r="M300" s="161" t="s">
        <v>35</v>
      </c>
      <c r="N300" s="162" t="s">
        <v>50</v>
      </c>
      <c r="O300" s="67"/>
      <c r="P300" s="163">
        <f t="shared" si="71"/>
        <v>0</v>
      </c>
      <c r="Q300" s="163">
        <v>0</v>
      </c>
      <c r="R300" s="163">
        <f t="shared" si="72"/>
        <v>0</v>
      </c>
      <c r="S300" s="163">
        <v>0</v>
      </c>
      <c r="T300" s="164">
        <f t="shared" si="73"/>
        <v>0</v>
      </c>
      <c r="U300" s="37"/>
      <c r="V300" s="37"/>
      <c r="W300" s="37"/>
      <c r="X300" s="37"/>
      <c r="Y300" s="37"/>
      <c r="Z300" s="37"/>
      <c r="AA300" s="37"/>
      <c r="AB300" s="37"/>
      <c r="AC300" s="37"/>
      <c r="AD300" s="37"/>
      <c r="AE300" s="37"/>
      <c r="AR300" s="165" t="s">
        <v>163</v>
      </c>
      <c r="AT300" s="165" t="s">
        <v>149</v>
      </c>
      <c r="AU300" s="165" t="s">
        <v>89</v>
      </c>
      <c r="AY300" s="19" t="s">
        <v>154</v>
      </c>
      <c r="BE300" s="166">
        <f t="shared" si="74"/>
        <v>892.5</v>
      </c>
      <c r="BF300" s="166">
        <f t="shared" si="75"/>
        <v>0</v>
      </c>
      <c r="BG300" s="166">
        <f t="shared" si="76"/>
        <v>0</v>
      </c>
      <c r="BH300" s="166">
        <f t="shared" si="77"/>
        <v>0</v>
      </c>
      <c r="BI300" s="166">
        <f t="shared" si="78"/>
        <v>0</v>
      </c>
      <c r="BJ300" s="19" t="s">
        <v>87</v>
      </c>
      <c r="BK300" s="166">
        <f t="shared" si="79"/>
        <v>892.5</v>
      </c>
      <c r="BL300" s="19" t="s">
        <v>163</v>
      </c>
      <c r="BM300" s="165" t="s">
        <v>2524</v>
      </c>
    </row>
    <row r="301" spans="1:65" s="2" customFormat="1" ht="16.5" customHeight="1">
      <c r="A301" s="37"/>
      <c r="B301" s="38"/>
      <c r="C301" s="154" t="s">
        <v>2525</v>
      </c>
      <c r="D301" s="154" t="s">
        <v>149</v>
      </c>
      <c r="E301" s="155" t="s">
        <v>2526</v>
      </c>
      <c r="F301" s="156" t="s">
        <v>2527</v>
      </c>
      <c r="G301" s="157" t="s">
        <v>152</v>
      </c>
      <c r="H301" s="158">
        <v>1</v>
      </c>
      <c r="I301" s="159">
        <v>3570</v>
      </c>
      <c r="J301" s="160">
        <f t="shared" si="70"/>
        <v>3570</v>
      </c>
      <c r="K301" s="156" t="s">
        <v>35</v>
      </c>
      <c r="L301" s="42"/>
      <c r="M301" s="161" t="s">
        <v>35</v>
      </c>
      <c r="N301" s="162" t="s">
        <v>50</v>
      </c>
      <c r="O301" s="67"/>
      <c r="P301" s="163">
        <f t="shared" si="71"/>
        <v>0</v>
      </c>
      <c r="Q301" s="163">
        <v>0</v>
      </c>
      <c r="R301" s="163">
        <f t="shared" si="72"/>
        <v>0</v>
      </c>
      <c r="S301" s="163">
        <v>0</v>
      </c>
      <c r="T301" s="164">
        <f t="shared" si="73"/>
        <v>0</v>
      </c>
      <c r="U301" s="37"/>
      <c r="V301" s="37"/>
      <c r="W301" s="37"/>
      <c r="X301" s="37"/>
      <c r="Y301" s="37"/>
      <c r="Z301" s="37"/>
      <c r="AA301" s="37"/>
      <c r="AB301" s="37"/>
      <c r="AC301" s="37"/>
      <c r="AD301" s="37"/>
      <c r="AE301" s="37"/>
      <c r="AR301" s="165" t="s">
        <v>163</v>
      </c>
      <c r="AT301" s="165" t="s">
        <v>149</v>
      </c>
      <c r="AU301" s="165" t="s">
        <v>89</v>
      </c>
      <c r="AY301" s="19" t="s">
        <v>154</v>
      </c>
      <c r="BE301" s="166">
        <f t="shared" si="74"/>
        <v>3570</v>
      </c>
      <c r="BF301" s="166">
        <f t="shared" si="75"/>
        <v>0</v>
      </c>
      <c r="BG301" s="166">
        <f t="shared" si="76"/>
        <v>0</v>
      </c>
      <c r="BH301" s="166">
        <f t="shared" si="77"/>
        <v>0</v>
      </c>
      <c r="BI301" s="166">
        <f t="shared" si="78"/>
        <v>0</v>
      </c>
      <c r="BJ301" s="19" t="s">
        <v>87</v>
      </c>
      <c r="BK301" s="166">
        <f t="shared" si="79"/>
        <v>3570</v>
      </c>
      <c r="BL301" s="19" t="s">
        <v>163</v>
      </c>
      <c r="BM301" s="165" t="s">
        <v>2528</v>
      </c>
    </row>
    <row r="302" spans="1:65" s="2" customFormat="1" ht="16.5" customHeight="1">
      <c r="A302" s="37"/>
      <c r="B302" s="38"/>
      <c r="C302" s="154" t="s">
        <v>2529</v>
      </c>
      <c r="D302" s="154" t="s">
        <v>149</v>
      </c>
      <c r="E302" s="155" t="s">
        <v>2530</v>
      </c>
      <c r="F302" s="156" t="s">
        <v>2531</v>
      </c>
      <c r="G302" s="157" t="s">
        <v>152</v>
      </c>
      <c r="H302" s="158">
        <v>1</v>
      </c>
      <c r="I302" s="159">
        <v>4284</v>
      </c>
      <c r="J302" s="160">
        <f t="shared" si="70"/>
        <v>4284</v>
      </c>
      <c r="K302" s="156" t="s">
        <v>35</v>
      </c>
      <c r="L302" s="42"/>
      <c r="M302" s="161" t="s">
        <v>35</v>
      </c>
      <c r="N302" s="162" t="s">
        <v>50</v>
      </c>
      <c r="O302" s="67"/>
      <c r="P302" s="163">
        <f t="shared" si="71"/>
        <v>0</v>
      </c>
      <c r="Q302" s="163">
        <v>0</v>
      </c>
      <c r="R302" s="163">
        <f t="shared" si="72"/>
        <v>0</v>
      </c>
      <c r="S302" s="163">
        <v>0</v>
      </c>
      <c r="T302" s="164">
        <f t="shared" si="73"/>
        <v>0</v>
      </c>
      <c r="U302" s="37"/>
      <c r="V302" s="37"/>
      <c r="W302" s="37"/>
      <c r="X302" s="37"/>
      <c r="Y302" s="37"/>
      <c r="Z302" s="37"/>
      <c r="AA302" s="37"/>
      <c r="AB302" s="37"/>
      <c r="AC302" s="37"/>
      <c r="AD302" s="37"/>
      <c r="AE302" s="37"/>
      <c r="AR302" s="165" t="s">
        <v>163</v>
      </c>
      <c r="AT302" s="165" t="s">
        <v>149</v>
      </c>
      <c r="AU302" s="165" t="s">
        <v>89</v>
      </c>
      <c r="AY302" s="19" t="s">
        <v>154</v>
      </c>
      <c r="BE302" s="166">
        <f t="shared" si="74"/>
        <v>4284</v>
      </c>
      <c r="BF302" s="166">
        <f t="shared" si="75"/>
        <v>0</v>
      </c>
      <c r="BG302" s="166">
        <f t="shared" si="76"/>
        <v>0</v>
      </c>
      <c r="BH302" s="166">
        <f t="shared" si="77"/>
        <v>0</v>
      </c>
      <c r="BI302" s="166">
        <f t="shared" si="78"/>
        <v>0</v>
      </c>
      <c r="BJ302" s="19" t="s">
        <v>87</v>
      </c>
      <c r="BK302" s="166">
        <f t="shared" si="79"/>
        <v>4284</v>
      </c>
      <c r="BL302" s="19" t="s">
        <v>163</v>
      </c>
      <c r="BM302" s="165" t="s">
        <v>2532</v>
      </c>
    </row>
    <row r="303" spans="1:65" s="2" customFormat="1" ht="16.5" customHeight="1">
      <c r="A303" s="37"/>
      <c r="B303" s="38"/>
      <c r="C303" s="154" t="s">
        <v>2533</v>
      </c>
      <c r="D303" s="154" t="s">
        <v>149</v>
      </c>
      <c r="E303" s="155" t="s">
        <v>2534</v>
      </c>
      <c r="F303" s="156" t="s">
        <v>2535</v>
      </c>
      <c r="G303" s="157" t="s">
        <v>152</v>
      </c>
      <c r="H303" s="158">
        <v>1</v>
      </c>
      <c r="I303" s="159">
        <v>20097</v>
      </c>
      <c r="J303" s="160">
        <f t="shared" si="70"/>
        <v>20097</v>
      </c>
      <c r="K303" s="156" t="s">
        <v>35</v>
      </c>
      <c r="L303" s="42"/>
      <c r="M303" s="161" t="s">
        <v>35</v>
      </c>
      <c r="N303" s="162" t="s">
        <v>50</v>
      </c>
      <c r="O303" s="67"/>
      <c r="P303" s="163">
        <f t="shared" si="71"/>
        <v>0</v>
      </c>
      <c r="Q303" s="163">
        <v>0</v>
      </c>
      <c r="R303" s="163">
        <f t="shared" si="72"/>
        <v>0</v>
      </c>
      <c r="S303" s="163">
        <v>0</v>
      </c>
      <c r="T303" s="164">
        <f t="shared" si="73"/>
        <v>0</v>
      </c>
      <c r="U303" s="37"/>
      <c r="V303" s="37"/>
      <c r="W303" s="37"/>
      <c r="X303" s="37"/>
      <c r="Y303" s="37"/>
      <c r="Z303" s="37"/>
      <c r="AA303" s="37"/>
      <c r="AB303" s="37"/>
      <c r="AC303" s="37"/>
      <c r="AD303" s="37"/>
      <c r="AE303" s="37"/>
      <c r="AR303" s="165" t="s">
        <v>163</v>
      </c>
      <c r="AT303" s="165" t="s">
        <v>149</v>
      </c>
      <c r="AU303" s="165" t="s">
        <v>89</v>
      </c>
      <c r="AY303" s="19" t="s">
        <v>154</v>
      </c>
      <c r="BE303" s="166">
        <f t="shared" si="74"/>
        <v>20097</v>
      </c>
      <c r="BF303" s="166">
        <f t="shared" si="75"/>
        <v>0</v>
      </c>
      <c r="BG303" s="166">
        <f t="shared" si="76"/>
        <v>0</v>
      </c>
      <c r="BH303" s="166">
        <f t="shared" si="77"/>
        <v>0</v>
      </c>
      <c r="BI303" s="166">
        <f t="shared" si="78"/>
        <v>0</v>
      </c>
      <c r="BJ303" s="19" t="s">
        <v>87</v>
      </c>
      <c r="BK303" s="166">
        <f t="shared" si="79"/>
        <v>20097</v>
      </c>
      <c r="BL303" s="19" t="s">
        <v>163</v>
      </c>
      <c r="BM303" s="165" t="s">
        <v>2536</v>
      </c>
    </row>
    <row r="304" spans="1:65" s="12" customFormat="1" ht="22.75" customHeight="1">
      <c r="B304" s="188"/>
      <c r="C304" s="189"/>
      <c r="D304" s="190" t="s">
        <v>78</v>
      </c>
      <c r="E304" s="202" t="s">
        <v>187</v>
      </c>
      <c r="F304" s="202" t="s">
        <v>2537</v>
      </c>
      <c r="G304" s="189"/>
      <c r="H304" s="189"/>
      <c r="I304" s="192"/>
      <c r="J304" s="203">
        <f>BK304</f>
        <v>0</v>
      </c>
      <c r="K304" s="189"/>
      <c r="L304" s="194"/>
      <c r="M304" s="195"/>
      <c r="N304" s="196"/>
      <c r="O304" s="196"/>
      <c r="P304" s="197">
        <v>0</v>
      </c>
      <c r="Q304" s="196"/>
      <c r="R304" s="197">
        <v>0</v>
      </c>
      <c r="S304" s="196"/>
      <c r="T304" s="198">
        <v>0</v>
      </c>
      <c r="AR304" s="199" t="s">
        <v>87</v>
      </c>
      <c r="AT304" s="200" t="s">
        <v>78</v>
      </c>
      <c r="AU304" s="200" t="s">
        <v>87</v>
      </c>
      <c r="AY304" s="199" t="s">
        <v>154</v>
      </c>
      <c r="BK304" s="201">
        <v>0</v>
      </c>
    </row>
    <row r="305" spans="1:65" s="12" customFormat="1" ht="22.75" customHeight="1">
      <c r="B305" s="188"/>
      <c r="C305" s="189"/>
      <c r="D305" s="190" t="s">
        <v>78</v>
      </c>
      <c r="E305" s="202" t="s">
        <v>2538</v>
      </c>
      <c r="F305" s="202" t="s">
        <v>2539</v>
      </c>
      <c r="G305" s="189"/>
      <c r="H305" s="189"/>
      <c r="I305" s="192"/>
      <c r="J305" s="203">
        <f>BK305</f>
        <v>7628.2500000000009</v>
      </c>
      <c r="K305" s="189"/>
      <c r="L305" s="194"/>
      <c r="M305" s="195"/>
      <c r="N305" s="196"/>
      <c r="O305" s="196"/>
      <c r="P305" s="197">
        <f>SUM(P306:P313)</f>
        <v>0</v>
      </c>
      <c r="Q305" s="196"/>
      <c r="R305" s="197">
        <f>SUM(R306:R313)</f>
        <v>0</v>
      </c>
      <c r="S305" s="196"/>
      <c r="T305" s="198">
        <f>SUM(T306:T313)</f>
        <v>0</v>
      </c>
      <c r="AR305" s="199" t="s">
        <v>87</v>
      </c>
      <c r="AT305" s="200" t="s">
        <v>78</v>
      </c>
      <c r="AU305" s="200" t="s">
        <v>87</v>
      </c>
      <c r="AY305" s="199" t="s">
        <v>154</v>
      </c>
      <c r="BK305" s="201">
        <f>SUM(BK306:BK313)</f>
        <v>7628.2500000000009</v>
      </c>
    </row>
    <row r="306" spans="1:65" s="2" customFormat="1" ht="16.5" customHeight="1">
      <c r="A306" s="37"/>
      <c r="B306" s="38"/>
      <c r="C306" s="154" t="s">
        <v>2540</v>
      </c>
      <c r="D306" s="154" t="s">
        <v>149</v>
      </c>
      <c r="E306" s="155" t="s">
        <v>2541</v>
      </c>
      <c r="F306" s="156" t="s">
        <v>2542</v>
      </c>
      <c r="G306" s="157" t="s">
        <v>1980</v>
      </c>
      <c r="H306" s="158">
        <v>18</v>
      </c>
      <c r="I306" s="159">
        <v>192.15</v>
      </c>
      <c r="J306" s="160">
        <f t="shared" ref="J306:J313" si="80">ROUND(I306*H306,2)</f>
        <v>3458.7</v>
      </c>
      <c r="K306" s="156" t="s">
        <v>35</v>
      </c>
      <c r="L306" s="42"/>
      <c r="M306" s="161" t="s">
        <v>35</v>
      </c>
      <c r="N306" s="162" t="s">
        <v>50</v>
      </c>
      <c r="O306" s="67"/>
      <c r="P306" s="163">
        <f t="shared" ref="P306:P313" si="81">O306*H306</f>
        <v>0</v>
      </c>
      <c r="Q306" s="163">
        <v>0</v>
      </c>
      <c r="R306" s="163">
        <f t="shared" ref="R306:R313" si="82">Q306*H306</f>
        <v>0</v>
      </c>
      <c r="S306" s="163">
        <v>0</v>
      </c>
      <c r="T306" s="164">
        <f t="shared" ref="T306:T313" si="83">S306*H306</f>
        <v>0</v>
      </c>
      <c r="U306" s="37"/>
      <c r="V306" s="37"/>
      <c r="W306" s="37"/>
      <c r="X306" s="37"/>
      <c r="Y306" s="37"/>
      <c r="Z306" s="37"/>
      <c r="AA306" s="37"/>
      <c r="AB306" s="37"/>
      <c r="AC306" s="37"/>
      <c r="AD306" s="37"/>
      <c r="AE306" s="37"/>
      <c r="AR306" s="165" t="s">
        <v>163</v>
      </c>
      <c r="AT306" s="165" t="s">
        <v>149</v>
      </c>
      <c r="AU306" s="165" t="s">
        <v>89</v>
      </c>
      <c r="AY306" s="19" t="s">
        <v>154</v>
      </c>
      <c r="BE306" s="166">
        <f t="shared" ref="BE306:BE313" si="84">IF(N306="základní",J306,0)</f>
        <v>3458.7</v>
      </c>
      <c r="BF306" s="166">
        <f t="shared" ref="BF306:BF313" si="85">IF(N306="snížená",J306,0)</f>
        <v>0</v>
      </c>
      <c r="BG306" s="166">
        <f t="shared" ref="BG306:BG313" si="86">IF(N306="zákl. přenesená",J306,0)</f>
        <v>0</v>
      </c>
      <c r="BH306" s="166">
        <f t="shared" ref="BH306:BH313" si="87">IF(N306="sníž. přenesená",J306,0)</f>
        <v>0</v>
      </c>
      <c r="BI306" s="166">
        <f t="shared" ref="BI306:BI313" si="88">IF(N306="nulová",J306,0)</f>
        <v>0</v>
      </c>
      <c r="BJ306" s="19" t="s">
        <v>87</v>
      </c>
      <c r="BK306" s="166">
        <f t="shared" ref="BK306:BK313" si="89">ROUND(I306*H306,2)</f>
        <v>3458.7</v>
      </c>
      <c r="BL306" s="19" t="s">
        <v>163</v>
      </c>
      <c r="BM306" s="165" t="s">
        <v>2543</v>
      </c>
    </row>
    <row r="307" spans="1:65" s="2" customFormat="1" ht="16.5" customHeight="1">
      <c r="A307" s="37"/>
      <c r="B307" s="38"/>
      <c r="C307" s="154" t="s">
        <v>2544</v>
      </c>
      <c r="D307" s="154" t="s">
        <v>149</v>
      </c>
      <c r="E307" s="155" t="s">
        <v>2545</v>
      </c>
      <c r="F307" s="156" t="s">
        <v>2546</v>
      </c>
      <c r="G307" s="157" t="s">
        <v>1980</v>
      </c>
      <c r="H307" s="158">
        <v>10</v>
      </c>
      <c r="I307" s="159">
        <v>201.6</v>
      </c>
      <c r="J307" s="160">
        <f t="shared" si="80"/>
        <v>2016</v>
      </c>
      <c r="K307" s="156" t="s">
        <v>35</v>
      </c>
      <c r="L307" s="42"/>
      <c r="M307" s="161" t="s">
        <v>35</v>
      </c>
      <c r="N307" s="162" t="s">
        <v>50</v>
      </c>
      <c r="O307" s="67"/>
      <c r="P307" s="163">
        <f t="shared" si="81"/>
        <v>0</v>
      </c>
      <c r="Q307" s="163">
        <v>0</v>
      </c>
      <c r="R307" s="163">
        <f t="shared" si="82"/>
        <v>0</v>
      </c>
      <c r="S307" s="163">
        <v>0</v>
      </c>
      <c r="T307" s="164">
        <f t="shared" si="83"/>
        <v>0</v>
      </c>
      <c r="U307" s="37"/>
      <c r="V307" s="37"/>
      <c r="W307" s="37"/>
      <c r="X307" s="37"/>
      <c r="Y307" s="37"/>
      <c r="Z307" s="37"/>
      <c r="AA307" s="37"/>
      <c r="AB307" s="37"/>
      <c r="AC307" s="37"/>
      <c r="AD307" s="37"/>
      <c r="AE307" s="37"/>
      <c r="AR307" s="165" t="s">
        <v>163</v>
      </c>
      <c r="AT307" s="165" t="s">
        <v>149</v>
      </c>
      <c r="AU307" s="165" t="s">
        <v>89</v>
      </c>
      <c r="AY307" s="19" t="s">
        <v>154</v>
      </c>
      <c r="BE307" s="166">
        <f t="shared" si="84"/>
        <v>2016</v>
      </c>
      <c r="BF307" s="166">
        <f t="shared" si="85"/>
        <v>0</v>
      </c>
      <c r="BG307" s="166">
        <f t="shared" si="86"/>
        <v>0</v>
      </c>
      <c r="BH307" s="166">
        <f t="shared" si="87"/>
        <v>0</v>
      </c>
      <c r="BI307" s="166">
        <f t="shared" si="88"/>
        <v>0</v>
      </c>
      <c r="BJ307" s="19" t="s">
        <v>87</v>
      </c>
      <c r="BK307" s="166">
        <f t="shared" si="89"/>
        <v>2016</v>
      </c>
      <c r="BL307" s="19" t="s">
        <v>163</v>
      </c>
      <c r="BM307" s="165" t="s">
        <v>2547</v>
      </c>
    </row>
    <row r="308" spans="1:65" s="2" customFormat="1" ht="16.5" customHeight="1">
      <c r="A308" s="37"/>
      <c r="B308" s="38"/>
      <c r="C308" s="154" t="s">
        <v>2548</v>
      </c>
      <c r="D308" s="154" t="s">
        <v>149</v>
      </c>
      <c r="E308" s="155" t="s">
        <v>2549</v>
      </c>
      <c r="F308" s="156" t="s">
        <v>2550</v>
      </c>
      <c r="G308" s="157" t="s">
        <v>1980</v>
      </c>
      <c r="H308" s="158">
        <v>10</v>
      </c>
      <c r="I308" s="159">
        <v>73.5</v>
      </c>
      <c r="J308" s="160">
        <f t="shared" si="80"/>
        <v>735</v>
      </c>
      <c r="K308" s="156" t="s">
        <v>35</v>
      </c>
      <c r="L308" s="42"/>
      <c r="M308" s="161" t="s">
        <v>35</v>
      </c>
      <c r="N308" s="162" t="s">
        <v>50</v>
      </c>
      <c r="O308" s="67"/>
      <c r="P308" s="163">
        <f t="shared" si="81"/>
        <v>0</v>
      </c>
      <c r="Q308" s="163">
        <v>0</v>
      </c>
      <c r="R308" s="163">
        <f t="shared" si="82"/>
        <v>0</v>
      </c>
      <c r="S308" s="163">
        <v>0</v>
      </c>
      <c r="T308" s="164">
        <f t="shared" si="83"/>
        <v>0</v>
      </c>
      <c r="U308" s="37"/>
      <c r="V308" s="37"/>
      <c r="W308" s="37"/>
      <c r="X308" s="37"/>
      <c r="Y308" s="37"/>
      <c r="Z308" s="37"/>
      <c r="AA308" s="37"/>
      <c r="AB308" s="37"/>
      <c r="AC308" s="37"/>
      <c r="AD308" s="37"/>
      <c r="AE308" s="37"/>
      <c r="AR308" s="165" t="s">
        <v>163</v>
      </c>
      <c r="AT308" s="165" t="s">
        <v>149</v>
      </c>
      <c r="AU308" s="165" t="s">
        <v>89</v>
      </c>
      <c r="AY308" s="19" t="s">
        <v>154</v>
      </c>
      <c r="BE308" s="166">
        <f t="shared" si="84"/>
        <v>735</v>
      </c>
      <c r="BF308" s="166">
        <f t="shared" si="85"/>
        <v>0</v>
      </c>
      <c r="BG308" s="166">
        <f t="shared" si="86"/>
        <v>0</v>
      </c>
      <c r="BH308" s="166">
        <f t="shared" si="87"/>
        <v>0</v>
      </c>
      <c r="BI308" s="166">
        <f t="shared" si="88"/>
        <v>0</v>
      </c>
      <c r="BJ308" s="19" t="s">
        <v>87</v>
      </c>
      <c r="BK308" s="166">
        <f t="shared" si="89"/>
        <v>735</v>
      </c>
      <c r="BL308" s="19" t="s">
        <v>163</v>
      </c>
      <c r="BM308" s="165" t="s">
        <v>2551</v>
      </c>
    </row>
    <row r="309" spans="1:65" s="2" customFormat="1" ht="16.5" customHeight="1">
      <c r="A309" s="37"/>
      <c r="B309" s="38"/>
      <c r="C309" s="154" t="s">
        <v>2552</v>
      </c>
      <c r="D309" s="154" t="s">
        <v>149</v>
      </c>
      <c r="E309" s="155" t="s">
        <v>2553</v>
      </c>
      <c r="F309" s="156" t="s">
        <v>2554</v>
      </c>
      <c r="G309" s="157" t="s">
        <v>274</v>
      </c>
      <c r="H309" s="158">
        <v>30</v>
      </c>
      <c r="I309" s="159">
        <v>16.170000000000002</v>
      </c>
      <c r="J309" s="160">
        <f t="shared" si="80"/>
        <v>485.1</v>
      </c>
      <c r="K309" s="156" t="s">
        <v>35</v>
      </c>
      <c r="L309" s="42"/>
      <c r="M309" s="161" t="s">
        <v>35</v>
      </c>
      <c r="N309" s="162" t="s">
        <v>50</v>
      </c>
      <c r="O309" s="67"/>
      <c r="P309" s="163">
        <f t="shared" si="81"/>
        <v>0</v>
      </c>
      <c r="Q309" s="163">
        <v>0</v>
      </c>
      <c r="R309" s="163">
        <f t="shared" si="82"/>
        <v>0</v>
      </c>
      <c r="S309" s="163">
        <v>0</v>
      </c>
      <c r="T309" s="164">
        <f t="shared" si="83"/>
        <v>0</v>
      </c>
      <c r="U309" s="37"/>
      <c r="V309" s="37"/>
      <c r="W309" s="37"/>
      <c r="X309" s="37"/>
      <c r="Y309" s="37"/>
      <c r="Z309" s="37"/>
      <c r="AA309" s="37"/>
      <c r="AB309" s="37"/>
      <c r="AC309" s="37"/>
      <c r="AD309" s="37"/>
      <c r="AE309" s="37"/>
      <c r="AR309" s="165" t="s">
        <v>163</v>
      </c>
      <c r="AT309" s="165" t="s">
        <v>149</v>
      </c>
      <c r="AU309" s="165" t="s">
        <v>89</v>
      </c>
      <c r="AY309" s="19" t="s">
        <v>154</v>
      </c>
      <c r="BE309" s="166">
        <f t="shared" si="84"/>
        <v>485.1</v>
      </c>
      <c r="BF309" s="166">
        <f t="shared" si="85"/>
        <v>0</v>
      </c>
      <c r="BG309" s="166">
        <f t="shared" si="86"/>
        <v>0</v>
      </c>
      <c r="BH309" s="166">
        <f t="shared" si="87"/>
        <v>0</v>
      </c>
      <c r="BI309" s="166">
        <f t="shared" si="88"/>
        <v>0</v>
      </c>
      <c r="BJ309" s="19" t="s">
        <v>87</v>
      </c>
      <c r="BK309" s="166">
        <f t="shared" si="89"/>
        <v>485.1</v>
      </c>
      <c r="BL309" s="19" t="s">
        <v>163</v>
      </c>
      <c r="BM309" s="165" t="s">
        <v>2555</v>
      </c>
    </row>
    <row r="310" spans="1:65" s="2" customFormat="1" ht="16.5" customHeight="1">
      <c r="A310" s="37"/>
      <c r="B310" s="38"/>
      <c r="C310" s="154" t="s">
        <v>2556</v>
      </c>
      <c r="D310" s="154" t="s">
        <v>149</v>
      </c>
      <c r="E310" s="155" t="s">
        <v>2557</v>
      </c>
      <c r="F310" s="156" t="s">
        <v>2558</v>
      </c>
      <c r="G310" s="157" t="s">
        <v>274</v>
      </c>
      <c r="H310" s="158">
        <v>12</v>
      </c>
      <c r="I310" s="159">
        <v>22.05</v>
      </c>
      <c r="J310" s="160">
        <f t="shared" si="80"/>
        <v>264.60000000000002</v>
      </c>
      <c r="K310" s="156" t="s">
        <v>35</v>
      </c>
      <c r="L310" s="42"/>
      <c r="M310" s="161" t="s">
        <v>35</v>
      </c>
      <c r="N310" s="162" t="s">
        <v>50</v>
      </c>
      <c r="O310" s="67"/>
      <c r="P310" s="163">
        <f t="shared" si="81"/>
        <v>0</v>
      </c>
      <c r="Q310" s="163">
        <v>0</v>
      </c>
      <c r="R310" s="163">
        <f t="shared" si="82"/>
        <v>0</v>
      </c>
      <c r="S310" s="163">
        <v>0</v>
      </c>
      <c r="T310" s="164">
        <f t="shared" si="83"/>
        <v>0</v>
      </c>
      <c r="U310" s="37"/>
      <c r="V310" s="37"/>
      <c r="W310" s="37"/>
      <c r="X310" s="37"/>
      <c r="Y310" s="37"/>
      <c r="Z310" s="37"/>
      <c r="AA310" s="37"/>
      <c r="AB310" s="37"/>
      <c r="AC310" s="37"/>
      <c r="AD310" s="37"/>
      <c r="AE310" s="37"/>
      <c r="AR310" s="165" t="s">
        <v>163</v>
      </c>
      <c r="AT310" s="165" t="s">
        <v>149</v>
      </c>
      <c r="AU310" s="165" t="s">
        <v>89</v>
      </c>
      <c r="AY310" s="19" t="s">
        <v>154</v>
      </c>
      <c r="BE310" s="166">
        <f t="shared" si="84"/>
        <v>264.60000000000002</v>
      </c>
      <c r="BF310" s="166">
        <f t="shared" si="85"/>
        <v>0</v>
      </c>
      <c r="BG310" s="166">
        <f t="shared" si="86"/>
        <v>0</v>
      </c>
      <c r="BH310" s="166">
        <f t="shared" si="87"/>
        <v>0</v>
      </c>
      <c r="BI310" s="166">
        <f t="shared" si="88"/>
        <v>0</v>
      </c>
      <c r="BJ310" s="19" t="s">
        <v>87</v>
      </c>
      <c r="BK310" s="166">
        <f t="shared" si="89"/>
        <v>264.60000000000002</v>
      </c>
      <c r="BL310" s="19" t="s">
        <v>163</v>
      </c>
      <c r="BM310" s="165" t="s">
        <v>2559</v>
      </c>
    </row>
    <row r="311" spans="1:65" s="2" customFormat="1" ht="16.5" customHeight="1">
      <c r="A311" s="37"/>
      <c r="B311" s="38"/>
      <c r="C311" s="154" t="s">
        <v>2560</v>
      </c>
      <c r="D311" s="154" t="s">
        <v>149</v>
      </c>
      <c r="E311" s="155" t="s">
        <v>2561</v>
      </c>
      <c r="F311" s="156" t="s">
        <v>2562</v>
      </c>
      <c r="G311" s="157" t="s">
        <v>1980</v>
      </c>
      <c r="H311" s="158">
        <v>5</v>
      </c>
      <c r="I311" s="159">
        <v>7.35</v>
      </c>
      <c r="J311" s="160">
        <f t="shared" si="80"/>
        <v>36.75</v>
      </c>
      <c r="K311" s="156" t="s">
        <v>35</v>
      </c>
      <c r="L311" s="42"/>
      <c r="M311" s="161" t="s">
        <v>35</v>
      </c>
      <c r="N311" s="162" t="s">
        <v>50</v>
      </c>
      <c r="O311" s="67"/>
      <c r="P311" s="163">
        <f t="shared" si="81"/>
        <v>0</v>
      </c>
      <c r="Q311" s="163">
        <v>0</v>
      </c>
      <c r="R311" s="163">
        <f t="shared" si="82"/>
        <v>0</v>
      </c>
      <c r="S311" s="163">
        <v>0</v>
      </c>
      <c r="T311" s="164">
        <f t="shared" si="83"/>
        <v>0</v>
      </c>
      <c r="U311" s="37"/>
      <c r="V311" s="37"/>
      <c r="W311" s="37"/>
      <c r="X311" s="37"/>
      <c r="Y311" s="37"/>
      <c r="Z311" s="37"/>
      <c r="AA311" s="37"/>
      <c r="AB311" s="37"/>
      <c r="AC311" s="37"/>
      <c r="AD311" s="37"/>
      <c r="AE311" s="37"/>
      <c r="AR311" s="165" t="s">
        <v>163</v>
      </c>
      <c r="AT311" s="165" t="s">
        <v>149</v>
      </c>
      <c r="AU311" s="165" t="s">
        <v>89</v>
      </c>
      <c r="AY311" s="19" t="s">
        <v>154</v>
      </c>
      <c r="BE311" s="166">
        <f t="shared" si="84"/>
        <v>36.75</v>
      </c>
      <c r="BF311" s="166">
        <f t="shared" si="85"/>
        <v>0</v>
      </c>
      <c r="BG311" s="166">
        <f t="shared" si="86"/>
        <v>0</v>
      </c>
      <c r="BH311" s="166">
        <f t="shared" si="87"/>
        <v>0</v>
      </c>
      <c r="BI311" s="166">
        <f t="shared" si="88"/>
        <v>0</v>
      </c>
      <c r="BJ311" s="19" t="s">
        <v>87</v>
      </c>
      <c r="BK311" s="166">
        <f t="shared" si="89"/>
        <v>36.75</v>
      </c>
      <c r="BL311" s="19" t="s">
        <v>163</v>
      </c>
      <c r="BM311" s="165" t="s">
        <v>2563</v>
      </c>
    </row>
    <row r="312" spans="1:65" s="2" customFormat="1" ht="16.5" customHeight="1">
      <c r="A312" s="37"/>
      <c r="B312" s="38"/>
      <c r="C312" s="154" t="s">
        <v>2564</v>
      </c>
      <c r="D312" s="154" t="s">
        <v>149</v>
      </c>
      <c r="E312" s="155" t="s">
        <v>2565</v>
      </c>
      <c r="F312" s="156" t="s">
        <v>2566</v>
      </c>
      <c r="G312" s="157" t="s">
        <v>274</v>
      </c>
      <c r="H312" s="158">
        <v>20</v>
      </c>
      <c r="I312" s="159">
        <v>20.58</v>
      </c>
      <c r="J312" s="160">
        <f t="shared" si="80"/>
        <v>411.6</v>
      </c>
      <c r="K312" s="156" t="s">
        <v>35</v>
      </c>
      <c r="L312" s="42"/>
      <c r="M312" s="161" t="s">
        <v>35</v>
      </c>
      <c r="N312" s="162" t="s">
        <v>50</v>
      </c>
      <c r="O312" s="67"/>
      <c r="P312" s="163">
        <f t="shared" si="81"/>
        <v>0</v>
      </c>
      <c r="Q312" s="163">
        <v>0</v>
      </c>
      <c r="R312" s="163">
        <f t="shared" si="82"/>
        <v>0</v>
      </c>
      <c r="S312" s="163">
        <v>0</v>
      </c>
      <c r="T312" s="164">
        <f t="shared" si="83"/>
        <v>0</v>
      </c>
      <c r="U312" s="37"/>
      <c r="V312" s="37"/>
      <c r="W312" s="37"/>
      <c r="X312" s="37"/>
      <c r="Y312" s="37"/>
      <c r="Z312" s="37"/>
      <c r="AA312" s="37"/>
      <c r="AB312" s="37"/>
      <c r="AC312" s="37"/>
      <c r="AD312" s="37"/>
      <c r="AE312" s="37"/>
      <c r="AR312" s="165" t="s">
        <v>163</v>
      </c>
      <c r="AT312" s="165" t="s">
        <v>149</v>
      </c>
      <c r="AU312" s="165" t="s">
        <v>89</v>
      </c>
      <c r="AY312" s="19" t="s">
        <v>154</v>
      </c>
      <c r="BE312" s="166">
        <f t="shared" si="84"/>
        <v>411.6</v>
      </c>
      <c r="BF312" s="166">
        <f t="shared" si="85"/>
        <v>0</v>
      </c>
      <c r="BG312" s="166">
        <f t="shared" si="86"/>
        <v>0</v>
      </c>
      <c r="BH312" s="166">
        <f t="shared" si="87"/>
        <v>0</v>
      </c>
      <c r="BI312" s="166">
        <f t="shared" si="88"/>
        <v>0</v>
      </c>
      <c r="BJ312" s="19" t="s">
        <v>87</v>
      </c>
      <c r="BK312" s="166">
        <f t="shared" si="89"/>
        <v>411.6</v>
      </c>
      <c r="BL312" s="19" t="s">
        <v>163</v>
      </c>
      <c r="BM312" s="165" t="s">
        <v>2567</v>
      </c>
    </row>
    <row r="313" spans="1:65" s="2" customFormat="1" ht="16.5" customHeight="1">
      <c r="A313" s="37"/>
      <c r="B313" s="38"/>
      <c r="C313" s="154" t="s">
        <v>2568</v>
      </c>
      <c r="D313" s="154" t="s">
        <v>149</v>
      </c>
      <c r="E313" s="155" t="s">
        <v>2569</v>
      </c>
      <c r="F313" s="156" t="s">
        <v>2570</v>
      </c>
      <c r="G313" s="157" t="s">
        <v>1980</v>
      </c>
      <c r="H313" s="158">
        <v>30</v>
      </c>
      <c r="I313" s="159">
        <v>7.35</v>
      </c>
      <c r="J313" s="160">
        <f t="shared" si="80"/>
        <v>220.5</v>
      </c>
      <c r="K313" s="156" t="s">
        <v>35</v>
      </c>
      <c r="L313" s="42"/>
      <c r="M313" s="161" t="s">
        <v>35</v>
      </c>
      <c r="N313" s="162" t="s">
        <v>50</v>
      </c>
      <c r="O313" s="67"/>
      <c r="P313" s="163">
        <f t="shared" si="81"/>
        <v>0</v>
      </c>
      <c r="Q313" s="163">
        <v>0</v>
      </c>
      <c r="R313" s="163">
        <f t="shared" si="82"/>
        <v>0</v>
      </c>
      <c r="S313" s="163">
        <v>0</v>
      </c>
      <c r="T313" s="164">
        <f t="shared" si="83"/>
        <v>0</v>
      </c>
      <c r="U313" s="37"/>
      <c r="V313" s="37"/>
      <c r="W313" s="37"/>
      <c r="X313" s="37"/>
      <c r="Y313" s="37"/>
      <c r="Z313" s="37"/>
      <c r="AA313" s="37"/>
      <c r="AB313" s="37"/>
      <c r="AC313" s="37"/>
      <c r="AD313" s="37"/>
      <c r="AE313" s="37"/>
      <c r="AR313" s="165" t="s">
        <v>163</v>
      </c>
      <c r="AT313" s="165" t="s">
        <v>149</v>
      </c>
      <c r="AU313" s="165" t="s">
        <v>89</v>
      </c>
      <c r="AY313" s="19" t="s">
        <v>154</v>
      </c>
      <c r="BE313" s="166">
        <f t="shared" si="84"/>
        <v>220.5</v>
      </c>
      <c r="BF313" s="166">
        <f t="shared" si="85"/>
        <v>0</v>
      </c>
      <c r="BG313" s="166">
        <f t="shared" si="86"/>
        <v>0</v>
      </c>
      <c r="BH313" s="166">
        <f t="shared" si="87"/>
        <v>0</v>
      </c>
      <c r="BI313" s="166">
        <f t="shared" si="88"/>
        <v>0</v>
      </c>
      <c r="BJ313" s="19" t="s">
        <v>87</v>
      </c>
      <c r="BK313" s="166">
        <f t="shared" si="89"/>
        <v>220.5</v>
      </c>
      <c r="BL313" s="19" t="s">
        <v>163</v>
      </c>
      <c r="BM313" s="165" t="s">
        <v>2571</v>
      </c>
    </row>
    <row r="314" spans="1:65" s="12" customFormat="1" ht="22.75" customHeight="1">
      <c r="B314" s="188"/>
      <c r="C314" s="189"/>
      <c r="D314" s="190" t="s">
        <v>78</v>
      </c>
      <c r="E314" s="202" t="s">
        <v>2572</v>
      </c>
      <c r="F314" s="202" t="s">
        <v>2573</v>
      </c>
      <c r="G314" s="189"/>
      <c r="H314" s="189"/>
      <c r="I314" s="192"/>
      <c r="J314" s="203">
        <f>BK314</f>
        <v>10790.26</v>
      </c>
      <c r="K314" s="189"/>
      <c r="L314" s="194"/>
      <c r="M314" s="195"/>
      <c r="N314" s="196"/>
      <c r="O314" s="196"/>
      <c r="P314" s="197">
        <f>SUM(P315:P323)</f>
        <v>0</v>
      </c>
      <c r="Q314" s="196"/>
      <c r="R314" s="197">
        <f>SUM(R315:R323)</f>
        <v>0</v>
      </c>
      <c r="S314" s="196"/>
      <c r="T314" s="198">
        <f>SUM(T315:T323)</f>
        <v>0</v>
      </c>
      <c r="AR314" s="199" t="s">
        <v>87</v>
      </c>
      <c r="AT314" s="200" t="s">
        <v>78</v>
      </c>
      <c r="AU314" s="200" t="s">
        <v>87</v>
      </c>
      <c r="AY314" s="199" t="s">
        <v>154</v>
      </c>
      <c r="BK314" s="201">
        <f>SUM(BK315:BK323)</f>
        <v>10790.26</v>
      </c>
    </row>
    <row r="315" spans="1:65" s="2" customFormat="1" ht="16.5" customHeight="1">
      <c r="A315" s="37"/>
      <c r="B315" s="38"/>
      <c r="C315" s="154" t="s">
        <v>2574</v>
      </c>
      <c r="D315" s="154" t="s">
        <v>149</v>
      </c>
      <c r="E315" s="155" t="s">
        <v>2575</v>
      </c>
      <c r="F315" s="156" t="s">
        <v>2576</v>
      </c>
      <c r="G315" s="157" t="s">
        <v>274</v>
      </c>
      <c r="H315" s="158">
        <v>5</v>
      </c>
      <c r="I315" s="159">
        <v>151.19999999999999</v>
      </c>
      <c r="J315" s="160">
        <f t="shared" ref="J315:J323" si="90">ROUND(I315*H315,2)</f>
        <v>756</v>
      </c>
      <c r="K315" s="156" t="s">
        <v>35</v>
      </c>
      <c r="L315" s="42"/>
      <c r="M315" s="161" t="s">
        <v>35</v>
      </c>
      <c r="N315" s="162" t="s">
        <v>50</v>
      </c>
      <c r="O315" s="67"/>
      <c r="P315" s="163">
        <f t="shared" ref="P315:P323" si="91">O315*H315</f>
        <v>0</v>
      </c>
      <c r="Q315" s="163">
        <v>0</v>
      </c>
      <c r="R315" s="163">
        <f t="shared" ref="R315:R323" si="92">Q315*H315</f>
        <v>0</v>
      </c>
      <c r="S315" s="163">
        <v>0</v>
      </c>
      <c r="T315" s="164">
        <f t="shared" ref="T315:T323" si="93">S315*H315</f>
        <v>0</v>
      </c>
      <c r="U315" s="37"/>
      <c r="V315" s="37"/>
      <c r="W315" s="37"/>
      <c r="X315" s="37"/>
      <c r="Y315" s="37"/>
      <c r="Z315" s="37"/>
      <c r="AA315" s="37"/>
      <c r="AB315" s="37"/>
      <c r="AC315" s="37"/>
      <c r="AD315" s="37"/>
      <c r="AE315" s="37"/>
      <c r="AR315" s="165" t="s">
        <v>163</v>
      </c>
      <c r="AT315" s="165" t="s">
        <v>149</v>
      </c>
      <c r="AU315" s="165" t="s">
        <v>89</v>
      </c>
      <c r="AY315" s="19" t="s">
        <v>154</v>
      </c>
      <c r="BE315" s="166">
        <f t="shared" ref="BE315:BE323" si="94">IF(N315="základní",J315,0)</f>
        <v>756</v>
      </c>
      <c r="BF315" s="166">
        <f t="shared" ref="BF315:BF323" si="95">IF(N315="snížená",J315,0)</f>
        <v>0</v>
      </c>
      <c r="BG315" s="166">
        <f t="shared" ref="BG315:BG323" si="96">IF(N315="zákl. přenesená",J315,0)</f>
        <v>0</v>
      </c>
      <c r="BH315" s="166">
        <f t="shared" ref="BH315:BH323" si="97">IF(N315="sníž. přenesená",J315,0)</f>
        <v>0</v>
      </c>
      <c r="BI315" s="166">
        <f t="shared" ref="BI315:BI323" si="98">IF(N315="nulová",J315,0)</f>
        <v>0</v>
      </c>
      <c r="BJ315" s="19" t="s">
        <v>87</v>
      </c>
      <c r="BK315" s="166">
        <f t="shared" ref="BK315:BK323" si="99">ROUND(I315*H315,2)</f>
        <v>756</v>
      </c>
      <c r="BL315" s="19" t="s">
        <v>163</v>
      </c>
      <c r="BM315" s="165" t="s">
        <v>2577</v>
      </c>
    </row>
    <row r="316" spans="1:65" s="2" customFormat="1" ht="16.5" customHeight="1">
      <c r="A316" s="37"/>
      <c r="B316" s="38"/>
      <c r="C316" s="154" t="s">
        <v>2578</v>
      </c>
      <c r="D316" s="154" t="s">
        <v>149</v>
      </c>
      <c r="E316" s="155" t="s">
        <v>2579</v>
      </c>
      <c r="F316" s="156" t="s">
        <v>2580</v>
      </c>
      <c r="G316" s="157" t="s">
        <v>274</v>
      </c>
      <c r="H316" s="158">
        <v>2</v>
      </c>
      <c r="I316" s="159">
        <v>114.45</v>
      </c>
      <c r="J316" s="160">
        <f t="shared" si="90"/>
        <v>228.9</v>
      </c>
      <c r="K316" s="156" t="s">
        <v>35</v>
      </c>
      <c r="L316" s="42"/>
      <c r="M316" s="161" t="s">
        <v>35</v>
      </c>
      <c r="N316" s="162" t="s">
        <v>50</v>
      </c>
      <c r="O316" s="67"/>
      <c r="P316" s="163">
        <f t="shared" si="91"/>
        <v>0</v>
      </c>
      <c r="Q316" s="163">
        <v>0</v>
      </c>
      <c r="R316" s="163">
        <f t="shared" si="92"/>
        <v>0</v>
      </c>
      <c r="S316" s="163">
        <v>0</v>
      </c>
      <c r="T316" s="164">
        <f t="shared" si="93"/>
        <v>0</v>
      </c>
      <c r="U316" s="37"/>
      <c r="V316" s="37"/>
      <c r="W316" s="37"/>
      <c r="X316" s="37"/>
      <c r="Y316" s="37"/>
      <c r="Z316" s="37"/>
      <c r="AA316" s="37"/>
      <c r="AB316" s="37"/>
      <c r="AC316" s="37"/>
      <c r="AD316" s="37"/>
      <c r="AE316" s="37"/>
      <c r="AR316" s="165" t="s">
        <v>163</v>
      </c>
      <c r="AT316" s="165" t="s">
        <v>149</v>
      </c>
      <c r="AU316" s="165" t="s">
        <v>89</v>
      </c>
      <c r="AY316" s="19" t="s">
        <v>154</v>
      </c>
      <c r="BE316" s="166">
        <f t="shared" si="94"/>
        <v>228.9</v>
      </c>
      <c r="BF316" s="166">
        <f t="shared" si="95"/>
        <v>0</v>
      </c>
      <c r="BG316" s="166">
        <f t="shared" si="96"/>
        <v>0</v>
      </c>
      <c r="BH316" s="166">
        <f t="shared" si="97"/>
        <v>0</v>
      </c>
      <c r="BI316" s="166">
        <f t="shared" si="98"/>
        <v>0</v>
      </c>
      <c r="BJ316" s="19" t="s">
        <v>87</v>
      </c>
      <c r="BK316" s="166">
        <f t="shared" si="99"/>
        <v>228.9</v>
      </c>
      <c r="BL316" s="19" t="s">
        <v>163</v>
      </c>
      <c r="BM316" s="165" t="s">
        <v>2581</v>
      </c>
    </row>
    <row r="317" spans="1:65" s="2" customFormat="1" ht="16.5" customHeight="1">
      <c r="A317" s="37"/>
      <c r="B317" s="38"/>
      <c r="C317" s="154" t="s">
        <v>2582</v>
      </c>
      <c r="D317" s="154" t="s">
        <v>149</v>
      </c>
      <c r="E317" s="155" t="s">
        <v>2583</v>
      </c>
      <c r="F317" s="156" t="s">
        <v>2584</v>
      </c>
      <c r="G317" s="157" t="s">
        <v>274</v>
      </c>
      <c r="H317" s="158">
        <v>50</v>
      </c>
      <c r="I317" s="159">
        <v>96.6</v>
      </c>
      <c r="J317" s="160">
        <f t="shared" si="90"/>
        <v>4830</v>
      </c>
      <c r="K317" s="156" t="s">
        <v>35</v>
      </c>
      <c r="L317" s="42"/>
      <c r="M317" s="161" t="s">
        <v>35</v>
      </c>
      <c r="N317" s="162" t="s">
        <v>50</v>
      </c>
      <c r="O317" s="67"/>
      <c r="P317" s="163">
        <f t="shared" si="91"/>
        <v>0</v>
      </c>
      <c r="Q317" s="163">
        <v>0</v>
      </c>
      <c r="R317" s="163">
        <f t="shared" si="92"/>
        <v>0</v>
      </c>
      <c r="S317" s="163">
        <v>0</v>
      </c>
      <c r="T317" s="164">
        <f t="shared" si="93"/>
        <v>0</v>
      </c>
      <c r="U317" s="37"/>
      <c r="V317" s="37"/>
      <c r="W317" s="37"/>
      <c r="X317" s="37"/>
      <c r="Y317" s="37"/>
      <c r="Z317" s="37"/>
      <c r="AA317" s="37"/>
      <c r="AB317" s="37"/>
      <c r="AC317" s="37"/>
      <c r="AD317" s="37"/>
      <c r="AE317" s="37"/>
      <c r="AR317" s="165" t="s">
        <v>163</v>
      </c>
      <c r="AT317" s="165" t="s">
        <v>149</v>
      </c>
      <c r="AU317" s="165" t="s">
        <v>89</v>
      </c>
      <c r="AY317" s="19" t="s">
        <v>154</v>
      </c>
      <c r="BE317" s="166">
        <f t="shared" si="94"/>
        <v>4830</v>
      </c>
      <c r="BF317" s="166">
        <f t="shared" si="95"/>
        <v>0</v>
      </c>
      <c r="BG317" s="166">
        <f t="shared" si="96"/>
        <v>0</v>
      </c>
      <c r="BH317" s="166">
        <f t="shared" si="97"/>
        <v>0</v>
      </c>
      <c r="BI317" s="166">
        <f t="shared" si="98"/>
        <v>0</v>
      </c>
      <c r="BJ317" s="19" t="s">
        <v>87</v>
      </c>
      <c r="BK317" s="166">
        <f t="shared" si="99"/>
        <v>4830</v>
      </c>
      <c r="BL317" s="19" t="s">
        <v>163</v>
      </c>
      <c r="BM317" s="165" t="s">
        <v>2585</v>
      </c>
    </row>
    <row r="318" spans="1:65" s="2" customFormat="1" ht="16.5" customHeight="1">
      <c r="A318" s="37"/>
      <c r="B318" s="38"/>
      <c r="C318" s="154" t="s">
        <v>2586</v>
      </c>
      <c r="D318" s="154" t="s">
        <v>149</v>
      </c>
      <c r="E318" s="155" t="s">
        <v>2587</v>
      </c>
      <c r="F318" s="156" t="s">
        <v>2588</v>
      </c>
      <c r="G318" s="157" t="s">
        <v>274</v>
      </c>
      <c r="H318" s="158">
        <v>25</v>
      </c>
      <c r="I318" s="159">
        <v>17.54</v>
      </c>
      <c r="J318" s="160">
        <f t="shared" si="90"/>
        <v>438.5</v>
      </c>
      <c r="K318" s="156" t="s">
        <v>35</v>
      </c>
      <c r="L318" s="42"/>
      <c r="M318" s="161" t="s">
        <v>35</v>
      </c>
      <c r="N318" s="162" t="s">
        <v>50</v>
      </c>
      <c r="O318" s="67"/>
      <c r="P318" s="163">
        <f t="shared" si="91"/>
        <v>0</v>
      </c>
      <c r="Q318" s="163">
        <v>0</v>
      </c>
      <c r="R318" s="163">
        <f t="shared" si="92"/>
        <v>0</v>
      </c>
      <c r="S318" s="163">
        <v>0</v>
      </c>
      <c r="T318" s="164">
        <f t="shared" si="93"/>
        <v>0</v>
      </c>
      <c r="U318" s="37"/>
      <c r="V318" s="37"/>
      <c r="W318" s="37"/>
      <c r="X318" s="37"/>
      <c r="Y318" s="37"/>
      <c r="Z318" s="37"/>
      <c r="AA318" s="37"/>
      <c r="AB318" s="37"/>
      <c r="AC318" s="37"/>
      <c r="AD318" s="37"/>
      <c r="AE318" s="37"/>
      <c r="AR318" s="165" t="s">
        <v>163</v>
      </c>
      <c r="AT318" s="165" t="s">
        <v>149</v>
      </c>
      <c r="AU318" s="165" t="s">
        <v>89</v>
      </c>
      <c r="AY318" s="19" t="s">
        <v>154</v>
      </c>
      <c r="BE318" s="166">
        <f t="shared" si="94"/>
        <v>438.5</v>
      </c>
      <c r="BF318" s="166">
        <f t="shared" si="95"/>
        <v>0</v>
      </c>
      <c r="BG318" s="166">
        <f t="shared" si="96"/>
        <v>0</v>
      </c>
      <c r="BH318" s="166">
        <f t="shared" si="97"/>
        <v>0</v>
      </c>
      <c r="BI318" s="166">
        <f t="shared" si="98"/>
        <v>0</v>
      </c>
      <c r="BJ318" s="19" t="s">
        <v>87</v>
      </c>
      <c r="BK318" s="166">
        <f t="shared" si="99"/>
        <v>438.5</v>
      </c>
      <c r="BL318" s="19" t="s">
        <v>163</v>
      </c>
      <c r="BM318" s="165" t="s">
        <v>2589</v>
      </c>
    </row>
    <row r="319" spans="1:65" s="2" customFormat="1" ht="16.5" customHeight="1">
      <c r="A319" s="37"/>
      <c r="B319" s="38"/>
      <c r="C319" s="154" t="s">
        <v>2590</v>
      </c>
      <c r="D319" s="154" t="s">
        <v>149</v>
      </c>
      <c r="E319" s="155" t="s">
        <v>2591</v>
      </c>
      <c r="F319" s="156" t="s">
        <v>2592</v>
      </c>
      <c r="G319" s="157" t="s">
        <v>274</v>
      </c>
      <c r="H319" s="158">
        <v>20</v>
      </c>
      <c r="I319" s="159">
        <v>29.3</v>
      </c>
      <c r="J319" s="160">
        <f t="shared" si="90"/>
        <v>586</v>
      </c>
      <c r="K319" s="156" t="s">
        <v>35</v>
      </c>
      <c r="L319" s="42"/>
      <c r="M319" s="161" t="s">
        <v>35</v>
      </c>
      <c r="N319" s="162" t="s">
        <v>50</v>
      </c>
      <c r="O319" s="67"/>
      <c r="P319" s="163">
        <f t="shared" si="91"/>
        <v>0</v>
      </c>
      <c r="Q319" s="163">
        <v>0</v>
      </c>
      <c r="R319" s="163">
        <f t="shared" si="92"/>
        <v>0</v>
      </c>
      <c r="S319" s="163">
        <v>0</v>
      </c>
      <c r="T319" s="164">
        <f t="shared" si="93"/>
        <v>0</v>
      </c>
      <c r="U319" s="37"/>
      <c r="V319" s="37"/>
      <c r="W319" s="37"/>
      <c r="X319" s="37"/>
      <c r="Y319" s="37"/>
      <c r="Z319" s="37"/>
      <c r="AA319" s="37"/>
      <c r="AB319" s="37"/>
      <c r="AC319" s="37"/>
      <c r="AD319" s="37"/>
      <c r="AE319" s="37"/>
      <c r="AR319" s="165" t="s">
        <v>163</v>
      </c>
      <c r="AT319" s="165" t="s">
        <v>149</v>
      </c>
      <c r="AU319" s="165" t="s">
        <v>89</v>
      </c>
      <c r="AY319" s="19" t="s">
        <v>154</v>
      </c>
      <c r="BE319" s="166">
        <f t="shared" si="94"/>
        <v>586</v>
      </c>
      <c r="BF319" s="166">
        <f t="shared" si="95"/>
        <v>0</v>
      </c>
      <c r="BG319" s="166">
        <f t="shared" si="96"/>
        <v>0</v>
      </c>
      <c r="BH319" s="166">
        <f t="shared" si="97"/>
        <v>0</v>
      </c>
      <c r="BI319" s="166">
        <f t="shared" si="98"/>
        <v>0</v>
      </c>
      <c r="BJ319" s="19" t="s">
        <v>87</v>
      </c>
      <c r="BK319" s="166">
        <f t="shared" si="99"/>
        <v>586</v>
      </c>
      <c r="BL319" s="19" t="s">
        <v>163</v>
      </c>
      <c r="BM319" s="165" t="s">
        <v>2593</v>
      </c>
    </row>
    <row r="320" spans="1:65" s="2" customFormat="1" ht="16.5" customHeight="1">
      <c r="A320" s="37"/>
      <c r="B320" s="38"/>
      <c r="C320" s="154" t="s">
        <v>2594</v>
      </c>
      <c r="D320" s="154" t="s">
        <v>149</v>
      </c>
      <c r="E320" s="155" t="s">
        <v>2595</v>
      </c>
      <c r="F320" s="156" t="s">
        <v>2596</v>
      </c>
      <c r="G320" s="157" t="s">
        <v>274</v>
      </c>
      <c r="H320" s="158">
        <v>120</v>
      </c>
      <c r="I320" s="159">
        <v>19.850000000000001</v>
      </c>
      <c r="J320" s="160">
        <f t="shared" si="90"/>
        <v>2382</v>
      </c>
      <c r="K320" s="156" t="s">
        <v>35</v>
      </c>
      <c r="L320" s="42"/>
      <c r="M320" s="161" t="s">
        <v>35</v>
      </c>
      <c r="N320" s="162" t="s">
        <v>50</v>
      </c>
      <c r="O320" s="67"/>
      <c r="P320" s="163">
        <f t="shared" si="91"/>
        <v>0</v>
      </c>
      <c r="Q320" s="163">
        <v>0</v>
      </c>
      <c r="R320" s="163">
        <f t="shared" si="92"/>
        <v>0</v>
      </c>
      <c r="S320" s="163">
        <v>0</v>
      </c>
      <c r="T320" s="164">
        <f t="shared" si="93"/>
        <v>0</v>
      </c>
      <c r="U320" s="37"/>
      <c r="V320" s="37"/>
      <c r="W320" s="37"/>
      <c r="X320" s="37"/>
      <c r="Y320" s="37"/>
      <c r="Z320" s="37"/>
      <c r="AA320" s="37"/>
      <c r="AB320" s="37"/>
      <c r="AC320" s="37"/>
      <c r="AD320" s="37"/>
      <c r="AE320" s="37"/>
      <c r="AR320" s="165" t="s">
        <v>163</v>
      </c>
      <c r="AT320" s="165" t="s">
        <v>149</v>
      </c>
      <c r="AU320" s="165" t="s">
        <v>89</v>
      </c>
      <c r="AY320" s="19" t="s">
        <v>154</v>
      </c>
      <c r="BE320" s="166">
        <f t="shared" si="94"/>
        <v>2382</v>
      </c>
      <c r="BF320" s="166">
        <f t="shared" si="95"/>
        <v>0</v>
      </c>
      <c r="BG320" s="166">
        <f t="shared" si="96"/>
        <v>0</v>
      </c>
      <c r="BH320" s="166">
        <f t="shared" si="97"/>
        <v>0</v>
      </c>
      <c r="BI320" s="166">
        <f t="shared" si="98"/>
        <v>0</v>
      </c>
      <c r="BJ320" s="19" t="s">
        <v>87</v>
      </c>
      <c r="BK320" s="166">
        <f t="shared" si="99"/>
        <v>2382</v>
      </c>
      <c r="BL320" s="19" t="s">
        <v>163</v>
      </c>
      <c r="BM320" s="165" t="s">
        <v>2597</v>
      </c>
    </row>
    <row r="321" spans="1:65" s="2" customFormat="1" ht="16.5" customHeight="1">
      <c r="A321" s="37"/>
      <c r="B321" s="38"/>
      <c r="C321" s="154" t="s">
        <v>2598</v>
      </c>
      <c r="D321" s="154" t="s">
        <v>149</v>
      </c>
      <c r="E321" s="155" t="s">
        <v>2599</v>
      </c>
      <c r="F321" s="156" t="s">
        <v>2600</v>
      </c>
      <c r="G321" s="157" t="s">
        <v>274</v>
      </c>
      <c r="H321" s="158">
        <v>3</v>
      </c>
      <c r="I321" s="159">
        <v>13.97</v>
      </c>
      <c r="J321" s="160">
        <f t="shared" si="90"/>
        <v>41.91</v>
      </c>
      <c r="K321" s="156" t="s">
        <v>35</v>
      </c>
      <c r="L321" s="42"/>
      <c r="M321" s="161" t="s">
        <v>35</v>
      </c>
      <c r="N321" s="162" t="s">
        <v>50</v>
      </c>
      <c r="O321" s="67"/>
      <c r="P321" s="163">
        <f t="shared" si="91"/>
        <v>0</v>
      </c>
      <c r="Q321" s="163">
        <v>0</v>
      </c>
      <c r="R321" s="163">
        <f t="shared" si="92"/>
        <v>0</v>
      </c>
      <c r="S321" s="163">
        <v>0</v>
      </c>
      <c r="T321" s="164">
        <f t="shared" si="93"/>
        <v>0</v>
      </c>
      <c r="U321" s="37"/>
      <c r="V321" s="37"/>
      <c r="W321" s="37"/>
      <c r="X321" s="37"/>
      <c r="Y321" s="37"/>
      <c r="Z321" s="37"/>
      <c r="AA321" s="37"/>
      <c r="AB321" s="37"/>
      <c r="AC321" s="37"/>
      <c r="AD321" s="37"/>
      <c r="AE321" s="37"/>
      <c r="AR321" s="165" t="s">
        <v>163</v>
      </c>
      <c r="AT321" s="165" t="s">
        <v>149</v>
      </c>
      <c r="AU321" s="165" t="s">
        <v>89</v>
      </c>
      <c r="AY321" s="19" t="s">
        <v>154</v>
      </c>
      <c r="BE321" s="166">
        <f t="shared" si="94"/>
        <v>41.91</v>
      </c>
      <c r="BF321" s="166">
        <f t="shared" si="95"/>
        <v>0</v>
      </c>
      <c r="BG321" s="166">
        <f t="shared" si="96"/>
        <v>0</v>
      </c>
      <c r="BH321" s="166">
        <f t="shared" si="97"/>
        <v>0</v>
      </c>
      <c r="BI321" s="166">
        <f t="shared" si="98"/>
        <v>0</v>
      </c>
      <c r="BJ321" s="19" t="s">
        <v>87</v>
      </c>
      <c r="BK321" s="166">
        <f t="shared" si="99"/>
        <v>41.91</v>
      </c>
      <c r="BL321" s="19" t="s">
        <v>163</v>
      </c>
      <c r="BM321" s="165" t="s">
        <v>2601</v>
      </c>
    </row>
    <row r="322" spans="1:65" s="2" customFormat="1" ht="16.5" customHeight="1">
      <c r="A322" s="37"/>
      <c r="B322" s="38"/>
      <c r="C322" s="154" t="s">
        <v>2602</v>
      </c>
      <c r="D322" s="154" t="s">
        <v>149</v>
      </c>
      <c r="E322" s="155" t="s">
        <v>2603</v>
      </c>
      <c r="F322" s="156" t="s">
        <v>2604</v>
      </c>
      <c r="G322" s="157" t="s">
        <v>274</v>
      </c>
      <c r="H322" s="158">
        <v>50</v>
      </c>
      <c r="I322" s="159">
        <v>24.47</v>
      </c>
      <c r="J322" s="160">
        <f t="shared" si="90"/>
        <v>1223.5</v>
      </c>
      <c r="K322" s="156" t="s">
        <v>35</v>
      </c>
      <c r="L322" s="42"/>
      <c r="M322" s="161" t="s">
        <v>35</v>
      </c>
      <c r="N322" s="162" t="s">
        <v>50</v>
      </c>
      <c r="O322" s="67"/>
      <c r="P322" s="163">
        <f t="shared" si="91"/>
        <v>0</v>
      </c>
      <c r="Q322" s="163">
        <v>0</v>
      </c>
      <c r="R322" s="163">
        <f t="shared" si="92"/>
        <v>0</v>
      </c>
      <c r="S322" s="163">
        <v>0</v>
      </c>
      <c r="T322" s="164">
        <f t="shared" si="93"/>
        <v>0</v>
      </c>
      <c r="U322" s="37"/>
      <c r="V322" s="37"/>
      <c r="W322" s="37"/>
      <c r="X322" s="37"/>
      <c r="Y322" s="37"/>
      <c r="Z322" s="37"/>
      <c r="AA322" s="37"/>
      <c r="AB322" s="37"/>
      <c r="AC322" s="37"/>
      <c r="AD322" s="37"/>
      <c r="AE322" s="37"/>
      <c r="AR322" s="165" t="s">
        <v>163</v>
      </c>
      <c r="AT322" s="165" t="s">
        <v>149</v>
      </c>
      <c r="AU322" s="165" t="s">
        <v>89</v>
      </c>
      <c r="AY322" s="19" t="s">
        <v>154</v>
      </c>
      <c r="BE322" s="166">
        <f t="shared" si="94"/>
        <v>1223.5</v>
      </c>
      <c r="BF322" s="166">
        <f t="shared" si="95"/>
        <v>0</v>
      </c>
      <c r="BG322" s="166">
        <f t="shared" si="96"/>
        <v>0</v>
      </c>
      <c r="BH322" s="166">
        <f t="shared" si="97"/>
        <v>0</v>
      </c>
      <c r="BI322" s="166">
        <f t="shared" si="98"/>
        <v>0</v>
      </c>
      <c r="BJ322" s="19" t="s">
        <v>87</v>
      </c>
      <c r="BK322" s="166">
        <f t="shared" si="99"/>
        <v>1223.5</v>
      </c>
      <c r="BL322" s="19" t="s">
        <v>163</v>
      </c>
      <c r="BM322" s="165" t="s">
        <v>2605</v>
      </c>
    </row>
    <row r="323" spans="1:65" s="2" customFormat="1" ht="16.5" customHeight="1">
      <c r="A323" s="37"/>
      <c r="B323" s="38"/>
      <c r="C323" s="154" t="s">
        <v>2606</v>
      </c>
      <c r="D323" s="154" t="s">
        <v>149</v>
      </c>
      <c r="E323" s="155" t="s">
        <v>2607</v>
      </c>
      <c r="F323" s="156" t="s">
        <v>2608</v>
      </c>
      <c r="G323" s="157" t="s">
        <v>274</v>
      </c>
      <c r="H323" s="158">
        <v>5</v>
      </c>
      <c r="I323" s="159">
        <v>60.69</v>
      </c>
      <c r="J323" s="160">
        <f t="shared" si="90"/>
        <v>303.45</v>
      </c>
      <c r="K323" s="156" t="s">
        <v>35</v>
      </c>
      <c r="L323" s="42"/>
      <c r="M323" s="161" t="s">
        <v>35</v>
      </c>
      <c r="N323" s="162" t="s">
        <v>50</v>
      </c>
      <c r="O323" s="67"/>
      <c r="P323" s="163">
        <f t="shared" si="91"/>
        <v>0</v>
      </c>
      <c r="Q323" s="163">
        <v>0</v>
      </c>
      <c r="R323" s="163">
        <f t="shared" si="92"/>
        <v>0</v>
      </c>
      <c r="S323" s="163">
        <v>0</v>
      </c>
      <c r="T323" s="164">
        <f t="shared" si="93"/>
        <v>0</v>
      </c>
      <c r="U323" s="37"/>
      <c r="V323" s="37"/>
      <c r="W323" s="37"/>
      <c r="X323" s="37"/>
      <c r="Y323" s="37"/>
      <c r="Z323" s="37"/>
      <c r="AA323" s="37"/>
      <c r="AB323" s="37"/>
      <c r="AC323" s="37"/>
      <c r="AD323" s="37"/>
      <c r="AE323" s="37"/>
      <c r="AR323" s="165" t="s">
        <v>163</v>
      </c>
      <c r="AT323" s="165" t="s">
        <v>149</v>
      </c>
      <c r="AU323" s="165" t="s">
        <v>89</v>
      </c>
      <c r="AY323" s="19" t="s">
        <v>154</v>
      </c>
      <c r="BE323" s="166">
        <f t="shared" si="94"/>
        <v>303.45</v>
      </c>
      <c r="BF323" s="166">
        <f t="shared" si="95"/>
        <v>0</v>
      </c>
      <c r="BG323" s="166">
        <f t="shared" si="96"/>
        <v>0</v>
      </c>
      <c r="BH323" s="166">
        <f t="shared" si="97"/>
        <v>0</v>
      </c>
      <c r="BI323" s="166">
        <f t="shared" si="98"/>
        <v>0</v>
      </c>
      <c r="BJ323" s="19" t="s">
        <v>87</v>
      </c>
      <c r="BK323" s="166">
        <f t="shared" si="99"/>
        <v>303.45</v>
      </c>
      <c r="BL323" s="19" t="s">
        <v>163</v>
      </c>
      <c r="BM323" s="165" t="s">
        <v>2609</v>
      </c>
    </row>
    <row r="324" spans="1:65" s="12" customFormat="1" ht="22.75" customHeight="1">
      <c r="B324" s="188"/>
      <c r="C324" s="189"/>
      <c r="D324" s="190" t="s">
        <v>78</v>
      </c>
      <c r="E324" s="202" t="s">
        <v>2610</v>
      </c>
      <c r="F324" s="202" t="s">
        <v>2611</v>
      </c>
      <c r="G324" s="189"/>
      <c r="H324" s="189"/>
      <c r="I324" s="192"/>
      <c r="J324" s="203">
        <f>BK324</f>
        <v>106.78999999999999</v>
      </c>
      <c r="K324" s="189"/>
      <c r="L324" s="194"/>
      <c r="M324" s="195"/>
      <c r="N324" s="196"/>
      <c r="O324" s="196"/>
      <c r="P324" s="197">
        <f>SUM(P325:P326)</f>
        <v>0</v>
      </c>
      <c r="Q324" s="196"/>
      <c r="R324" s="197">
        <f>SUM(R325:R326)</f>
        <v>0</v>
      </c>
      <c r="S324" s="196"/>
      <c r="T324" s="198">
        <f>SUM(T325:T326)</f>
        <v>0</v>
      </c>
      <c r="AR324" s="199" t="s">
        <v>87</v>
      </c>
      <c r="AT324" s="200" t="s">
        <v>78</v>
      </c>
      <c r="AU324" s="200" t="s">
        <v>87</v>
      </c>
      <c r="AY324" s="199" t="s">
        <v>154</v>
      </c>
      <c r="BK324" s="201">
        <f>SUM(BK325:BK326)</f>
        <v>106.78999999999999</v>
      </c>
    </row>
    <row r="325" spans="1:65" s="2" customFormat="1" ht="16.5" customHeight="1">
      <c r="A325" s="37"/>
      <c r="B325" s="38"/>
      <c r="C325" s="154" t="s">
        <v>2612</v>
      </c>
      <c r="D325" s="154" t="s">
        <v>149</v>
      </c>
      <c r="E325" s="155" t="s">
        <v>2613</v>
      </c>
      <c r="F325" s="156" t="s">
        <v>2614</v>
      </c>
      <c r="G325" s="157" t="s">
        <v>574</v>
      </c>
      <c r="H325" s="158">
        <v>1</v>
      </c>
      <c r="I325" s="159">
        <v>78.86</v>
      </c>
      <c r="J325" s="160">
        <f>ROUND(I325*H325,2)</f>
        <v>78.86</v>
      </c>
      <c r="K325" s="156" t="s">
        <v>35</v>
      </c>
      <c r="L325" s="42"/>
      <c r="M325" s="161" t="s">
        <v>35</v>
      </c>
      <c r="N325" s="162" t="s">
        <v>50</v>
      </c>
      <c r="O325" s="67"/>
      <c r="P325" s="163">
        <f>O325*H325</f>
        <v>0</v>
      </c>
      <c r="Q325" s="163">
        <v>0</v>
      </c>
      <c r="R325" s="163">
        <f>Q325*H325</f>
        <v>0</v>
      </c>
      <c r="S325" s="163">
        <v>0</v>
      </c>
      <c r="T325" s="164">
        <f>S325*H325</f>
        <v>0</v>
      </c>
      <c r="U325" s="37"/>
      <c r="V325" s="37"/>
      <c r="W325" s="37"/>
      <c r="X325" s="37"/>
      <c r="Y325" s="37"/>
      <c r="Z325" s="37"/>
      <c r="AA325" s="37"/>
      <c r="AB325" s="37"/>
      <c r="AC325" s="37"/>
      <c r="AD325" s="37"/>
      <c r="AE325" s="37"/>
      <c r="AR325" s="165" t="s">
        <v>163</v>
      </c>
      <c r="AT325" s="165" t="s">
        <v>149</v>
      </c>
      <c r="AU325" s="165" t="s">
        <v>89</v>
      </c>
      <c r="AY325" s="19" t="s">
        <v>154</v>
      </c>
      <c r="BE325" s="166">
        <f>IF(N325="základní",J325,0)</f>
        <v>78.86</v>
      </c>
      <c r="BF325" s="166">
        <f>IF(N325="snížená",J325,0)</f>
        <v>0</v>
      </c>
      <c r="BG325" s="166">
        <f>IF(N325="zákl. přenesená",J325,0)</f>
        <v>0</v>
      </c>
      <c r="BH325" s="166">
        <f>IF(N325="sníž. přenesená",J325,0)</f>
        <v>0</v>
      </c>
      <c r="BI325" s="166">
        <f>IF(N325="nulová",J325,0)</f>
        <v>0</v>
      </c>
      <c r="BJ325" s="19" t="s">
        <v>87</v>
      </c>
      <c r="BK325" s="166">
        <f>ROUND(I325*H325,2)</f>
        <v>78.86</v>
      </c>
      <c r="BL325" s="19" t="s">
        <v>163</v>
      </c>
      <c r="BM325" s="165" t="s">
        <v>2615</v>
      </c>
    </row>
    <row r="326" spans="1:65" s="2" customFormat="1" ht="24.15" customHeight="1">
      <c r="A326" s="37"/>
      <c r="B326" s="38"/>
      <c r="C326" s="154" t="s">
        <v>2616</v>
      </c>
      <c r="D326" s="154" t="s">
        <v>149</v>
      </c>
      <c r="E326" s="155" t="s">
        <v>2617</v>
      </c>
      <c r="F326" s="156" t="s">
        <v>2618</v>
      </c>
      <c r="G326" s="157" t="s">
        <v>1980</v>
      </c>
      <c r="H326" s="158">
        <v>1</v>
      </c>
      <c r="I326" s="159">
        <v>27.93</v>
      </c>
      <c r="J326" s="160">
        <f>ROUND(I326*H326,2)</f>
        <v>27.93</v>
      </c>
      <c r="K326" s="156" t="s">
        <v>35</v>
      </c>
      <c r="L326" s="42"/>
      <c r="M326" s="161" t="s">
        <v>35</v>
      </c>
      <c r="N326" s="162" t="s">
        <v>50</v>
      </c>
      <c r="O326" s="67"/>
      <c r="P326" s="163">
        <f>O326*H326</f>
        <v>0</v>
      </c>
      <c r="Q326" s="163">
        <v>0</v>
      </c>
      <c r="R326" s="163">
        <f>Q326*H326</f>
        <v>0</v>
      </c>
      <c r="S326" s="163">
        <v>0</v>
      </c>
      <c r="T326" s="164">
        <f>S326*H326</f>
        <v>0</v>
      </c>
      <c r="U326" s="37"/>
      <c r="V326" s="37"/>
      <c r="W326" s="37"/>
      <c r="X326" s="37"/>
      <c r="Y326" s="37"/>
      <c r="Z326" s="37"/>
      <c r="AA326" s="37"/>
      <c r="AB326" s="37"/>
      <c r="AC326" s="37"/>
      <c r="AD326" s="37"/>
      <c r="AE326" s="37"/>
      <c r="AR326" s="165" t="s">
        <v>163</v>
      </c>
      <c r="AT326" s="165" t="s">
        <v>149</v>
      </c>
      <c r="AU326" s="165" t="s">
        <v>89</v>
      </c>
      <c r="AY326" s="19" t="s">
        <v>154</v>
      </c>
      <c r="BE326" s="166">
        <f>IF(N326="základní",J326,0)</f>
        <v>27.93</v>
      </c>
      <c r="BF326" s="166">
        <f>IF(N326="snížená",J326,0)</f>
        <v>0</v>
      </c>
      <c r="BG326" s="166">
        <f>IF(N326="zákl. přenesená",J326,0)</f>
        <v>0</v>
      </c>
      <c r="BH326" s="166">
        <f>IF(N326="sníž. přenesená",J326,0)</f>
        <v>0</v>
      </c>
      <c r="BI326" s="166">
        <f>IF(N326="nulová",J326,0)</f>
        <v>0</v>
      </c>
      <c r="BJ326" s="19" t="s">
        <v>87</v>
      </c>
      <c r="BK326" s="166">
        <f>ROUND(I326*H326,2)</f>
        <v>27.93</v>
      </c>
      <c r="BL326" s="19" t="s">
        <v>163</v>
      </c>
      <c r="BM326" s="165" t="s">
        <v>2619</v>
      </c>
    </row>
    <row r="327" spans="1:65" s="12" customFormat="1" ht="22.75" customHeight="1">
      <c r="B327" s="188"/>
      <c r="C327" s="189"/>
      <c r="D327" s="190" t="s">
        <v>78</v>
      </c>
      <c r="E327" s="202" t="s">
        <v>2620</v>
      </c>
      <c r="F327" s="202" t="s">
        <v>2621</v>
      </c>
      <c r="G327" s="189"/>
      <c r="H327" s="189"/>
      <c r="I327" s="192"/>
      <c r="J327" s="203">
        <f>BK327</f>
        <v>761.25</v>
      </c>
      <c r="K327" s="189"/>
      <c r="L327" s="194"/>
      <c r="M327" s="195"/>
      <c r="N327" s="196"/>
      <c r="O327" s="196"/>
      <c r="P327" s="197">
        <f>SUM(P328:P330)</f>
        <v>0</v>
      </c>
      <c r="Q327" s="196"/>
      <c r="R327" s="197">
        <f>SUM(R328:R330)</f>
        <v>0</v>
      </c>
      <c r="S327" s="196"/>
      <c r="T327" s="198">
        <f>SUM(T328:T330)</f>
        <v>0</v>
      </c>
      <c r="AR327" s="199" t="s">
        <v>87</v>
      </c>
      <c r="AT327" s="200" t="s">
        <v>78</v>
      </c>
      <c r="AU327" s="200" t="s">
        <v>87</v>
      </c>
      <c r="AY327" s="199" t="s">
        <v>154</v>
      </c>
      <c r="BK327" s="201">
        <f>SUM(BK328:BK330)</f>
        <v>761.25</v>
      </c>
    </row>
    <row r="328" spans="1:65" s="2" customFormat="1" ht="16.5" customHeight="1">
      <c r="A328" s="37"/>
      <c r="B328" s="38"/>
      <c r="C328" s="154" t="s">
        <v>2622</v>
      </c>
      <c r="D328" s="154" t="s">
        <v>149</v>
      </c>
      <c r="E328" s="155" t="s">
        <v>2623</v>
      </c>
      <c r="F328" s="156" t="s">
        <v>2624</v>
      </c>
      <c r="G328" s="157" t="s">
        <v>1980</v>
      </c>
      <c r="H328" s="158">
        <v>1</v>
      </c>
      <c r="I328" s="159">
        <v>304.5</v>
      </c>
      <c r="J328" s="160">
        <f>ROUND(I328*H328,2)</f>
        <v>304.5</v>
      </c>
      <c r="K328" s="156" t="s">
        <v>35</v>
      </c>
      <c r="L328" s="42"/>
      <c r="M328" s="161" t="s">
        <v>35</v>
      </c>
      <c r="N328" s="162" t="s">
        <v>50</v>
      </c>
      <c r="O328" s="67"/>
      <c r="P328" s="163">
        <f>O328*H328</f>
        <v>0</v>
      </c>
      <c r="Q328" s="163">
        <v>0</v>
      </c>
      <c r="R328" s="163">
        <f>Q328*H328</f>
        <v>0</v>
      </c>
      <c r="S328" s="163">
        <v>0</v>
      </c>
      <c r="T328" s="164">
        <f>S328*H328</f>
        <v>0</v>
      </c>
      <c r="U328" s="37"/>
      <c r="V328" s="37"/>
      <c r="W328" s="37"/>
      <c r="X328" s="37"/>
      <c r="Y328" s="37"/>
      <c r="Z328" s="37"/>
      <c r="AA328" s="37"/>
      <c r="AB328" s="37"/>
      <c r="AC328" s="37"/>
      <c r="AD328" s="37"/>
      <c r="AE328" s="37"/>
      <c r="AR328" s="165" t="s">
        <v>163</v>
      </c>
      <c r="AT328" s="165" t="s">
        <v>149</v>
      </c>
      <c r="AU328" s="165" t="s">
        <v>89</v>
      </c>
      <c r="AY328" s="19" t="s">
        <v>154</v>
      </c>
      <c r="BE328" s="166">
        <f>IF(N328="základní",J328,0)</f>
        <v>304.5</v>
      </c>
      <c r="BF328" s="166">
        <f>IF(N328="snížená",J328,0)</f>
        <v>0</v>
      </c>
      <c r="BG328" s="166">
        <f>IF(N328="zákl. přenesená",J328,0)</f>
        <v>0</v>
      </c>
      <c r="BH328" s="166">
        <f>IF(N328="sníž. přenesená",J328,0)</f>
        <v>0</v>
      </c>
      <c r="BI328" s="166">
        <f>IF(N328="nulová",J328,0)</f>
        <v>0</v>
      </c>
      <c r="BJ328" s="19" t="s">
        <v>87</v>
      </c>
      <c r="BK328" s="166">
        <f>ROUND(I328*H328,2)</f>
        <v>304.5</v>
      </c>
      <c r="BL328" s="19" t="s">
        <v>163</v>
      </c>
      <c r="BM328" s="165" t="s">
        <v>2625</v>
      </c>
    </row>
    <row r="329" spans="1:65" s="2" customFormat="1" ht="16.5" customHeight="1">
      <c r="A329" s="37"/>
      <c r="B329" s="38"/>
      <c r="C329" s="154" t="s">
        <v>2626</v>
      </c>
      <c r="D329" s="154" t="s">
        <v>149</v>
      </c>
      <c r="E329" s="155" t="s">
        <v>2627</v>
      </c>
      <c r="F329" s="156" t="s">
        <v>2628</v>
      </c>
      <c r="G329" s="157" t="s">
        <v>1980</v>
      </c>
      <c r="H329" s="158">
        <v>1</v>
      </c>
      <c r="I329" s="159">
        <v>278.25</v>
      </c>
      <c r="J329" s="160">
        <f>ROUND(I329*H329,2)</f>
        <v>278.25</v>
      </c>
      <c r="K329" s="156" t="s">
        <v>35</v>
      </c>
      <c r="L329" s="42"/>
      <c r="M329" s="161" t="s">
        <v>35</v>
      </c>
      <c r="N329" s="162" t="s">
        <v>50</v>
      </c>
      <c r="O329" s="67"/>
      <c r="P329" s="163">
        <f>O329*H329</f>
        <v>0</v>
      </c>
      <c r="Q329" s="163">
        <v>0</v>
      </c>
      <c r="R329" s="163">
        <f>Q329*H329</f>
        <v>0</v>
      </c>
      <c r="S329" s="163">
        <v>0</v>
      </c>
      <c r="T329" s="164">
        <f>S329*H329</f>
        <v>0</v>
      </c>
      <c r="U329" s="37"/>
      <c r="V329" s="37"/>
      <c r="W329" s="37"/>
      <c r="X329" s="37"/>
      <c r="Y329" s="37"/>
      <c r="Z329" s="37"/>
      <c r="AA329" s="37"/>
      <c r="AB329" s="37"/>
      <c r="AC329" s="37"/>
      <c r="AD329" s="37"/>
      <c r="AE329" s="37"/>
      <c r="AR329" s="165" t="s">
        <v>163</v>
      </c>
      <c r="AT329" s="165" t="s">
        <v>149</v>
      </c>
      <c r="AU329" s="165" t="s">
        <v>89</v>
      </c>
      <c r="AY329" s="19" t="s">
        <v>154</v>
      </c>
      <c r="BE329" s="166">
        <f>IF(N329="základní",J329,0)</f>
        <v>278.25</v>
      </c>
      <c r="BF329" s="166">
        <f>IF(N329="snížená",J329,0)</f>
        <v>0</v>
      </c>
      <c r="BG329" s="166">
        <f>IF(N329="zákl. přenesená",J329,0)</f>
        <v>0</v>
      </c>
      <c r="BH329" s="166">
        <f>IF(N329="sníž. přenesená",J329,0)</f>
        <v>0</v>
      </c>
      <c r="BI329" s="166">
        <f>IF(N329="nulová",J329,0)</f>
        <v>0</v>
      </c>
      <c r="BJ329" s="19" t="s">
        <v>87</v>
      </c>
      <c r="BK329" s="166">
        <f>ROUND(I329*H329,2)</f>
        <v>278.25</v>
      </c>
      <c r="BL329" s="19" t="s">
        <v>163</v>
      </c>
      <c r="BM329" s="165" t="s">
        <v>2629</v>
      </c>
    </row>
    <row r="330" spans="1:65" s="2" customFormat="1" ht="16.5" customHeight="1">
      <c r="A330" s="37"/>
      <c r="B330" s="38"/>
      <c r="C330" s="154" t="s">
        <v>2630</v>
      </c>
      <c r="D330" s="154" t="s">
        <v>149</v>
      </c>
      <c r="E330" s="155" t="s">
        <v>2631</v>
      </c>
      <c r="F330" s="156" t="s">
        <v>2632</v>
      </c>
      <c r="G330" s="157" t="s">
        <v>1980</v>
      </c>
      <c r="H330" s="158">
        <v>10</v>
      </c>
      <c r="I330" s="159">
        <v>17.850000000000001</v>
      </c>
      <c r="J330" s="160">
        <f>ROUND(I330*H330,2)</f>
        <v>178.5</v>
      </c>
      <c r="K330" s="156" t="s">
        <v>35</v>
      </c>
      <c r="L330" s="42"/>
      <c r="M330" s="161" t="s">
        <v>35</v>
      </c>
      <c r="N330" s="162" t="s">
        <v>50</v>
      </c>
      <c r="O330" s="67"/>
      <c r="P330" s="163">
        <f>O330*H330</f>
        <v>0</v>
      </c>
      <c r="Q330" s="163">
        <v>0</v>
      </c>
      <c r="R330" s="163">
        <f>Q330*H330</f>
        <v>0</v>
      </c>
      <c r="S330" s="163">
        <v>0</v>
      </c>
      <c r="T330" s="164">
        <f>S330*H330</f>
        <v>0</v>
      </c>
      <c r="U330" s="37"/>
      <c r="V330" s="37"/>
      <c r="W330" s="37"/>
      <c r="X330" s="37"/>
      <c r="Y330" s="37"/>
      <c r="Z330" s="37"/>
      <c r="AA330" s="37"/>
      <c r="AB330" s="37"/>
      <c r="AC330" s="37"/>
      <c r="AD330" s="37"/>
      <c r="AE330" s="37"/>
      <c r="AR330" s="165" t="s">
        <v>163</v>
      </c>
      <c r="AT330" s="165" t="s">
        <v>149</v>
      </c>
      <c r="AU330" s="165" t="s">
        <v>89</v>
      </c>
      <c r="AY330" s="19" t="s">
        <v>154</v>
      </c>
      <c r="BE330" s="166">
        <f>IF(N330="základní",J330,0)</f>
        <v>178.5</v>
      </c>
      <c r="BF330" s="166">
        <f>IF(N330="snížená",J330,0)</f>
        <v>0</v>
      </c>
      <c r="BG330" s="166">
        <f>IF(N330="zákl. přenesená",J330,0)</f>
        <v>0</v>
      </c>
      <c r="BH330" s="166">
        <f>IF(N330="sníž. přenesená",J330,0)</f>
        <v>0</v>
      </c>
      <c r="BI330" s="166">
        <f>IF(N330="nulová",J330,0)</f>
        <v>0</v>
      </c>
      <c r="BJ330" s="19" t="s">
        <v>87</v>
      </c>
      <c r="BK330" s="166">
        <f>ROUND(I330*H330,2)</f>
        <v>178.5</v>
      </c>
      <c r="BL330" s="19" t="s">
        <v>163</v>
      </c>
      <c r="BM330" s="165" t="s">
        <v>2633</v>
      </c>
    </row>
    <row r="331" spans="1:65" s="12" customFormat="1" ht="22.75" customHeight="1">
      <c r="B331" s="188"/>
      <c r="C331" s="189"/>
      <c r="D331" s="190" t="s">
        <v>78</v>
      </c>
      <c r="E331" s="202" t="s">
        <v>2634</v>
      </c>
      <c r="F331" s="202" t="s">
        <v>2635</v>
      </c>
      <c r="G331" s="189"/>
      <c r="H331" s="189"/>
      <c r="I331" s="192"/>
      <c r="J331" s="203">
        <f>BK331</f>
        <v>5716.2000000000007</v>
      </c>
      <c r="K331" s="189"/>
      <c r="L331" s="194"/>
      <c r="M331" s="195"/>
      <c r="N331" s="196"/>
      <c r="O331" s="196"/>
      <c r="P331" s="197">
        <f>SUM(P332:P336)</f>
        <v>0</v>
      </c>
      <c r="Q331" s="196"/>
      <c r="R331" s="197">
        <f>SUM(R332:R336)</f>
        <v>0</v>
      </c>
      <c r="S331" s="196"/>
      <c r="T331" s="198">
        <f>SUM(T332:T336)</f>
        <v>0</v>
      </c>
      <c r="AR331" s="199" t="s">
        <v>87</v>
      </c>
      <c r="AT331" s="200" t="s">
        <v>78</v>
      </c>
      <c r="AU331" s="200" t="s">
        <v>87</v>
      </c>
      <c r="AY331" s="199" t="s">
        <v>154</v>
      </c>
      <c r="BK331" s="201">
        <f>SUM(BK332:BK336)</f>
        <v>5716.2000000000007</v>
      </c>
    </row>
    <row r="332" spans="1:65" s="2" customFormat="1" ht="16.5" customHeight="1">
      <c r="A332" s="37"/>
      <c r="B332" s="38"/>
      <c r="C332" s="154" t="s">
        <v>2636</v>
      </c>
      <c r="D332" s="154" t="s">
        <v>149</v>
      </c>
      <c r="E332" s="155" t="s">
        <v>2637</v>
      </c>
      <c r="F332" s="156" t="s">
        <v>2638</v>
      </c>
      <c r="G332" s="157" t="s">
        <v>1980</v>
      </c>
      <c r="H332" s="158">
        <v>2</v>
      </c>
      <c r="I332" s="159">
        <v>1434.3</v>
      </c>
      <c r="J332" s="160">
        <f>ROUND(I332*H332,2)</f>
        <v>2868.6</v>
      </c>
      <c r="K332" s="156" t="s">
        <v>35</v>
      </c>
      <c r="L332" s="42"/>
      <c r="M332" s="161" t="s">
        <v>35</v>
      </c>
      <c r="N332" s="162" t="s">
        <v>50</v>
      </c>
      <c r="O332" s="67"/>
      <c r="P332" s="163">
        <f>O332*H332</f>
        <v>0</v>
      </c>
      <c r="Q332" s="163">
        <v>0</v>
      </c>
      <c r="R332" s="163">
        <f>Q332*H332</f>
        <v>0</v>
      </c>
      <c r="S332" s="163">
        <v>0</v>
      </c>
      <c r="T332" s="164">
        <f>S332*H332</f>
        <v>0</v>
      </c>
      <c r="U332" s="37"/>
      <c r="V332" s="37"/>
      <c r="W332" s="37"/>
      <c r="X332" s="37"/>
      <c r="Y332" s="37"/>
      <c r="Z332" s="37"/>
      <c r="AA332" s="37"/>
      <c r="AB332" s="37"/>
      <c r="AC332" s="37"/>
      <c r="AD332" s="37"/>
      <c r="AE332" s="37"/>
      <c r="AR332" s="165" t="s">
        <v>163</v>
      </c>
      <c r="AT332" s="165" t="s">
        <v>149</v>
      </c>
      <c r="AU332" s="165" t="s">
        <v>89</v>
      </c>
      <c r="AY332" s="19" t="s">
        <v>154</v>
      </c>
      <c r="BE332" s="166">
        <f>IF(N332="základní",J332,0)</f>
        <v>2868.6</v>
      </c>
      <c r="BF332" s="166">
        <f>IF(N332="snížená",J332,0)</f>
        <v>0</v>
      </c>
      <c r="BG332" s="166">
        <f>IF(N332="zákl. přenesená",J332,0)</f>
        <v>0</v>
      </c>
      <c r="BH332" s="166">
        <f>IF(N332="sníž. přenesená",J332,0)</f>
        <v>0</v>
      </c>
      <c r="BI332" s="166">
        <f>IF(N332="nulová",J332,0)</f>
        <v>0</v>
      </c>
      <c r="BJ332" s="19" t="s">
        <v>87</v>
      </c>
      <c r="BK332" s="166">
        <f>ROUND(I332*H332,2)</f>
        <v>2868.6</v>
      </c>
      <c r="BL332" s="19" t="s">
        <v>163</v>
      </c>
      <c r="BM332" s="165" t="s">
        <v>2639</v>
      </c>
    </row>
    <row r="333" spans="1:65" s="2" customFormat="1" ht="16.5" customHeight="1">
      <c r="A333" s="37"/>
      <c r="B333" s="38"/>
      <c r="C333" s="154" t="s">
        <v>2640</v>
      </c>
      <c r="D333" s="154" t="s">
        <v>149</v>
      </c>
      <c r="E333" s="155" t="s">
        <v>2641</v>
      </c>
      <c r="F333" s="156" t="s">
        <v>2642</v>
      </c>
      <c r="G333" s="157" t="s">
        <v>1980</v>
      </c>
      <c r="H333" s="158">
        <v>1</v>
      </c>
      <c r="I333" s="159">
        <v>148.05000000000001</v>
      </c>
      <c r="J333" s="160">
        <f>ROUND(I333*H333,2)</f>
        <v>148.05000000000001</v>
      </c>
      <c r="K333" s="156" t="s">
        <v>35</v>
      </c>
      <c r="L333" s="42"/>
      <c r="M333" s="161" t="s">
        <v>35</v>
      </c>
      <c r="N333" s="162" t="s">
        <v>50</v>
      </c>
      <c r="O333" s="67"/>
      <c r="P333" s="163">
        <f>O333*H333</f>
        <v>0</v>
      </c>
      <c r="Q333" s="163">
        <v>0</v>
      </c>
      <c r="R333" s="163">
        <f>Q333*H333</f>
        <v>0</v>
      </c>
      <c r="S333" s="163">
        <v>0</v>
      </c>
      <c r="T333" s="164">
        <f>S333*H333</f>
        <v>0</v>
      </c>
      <c r="U333" s="37"/>
      <c r="V333" s="37"/>
      <c r="W333" s="37"/>
      <c r="X333" s="37"/>
      <c r="Y333" s="37"/>
      <c r="Z333" s="37"/>
      <c r="AA333" s="37"/>
      <c r="AB333" s="37"/>
      <c r="AC333" s="37"/>
      <c r="AD333" s="37"/>
      <c r="AE333" s="37"/>
      <c r="AR333" s="165" t="s">
        <v>163</v>
      </c>
      <c r="AT333" s="165" t="s">
        <v>149</v>
      </c>
      <c r="AU333" s="165" t="s">
        <v>89</v>
      </c>
      <c r="AY333" s="19" t="s">
        <v>154</v>
      </c>
      <c r="BE333" s="166">
        <f>IF(N333="základní",J333,0)</f>
        <v>148.05000000000001</v>
      </c>
      <c r="BF333" s="166">
        <f>IF(N333="snížená",J333,0)</f>
        <v>0</v>
      </c>
      <c r="BG333" s="166">
        <f>IF(N333="zákl. přenesená",J333,0)</f>
        <v>0</v>
      </c>
      <c r="BH333" s="166">
        <f>IF(N333="sníž. přenesená",J333,0)</f>
        <v>0</v>
      </c>
      <c r="BI333" s="166">
        <f>IF(N333="nulová",J333,0)</f>
        <v>0</v>
      </c>
      <c r="BJ333" s="19" t="s">
        <v>87</v>
      </c>
      <c r="BK333" s="166">
        <f>ROUND(I333*H333,2)</f>
        <v>148.05000000000001</v>
      </c>
      <c r="BL333" s="19" t="s">
        <v>163</v>
      </c>
      <c r="BM333" s="165" t="s">
        <v>2643</v>
      </c>
    </row>
    <row r="334" spans="1:65" s="2" customFormat="1" ht="16.5" customHeight="1">
      <c r="A334" s="37"/>
      <c r="B334" s="38"/>
      <c r="C334" s="154" t="s">
        <v>2644</v>
      </c>
      <c r="D334" s="154" t="s">
        <v>149</v>
      </c>
      <c r="E334" s="155" t="s">
        <v>2645</v>
      </c>
      <c r="F334" s="156" t="s">
        <v>2646</v>
      </c>
      <c r="G334" s="157" t="s">
        <v>1980</v>
      </c>
      <c r="H334" s="158">
        <v>1</v>
      </c>
      <c r="I334" s="159">
        <v>151.19999999999999</v>
      </c>
      <c r="J334" s="160">
        <f>ROUND(I334*H334,2)</f>
        <v>151.19999999999999</v>
      </c>
      <c r="K334" s="156" t="s">
        <v>35</v>
      </c>
      <c r="L334" s="42"/>
      <c r="M334" s="161" t="s">
        <v>35</v>
      </c>
      <c r="N334" s="162" t="s">
        <v>50</v>
      </c>
      <c r="O334" s="67"/>
      <c r="P334" s="163">
        <f>O334*H334</f>
        <v>0</v>
      </c>
      <c r="Q334" s="163">
        <v>0</v>
      </c>
      <c r="R334" s="163">
        <f>Q334*H334</f>
        <v>0</v>
      </c>
      <c r="S334" s="163">
        <v>0</v>
      </c>
      <c r="T334" s="164">
        <f>S334*H334</f>
        <v>0</v>
      </c>
      <c r="U334" s="37"/>
      <c r="V334" s="37"/>
      <c r="W334" s="37"/>
      <c r="X334" s="37"/>
      <c r="Y334" s="37"/>
      <c r="Z334" s="37"/>
      <c r="AA334" s="37"/>
      <c r="AB334" s="37"/>
      <c r="AC334" s="37"/>
      <c r="AD334" s="37"/>
      <c r="AE334" s="37"/>
      <c r="AR334" s="165" t="s">
        <v>163</v>
      </c>
      <c r="AT334" s="165" t="s">
        <v>149</v>
      </c>
      <c r="AU334" s="165" t="s">
        <v>89</v>
      </c>
      <c r="AY334" s="19" t="s">
        <v>154</v>
      </c>
      <c r="BE334" s="166">
        <f>IF(N334="základní",J334,0)</f>
        <v>151.19999999999999</v>
      </c>
      <c r="BF334" s="166">
        <f>IF(N334="snížená",J334,0)</f>
        <v>0</v>
      </c>
      <c r="BG334" s="166">
        <f>IF(N334="zákl. přenesená",J334,0)</f>
        <v>0</v>
      </c>
      <c r="BH334" s="166">
        <f>IF(N334="sníž. přenesená",J334,0)</f>
        <v>0</v>
      </c>
      <c r="BI334" s="166">
        <f>IF(N334="nulová",J334,0)</f>
        <v>0</v>
      </c>
      <c r="BJ334" s="19" t="s">
        <v>87</v>
      </c>
      <c r="BK334" s="166">
        <f>ROUND(I334*H334,2)</f>
        <v>151.19999999999999</v>
      </c>
      <c r="BL334" s="19" t="s">
        <v>163</v>
      </c>
      <c r="BM334" s="165" t="s">
        <v>2647</v>
      </c>
    </row>
    <row r="335" spans="1:65" s="2" customFormat="1" ht="16.5" customHeight="1">
      <c r="A335" s="37"/>
      <c r="B335" s="38"/>
      <c r="C335" s="154" t="s">
        <v>2648</v>
      </c>
      <c r="D335" s="154" t="s">
        <v>149</v>
      </c>
      <c r="E335" s="155" t="s">
        <v>2649</v>
      </c>
      <c r="F335" s="156" t="s">
        <v>2650</v>
      </c>
      <c r="G335" s="157" t="s">
        <v>1980</v>
      </c>
      <c r="H335" s="158">
        <v>1</v>
      </c>
      <c r="I335" s="159">
        <v>2257.5</v>
      </c>
      <c r="J335" s="160">
        <f>ROUND(I335*H335,2)</f>
        <v>2257.5</v>
      </c>
      <c r="K335" s="156" t="s">
        <v>35</v>
      </c>
      <c r="L335" s="42"/>
      <c r="M335" s="161" t="s">
        <v>35</v>
      </c>
      <c r="N335" s="162" t="s">
        <v>50</v>
      </c>
      <c r="O335" s="67"/>
      <c r="P335" s="163">
        <f>O335*H335</f>
        <v>0</v>
      </c>
      <c r="Q335" s="163">
        <v>0</v>
      </c>
      <c r="R335" s="163">
        <f>Q335*H335</f>
        <v>0</v>
      </c>
      <c r="S335" s="163">
        <v>0</v>
      </c>
      <c r="T335" s="164">
        <f>S335*H335</f>
        <v>0</v>
      </c>
      <c r="U335" s="37"/>
      <c r="V335" s="37"/>
      <c r="W335" s="37"/>
      <c r="X335" s="37"/>
      <c r="Y335" s="37"/>
      <c r="Z335" s="37"/>
      <c r="AA335" s="37"/>
      <c r="AB335" s="37"/>
      <c r="AC335" s="37"/>
      <c r="AD335" s="37"/>
      <c r="AE335" s="37"/>
      <c r="AR335" s="165" t="s">
        <v>163</v>
      </c>
      <c r="AT335" s="165" t="s">
        <v>149</v>
      </c>
      <c r="AU335" s="165" t="s">
        <v>89</v>
      </c>
      <c r="AY335" s="19" t="s">
        <v>154</v>
      </c>
      <c r="BE335" s="166">
        <f>IF(N335="základní",J335,0)</f>
        <v>2257.5</v>
      </c>
      <c r="BF335" s="166">
        <f>IF(N335="snížená",J335,0)</f>
        <v>0</v>
      </c>
      <c r="BG335" s="166">
        <f>IF(N335="zákl. přenesená",J335,0)</f>
        <v>0</v>
      </c>
      <c r="BH335" s="166">
        <f>IF(N335="sníž. přenesená",J335,0)</f>
        <v>0</v>
      </c>
      <c r="BI335" s="166">
        <f>IF(N335="nulová",J335,0)</f>
        <v>0</v>
      </c>
      <c r="BJ335" s="19" t="s">
        <v>87</v>
      </c>
      <c r="BK335" s="166">
        <f>ROUND(I335*H335,2)</f>
        <v>2257.5</v>
      </c>
      <c r="BL335" s="19" t="s">
        <v>163</v>
      </c>
      <c r="BM335" s="165" t="s">
        <v>2651</v>
      </c>
    </row>
    <row r="336" spans="1:65" s="2" customFormat="1" ht="16.5" customHeight="1">
      <c r="A336" s="37"/>
      <c r="B336" s="38"/>
      <c r="C336" s="154" t="s">
        <v>2652</v>
      </c>
      <c r="D336" s="154" t="s">
        <v>149</v>
      </c>
      <c r="E336" s="155" t="s">
        <v>2653</v>
      </c>
      <c r="F336" s="156" t="s">
        <v>2654</v>
      </c>
      <c r="G336" s="157" t="s">
        <v>1980</v>
      </c>
      <c r="H336" s="158">
        <v>1</v>
      </c>
      <c r="I336" s="159">
        <v>290.85000000000002</v>
      </c>
      <c r="J336" s="160">
        <f>ROUND(I336*H336,2)</f>
        <v>290.85000000000002</v>
      </c>
      <c r="K336" s="156" t="s">
        <v>35</v>
      </c>
      <c r="L336" s="42"/>
      <c r="M336" s="161" t="s">
        <v>35</v>
      </c>
      <c r="N336" s="162" t="s">
        <v>50</v>
      </c>
      <c r="O336" s="67"/>
      <c r="P336" s="163">
        <f>O336*H336</f>
        <v>0</v>
      </c>
      <c r="Q336" s="163">
        <v>0</v>
      </c>
      <c r="R336" s="163">
        <f>Q336*H336</f>
        <v>0</v>
      </c>
      <c r="S336" s="163">
        <v>0</v>
      </c>
      <c r="T336" s="164">
        <f>S336*H336</f>
        <v>0</v>
      </c>
      <c r="U336" s="37"/>
      <c r="V336" s="37"/>
      <c r="W336" s="37"/>
      <c r="X336" s="37"/>
      <c r="Y336" s="37"/>
      <c r="Z336" s="37"/>
      <c r="AA336" s="37"/>
      <c r="AB336" s="37"/>
      <c r="AC336" s="37"/>
      <c r="AD336" s="37"/>
      <c r="AE336" s="37"/>
      <c r="AR336" s="165" t="s">
        <v>163</v>
      </c>
      <c r="AT336" s="165" t="s">
        <v>149</v>
      </c>
      <c r="AU336" s="165" t="s">
        <v>89</v>
      </c>
      <c r="AY336" s="19" t="s">
        <v>154</v>
      </c>
      <c r="BE336" s="166">
        <f>IF(N336="základní",J336,0)</f>
        <v>290.85000000000002</v>
      </c>
      <c r="BF336" s="166">
        <f>IF(N336="snížená",J336,0)</f>
        <v>0</v>
      </c>
      <c r="BG336" s="166">
        <f>IF(N336="zákl. přenesená",J336,0)</f>
        <v>0</v>
      </c>
      <c r="BH336" s="166">
        <f>IF(N336="sníž. přenesená",J336,0)</f>
        <v>0</v>
      </c>
      <c r="BI336" s="166">
        <f>IF(N336="nulová",J336,0)</f>
        <v>0</v>
      </c>
      <c r="BJ336" s="19" t="s">
        <v>87</v>
      </c>
      <c r="BK336" s="166">
        <f>ROUND(I336*H336,2)</f>
        <v>290.85000000000002</v>
      </c>
      <c r="BL336" s="19" t="s">
        <v>163</v>
      </c>
      <c r="BM336" s="165" t="s">
        <v>2655</v>
      </c>
    </row>
    <row r="337" spans="1:65" s="12" customFormat="1" ht="22.75" customHeight="1">
      <c r="B337" s="188"/>
      <c r="C337" s="189"/>
      <c r="D337" s="190" t="s">
        <v>78</v>
      </c>
      <c r="E337" s="202" t="s">
        <v>2656</v>
      </c>
      <c r="F337" s="202" t="s">
        <v>2657</v>
      </c>
      <c r="G337" s="189"/>
      <c r="H337" s="189"/>
      <c r="I337" s="192"/>
      <c r="J337" s="203">
        <f>BK337</f>
        <v>4410</v>
      </c>
      <c r="K337" s="189"/>
      <c r="L337" s="194"/>
      <c r="M337" s="195"/>
      <c r="N337" s="196"/>
      <c r="O337" s="196"/>
      <c r="P337" s="197">
        <f>P338</f>
        <v>0</v>
      </c>
      <c r="Q337" s="196"/>
      <c r="R337" s="197">
        <f>R338</f>
        <v>0</v>
      </c>
      <c r="S337" s="196"/>
      <c r="T337" s="198">
        <f>T338</f>
        <v>0</v>
      </c>
      <c r="AR337" s="199" t="s">
        <v>87</v>
      </c>
      <c r="AT337" s="200" t="s">
        <v>78</v>
      </c>
      <c r="AU337" s="200" t="s">
        <v>87</v>
      </c>
      <c r="AY337" s="199" t="s">
        <v>154</v>
      </c>
      <c r="BK337" s="201">
        <f>BK338</f>
        <v>4410</v>
      </c>
    </row>
    <row r="338" spans="1:65" s="2" customFormat="1" ht="16.5" customHeight="1">
      <c r="A338" s="37"/>
      <c r="B338" s="38"/>
      <c r="C338" s="154" t="s">
        <v>2658</v>
      </c>
      <c r="D338" s="154" t="s">
        <v>149</v>
      </c>
      <c r="E338" s="155" t="s">
        <v>2659</v>
      </c>
      <c r="F338" s="156" t="s">
        <v>2660</v>
      </c>
      <c r="G338" s="157" t="s">
        <v>1980</v>
      </c>
      <c r="H338" s="158">
        <v>1</v>
      </c>
      <c r="I338" s="159">
        <v>4410</v>
      </c>
      <c r="J338" s="160">
        <f>ROUND(I338*H338,2)</f>
        <v>4410</v>
      </c>
      <c r="K338" s="156" t="s">
        <v>35</v>
      </c>
      <c r="L338" s="42"/>
      <c r="M338" s="161" t="s">
        <v>35</v>
      </c>
      <c r="N338" s="162" t="s">
        <v>50</v>
      </c>
      <c r="O338" s="67"/>
      <c r="P338" s="163">
        <f>O338*H338</f>
        <v>0</v>
      </c>
      <c r="Q338" s="163">
        <v>0</v>
      </c>
      <c r="R338" s="163">
        <f>Q338*H338</f>
        <v>0</v>
      </c>
      <c r="S338" s="163">
        <v>0</v>
      </c>
      <c r="T338" s="164">
        <f>S338*H338</f>
        <v>0</v>
      </c>
      <c r="U338" s="37"/>
      <c r="V338" s="37"/>
      <c r="W338" s="37"/>
      <c r="X338" s="37"/>
      <c r="Y338" s="37"/>
      <c r="Z338" s="37"/>
      <c r="AA338" s="37"/>
      <c r="AB338" s="37"/>
      <c r="AC338" s="37"/>
      <c r="AD338" s="37"/>
      <c r="AE338" s="37"/>
      <c r="AR338" s="165" t="s">
        <v>163</v>
      </c>
      <c r="AT338" s="165" t="s">
        <v>149</v>
      </c>
      <c r="AU338" s="165" t="s">
        <v>89</v>
      </c>
      <c r="AY338" s="19" t="s">
        <v>154</v>
      </c>
      <c r="BE338" s="166">
        <f>IF(N338="základní",J338,0)</f>
        <v>4410</v>
      </c>
      <c r="BF338" s="166">
        <f>IF(N338="snížená",J338,0)</f>
        <v>0</v>
      </c>
      <c r="BG338" s="166">
        <f>IF(N338="zákl. přenesená",J338,0)</f>
        <v>0</v>
      </c>
      <c r="BH338" s="166">
        <f>IF(N338="sníž. přenesená",J338,0)</f>
        <v>0</v>
      </c>
      <c r="BI338" s="166">
        <f>IF(N338="nulová",J338,0)</f>
        <v>0</v>
      </c>
      <c r="BJ338" s="19" t="s">
        <v>87</v>
      </c>
      <c r="BK338" s="166">
        <f>ROUND(I338*H338,2)</f>
        <v>4410</v>
      </c>
      <c r="BL338" s="19" t="s">
        <v>163</v>
      </c>
      <c r="BM338" s="165" t="s">
        <v>2661</v>
      </c>
    </row>
    <row r="339" spans="1:65" s="12" customFormat="1" ht="22.75" customHeight="1">
      <c r="B339" s="188"/>
      <c r="C339" s="189"/>
      <c r="D339" s="190" t="s">
        <v>78</v>
      </c>
      <c r="E339" s="202" t="s">
        <v>193</v>
      </c>
      <c r="F339" s="202" t="s">
        <v>2662</v>
      </c>
      <c r="G339" s="189"/>
      <c r="H339" s="189"/>
      <c r="I339" s="192"/>
      <c r="J339" s="203">
        <f>BK339</f>
        <v>5229</v>
      </c>
      <c r="K339" s="189"/>
      <c r="L339" s="194"/>
      <c r="M339" s="195"/>
      <c r="N339" s="196"/>
      <c r="O339" s="196"/>
      <c r="P339" s="197">
        <f>P340</f>
        <v>0</v>
      </c>
      <c r="Q339" s="196"/>
      <c r="R339" s="197">
        <f>R340</f>
        <v>0</v>
      </c>
      <c r="S339" s="196"/>
      <c r="T339" s="198">
        <f>T340</f>
        <v>0</v>
      </c>
      <c r="AR339" s="199" t="s">
        <v>87</v>
      </c>
      <c r="AT339" s="200" t="s">
        <v>78</v>
      </c>
      <c r="AU339" s="200" t="s">
        <v>87</v>
      </c>
      <c r="AY339" s="199" t="s">
        <v>154</v>
      </c>
      <c r="BK339" s="201">
        <f>BK340</f>
        <v>5229</v>
      </c>
    </row>
    <row r="340" spans="1:65" s="2" customFormat="1" ht="24.15" customHeight="1">
      <c r="A340" s="37"/>
      <c r="B340" s="38"/>
      <c r="C340" s="154" t="s">
        <v>2663</v>
      </c>
      <c r="D340" s="154" t="s">
        <v>149</v>
      </c>
      <c r="E340" s="155" t="s">
        <v>2664</v>
      </c>
      <c r="F340" s="156" t="s">
        <v>2665</v>
      </c>
      <c r="G340" s="157" t="s">
        <v>1980</v>
      </c>
      <c r="H340" s="158">
        <v>1</v>
      </c>
      <c r="I340" s="159">
        <v>5229</v>
      </c>
      <c r="J340" s="160">
        <f>ROUND(I340*H340,2)</f>
        <v>5229</v>
      </c>
      <c r="K340" s="156" t="s">
        <v>35</v>
      </c>
      <c r="L340" s="42"/>
      <c r="M340" s="161" t="s">
        <v>35</v>
      </c>
      <c r="N340" s="162" t="s">
        <v>50</v>
      </c>
      <c r="O340" s="67"/>
      <c r="P340" s="163">
        <f>O340*H340</f>
        <v>0</v>
      </c>
      <c r="Q340" s="163">
        <v>0</v>
      </c>
      <c r="R340" s="163">
        <f>Q340*H340</f>
        <v>0</v>
      </c>
      <c r="S340" s="163">
        <v>0</v>
      </c>
      <c r="T340" s="164">
        <f>S340*H340</f>
        <v>0</v>
      </c>
      <c r="U340" s="37"/>
      <c r="V340" s="37"/>
      <c r="W340" s="37"/>
      <c r="X340" s="37"/>
      <c r="Y340" s="37"/>
      <c r="Z340" s="37"/>
      <c r="AA340" s="37"/>
      <c r="AB340" s="37"/>
      <c r="AC340" s="37"/>
      <c r="AD340" s="37"/>
      <c r="AE340" s="37"/>
      <c r="AR340" s="165" t="s">
        <v>163</v>
      </c>
      <c r="AT340" s="165" t="s">
        <v>149</v>
      </c>
      <c r="AU340" s="165" t="s">
        <v>89</v>
      </c>
      <c r="AY340" s="19" t="s">
        <v>154</v>
      </c>
      <c r="BE340" s="166">
        <f>IF(N340="základní",J340,0)</f>
        <v>5229</v>
      </c>
      <c r="BF340" s="166">
        <f>IF(N340="snížená",J340,0)</f>
        <v>0</v>
      </c>
      <c r="BG340" s="166">
        <f>IF(N340="zákl. přenesená",J340,0)</f>
        <v>0</v>
      </c>
      <c r="BH340" s="166">
        <f>IF(N340="sníž. přenesená",J340,0)</f>
        <v>0</v>
      </c>
      <c r="BI340" s="166">
        <f>IF(N340="nulová",J340,0)</f>
        <v>0</v>
      </c>
      <c r="BJ340" s="19" t="s">
        <v>87</v>
      </c>
      <c r="BK340" s="166">
        <f>ROUND(I340*H340,2)</f>
        <v>5229</v>
      </c>
      <c r="BL340" s="19" t="s">
        <v>163</v>
      </c>
      <c r="BM340" s="165" t="s">
        <v>2666</v>
      </c>
    </row>
    <row r="341" spans="1:65" s="12" customFormat="1" ht="22.75" customHeight="1">
      <c r="B341" s="188"/>
      <c r="C341" s="189"/>
      <c r="D341" s="190" t="s">
        <v>78</v>
      </c>
      <c r="E341" s="202" t="s">
        <v>197</v>
      </c>
      <c r="F341" s="202" t="s">
        <v>2667</v>
      </c>
      <c r="G341" s="189"/>
      <c r="H341" s="189"/>
      <c r="I341" s="192"/>
      <c r="J341" s="203">
        <f>BK341</f>
        <v>5250</v>
      </c>
      <c r="K341" s="189"/>
      <c r="L341" s="194"/>
      <c r="M341" s="195"/>
      <c r="N341" s="196"/>
      <c r="O341" s="196"/>
      <c r="P341" s="197">
        <f>P342</f>
        <v>0</v>
      </c>
      <c r="Q341" s="196"/>
      <c r="R341" s="197">
        <f>R342</f>
        <v>0</v>
      </c>
      <c r="S341" s="196"/>
      <c r="T341" s="198">
        <f>T342</f>
        <v>0</v>
      </c>
      <c r="AR341" s="199" t="s">
        <v>87</v>
      </c>
      <c r="AT341" s="200" t="s">
        <v>78</v>
      </c>
      <c r="AU341" s="200" t="s">
        <v>87</v>
      </c>
      <c r="AY341" s="199" t="s">
        <v>154</v>
      </c>
      <c r="BK341" s="201">
        <f>BK342</f>
        <v>5250</v>
      </c>
    </row>
    <row r="342" spans="1:65" s="2" customFormat="1" ht="16.5" customHeight="1">
      <c r="A342" s="37"/>
      <c r="B342" s="38"/>
      <c r="C342" s="154" t="s">
        <v>2668</v>
      </c>
      <c r="D342" s="154" t="s">
        <v>149</v>
      </c>
      <c r="E342" s="155" t="s">
        <v>2669</v>
      </c>
      <c r="F342" s="156" t="s">
        <v>2670</v>
      </c>
      <c r="G342" s="157" t="s">
        <v>152</v>
      </c>
      <c r="H342" s="158">
        <v>1</v>
      </c>
      <c r="I342" s="159">
        <v>5250</v>
      </c>
      <c r="J342" s="160">
        <f>ROUND(I342*H342,2)</f>
        <v>5250</v>
      </c>
      <c r="K342" s="156" t="s">
        <v>35</v>
      </c>
      <c r="L342" s="42"/>
      <c r="M342" s="161" t="s">
        <v>35</v>
      </c>
      <c r="N342" s="162" t="s">
        <v>50</v>
      </c>
      <c r="O342" s="67"/>
      <c r="P342" s="163">
        <f>O342*H342</f>
        <v>0</v>
      </c>
      <c r="Q342" s="163">
        <v>0</v>
      </c>
      <c r="R342" s="163">
        <f>Q342*H342</f>
        <v>0</v>
      </c>
      <c r="S342" s="163">
        <v>0</v>
      </c>
      <c r="T342" s="164">
        <f>S342*H342</f>
        <v>0</v>
      </c>
      <c r="U342" s="37"/>
      <c r="V342" s="37"/>
      <c r="W342" s="37"/>
      <c r="X342" s="37"/>
      <c r="Y342" s="37"/>
      <c r="Z342" s="37"/>
      <c r="AA342" s="37"/>
      <c r="AB342" s="37"/>
      <c r="AC342" s="37"/>
      <c r="AD342" s="37"/>
      <c r="AE342" s="37"/>
      <c r="AR342" s="165" t="s">
        <v>163</v>
      </c>
      <c r="AT342" s="165" t="s">
        <v>149</v>
      </c>
      <c r="AU342" s="165" t="s">
        <v>89</v>
      </c>
      <c r="AY342" s="19" t="s">
        <v>154</v>
      </c>
      <c r="BE342" s="166">
        <f>IF(N342="základní",J342,0)</f>
        <v>5250</v>
      </c>
      <c r="BF342" s="166">
        <f>IF(N342="snížená",J342,0)</f>
        <v>0</v>
      </c>
      <c r="BG342" s="166">
        <f>IF(N342="zákl. přenesená",J342,0)</f>
        <v>0</v>
      </c>
      <c r="BH342" s="166">
        <f>IF(N342="sníž. přenesená",J342,0)</f>
        <v>0</v>
      </c>
      <c r="BI342" s="166">
        <f>IF(N342="nulová",J342,0)</f>
        <v>0</v>
      </c>
      <c r="BJ342" s="19" t="s">
        <v>87</v>
      </c>
      <c r="BK342" s="166">
        <f>ROUND(I342*H342,2)</f>
        <v>5250</v>
      </c>
      <c r="BL342" s="19" t="s">
        <v>163</v>
      </c>
      <c r="BM342" s="165" t="s">
        <v>2671</v>
      </c>
    </row>
    <row r="343" spans="1:65" s="12" customFormat="1" ht="22.75" customHeight="1">
      <c r="B343" s="188"/>
      <c r="C343" s="189"/>
      <c r="D343" s="190" t="s">
        <v>78</v>
      </c>
      <c r="E343" s="202" t="s">
        <v>201</v>
      </c>
      <c r="F343" s="202" t="s">
        <v>2672</v>
      </c>
      <c r="G343" s="189"/>
      <c r="H343" s="189"/>
      <c r="I343" s="192"/>
      <c r="J343" s="203">
        <f>BK343</f>
        <v>15750</v>
      </c>
      <c r="K343" s="189"/>
      <c r="L343" s="194"/>
      <c r="M343" s="195"/>
      <c r="N343" s="196"/>
      <c r="O343" s="196"/>
      <c r="P343" s="197">
        <f>P344</f>
        <v>0</v>
      </c>
      <c r="Q343" s="196"/>
      <c r="R343" s="197">
        <f>R344</f>
        <v>0</v>
      </c>
      <c r="S343" s="196"/>
      <c r="T343" s="198">
        <f>T344</f>
        <v>0</v>
      </c>
      <c r="AR343" s="199" t="s">
        <v>87</v>
      </c>
      <c r="AT343" s="200" t="s">
        <v>78</v>
      </c>
      <c r="AU343" s="200" t="s">
        <v>87</v>
      </c>
      <c r="AY343" s="199" t="s">
        <v>154</v>
      </c>
      <c r="BK343" s="201">
        <f>BK344</f>
        <v>15750</v>
      </c>
    </row>
    <row r="344" spans="1:65" s="2" customFormat="1" ht="16.5" customHeight="1">
      <c r="A344" s="37"/>
      <c r="B344" s="38"/>
      <c r="C344" s="154" t="s">
        <v>2673</v>
      </c>
      <c r="D344" s="154" t="s">
        <v>149</v>
      </c>
      <c r="E344" s="155" t="s">
        <v>2674</v>
      </c>
      <c r="F344" s="156" t="s">
        <v>2675</v>
      </c>
      <c r="G344" s="157" t="s">
        <v>1980</v>
      </c>
      <c r="H344" s="158">
        <v>1</v>
      </c>
      <c r="I344" s="159">
        <v>15750</v>
      </c>
      <c r="J344" s="160">
        <f>ROUND(I344*H344,2)</f>
        <v>15750</v>
      </c>
      <c r="K344" s="156" t="s">
        <v>35</v>
      </c>
      <c r="L344" s="42"/>
      <c r="M344" s="172" t="s">
        <v>35</v>
      </c>
      <c r="N344" s="173" t="s">
        <v>50</v>
      </c>
      <c r="O344" s="174"/>
      <c r="P344" s="175">
        <f>O344*H344</f>
        <v>0</v>
      </c>
      <c r="Q344" s="175">
        <v>0</v>
      </c>
      <c r="R344" s="175">
        <f>Q344*H344</f>
        <v>0</v>
      </c>
      <c r="S344" s="175">
        <v>0</v>
      </c>
      <c r="T344" s="176">
        <f>S344*H344</f>
        <v>0</v>
      </c>
      <c r="U344" s="37"/>
      <c r="V344" s="37"/>
      <c r="W344" s="37"/>
      <c r="X344" s="37"/>
      <c r="Y344" s="37"/>
      <c r="Z344" s="37"/>
      <c r="AA344" s="37"/>
      <c r="AB344" s="37"/>
      <c r="AC344" s="37"/>
      <c r="AD344" s="37"/>
      <c r="AE344" s="37"/>
      <c r="AR344" s="165" t="s">
        <v>163</v>
      </c>
      <c r="AT344" s="165" t="s">
        <v>149</v>
      </c>
      <c r="AU344" s="165" t="s">
        <v>89</v>
      </c>
      <c r="AY344" s="19" t="s">
        <v>154</v>
      </c>
      <c r="BE344" s="166">
        <f>IF(N344="základní",J344,0)</f>
        <v>15750</v>
      </c>
      <c r="BF344" s="166">
        <f>IF(N344="snížená",J344,0)</f>
        <v>0</v>
      </c>
      <c r="BG344" s="166">
        <f>IF(N344="zákl. přenesená",J344,0)</f>
        <v>0</v>
      </c>
      <c r="BH344" s="166">
        <f>IF(N344="sníž. přenesená",J344,0)</f>
        <v>0</v>
      </c>
      <c r="BI344" s="166">
        <f>IF(N344="nulová",J344,0)</f>
        <v>0</v>
      </c>
      <c r="BJ344" s="19" t="s">
        <v>87</v>
      </c>
      <c r="BK344" s="166">
        <f>ROUND(I344*H344,2)</f>
        <v>15750</v>
      </c>
      <c r="BL344" s="19" t="s">
        <v>163</v>
      </c>
      <c r="BM344" s="165" t="s">
        <v>2676</v>
      </c>
    </row>
    <row r="345" spans="1:65" s="2" customFormat="1" ht="7" customHeight="1">
      <c r="A345" s="37"/>
      <c r="B345" s="50"/>
      <c r="C345" s="51"/>
      <c r="D345" s="51"/>
      <c r="E345" s="51"/>
      <c r="F345" s="51"/>
      <c r="G345" s="51"/>
      <c r="H345" s="51"/>
      <c r="I345" s="51"/>
      <c r="J345" s="51"/>
      <c r="K345" s="51"/>
      <c r="L345" s="42"/>
      <c r="M345" s="37"/>
      <c r="O345" s="37"/>
      <c r="P345" s="37"/>
      <c r="Q345" s="37"/>
      <c r="R345" s="37"/>
      <c r="S345" s="37"/>
      <c r="T345" s="37"/>
      <c r="U345" s="37"/>
      <c r="V345" s="37"/>
      <c r="W345" s="37"/>
      <c r="X345" s="37"/>
      <c r="Y345" s="37"/>
      <c r="Z345" s="37"/>
      <c r="AA345" s="37"/>
      <c r="AB345" s="37"/>
      <c r="AC345" s="37"/>
      <c r="AD345" s="37"/>
      <c r="AE345" s="37"/>
    </row>
  </sheetData>
  <sheetProtection algorithmName="SHA-512" hashValue="ZkIBcK2tUmGDrXbAxtsGYG2QYPlXRtyPwmVRrhhZ8lYA5w2Teif2dbi4bG7HMGW6m/YNuKS7JEWiZvjtew1zEQ==" saltValue="jmzKwWAVBzVkpbJwCxaqXtJ/doIF/DTKofFlvDtMte4JfcK+6V9dShTAw+yzQP0C+SDK+3tFa9zckAVmyqz83Q==" spinCount="100000" sheet="1" objects="1" scenarios="1" formatColumns="0" formatRows="0" autoFilter="0"/>
  <autoFilter ref="C115:K344"/>
  <mergeCells count="12">
    <mergeCell ref="E108:H108"/>
    <mergeCell ref="L2:V2"/>
    <mergeCell ref="E50:H50"/>
    <mergeCell ref="E52:H52"/>
    <mergeCell ref="E54:H54"/>
    <mergeCell ref="E104:H104"/>
    <mergeCell ref="E106:H106"/>
    <mergeCell ref="E7:H7"/>
    <mergeCell ref="E9:H9"/>
    <mergeCell ref="E11:H11"/>
    <mergeCell ref="E20:H20"/>
    <mergeCell ref="E29:H29"/>
  </mergeCells>
  <hyperlinks>
    <hyperlink ref="F120" r:id="rId1"/>
    <hyperlink ref="F126" r:id="rId2"/>
    <hyperlink ref="F129" r:id="rId3"/>
    <hyperlink ref="F134" r:id="rId4"/>
    <hyperlink ref="F137" r:id="rId5"/>
    <hyperlink ref="F147" r:id="rId6"/>
    <hyperlink ref="F152" r:id="rId7"/>
    <hyperlink ref="F158" r:id="rId8"/>
    <hyperlink ref="F164" r:id="rId9"/>
  </hyperlinks>
  <pageMargins left="0.39374999999999999" right="0.39374999999999999" top="0.39374999999999999" bottom="0.39374999999999999" header="0" footer="0"/>
  <pageSetup paperSize="9" scale="84" fitToHeight="100" orientation="landscape" blackAndWhite="1" r:id="rId10"/>
  <headerFooter>
    <oddFooter>&amp;CStrana &amp;P z &amp;N</oddFooter>
  </headerFooter>
  <drawing r:id="rId1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BM256"/>
  <sheetViews>
    <sheetView showGridLines="0" zoomScaleNormal="100" workbookViewId="0"/>
  </sheetViews>
  <sheetFormatPr defaultRowHeight="14.5"/>
  <cols>
    <col min="1" max="1" width="8.33203125" style="1" customWidth="1"/>
    <col min="2" max="2" width="1.21875" style="1" customWidth="1"/>
    <col min="3" max="3" width="4.109375" style="1" customWidth="1"/>
    <col min="4" max="4" width="4.33203125" style="1" customWidth="1"/>
    <col min="5" max="5" width="17.109375" style="1" customWidth="1"/>
    <col min="6" max="6" width="100.77734375" style="1" customWidth="1"/>
    <col min="7" max="7" width="7.44140625" style="1" customWidth="1"/>
    <col min="8" max="8" width="14" style="1" customWidth="1"/>
    <col min="9" max="9" width="15.77734375" style="1" customWidth="1"/>
    <col min="10" max="11" width="22.33203125" style="1" customWidth="1"/>
    <col min="12" max="12" width="9.33203125" style="1" customWidth="1"/>
    <col min="13" max="13" width="10.77734375" style="1" hidden="1" customWidth="1"/>
    <col min="14" max="14" width="9.33203125" style="1" hidden="1"/>
    <col min="15" max="20" width="14.10937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7" customHeight="1">
      <c r="L2" s="366"/>
      <c r="M2" s="366"/>
      <c r="N2" s="366"/>
      <c r="O2" s="366"/>
      <c r="P2" s="366"/>
      <c r="Q2" s="366"/>
      <c r="R2" s="366"/>
      <c r="S2" s="366"/>
      <c r="T2" s="366"/>
      <c r="U2" s="366"/>
      <c r="V2" s="366"/>
      <c r="AT2" s="19" t="s">
        <v>128</v>
      </c>
    </row>
    <row r="3" spans="1:46" s="1" customFormat="1" ht="7" customHeight="1">
      <c r="B3" s="111"/>
      <c r="C3" s="112"/>
      <c r="D3" s="112"/>
      <c r="E3" s="112"/>
      <c r="F3" s="112"/>
      <c r="G3" s="112"/>
      <c r="H3" s="112"/>
      <c r="I3" s="112"/>
      <c r="J3" s="112"/>
      <c r="K3" s="112"/>
      <c r="L3" s="22"/>
      <c r="AT3" s="19" t="s">
        <v>89</v>
      </c>
    </row>
    <row r="4" spans="1:46" s="1" customFormat="1" ht="25" customHeight="1">
      <c r="B4" s="22"/>
      <c r="D4" s="113" t="s">
        <v>129</v>
      </c>
      <c r="L4" s="22"/>
      <c r="M4" s="114" t="s">
        <v>10</v>
      </c>
      <c r="AT4" s="19" t="s">
        <v>4</v>
      </c>
    </row>
    <row r="5" spans="1:46" s="1" customFormat="1" ht="7" customHeight="1">
      <c r="B5" s="22"/>
      <c r="L5" s="22"/>
    </row>
    <row r="6" spans="1:46" s="1" customFormat="1" ht="12" customHeight="1">
      <c r="B6" s="22"/>
      <c r="D6" s="115" t="s">
        <v>16</v>
      </c>
      <c r="L6" s="22"/>
    </row>
    <row r="7" spans="1:46" s="1" customFormat="1" ht="16.5" customHeight="1">
      <c r="B7" s="22"/>
      <c r="E7" s="383" t="str">
        <f>'Rekapitulace stavby'!K6</f>
        <v>Stavební úpravy přečerpávací stanice a odlehčovací komory 10 v ulici Sportovní</v>
      </c>
      <c r="F7" s="384"/>
      <c r="G7" s="384"/>
      <c r="H7" s="384"/>
      <c r="L7" s="22"/>
    </row>
    <row r="8" spans="1:46" s="2" customFormat="1" ht="12" customHeight="1">
      <c r="A8" s="37"/>
      <c r="B8" s="42"/>
      <c r="C8" s="37"/>
      <c r="D8" s="115" t="s">
        <v>130</v>
      </c>
      <c r="E8" s="37"/>
      <c r="F8" s="37"/>
      <c r="G8" s="37"/>
      <c r="H8" s="37"/>
      <c r="I8" s="37"/>
      <c r="J8" s="37"/>
      <c r="K8" s="37"/>
      <c r="L8" s="116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</row>
    <row r="9" spans="1:46" s="2" customFormat="1" ht="16.5" customHeight="1">
      <c r="A9" s="37"/>
      <c r="B9" s="42"/>
      <c r="C9" s="37"/>
      <c r="D9" s="37"/>
      <c r="E9" s="385" t="s">
        <v>2677</v>
      </c>
      <c r="F9" s="386"/>
      <c r="G9" s="386"/>
      <c r="H9" s="386"/>
      <c r="I9" s="37"/>
      <c r="J9" s="37"/>
      <c r="K9" s="37"/>
      <c r="L9" s="116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</row>
    <row r="10" spans="1:46" s="2" customFormat="1" ht="10">
      <c r="A10" s="37"/>
      <c r="B10" s="42"/>
      <c r="C10" s="37"/>
      <c r="D10" s="37"/>
      <c r="E10" s="37"/>
      <c r="F10" s="37"/>
      <c r="G10" s="37"/>
      <c r="H10" s="37"/>
      <c r="I10" s="37"/>
      <c r="J10" s="37"/>
      <c r="K10" s="37"/>
      <c r="L10" s="116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</row>
    <row r="11" spans="1:46" s="2" customFormat="1" ht="12" customHeight="1">
      <c r="A11" s="37"/>
      <c r="B11" s="42"/>
      <c r="C11" s="37"/>
      <c r="D11" s="115" t="s">
        <v>18</v>
      </c>
      <c r="E11" s="37"/>
      <c r="F11" s="106" t="s">
        <v>19</v>
      </c>
      <c r="G11" s="37"/>
      <c r="H11" s="37"/>
      <c r="I11" s="115" t="s">
        <v>20</v>
      </c>
      <c r="J11" s="106" t="s">
        <v>35</v>
      </c>
      <c r="K11" s="37"/>
      <c r="L11" s="116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</row>
    <row r="12" spans="1:46" s="2" customFormat="1" ht="12" customHeight="1">
      <c r="A12" s="37"/>
      <c r="B12" s="42"/>
      <c r="C12" s="37"/>
      <c r="D12" s="115" t="s">
        <v>22</v>
      </c>
      <c r="E12" s="37"/>
      <c r="F12" s="106" t="s">
        <v>23</v>
      </c>
      <c r="G12" s="37"/>
      <c r="H12" s="37"/>
      <c r="I12" s="115" t="s">
        <v>24</v>
      </c>
      <c r="J12" s="117" t="str">
        <f>'Rekapitulace stavby'!AN8</f>
        <v>31. 1. 2024</v>
      </c>
      <c r="K12" s="37"/>
      <c r="L12" s="116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</row>
    <row r="13" spans="1:46" s="2" customFormat="1" ht="10.75" customHeight="1">
      <c r="A13" s="37"/>
      <c r="B13" s="42"/>
      <c r="C13" s="37"/>
      <c r="D13" s="37"/>
      <c r="E13" s="37"/>
      <c r="F13" s="37"/>
      <c r="G13" s="37"/>
      <c r="H13" s="37"/>
      <c r="I13" s="37"/>
      <c r="J13" s="37"/>
      <c r="K13" s="37"/>
      <c r="L13" s="116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</row>
    <row r="14" spans="1:46" s="2" customFormat="1" ht="12" customHeight="1">
      <c r="A14" s="37"/>
      <c r="B14" s="42"/>
      <c r="C14" s="37"/>
      <c r="D14" s="115" t="s">
        <v>30</v>
      </c>
      <c r="E14" s="37"/>
      <c r="F14" s="37"/>
      <c r="G14" s="37"/>
      <c r="H14" s="37"/>
      <c r="I14" s="115" t="s">
        <v>31</v>
      </c>
      <c r="J14" s="106" t="s">
        <v>32</v>
      </c>
      <c r="K14" s="37"/>
      <c r="L14" s="116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</row>
    <row r="15" spans="1:46" s="2" customFormat="1" ht="18" customHeight="1">
      <c r="A15" s="37"/>
      <c r="B15" s="42"/>
      <c r="C15" s="37"/>
      <c r="D15" s="37"/>
      <c r="E15" s="106" t="s">
        <v>33</v>
      </c>
      <c r="F15" s="37"/>
      <c r="G15" s="37"/>
      <c r="H15" s="37"/>
      <c r="I15" s="115" t="s">
        <v>34</v>
      </c>
      <c r="J15" s="106" t="s">
        <v>35</v>
      </c>
      <c r="K15" s="37"/>
      <c r="L15" s="116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</row>
    <row r="16" spans="1:46" s="2" customFormat="1" ht="7" customHeight="1">
      <c r="A16" s="37"/>
      <c r="B16" s="42"/>
      <c r="C16" s="37"/>
      <c r="D16" s="37"/>
      <c r="E16" s="37"/>
      <c r="F16" s="37"/>
      <c r="G16" s="37"/>
      <c r="H16" s="37"/>
      <c r="I16" s="37"/>
      <c r="J16" s="37"/>
      <c r="K16" s="37"/>
      <c r="L16" s="116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</row>
    <row r="17" spans="1:31" s="2" customFormat="1" ht="12" customHeight="1">
      <c r="A17" s="37"/>
      <c r="B17" s="42"/>
      <c r="C17" s="37"/>
      <c r="D17" s="115" t="s">
        <v>36</v>
      </c>
      <c r="E17" s="37"/>
      <c r="F17" s="37"/>
      <c r="G17" s="37"/>
      <c r="H17" s="37"/>
      <c r="I17" s="115" t="s">
        <v>31</v>
      </c>
      <c r="J17" s="32" t="str">
        <f>'Rekapitulace stavby'!AN13</f>
        <v>47549793</v>
      </c>
      <c r="K17" s="37"/>
      <c r="L17" s="116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</row>
    <row r="18" spans="1:31" s="2" customFormat="1" ht="18" customHeight="1">
      <c r="A18" s="37"/>
      <c r="B18" s="42"/>
      <c r="C18" s="37"/>
      <c r="D18" s="37"/>
      <c r="E18" s="387" t="str">
        <f>'Rekapitulace stavby'!E14</f>
        <v>1.SčV, a.s.</v>
      </c>
      <c r="F18" s="388"/>
      <c r="G18" s="388"/>
      <c r="H18" s="388"/>
      <c r="I18" s="115" t="s">
        <v>34</v>
      </c>
      <c r="J18" s="32" t="str">
        <f>'Rekapitulace stavby'!AN14</f>
        <v>CZ47549793</v>
      </c>
      <c r="K18" s="37"/>
      <c r="L18" s="116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</row>
    <row r="19" spans="1:31" s="2" customFormat="1" ht="7" customHeight="1">
      <c r="A19" s="37"/>
      <c r="B19" s="42"/>
      <c r="C19" s="37"/>
      <c r="D19" s="37"/>
      <c r="E19" s="37"/>
      <c r="F19" s="37"/>
      <c r="G19" s="37"/>
      <c r="H19" s="37"/>
      <c r="I19" s="37"/>
      <c r="J19" s="37"/>
      <c r="K19" s="37"/>
      <c r="L19" s="116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</row>
    <row r="20" spans="1:31" s="2" customFormat="1" ht="12" customHeight="1">
      <c r="A20" s="37"/>
      <c r="B20" s="42"/>
      <c r="C20" s="37"/>
      <c r="D20" s="115" t="s">
        <v>37</v>
      </c>
      <c r="E20" s="37"/>
      <c r="F20" s="37"/>
      <c r="G20" s="37"/>
      <c r="H20" s="37"/>
      <c r="I20" s="115" t="s">
        <v>31</v>
      </c>
      <c r="J20" s="106" t="s">
        <v>35</v>
      </c>
      <c r="K20" s="37"/>
      <c r="L20" s="116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</row>
    <row r="21" spans="1:31" s="2" customFormat="1" ht="18" customHeight="1">
      <c r="A21" s="37"/>
      <c r="B21" s="42"/>
      <c r="C21" s="37"/>
      <c r="D21" s="37"/>
      <c r="E21" s="106" t="s">
        <v>38</v>
      </c>
      <c r="F21" s="37"/>
      <c r="G21" s="37"/>
      <c r="H21" s="37"/>
      <c r="I21" s="115" t="s">
        <v>34</v>
      </c>
      <c r="J21" s="106" t="s">
        <v>35</v>
      </c>
      <c r="K21" s="37"/>
      <c r="L21" s="116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</row>
    <row r="22" spans="1:31" s="2" customFormat="1" ht="7" customHeight="1">
      <c r="A22" s="37"/>
      <c r="B22" s="42"/>
      <c r="C22" s="37"/>
      <c r="D22" s="37"/>
      <c r="E22" s="37"/>
      <c r="F22" s="37"/>
      <c r="G22" s="37"/>
      <c r="H22" s="37"/>
      <c r="I22" s="37"/>
      <c r="J22" s="37"/>
      <c r="K22" s="37"/>
      <c r="L22" s="116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</row>
    <row r="23" spans="1:31" s="2" customFormat="1" ht="12" customHeight="1">
      <c r="A23" s="37"/>
      <c r="B23" s="42"/>
      <c r="C23" s="37"/>
      <c r="D23" s="115" t="s">
        <v>40</v>
      </c>
      <c r="E23" s="37"/>
      <c r="F23" s="37"/>
      <c r="G23" s="37"/>
      <c r="H23" s="37"/>
      <c r="I23" s="115" t="s">
        <v>31</v>
      </c>
      <c r="J23" s="106" t="s">
        <v>41</v>
      </c>
      <c r="K23" s="37"/>
      <c r="L23" s="116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</row>
    <row r="24" spans="1:31" s="2" customFormat="1" ht="18" customHeight="1">
      <c r="A24" s="37"/>
      <c r="B24" s="42"/>
      <c r="C24" s="37"/>
      <c r="D24" s="37"/>
      <c r="E24" s="106" t="s">
        <v>42</v>
      </c>
      <c r="F24" s="37"/>
      <c r="G24" s="37"/>
      <c r="H24" s="37"/>
      <c r="I24" s="115" t="s">
        <v>34</v>
      </c>
      <c r="J24" s="106" t="s">
        <v>35</v>
      </c>
      <c r="K24" s="37"/>
      <c r="L24" s="116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</row>
    <row r="25" spans="1:31" s="2" customFormat="1" ht="7" customHeight="1">
      <c r="A25" s="37"/>
      <c r="B25" s="42"/>
      <c r="C25" s="37"/>
      <c r="D25" s="37"/>
      <c r="E25" s="37"/>
      <c r="F25" s="37"/>
      <c r="G25" s="37"/>
      <c r="H25" s="37"/>
      <c r="I25" s="37"/>
      <c r="J25" s="37"/>
      <c r="K25" s="37"/>
      <c r="L25" s="116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</row>
    <row r="26" spans="1:31" s="2" customFormat="1" ht="12" customHeight="1">
      <c r="A26" s="37"/>
      <c r="B26" s="42"/>
      <c r="C26" s="37"/>
      <c r="D26" s="115" t="s">
        <v>43</v>
      </c>
      <c r="E26" s="37"/>
      <c r="F26" s="37"/>
      <c r="G26" s="37"/>
      <c r="H26" s="37"/>
      <c r="I26" s="37"/>
      <c r="J26" s="37"/>
      <c r="K26" s="37"/>
      <c r="L26" s="116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</row>
    <row r="27" spans="1:31" s="8" customFormat="1" ht="16.5" customHeight="1">
      <c r="A27" s="118"/>
      <c r="B27" s="119"/>
      <c r="C27" s="118"/>
      <c r="D27" s="118"/>
      <c r="E27" s="389" t="s">
        <v>35</v>
      </c>
      <c r="F27" s="389"/>
      <c r="G27" s="389"/>
      <c r="H27" s="389"/>
      <c r="I27" s="118"/>
      <c r="J27" s="118"/>
      <c r="K27" s="118"/>
      <c r="L27" s="120"/>
      <c r="S27" s="118"/>
      <c r="T27" s="118"/>
      <c r="U27" s="118"/>
      <c r="V27" s="118"/>
      <c r="W27" s="118"/>
      <c r="X27" s="118"/>
      <c r="Y27" s="118"/>
      <c r="Z27" s="118"/>
      <c r="AA27" s="118"/>
      <c r="AB27" s="118"/>
      <c r="AC27" s="118"/>
      <c r="AD27" s="118"/>
      <c r="AE27" s="118"/>
    </row>
    <row r="28" spans="1:31" s="2" customFormat="1" ht="7" customHeight="1">
      <c r="A28" s="37"/>
      <c r="B28" s="42"/>
      <c r="C28" s="37"/>
      <c r="D28" s="37"/>
      <c r="E28" s="37"/>
      <c r="F28" s="37"/>
      <c r="G28" s="37"/>
      <c r="H28" s="37"/>
      <c r="I28" s="37"/>
      <c r="J28" s="37"/>
      <c r="K28" s="37"/>
      <c r="L28" s="116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</row>
    <row r="29" spans="1:31" s="2" customFormat="1" ht="7" customHeight="1">
      <c r="A29" s="37"/>
      <c r="B29" s="42"/>
      <c r="C29" s="37"/>
      <c r="D29" s="121"/>
      <c r="E29" s="121"/>
      <c r="F29" s="121"/>
      <c r="G29" s="121"/>
      <c r="H29" s="121"/>
      <c r="I29" s="121"/>
      <c r="J29" s="121"/>
      <c r="K29" s="121"/>
      <c r="L29" s="116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</row>
    <row r="30" spans="1:31" s="2" customFormat="1" ht="25.4" customHeight="1">
      <c r="A30" s="37"/>
      <c r="B30" s="42"/>
      <c r="C30" s="37"/>
      <c r="D30" s="122" t="s">
        <v>45</v>
      </c>
      <c r="E30" s="37"/>
      <c r="F30" s="37"/>
      <c r="G30" s="37"/>
      <c r="H30" s="37"/>
      <c r="I30" s="37"/>
      <c r="J30" s="123">
        <f>ROUND(J86, 2)</f>
        <v>455091.19</v>
      </c>
      <c r="K30" s="37"/>
      <c r="L30" s="116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</row>
    <row r="31" spans="1:31" s="2" customFormat="1" ht="7" customHeight="1">
      <c r="A31" s="37"/>
      <c r="B31" s="42"/>
      <c r="C31" s="37"/>
      <c r="D31" s="121"/>
      <c r="E31" s="121"/>
      <c r="F31" s="121"/>
      <c r="G31" s="121"/>
      <c r="H31" s="121"/>
      <c r="I31" s="121"/>
      <c r="J31" s="121"/>
      <c r="K31" s="121"/>
      <c r="L31" s="116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</row>
    <row r="32" spans="1:31" s="2" customFormat="1" ht="14.4" customHeight="1">
      <c r="A32" s="37"/>
      <c r="B32" s="42"/>
      <c r="C32" s="37"/>
      <c r="D32" s="37"/>
      <c r="E32" s="37"/>
      <c r="F32" s="124" t="s">
        <v>47</v>
      </c>
      <c r="G32" s="37"/>
      <c r="H32" s="37"/>
      <c r="I32" s="124" t="s">
        <v>46</v>
      </c>
      <c r="J32" s="124" t="s">
        <v>48</v>
      </c>
      <c r="K32" s="37"/>
      <c r="L32" s="116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</row>
    <row r="33" spans="1:31" s="2" customFormat="1" ht="14.4" customHeight="1">
      <c r="A33" s="37"/>
      <c r="B33" s="42"/>
      <c r="C33" s="37"/>
      <c r="D33" s="125" t="s">
        <v>49</v>
      </c>
      <c r="E33" s="115" t="s">
        <v>50</v>
      </c>
      <c r="F33" s="126">
        <f>ROUND((SUM(BE86:BE255)),  2)</f>
        <v>455091.19</v>
      </c>
      <c r="G33" s="37"/>
      <c r="H33" s="37"/>
      <c r="I33" s="127">
        <v>0.21</v>
      </c>
      <c r="J33" s="126">
        <f>ROUND(((SUM(BE86:BE255))*I33),  2)</f>
        <v>95569.15</v>
      </c>
      <c r="K33" s="37"/>
      <c r="L33" s="116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</row>
    <row r="34" spans="1:31" s="2" customFormat="1" ht="14.4" customHeight="1">
      <c r="A34" s="37"/>
      <c r="B34" s="42"/>
      <c r="C34" s="37"/>
      <c r="D34" s="37"/>
      <c r="E34" s="115" t="s">
        <v>51</v>
      </c>
      <c r="F34" s="126">
        <f>ROUND((SUM(BF86:BF255)),  2)</f>
        <v>0</v>
      </c>
      <c r="G34" s="37"/>
      <c r="H34" s="37"/>
      <c r="I34" s="127">
        <v>0.15</v>
      </c>
      <c r="J34" s="126">
        <f>ROUND(((SUM(BF86:BF255))*I34),  2)</f>
        <v>0</v>
      </c>
      <c r="K34" s="37"/>
      <c r="L34" s="116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</row>
    <row r="35" spans="1:31" s="2" customFormat="1" ht="14.4" hidden="1" customHeight="1">
      <c r="A35" s="37"/>
      <c r="B35" s="42"/>
      <c r="C35" s="37"/>
      <c r="D35" s="37"/>
      <c r="E35" s="115" t="s">
        <v>52</v>
      </c>
      <c r="F35" s="126">
        <f>ROUND((SUM(BG86:BG255)),  2)</f>
        <v>0</v>
      </c>
      <c r="G35" s="37"/>
      <c r="H35" s="37"/>
      <c r="I35" s="127">
        <v>0.21</v>
      </c>
      <c r="J35" s="126">
        <f>0</f>
        <v>0</v>
      </c>
      <c r="K35" s="37"/>
      <c r="L35" s="116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</row>
    <row r="36" spans="1:31" s="2" customFormat="1" ht="14.4" hidden="1" customHeight="1">
      <c r="A36" s="37"/>
      <c r="B36" s="42"/>
      <c r="C36" s="37"/>
      <c r="D36" s="37"/>
      <c r="E36" s="115" t="s">
        <v>53</v>
      </c>
      <c r="F36" s="126">
        <f>ROUND((SUM(BH86:BH255)),  2)</f>
        <v>0</v>
      </c>
      <c r="G36" s="37"/>
      <c r="H36" s="37"/>
      <c r="I36" s="127">
        <v>0.15</v>
      </c>
      <c r="J36" s="126">
        <f>0</f>
        <v>0</v>
      </c>
      <c r="K36" s="37"/>
      <c r="L36" s="116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</row>
    <row r="37" spans="1:31" s="2" customFormat="1" ht="14.4" hidden="1" customHeight="1">
      <c r="A37" s="37"/>
      <c r="B37" s="42"/>
      <c r="C37" s="37"/>
      <c r="D37" s="37"/>
      <c r="E37" s="115" t="s">
        <v>54</v>
      </c>
      <c r="F37" s="126">
        <f>ROUND((SUM(BI86:BI255)),  2)</f>
        <v>0</v>
      </c>
      <c r="G37" s="37"/>
      <c r="H37" s="37"/>
      <c r="I37" s="127">
        <v>0</v>
      </c>
      <c r="J37" s="126">
        <f>0</f>
        <v>0</v>
      </c>
      <c r="K37" s="37"/>
      <c r="L37" s="116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</row>
    <row r="38" spans="1:31" s="2" customFormat="1" ht="7" customHeight="1">
      <c r="A38" s="37"/>
      <c r="B38" s="42"/>
      <c r="C38" s="37"/>
      <c r="D38" s="37"/>
      <c r="E38" s="37"/>
      <c r="F38" s="37"/>
      <c r="G38" s="37"/>
      <c r="H38" s="37"/>
      <c r="I38" s="37"/>
      <c r="J38" s="37"/>
      <c r="K38" s="37"/>
      <c r="L38" s="116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</row>
    <row r="39" spans="1:31" s="2" customFormat="1" ht="25.4" customHeight="1">
      <c r="A39" s="37"/>
      <c r="B39" s="42"/>
      <c r="C39" s="128"/>
      <c r="D39" s="129" t="s">
        <v>55</v>
      </c>
      <c r="E39" s="130"/>
      <c r="F39" s="130"/>
      <c r="G39" s="131" t="s">
        <v>56</v>
      </c>
      <c r="H39" s="132" t="s">
        <v>57</v>
      </c>
      <c r="I39" s="130"/>
      <c r="J39" s="133">
        <f>SUM(J30:J37)</f>
        <v>550660.34</v>
      </c>
      <c r="K39" s="134"/>
      <c r="L39" s="116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</row>
    <row r="40" spans="1:31" s="2" customFormat="1" ht="14.4" customHeight="1">
      <c r="A40" s="37"/>
      <c r="B40" s="135"/>
      <c r="C40" s="136"/>
      <c r="D40" s="136"/>
      <c r="E40" s="136"/>
      <c r="F40" s="136"/>
      <c r="G40" s="136"/>
      <c r="H40" s="136"/>
      <c r="I40" s="136"/>
      <c r="J40" s="136"/>
      <c r="K40" s="136"/>
      <c r="L40" s="116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</row>
    <row r="44" spans="1:31" s="2" customFormat="1" ht="7" customHeight="1">
      <c r="A44" s="37"/>
      <c r="B44" s="137"/>
      <c r="C44" s="138"/>
      <c r="D44" s="138"/>
      <c r="E44" s="138"/>
      <c r="F44" s="138"/>
      <c r="G44" s="138"/>
      <c r="H44" s="138"/>
      <c r="I44" s="138"/>
      <c r="J44" s="138"/>
      <c r="K44" s="138"/>
      <c r="L44" s="116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</row>
    <row r="45" spans="1:31" s="2" customFormat="1" ht="25" customHeight="1">
      <c r="A45" s="37"/>
      <c r="B45" s="38"/>
      <c r="C45" s="25" t="s">
        <v>132</v>
      </c>
      <c r="D45" s="39"/>
      <c r="E45" s="39"/>
      <c r="F45" s="39"/>
      <c r="G45" s="39"/>
      <c r="H45" s="39"/>
      <c r="I45" s="39"/>
      <c r="J45" s="39"/>
      <c r="K45" s="39"/>
      <c r="L45" s="116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</row>
    <row r="46" spans="1:31" s="2" customFormat="1" ht="7" customHeight="1">
      <c r="A46" s="37"/>
      <c r="B46" s="38"/>
      <c r="C46" s="39"/>
      <c r="D46" s="39"/>
      <c r="E46" s="39"/>
      <c r="F46" s="39"/>
      <c r="G46" s="39"/>
      <c r="H46" s="39"/>
      <c r="I46" s="39"/>
      <c r="J46" s="39"/>
      <c r="K46" s="39"/>
      <c r="L46" s="116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</row>
    <row r="47" spans="1:31" s="2" customFormat="1" ht="12" customHeight="1">
      <c r="A47" s="37"/>
      <c r="B47" s="38"/>
      <c r="C47" s="31" t="s">
        <v>16</v>
      </c>
      <c r="D47" s="39"/>
      <c r="E47" s="39"/>
      <c r="F47" s="39"/>
      <c r="G47" s="39"/>
      <c r="H47" s="39"/>
      <c r="I47" s="39"/>
      <c r="J47" s="39"/>
      <c r="K47" s="39"/>
      <c r="L47" s="116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</row>
    <row r="48" spans="1:31" s="2" customFormat="1" ht="16.5" customHeight="1">
      <c r="A48" s="37"/>
      <c r="B48" s="38"/>
      <c r="C48" s="39"/>
      <c r="D48" s="39"/>
      <c r="E48" s="390" t="str">
        <f>E7</f>
        <v>Stavební úpravy přečerpávací stanice a odlehčovací komory 10 v ulici Sportovní</v>
      </c>
      <c r="F48" s="391"/>
      <c r="G48" s="391"/>
      <c r="H48" s="391"/>
      <c r="I48" s="39"/>
      <c r="J48" s="39"/>
      <c r="K48" s="39"/>
      <c r="L48" s="116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</row>
    <row r="49" spans="1:47" s="2" customFormat="1" ht="12" customHeight="1">
      <c r="A49" s="37"/>
      <c r="B49" s="38"/>
      <c r="C49" s="31" t="s">
        <v>130</v>
      </c>
      <c r="D49" s="39"/>
      <c r="E49" s="39"/>
      <c r="F49" s="39"/>
      <c r="G49" s="39"/>
      <c r="H49" s="39"/>
      <c r="I49" s="39"/>
      <c r="J49" s="39"/>
      <c r="K49" s="39"/>
      <c r="L49" s="116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</row>
    <row r="50" spans="1:47" s="2" customFormat="1" ht="16.5" customHeight="1">
      <c r="A50" s="37"/>
      <c r="B50" s="38"/>
      <c r="C50" s="39"/>
      <c r="D50" s="39"/>
      <c r="E50" s="344" t="str">
        <f>E9</f>
        <v>IO 06 - Výšková úprava vodovodu</v>
      </c>
      <c r="F50" s="392"/>
      <c r="G50" s="392"/>
      <c r="H50" s="392"/>
      <c r="I50" s="39"/>
      <c r="J50" s="39"/>
      <c r="K50" s="39"/>
      <c r="L50" s="116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</row>
    <row r="51" spans="1:47" s="2" customFormat="1" ht="7" customHeight="1">
      <c r="A51" s="37"/>
      <c r="B51" s="38"/>
      <c r="C51" s="39"/>
      <c r="D51" s="39"/>
      <c r="E51" s="39"/>
      <c r="F51" s="39"/>
      <c r="G51" s="39"/>
      <c r="H51" s="39"/>
      <c r="I51" s="39"/>
      <c r="J51" s="39"/>
      <c r="K51" s="39"/>
      <c r="L51" s="116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</row>
    <row r="52" spans="1:47" s="2" customFormat="1" ht="12" customHeight="1">
      <c r="A52" s="37"/>
      <c r="B52" s="38"/>
      <c r="C52" s="31" t="s">
        <v>22</v>
      </c>
      <c r="D52" s="39"/>
      <c r="E52" s="39"/>
      <c r="F52" s="29" t="str">
        <f>F12</f>
        <v>Český Brod</v>
      </c>
      <c r="G52" s="39"/>
      <c r="H52" s="39"/>
      <c r="I52" s="31" t="s">
        <v>24</v>
      </c>
      <c r="J52" s="62" t="str">
        <f>IF(J12="","",J12)</f>
        <v>31. 1. 2024</v>
      </c>
      <c r="K52" s="39"/>
      <c r="L52" s="116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</row>
    <row r="53" spans="1:47" s="2" customFormat="1" ht="7" customHeight="1">
      <c r="A53" s="37"/>
      <c r="B53" s="38"/>
      <c r="C53" s="39"/>
      <c r="D53" s="39"/>
      <c r="E53" s="39"/>
      <c r="F53" s="39"/>
      <c r="G53" s="39"/>
      <c r="H53" s="39"/>
      <c r="I53" s="39"/>
      <c r="J53" s="39"/>
      <c r="K53" s="39"/>
      <c r="L53" s="116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</row>
    <row r="54" spans="1:47" s="2" customFormat="1" ht="15.15" customHeight="1">
      <c r="A54" s="37"/>
      <c r="B54" s="38"/>
      <c r="C54" s="31" t="s">
        <v>30</v>
      </c>
      <c r="D54" s="39"/>
      <c r="E54" s="39"/>
      <c r="F54" s="29" t="str">
        <f>E15</f>
        <v>Město Český Brod</v>
      </c>
      <c r="G54" s="39"/>
      <c r="H54" s="39"/>
      <c r="I54" s="31" t="s">
        <v>37</v>
      </c>
      <c r="J54" s="35" t="str">
        <f>E21</f>
        <v>Ing. Petr Koblenc</v>
      </c>
      <c r="K54" s="39"/>
      <c r="L54" s="116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</row>
    <row r="55" spans="1:47" s="2" customFormat="1" ht="25.65" customHeight="1">
      <c r="A55" s="37"/>
      <c r="B55" s="38"/>
      <c r="C55" s="31" t="s">
        <v>36</v>
      </c>
      <c r="D55" s="39"/>
      <c r="E55" s="39"/>
      <c r="F55" s="29" t="str">
        <f>IF(E18="","",E18)</f>
        <v>1.SčV, a.s.</v>
      </c>
      <c r="G55" s="39"/>
      <c r="H55" s="39"/>
      <c r="I55" s="31" t="s">
        <v>40</v>
      </c>
      <c r="J55" s="35" t="str">
        <f>E24</f>
        <v>Vodohospodářský rozvoj a výstavba a.s.</v>
      </c>
      <c r="K55" s="39"/>
      <c r="L55" s="116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</row>
    <row r="56" spans="1:47" s="2" customFormat="1" ht="10.25" customHeight="1">
      <c r="A56" s="37"/>
      <c r="B56" s="38"/>
      <c r="C56" s="39"/>
      <c r="D56" s="39"/>
      <c r="E56" s="39"/>
      <c r="F56" s="39"/>
      <c r="G56" s="39"/>
      <c r="H56" s="39"/>
      <c r="I56" s="39"/>
      <c r="J56" s="39"/>
      <c r="K56" s="39"/>
      <c r="L56" s="116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</row>
    <row r="57" spans="1:47" s="2" customFormat="1" ht="29.25" customHeight="1">
      <c r="A57" s="37"/>
      <c r="B57" s="38"/>
      <c r="C57" s="139" t="s">
        <v>133</v>
      </c>
      <c r="D57" s="140"/>
      <c r="E57" s="140"/>
      <c r="F57" s="140"/>
      <c r="G57" s="140"/>
      <c r="H57" s="140"/>
      <c r="I57" s="140"/>
      <c r="J57" s="141" t="s">
        <v>134</v>
      </c>
      <c r="K57" s="140"/>
      <c r="L57" s="116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</row>
    <row r="58" spans="1:47" s="2" customFormat="1" ht="10.25" customHeight="1">
      <c r="A58" s="37"/>
      <c r="B58" s="38"/>
      <c r="C58" s="39"/>
      <c r="D58" s="39"/>
      <c r="E58" s="39"/>
      <c r="F58" s="39"/>
      <c r="G58" s="39"/>
      <c r="H58" s="39"/>
      <c r="I58" s="39"/>
      <c r="J58" s="39"/>
      <c r="K58" s="39"/>
      <c r="L58" s="116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</row>
    <row r="59" spans="1:47" s="2" customFormat="1" ht="22.75" customHeight="1">
      <c r="A59" s="37"/>
      <c r="B59" s="38"/>
      <c r="C59" s="142" t="s">
        <v>77</v>
      </c>
      <c r="D59" s="39"/>
      <c r="E59" s="39"/>
      <c r="F59" s="39"/>
      <c r="G59" s="39"/>
      <c r="H59" s="39"/>
      <c r="I59" s="39"/>
      <c r="J59" s="80">
        <f>J86</f>
        <v>455091.19</v>
      </c>
      <c r="K59" s="39"/>
      <c r="L59" s="116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U59" s="19" t="s">
        <v>135</v>
      </c>
    </row>
    <row r="60" spans="1:47" s="10" customFormat="1" ht="25" customHeight="1">
      <c r="B60" s="177"/>
      <c r="C60" s="178"/>
      <c r="D60" s="179" t="s">
        <v>225</v>
      </c>
      <c r="E60" s="180"/>
      <c r="F60" s="180"/>
      <c r="G60" s="180"/>
      <c r="H60" s="180"/>
      <c r="I60" s="180"/>
      <c r="J60" s="181">
        <f>J87</f>
        <v>455091.19</v>
      </c>
      <c r="K60" s="178"/>
      <c r="L60" s="182"/>
    </row>
    <row r="61" spans="1:47" s="11" customFormat="1" ht="19.899999999999999" customHeight="1">
      <c r="B61" s="183"/>
      <c r="C61" s="100"/>
      <c r="D61" s="184" t="s">
        <v>638</v>
      </c>
      <c r="E61" s="185"/>
      <c r="F61" s="185"/>
      <c r="G61" s="185"/>
      <c r="H61" s="185"/>
      <c r="I61" s="185"/>
      <c r="J61" s="186">
        <f>J88</f>
        <v>94806.390000000014</v>
      </c>
      <c r="K61" s="100"/>
      <c r="L61" s="187"/>
    </row>
    <row r="62" spans="1:47" s="11" customFormat="1" ht="19.899999999999999" customHeight="1">
      <c r="B62" s="183"/>
      <c r="C62" s="100"/>
      <c r="D62" s="184" t="s">
        <v>639</v>
      </c>
      <c r="E62" s="185"/>
      <c r="F62" s="185"/>
      <c r="G62" s="185"/>
      <c r="H62" s="185"/>
      <c r="I62" s="185"/>
      <c r="J62" s="186">
        <f>J131</f>
        <v>25508.9</v>
      </c>
      <c r="K62" s="100"/>
      <c r="L62" s="187"/>
    </row>
    <row r="63" spans="1:47" s="11" customFormat="1" ht="19.899999999999999" customHeight="1">
      <c r="B63" s="183"/>
      <c r="C63" s="100"/>
      <c r="D63" s="184" t="s">
        <v>640</v>
      </c>
      <c r="E63" s="185"/>
      <c r="F63" s="185"/>
      <c r="G63" s="185"/>
      <c r="H63" s="185"/>
      <c r="I63" s="185"/>
      <c r="J63" s="186">
        <f>J146</f>
        <v>61032.73</v>
      </c>
      <c r="K63" s="100"/>
      <c r="L63" s="187"/>
    </row>
    <row r="64" spans="1:47" s="11" customFormat="1" ht="19.899999999999999" customHeight="1">
      <c r="B64" s="183"/>
      <c r="C64" s="100"/>
      <c r="D64" s="184" t="s">
        <v>854</v>
      </c>
      <c r="E64" s="185"/>
      <c r="F64" s="185"/>
      <c r="G64" s="185"/>
      <c r="H64" s="185"/>
      <c r="I64" s="185"/>
      <c r="J64" s="186">
        <f>J167</f>
        <v>208162.25000000003</v>
      </c>
      <c r="K64" s="100"/>
      <c r="L64" s="187"/>
    </row>
    <row r="65" spans="1:31" s="11" customFormat="1" ht="19.899999999999999" customHeight="1">
      <c r="B65" s="183"/>
      <c r="C65" s="100"/>
      <c r="D65" s="184" t="s">
        <v>856</v>
      </c>
      <c r="E65" s="185"/>
      <c r="F65" s="185"/>
      <c r="G65" s="185"/>
      <c r="H65" s="185"/>
      <c r="I65" s="185"/>
      <c r="J65" s="186">
        <f>J224</f>
        <v>62016.24</v>
      </c>
      <c r="K65" s="100"/>
      <c r="L65" s="187"/>
    </row>
    <row r="66" spans="1:31" s="11" customFormat="1" ht="19.899999999999999" customHeight="1">
      <c r="B66" s="183"/>
      <c r="C66" s="100"/>
      <c r="D66" s="184" t="s">
        <v>239</v>
      </c>
      <c r="E66" s="185"/>
      <c r="F66" s="185"/>
      <c r="G66" s="185"/>
      <c r="H66" s="185"/>
      <c r="I66" s="185"/>
      <c r="J66" s="186">
        <f>J253</f>
        <v>3564.68</v>
      </c>
      <c r="K66" s="100"/>
      <c r="L66" s="187"/>
    </row>
    <row r="67" spans="1:31" s="2" customFormat="1" ht="21.75" customHeight="1">
      <c r="A67" s="37"/>
      <c r="B67" s="38"/>
      <c r="C67" s="39"/>
      <c r="D67" s="39"/>
      <c r="E67" s="39"/>
      <c r="F67" s="39"/>
      <c r="G67" s="39"/>
      <c r="H67" s="39"/>
      <c r="I67" s="39"/>
      <c r="J67" s="39"/>
      <c r="K67" s="39"/>
      <c r="L67" s="116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</row>
    <row r="68" spans="1:31" s="2" customFormat="1" ht="7" customHeight="1">
      <c r="A68" s="37"/>
      <c r="B68" s="50"/>
      <c r="C68" s="51"/>
      <c r="D68" s="51"/>
      <c r="E68" s="51"/>
      <c r="F68" s="51"/>
      <c r="G68" s="51"/>
      <c r="H68" s="51"/>
      <c r="I68" s="51"/>
      <c r="J68" s="51"/>
      <c r="K68" s="51"/>
      <c r="L68" s="116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</row>
    <row r="72" spans="1:31" s="2" customFormat="1" ht="7" customHeight="1">
      <c r="A72" s="37"/>
      <c r="B72" s="52"/>
      <c r="C72" s="53"/>
      <c r="D72" s="53"/>
      <c r="E72" s="53"/>
      <c r="F72" s="53"/>
      <c r="G72" s="53"/>
      <c r="H72" s="53"/>
      <c r="I72" s="53"/>
      <c r="J72" s="53"/>
      <c r="K72" s="53"/>
      <c r="L72" s="116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</row>
    <row r="73" spans="1:31" s="2" customFormat="1" ht="25" customHeight="1">
      <c r="A73" s="37"/>
      <c r="B73" s="38"/>
      <c r="C73" s="25" t="s">
        <v>136</v>
      </c>
      <c r="D73" s="39"/>
      <c r="E73" s="39"/>
      <c r="F73" s="39"/>
      <c r="G73" s="39"/>
      <c r="H73" s="39"/>
      <c r="I73" s="39"/>
      <c r="J73" s="39"/>
      <c r="K73" s="39"/>
      <c r="L73" s="116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</row>
    <row r="74" spans="1:31" s="2" customFormat="1" ht="7" customHeight="1">
      <c r="A74" s="37"/>
      <c r="B74" s="38"/>
      <c r="C74" s="39"/>
      <c r="D74" s="39"/>
      <c r="E74" s="39"/>
      <c r="F74" s="39"/>
      <c r="G74" s="39"/>
      <c r="H74" s="39"/>
      <c r="I74" s="39"/>
      <c r="J74" s="39"/>
      <c r="K74" s="39"/>
      <c r="L74" s="116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</row>
    <row r="75" spans="1:31" s="2" customFormat="1" ht="12" customHeight="1">
      <c r="A75" s="37"/>
      <c r="B75" s="38"/>
      <c r="C75" s="31" t="s">
        <v>16</v>
      </c>
      <c r="D75" s="39"/>
      <c r="E75" s="39"/>
      <c r="F75" s="39"/>
      <c r="G75" s="39"/>
      <c r="H75" s="39"/>
      <c r="I75" s="39"/>
      <c r="J75" s="39"/>
      <c r="K75" s="39"/>
      <c r="L75" s="116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</row>
    <row r="76" spans="1:31" s="2" customFormat="1" ht="16.5" customHeight="1">
      <c r="A76" s="37"/>
      <c r="B76" s="38"/>
      <c r="C76" s="39"/>
      <c r="D76" s="39"/>
      <c r="E76" s="390" t="str">
        <f>E7</f>
        <v>Stavební úpravy přečerpávací stanice a odlehčovací komory 10 v ulici Sportovní</v>
      </c>
      <c r="F76" s="391"/>
      <c r="G76" s="391"/>
      <c r="H76" s="391"/>
      <c r="I76" s="39"/>
      <c r="J76" s="39"/>
      <c r="K76" s="39"/>
      <c r="L76" s="116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</row>
    <row r="77" spans="1:31" s="2" customFormat="1" ht="12" customHeight="1">
      <c r="A77" s="37"/>
      <c r="B77" s="38"/>
      <c r="C77" s="31" t="s">
        <v>130</v>
      </c>
      <c r="D77" s="39"/>
      <c r="E77" s="39"/>
      <c r="F77" s="39"/>
      <c r="G77" s="39"/>
      <c r="H77" s="39"/>
      <c r="I77" s="39"/>
      <c r="J77" s="39"/>
      <c r="K77" s="39"/>
      <c r="L77" s="116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</row>
    <row r="78" spans="1:31" s="2" customFormat="1" ht="16.5" customHeight="1">
      <c r="A78" s="37"/>
      <c r="B78" s="38"/>
      <c r="C78" s="39"/>
      <c r="D78" s="39"/>
      <c r="E78" s="344" t="str">
        <f>E9</f>
        <v>IO 06 - Výšková úprava vodovodu</v>
      </c>
      <c r="F78" s="392"/>
      <c r="G78" s="392"/>
      <c r="H78" s="392"/>
      <c r="I78" s="39"/>
      <c r="J78" s="39"/>
      <c r="K78" s="39"/>
      <c r="L78" s="116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</row>
    <row r="79" spans="1:31" s="2" customFormat="1" ht="7" customHeight="1">
      <c r="A79" s="37"/>
      <c r="B79" s="38"/>
      <c r="C79" s="39"/>
      <c r="D79" s="39"/>
      <c r="E79" s="39"/>
      <c r="F79" s="39"/>
      <c r="G79" s="39"/>
      <c r="H79" s="39"/>
      <c r="I79" s="39"/>
      <c r="J79" s="39"/>
      <c r="K79" s="39"/>
      <c r="L79" s="116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</row>
    <row r="80" spans="1:31" s="2" customFormat="1" ht="12" customHeight="1">
      <c r="A80" s="37"/>
      <c r="B80" s="38"/>
      <c r="C80" s="31" t="s">
        <v>22</v>
      </c>
      <c r="D80" s="39"/>
      <c r="E80" s="39"/>
      <c r="F80" s="29" t="str">
        <f>F12</f>
        <v>Český Brod</v>
      </c>
      <c r="G80" s="39"/>
      <c r="H80" s="39"/>
      <c r="I80" s="31" t="s">
        <v>24</v>
      </c>
      <c r="J80" s="62" t="str">
        <f>IF(J12="","",J12)</f>
        <v>31. 1. 2024</v>
      </c>
      <c r="K80" s="39"/>
      <c r="L80" s="116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</row>
    <row r="81" spans="1:65" s="2" customFormat="1" ht="7" customHeight="1">
      <c r="A81" s="37"/>
      <c r="B81" s="38"/>
      <c r="C81" s="39"/>
      <c r="D81" s="39"/>
      <c r="E81" s="39"/>
      <c r="F81" s="39"/>
      <c r="G81" s="39"/>
      <c r="H81" s="39"/>
      <c r="I81" s="39"/>
      <c r="J81" s="39"/>
      <c r="K81" s="39"/>
      <c r="L81" s="116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</row>
    <row r="82" spans="1:65" s="2" customFormat="1" ht="15.15" customHeight="1">
      <c r="A82" s="37"/>
      <c r="B82" s="38"/>
      <c r="C82" s="31" t="s">
        <v>30</v>
      </c>
      <c r="D82" s="39"/>
      <c r="E82" s="39"/>
      <c r="F82" s="29" t="str">
        <f>E15</f>
        <v>Město Český Brod</v>
      </c>
      <c r="G82" s="39"/>
      <c r="H82" s="39"/>
      <c r="I82" s="31" t="s">
        <v>37</v>
      </c>
      <c r="J82" s="35" t="str">
        <f>E21</f>
        <v>Ing. Petr Koblenc</v>
      </c>
      <c r="K82" s="39"/>
      <c r="L82" s="116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</row>
    <row r="83" spans="1:65" s="2" customFormat="1" ht="25.65" customHeight="1">
      <c r="A83" s="37"/>
      <c r="B83" s="38"/>
      <c r="C83" s="31" t="s">
        <v>36</v>
      </c>
      <c r="D83" s="39"/>
      <c r="E83" s="39"/>
      <c r="F83" s="29" t="str">
        <f>IF(E18="","",E18)</f>
        <v>1.SčV, a.s.</v>
      </c>
      <c r="G83" s="39"/>
      <c r="H83" s="39"/>
      <c r="I83" s="31" t="s">
        <v>40</v>
      </c>
      <c r="J83" s="35" t="str">
        <f>E24</f>
        <v>Vodohospodářský rozvoj a výstavba a.s.</v>
      </c>
      <c r="K83" s="39"/>
      <c r="L83" s="116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</row>
    <row r="84" spans="1:65" s="2" customFormat="1" ht="10.25" customHeight="1">
      <c r="A84" s="37"/>
      <c r="B84" s="38"/>
      <c r="C84" s="39"/>
      <c r="D84" s="39"/>
      <c r="E84" s="39"/>
      <c r="F84" s="39"/>
      <c r="G84" s="39"/>
      <c r="H84" s="39"/>
      <c r="I84" s="39"/>
      <c r="J84" s="39"/>
      <c r="K84" s="39"/>
      <c r="L84" s="116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</row>
    <row r="85" spans="1:65" s="9" customFormat="1" ht="29.25" customHeight="1">
      <c r="A85" s="143"/>
      <c r="B85" s="144"/>
      <c r="C85" s="145" t="s">
        <v>137</v>
      </c>
      <c r="D85" s="146" t="s">
        <v>64</v>
      </c>
      <c r="E85" s="146" t="s">
        <v>60</v>
      </c>
      <c r="F85" s="146" t="s">
        <v>61</v>
      </c>
      <c r="G85" s="146" t="s">
        <v>138</v>
      </c>
      <c r="H85" s="146" t="s">
        <v>139</v>
      </c>
      <c r="I85" s="146" t="s">
        <v>140</v>
      </c>
      <c r="J85" s="146" t="s">
        <v>134</v>
      </c>
      <c r="K85" s="147" t="s">
        <v>141</v>
      </c>
      <c r="L85" s="148"/>
      <c r="M85" s="71" t="s">
        <v>35</v>
      </c>
      <c r="N85" s="72" t="s">
        <v>49</v>
      </c>
      <c r="O85" s="72" t="s">
        <v>142</v>
      </c>
      <c r="P85" s="72" t="s">
        <v>143</v>
      </c>
      <c r="Q85" s="72" t="s">
        <v>144</v>
      </c>
      <c r="R85" s="72" t="s">
        <v>145</v>
      </c>
      <c r="S85" s="72" t="s">
        <v>146</v>
      </c>
      <c r="T85" s="73" t="s">
        <v>147</v>
      </c>
      <c r="U85" s="143"/>
      <c r="V85" s="143"/>
      <c r="W85" s="143"/>
      <c r="X85" s="143"/>
      <c r="Y85" s="143"/>
      <c r="Z85" s="143"/>
      <c r="AA85" s="143"/>
      <c r="AB85" s="143"/>
      <c r="AC85" s="143"/>
      <c r="AD85" s="143"/>
      <c r="AE85" s="143"/>
    </row>
    <row r="86" spans="1:65" s="2" customFormat="1" ht="22.75" customHeight="1">
      <c r="A86" s="37"/>
      <c r="B86" s="38"/>
      <c r="C86" s="78" t="s">
        <v>148</v>
      </c>
      <c r="D86" s="39"/>
      <c r="E86" s="39"/>
      <c r="F86" s="39"/>
      <c r="G86" s="39"/>
      <c r="H86" s="39"/>
      <c r="I86" s="39"/>
      <c r="J86" s="149">
        <f>BK86</f>
        <v>455091.19</v>
      </c>
      <c r="K86" s="39"/>
      <c r="L86" s="42"/>
      <c r="M86" s="74"/>
      <c r="N86" s="150"/>
      <c r="O86" s="75"/>
      <c r="P86" s="151">
        <f>P87</f>
        <v>0</v>
      </c>
      <c r="Q86" s="75"/>
      <c r="R86" s="151">
        <f>R87</f>
        <v>3.0787148000000002</v>
      </c>
      <c r="S86" s="75"/>
      <c r="T86" s="152">
        <f>T87</f>
        <v>0</v>
      </c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T86" s="19" t="s">
        <v>78</v>
      </c>
      <c r="AU86" s="19" t="s">
        <v>135</v>
      </c>
      <c r="BK86" s="153">
        <f>BK87</f>
        <v>455091.19</v>
      </c>
    </row>
    <row r="87" spans="1:65" s="12" customFormat="1" ht="25.9" customHeight="1">
      <c r="B87" s="188"/>
      <c r="C87" s="189"/>
      <c r="D87" s="190" t="s">
        <v>78</v>
      </c>
      <c r="E87" s="191" t="s">
        <v>240</v>
      </c>
      <c r="F87" s="191" t="s">
        <v>241</v>
      </c>
      <c r="G87" s="189"/>
      <c r="H87" s="189"/>
      <c r="I87" s="192"/>
      <c r="J87" s="193">
        <f>BK87</f>
        <v>455091.19</v>
      </c>
      <c r="K87" s="189"/>
      <c r="L87" s="194"/>
      <c r="M87" s="195"/>
      <c r="N87" s="196"/>
      <c r="O87" s="196"/>
      <c r="P87" s="197">
        <f>P88+P131+P146+P167+P224+P253</f>
        <v>0</v>
      </c>
      <c r="Q87" s="196"/>
      <c r="R87" s="197">
        <f>R88+R131+R146+R167+R224+R253</f>
        <v>3.0787148000000002</v>
      </c>
      <c r="S87" s="196"/>
      <c r="T87" s="198">
        <f>T88+T131+T146+T167+T224+T253</f>
        <v>0</v>
      </c>
      <c r="AR87" s="199" t="s">
        <v>87</v>
      </c>
      <c r="AT87" s="200" t="s">
        <v>78</v>
      </c>
      <c r="AU87" s="200" t="s">
        <v>79</v>
      </c>
      <c r="AY87" s="199" t="s">
        <v>154</v>
      </c>
      <c r="BK87" s="201">
        <f>BK88+BK131+BK146+BK167+BK224+BK253</f>
        <v>455091.19</v>
      </c>
    </row>
    <row r="88" spans="1:65" s="12" customFormat="1" ht="22.75" customHeight="1">
      <c r="B88" s="188"/>
      <c r="C88" s="189"/>
      <c r="D88" s="190" t="s">
        <v>78</v>
      </c>
      <c r="E88" s="202" t="s">
        <v>642</v>
      </c>
      <c r="F88" s="202" t="s">
        <v>643</v>
      </c>
      <c r="G88" s="189"/>
      <c r="H88" s="189"/>
      <c r="I88" s="192"/>
      <c r="J88" s="203">
        <f>BK88</f>
        <v>94806.390000000014</v>
      </c>
      <c r="K88" s="189"/>
      <c r="L88" s="194"/>
      <c r="M88" s="195"/>
      <c r="N88" s="196"/>
      <c r="O88" s="196"/>
      <c r="P88" s="197">
        <f>SUM(P89:P130)</f>
        <v>0</v>
      </c>
      <c r="Q88" s="196"/>
      <c r="R88" s="197">
        <f>SUM(R89:R130)</f>
        <v>0.6598248000000001</v>
      </c>
      <c r="S88" s="196"/>
      <c r="T88" s="198">
        <f>SUM(T89:T130)</f>
        <v>0</v>
      </c>
      <c r="AR88" s="199" t="s">
        <v>87</v>
      </c>
      <c r="AT88" s="200" t="s">
        <v>78</v>
      </c>
      <c r="AU88" s="200" t="s">
        <v>87</v>
      </c>
      <c r="AY88" s="199" t="s">
        <v>154</v>
      </c>
      <c r="BK88" s="201">
        <f>SUM(BK89:BK130)</f>
        <v>94806.390000000014</v>
      </c>
    </row>
    <row r="89" spans="1:65" s="2" customFormat="1" ht="21.75" customHeight="1">
      <c r="A89" s="37"/>
      <c r="B89" s="38"/>
      <c r="C89" s="154" t="s">
        <v>87</v>
      </c>
      <c r="D89" s="154" t="s">
        <v>149</v>
      </c>
      <c r="E89" s="155" t="s">
        <v>857</v>
      </c>
      <c r="F89" s="156" t="s">
        <v>858</v>
      </c>
      <c r="G89" s="157" t="s">
        <v>859</v>
      </c>
      <c r="H89" s="158">
        <v>25</v>
      </c>
      <c r="I89" s="159">
        <v>73</v>
      </c>
      <c r="J89" s="160">
        <f>ROUND(I89*H89,2)</f>
        <v>1825</v>
      </c>
      <c r="K89" s="156" t="s">
        <v>251</v>
      </c>
      <c r="L89" s="42"/>
      <c r="M89" s="161" t="s">
        <v>35</v>
      </c>
      <c r="N89" s="162" t="s">
        <v>50</v>
      </c>
      <c r="O89" s="67"/>
      <c r="P89" s="163">
        <f>O89*H89</f>
        <v>0</v>
      </c>
      <c r="Q89" s="163">
        <v>4.0000000000000003E-5</v>
      </c>
      <c r="R89" s="163">
        <f>Q89*H89</f>
        <v>1E-3</v>
      </c>
      <c r="S89" s="163">
        <v>0</v>
      </c>
      <c r="T89" s="164">
        <f>S89*H89</f>
        <v>0</v>
      </c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R89" s="165" t="s">
        <v>163</v>
      </c>
      <c r="AT89" s="165" t="s">
        <v>149</v>
      </c>
      <c r="AU89" s="165" t="s">
        <v>89</v>
      </c>
      <c r="AY89" s="19" t="s">
        <v>154</v>
      </c>
      <c r="BE89" s="166">
        <f>IF(N89="základní",J89,0)</f>
        <v>1825</v>
      </c>
      <c r="BF89" s="166">
        <f>IF(N89="snížená",J89,0)</f>
        <v>0</v>
      </c>
      <c r="BG89" s="166">
        <f>IF(N89="zákl. přenesená",J89,0)</f>
        <v>0</v>
      </c>
      <c r="BH89" s="166">
        <f>IF(N89="sníž. přenesená",J89,0)</f>
        <v>0</v>
      </c>
      <c r="BI89" s="166">
        <f>IF(N89="nulová",J89,0)</f>
        <v>0</v>
      </c>
      <c r="BJ89" s="19" t="s">
        <v>87</v>
      </c>
      <c r="BK89" s="166">
        <f>ROUND(I89*H89,2)</f>
        <v>1825</v>
      </c>
      <c r="BL89" s="19" t="s">
        <v>163</v>
      </c>
      <c r="BM89" s="165" t="s">
        <v>2678</v>
      </c>
    </row>
    <row r="90" spans="1:65" s="2" customFormat="1" ht="10">
      <c r="A90" s="37"/>
      <c r="B90" s="38"/>
      <c r="C90" s="39"/>
      <c r="D90" s="215" t="s">
        <v>253</v>
      </c>
      <c r="E90" s="39"/>
      <c r="F90" s="216" t="s">
        <v>861</v>
      </c>
      <c r="G90" s="39"/>
      <c r="H90" s="39"/>
      <c r="I90" s="169"/>
      <c r="J90" s="39"/>
      <c r="K90" s="39"/>
      <c r="L90" s="42"/>
      <c r="M90" s="170"/>
      <c r="N90" s="171"/>
      <c r="O90" s="67"/>
      <c r="P90" s="67"/>
      <c r="Q90" s="67"/>
      <c r="R90" s="67"/>
      <c r="S90" s="67"/>
      <c r="T90" s="68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T90" s="19" t="s">
        <v>253</v>
      </c>
      <c r="AU90" s="19" t="s">
        <v>89</v>
      </c>
    </row>
    <row r="91" spans="1:65" s="13" customFormat="1" ht="10">
      <c r="B91" s="204"/>
      <c r="C91" s="205"/>
      <c r="D91" s="167" t="s">
        <v>247</v>
      </c>
      <c r="E91" s="206" t="s">
        <v>35</v>
      </c>
      <c r="F91" s="207" t="s">
        <v>1385</v>
      </c>
      <c r="G91" s="205"/>
      <c r="H91" s="208">
        <v>25</v>
      </c>
      <c r="I91" s="209"/>
      <c r="J91" s="205"/>
      <c r="K91" s="205"/>
      <c r="L91" s="210"/>
      <c r="M91" s="211"/>
      <c r="N91" s="212"/>
      <c r="O91" s="212"/>
      <c r="P91" s="212"/>
      <c r="Q91" s="212"/>
      <c r="R91" s="212"/>
      <c r="S91" s="212"/>
      <c r="T91" s="213"/>
      <c r="AT91" s="214" t="s">
        <v>247</v>
      </c>
      <c r="AU91" s="214" t="s">
        <v>89</v>
      </c>
      <c r="AV91" s="13" t="s">
        <v>89</v>
      </c>
      <c r="AW91" s="13" t="s">
        <v>39</v>
      </c>
      <c r="AX91" s="13" t="s">
        <v>87</v>
      </c>
      <c r="AY91" s="214" t="s">
        <v>154</v>
      </c>
    </row>
    <row r="92" spans="1:65" s="2" customFormat="1" ht="24.15" customHeight="1">
      <c r="A92" s="37"/>
      <c r="B92" s="38"/>
      <c r="C92" s="154" t="s">
        <v>89</v>
      </c>
      <c r="D92" s="154" t="s">
        <v>149</v>
      </c>
      <c r="E92" s="155" t="s">
        <v>868</v>
      </c>
      <c r="F92" s="156" t="s">
        <v>869</v>
      </c>
      <c r="G92" s="157" t="s">
        <v>870</v>
      </c>
      <c r="H92" s="158">
        <v>30</v>
      </c>
      <c r="I92" s="159">
        <v>35</v>
      </c>
      <c r="J92" s="160">
        <f>ROUND(I92*H92,2)</f>
        <v>1050</v>
      </c>
      <c r="K92" s="156" t="s">
        <v>251</v>
      </c>
      <c r="L92" s="42"/>
      <c r="M92" s="161" t="s">
        <v>35</v>
      </c>
      <c r="N92" s="162" t="s">
        <v>50</v>
      </c>
      <c r="O92" s="67"/>
      <c r="P92" s="163">
        <f>O92*H92</f>
        <v>0</v>
      </c>
      <c r="Q92" s="163">
        <v>0</v>
      </c>
      <c r="R92" s="163">
        <f>Q92*H92</f>
        <v>0</v>
      </c>
      <c r="S92" s="163">
        <v>0</v>
      </c>
      <c r="T92" s="164">
        <f>S92*H92</f>
        <v>0</v>
      </c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R92" s="165" t="s">
        <v>163</v>
      </c>
      <c r="AT92" s="165" t="s">
        <v>149</v>
      </c>
      <c r="AU92" s="165" t="s">
        <v>89</v>
      </c>
      <c r="AY92" s="19" t="s">
        <v>154</v>
      </c>
      <c r="BE92" s="166">
        <f>IF(N92="základní",J92,0)</f>
        <v>1050</v>
      </c>
      <c r="BF92" s="166">
        <f>IF(N92="snížená",J92,0)</f>
        <v>0</v>
      </c>
      <c r="BG92" s="166">
        <f>IF(N92="zákl. přenesená",J92,0)</f>
        <v>0</v>
      </c>
      <c r="BH92" s="166">
        <f>IF(N92="sníž. přenesená",J92,0)</f>
        <v>0</v>
      </c>
      <c r="BI92" s="166">
        <f>IF(N92="nulová",J92,0)</f>
        <v>0</v>
      </c>
      <c r="BJ92" s="19" t="s">
        <v>87</v>
      </c>
      <c r="BK92" s="166">
        <f>ROUND(I92*H92,2)</f>
        <v>1050</v>
      </c>
      <c r="BL92" s="19" t="s">
        <v>163</v>
      </c>
      <c r="BM92" s="165" t="s">
        <v>2679</v>
      </c>
    </row>
    <row r="93" spans="1:65" s="2" customFormat="1" ht="10">
      <c r="A93" s="37"/>
      <c r="B93" s="38"/>
      <c r="C93" s="39"/>
      <c r="D93" s="215" t="s">
        <v>253</v>
      </c>
      <c r="E93" s="39"/>
      <c r="F93" s="216" t="s">
        <v>872</v>
      </c>
      <c r="G93" s="39"/>
      <c r="H93" s="39"/>
      <c r="I93" s="169"/>
      <c r="J93" s="39"/>
      <c r="K93" s="39"/>
      <c r="L93" s="42"/>
      <c r="M93" s="170"/>
      <c r="N93" s="171"/>
      <c r="O93" s="67"/>
      <c r="P93" s="67"/>
      <c r="Q93" s="67"/>
      <c r="R93" s="67"/>
      <c r="S93" s="67"/>
      <c r="T93" s="68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T93" s="19" t="s">
        <v>253</v>
      </c>
      <c r="AU93" s="19" t="s">
        <v>89</v>
      </c>
    </row>
    <row r="94" spans="1:65" s="13" customFormat="1" ht="10">
      <c r="B94" s="204"/>
      <c r="C94" s="205"/>
      <c r="D94" s="167" t="s">
        <v>247</v>
      </c>
      <c r="E94" s="206" t="s">
        <v>35</v>
      </c>
      <c r="F94" s="207" t="s">
        <v>1387</v>
      </c>
      <c r="G94" s="205"/>
      <c r="H94" s="208">
        <v>30</v>
      </c>
      <c r="I94" s="209"/>
      <c r="J94" s="205"/>
      <c r="K94" s="205"/>
      <c r="L94" s="210"/>
      <c r="M94" s="211"/>
      <c r="N94" s="212"/>
      <c r="O94" s="212"/>
      <c r="P94" s="212"/>
      <c r="Q94" s="212"/>
      <c r="R94" s="212"/>
      <c r="S94" s="212"/>
      <c r="T94" s="213"/>
      <c r="AT94" s="214" t="s">
        <v>247</v>
      </c>
      <c r="AU94" s="214" t="s">
        <v>89</v>
      </c>
      <c r="AV94" s="13" t="s">
        <v>89</v>
      </c>
      <c r="AW94" s="13" t="s">
        <v>39</v>
      </c>
      <c r="AX94" s="13" t="s">
        <v>87</v>
      </c>
      <c r="AY94" s="214" t="s">
        <v>154</v>
      </c>
    </row>
    <row r="95" spans="1:65" s="2" customFormat="1" ht="49" customHeight="1">
      <c r="A95" s="37"/>
      <c r="B95" s="38"/>
      <c r="C95" s="154" t="s">
        <v>159</v>
      </c>
      <c r="D95" s="154" t="s">
        <v>149</v>
      </c>
      <c r="E95" s="155" t="s">
        <v>644</v>
      </c>
      <c r="F95" s="156" t="s">
        <v>645</v>
      </c>
      <c r="G95" s="157" t="s">
        <v>274</v>
      </c>
      <c r="H95" s="158">
        <v>16.100000000000001</v>
      </c>
      <c r="I95" s="159">
        <v>306</v>
      </c>
      <c r="J95" s="160">
        <f>ROUND(I95*H95,2)</f>
        <v>4926.6000000000004</v>
      </c>
      <c r="K95" s="156" t="s">
        <v>251</v>
      </c>
      <c r="L95" s="42"/>
      <c r="M95" s="161" t="s">
        <v>35</v>
      </c>
      <c r="N95" s="162" t="s">
        <v>50</v>
      </c>
      <c r="O95" s="67"/>
      <c r="P95" s="163">
        <f>O95*H95</f>
        <v>0</v>
      </c>
      <c r="Q95" s="163">
        <v>3.6900000000000002E-2</v>
      </c>
      <c r="R95" s="163">
        <f>Q95*H95</f>
        <v>0.59409000000000012</v>
      </c>
      <c r="S95" s="163">
        <v>0</v>
      </c>
      <c r="T95" s="164">
        <f>S95*H95</f>
        <v>0</v>
      </c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R95" s="165" t="s">
        <v>163</v>
      </c>
      <c r="AT95" s="165" t="s">
        <v>149</v>
      </c>
      <c r="AU95" s="165" t="s">
        <v>89</v>
      </c>
      <c r="AY95" s="19" t="s">
        <v>154</v>
      </c>
      <c r="BE95" s="166">
        <f>IF(N95="základní",J95,0)</f>
        <v>4926.6000000000004</v>
      </c>
      <c r="BF95" s="166">
        <f>IF(N95="snížená",J95,0)</f>
        <v>0</v>
      </c>
      <c r="BG95" s="166">
        <f>IF(N95="zákl. přenesená",J95,0)</f>
        <v>0</v>
      </c>
      <c r="BH95" s="166">
        <f>IF(N95="sníž. přenesená",J95,0)</f>
        <v>0</v>
      </c>
      <c r="BI95" s="166">
        <f>IF(N95="nulová",J95,0)</f>
        <v>0</v>
      </c>
      <c r="BJ95" s="19" t="s">
        <v>87</v>
      </c>
      <c r="BK95" s="166">
        <f>ROUND(I95*H95,2)</f>
        <v>4926.6000000000004</v>
      </c>
      <c r="BL95" s="19" t="s">
        <v>163</v>
      </c>
      <c r="BM95" s="165" t="s">
        <v>2680</v>
      </c>
    </row>
    <row r="96" spans="1:65" s="2" customFormat="1" ht="10">
      <c r="A96" s="37"/>
      <c r="B96" s="38"/>
      <c r="C96" s="39"/>
      <c r="D96" s="215" t="s">
        <v>253</v>
      </c>
      <c r="E96" s="39"/>
      <c r="F96" s="216" t="s">
        <v>647</v>
      </c>
      <c r="G96" s="39"/>
      <c r="H96" s="39"/>
      <c r="I96" s="169"/>
      <c r="J96" s="39"/>
      <c r="K96" s="39"/>
      <c r="L96" s="42"/>
      <c r="M96" s="170"/>
      <c r="N96" s="171"/>
      <c r="O96" s="67"/>
      <c r="P96" s="67"/>
      <c r="Q96" s="67"/>
      <c r="R96" s="67"/>
      <c r="S96" s="67"/>
      <c r="T96" s="68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T96" s="19" t="s">
        <v>253</v>
      </c>
      <c r="AU96" s="19" t="s">
        <v>89</v>
      </c>
    </row>
    <row r="97" spans="1:65" s="13" customFormat="1" ht="10">
      <c r="B97" s="204"/>
      <c r="C97" s="205"/>
      <c r="D97" s="167" t="s">
        <v>247</v>
      </c>
      <c r="E97" s="206" t="s">
        <v>35</v>
      </c>
      <c r="F97" s="207" t="s">
        <v>2681</v>
      </c>
      <c r="G97" s="205"/>
      <c r="H97" s="208">
        <v>1.1000000000000001</v>
      </c>
      <c r="I97" s="209"/>
      <c r="J97" s="205"/>
      <c r="K97" s="205"/>
      <c r="L97" s="210"/>
      <c r="M97" s="211"/>
      <c r="N97" s="212"/>
      <c r="O97" s="212"/>
      <c r="P97" s="212"/>
      <c r="Q97" s="212"/>
      <c r="R97" s="212"/>
      <c r="S97" s="212"/>
      <c r="T97" s="213"/>
      <c r="AT97" s="214" t="s">
        <v>247</v>
      </c>
      <c r="AU97" s="214" t="s">
        <v>89</v>
      </c>
      <c r="AV97" s="13" t="s">
        <v>89</v>
      </c>
      <c r="AW97" s="13" t="s">
        <v>39</v>
      </c>
      <c r="AX97" s="13" t="s">
        <v>79</v>
      </c>
      <c r="AY97" s="214" t="s">
        <v>154</v>
      </c>
    </row>
    <row r="98" spans="1:65" s="13" customFormat="1" ht="10">
      <c r="B98" s="204"/>
      <c r="C98" s="205"/>
      <c r="D98" s="167" t="s">
        <v>247</v>
      </c>
      <c r="E98" s="206" t="s">
        <v>35</v>
      </c>
      <c r="F98" s="207" t="s">
        <v>2682</v>
      </c>
      <c r="G98" s="205"/>
      <c r="H98" s="208">
        <v>15</v>
      </c>
      <c r="I98" s="209"/>
      <c r="J98" s="205"/>
      <c r="K98" s="205"/>
      <c r="L98" s="210"/>
      <c r="M98" s="211"/>
      <c r="N98" s="212"/>
      <c r="O98" s="212"/>
      <c r="P98" s="212"/>
      <c r="Q98" s="212"/>
      <c r="R98" s="212"/>
      <c r="S98" s="212"/>
      <c r="T98" s="213"/>
      <c r="AT98" s="214" t="s">
        <v>247</v>
      </c>
      <c r="AU98" s="214" t="s">
        <v>89</v>
      </c>
      <c r="AV98" s="13" t="s">
        <v>89</v>
      </c>
      <c r="AW98" s="13" t="s">
        <v>39</v>
      </c>
      <c r="AX98" s="13" t="s">
        <v>79</v>
      </c>
      <c r="AY98" s="214" t="s">
        <v>154</v>
      </c>
    </row>
    <row r="99" spans="1:65" s="14" customFormat="1" ht="10">
      <c r="B99" s="217"/>
      <c r="C99" s="218"/>
      <c r="D99" s="167" t="s">
        <v>247</v>
      </c>
      <c r="E99" s="219" t="s">
        <v>35</v>
      </c>
      <c r="F99" s="220" t="s">
        <v>267</v>
      </c>
      <c r="G99" s="218"/>
      <c r="H99" s="221">
        <v>16.100000000000001</v>
      </c>
      <c r="I99" s="222"/>
      <c r="J99" s="218"/>
      <c r="K99" s="218"/>
      <c r="L99" s="223"/>
      <c r="M99" s="224"/>
      <c r="N99" s="225"/>
      <c r="O99" s="225"/>
      <c r="P99" s="225"/>
      <c r="Q99" s="225"/>
      <c r="R99" s="225"/>
      <c r="S99" s="225"/>
      <c r="T99" s="226"/>
      <c r="AT99" s="227" t="s">
        <v>247</v>
      </c>
      <c r="AU99" s="227" t="s">
        <v>89</v>
      </c>
      <c r="AV99" s="14" t="s">
        <v>163</v>
      </c>
      <c r="AW99" s="14" t="s">
        <v>39</v>
      </c>
      <c r="AX99" s="14" t="s">
        <v>87</v>
      </c>
      <c r="AY99" s="227" t="s">
        <v>154</v>
      </c>
    </row>
    <row r="100" spans="1:65" s="2" customFormat="1" ht="24.15" customHeight="1">
      <c r="A100" s="37"/>
      <c r="B100" s="38"/>
      <c r="C100" s="154" t="s">
        <v>163</v>
      </c>
      <c r="D100" s="154" t="s">
        <v>149</v>
      </c>
      <c r="E100" s="155" t="s">
        <v>660</v>
      </c>
      <c r="F100" s="156" t="s">
        <v>661</v>
      </c>
      <c r="G100" s="157" t="s">
        <v>662</v>
      </c>
      <c r="H100" s="158">
        <v>24.15</v>
      </c>
      <c r="I100" s="159">
        <v>594</v>
      </c>
      <c r="J100" s="160">
        <f>ROUND(I100*H100,2)</f>
        <v>14345.1</v>
      </c>
      <c r="K100" s="156" t="s">
        <v>251</v>
      </c>
      <c r="L100" s="42"/>
      <c r="M100" s="161" t="s">
        <v>35</v>
      </c>
      <c r="N100" s="162" t="s">
        <v>50</v>
      </c>
      <c r="O100" s="67"/>
      <c r="P100" s="163">
        <f>O100*H100</f>
        <v>0</v>
      </c>
      <c r="Q100" s="163">
        <v>0</v>
      </c>
      <c r="R100" s="163">
        <f>Q100*H100</f>
        <v>0</v>
      </c>
      <c r="S100" s="163">
        <v>0</v>
      </c>
      <c r="T100" s="164">
        <f>S100*H100</f>
        <v>0</v>
      </c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R100" s="165" t="s">
        <v>163</v>
      </c>
      <c r="AT100" s="165" t="s">
        <v>149</v>
      </c>
      <c r="AU100" s="165" t="s">
        <v>89</v>
      </c>
      <c r="AY100" s="19" t="s">
        <v>154</v>
      </c>
      <c r="BE100" s="166">
        <f>IF(N100="základní",J100,0)</f>
        <v>14345.1</v>
      </c>
      <c r="BF100" s="166">
        <f>IF(N100="snížená",J100,0)</f>
        <v>0</v>
      </c>
      <c r="BG100" s="166">
        <f>IF(N100="zákl. přenesená",J100,0)</f>
        <v>0</v>
      </c>
      <c r="BH100" s="166">
        <f>IF(N100="sníž. přenesená",J100,0)</f>
        <v>0</v>
      </c>
      <c r="BI100" s="166">
        <f>IF(N100="nulová",J100,0)</f>
        <v>0</v>
      </c>
      <c r="BJ100" s="19" t="s">
        <v>87</v>
      </c>
      <c r="BK100" s="166">
        <f>ROUND(I100*H100,2)</f>
        <v>14345.1</v>
      </c>
      <c r="BL100" s="19" t="s">
        <v>163</v>
      </c>
      <c r="BM100" s="165" t="s">
        <v>2683</v>
      </c>
    </row>
    <row r="101" spans="1:65" s="2" customFormat="1" ht="10">
      <c r="A101" s="37"/>
      <c r="B101" s="38"/>
      <c r="C101" s="39"/>
      <c r="D101" s="215" t="s">
        <v>253</v>
      </c>
      <c r="E101" s="39"/>
      <c r="F101" s="216" t="s">
        <v>664</v>
      </c>
      <c r="G101" s="39"/>
      <c r="H101" s="39"/>
      <c r="I101" s="169"/>
      <c r="J101" s="39"/>
      <c r="K101" s="39"/>
      <c r="L101" s="42"/>
      <c r="M101" s="170"/>
      <c r="N101" s="171"/>
      <c r="O101" s="67"/>
      <c r="P101" s="67"/>
      <c r="Q101" s="67"/>
      <c r="R101" s="67"/>
      <c r="S101" s="67"/>
      <c r="T101" s="68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T101" s="19" t="s">
        <v>253</v>
      </c>
      <c r="AU101" s="19" t="s">
        <v>89</v>
      </c>
    </row>
    <row r="102" spans="1:65" s="13" customFormat="1" ht="10">
      <c r="B102" s="204"/>
      <c r="C102" s="205"/>
      <c r="D102" s="167" t="s">
        <v>247</v>
      </c>
      <c r="E102" s="206" t="s">
        <v>35</v>
      </c>
      <c r="F102" s="207" t="s">
        <v>2684</v>
      </c>
      <c r="G102" s="205"/>
      <c r="H102" s="208">
        <v>1.65</v>
      </c>
      <c r="I102" s="209"/>
      <c r="J102" s="205"/>
      <c r="K102" s="205"/>
      <c r="L102" s="210"/>
      <c r="M102" s="211"/>
      <c r="N102" s="212"/>
      <c r="O102" s="212"/>
      <c r="P102" s="212"/>
      <c r="Q102" s="212"/>
      <c r="R102" s="212"/>
      <c r="S102" s="212"/>
      <c r="T102" s="213"/>
      <c r="AT102" s="214" t="s">
        <v>247</v>
      </c>
      <c r="AU102" s="214" t="s">
        <v>89</v>
      </c>
      <c r="AV102" s="13" t="s">
        <v>89</v>
      </c>
      <c r="AW102" s="13" t="s">
        <v>39</v>
      </c>
      <c r="AX102" s="13" t="s">
        <v>79</v>
      </c>
      <c r="AY102" s="214" t="s">
        <v>154</v>
      </c>
    </row>
    <row r="103" spans="1:65" s="13" customFormat="1" ht="10">
      <c r="B103" s="204"/>
      <c r="C103" s="205"/>
      <c r="D103" s="167" t="s">
        <v>247</v>
      </c>
      <c r="E103" s="206" t="s">
        <v>35</v>
      </c>
      <c r="F103" s="207" t="s">
        <v>2685</v>
      </c>
      <c r="G103" s="205"/>
      <c r="H103" s="208">
        <v>22.5</v>
      </c>
      <c r="I103" s="209"/>
      <c r="J103" s="205"/>
      <c r="K103" s="205"/>
      <c r="L103" s="210"/>
      <c r="M103" s="211"/>
      <c r="N103" s="212"/>
      <c r="O103" s="212"/>
      <c r="P103" s="212"/>
      <c r="Q103" s="212"/>
      <c r="R103" s="212"/>
      <c r="S103" s="212"/>
      <c r="T103" s="213"/>
      <c r="AT103" s="214" t="s">
        <v>247</v>
      </c>
      <c r="AU103" s="214" t="s">
        <v>89</v>
      </c>
      <c r="AV103" s="13" t="s">
        <v>89</v>
      </c>
      <c r="AW103" s="13" t="s">
        <v>39</v>
      </c>
      <c r="AX103" s="13" t="s">
        <v>79</v>
      </c>
      <c r="AY103" s="214" t="s">
        <v>154</v>
      </c>
    </row>
    <row r="104" spans="1:65" s="14" customFormat="1" ht="10">
      <c r="B104" s="217"/>
      <c r="C104" s="218"/>
      <c r="D104" s="167" t="s">
        <v>247</v>
      </c>
      <c r="E104" s="219" t="s">
        <v>35</v>
      </c>
      <c r="F104" s="220" t="s">
        <v>267</v>
      </c>
      <c r="G104" s="218"/>
      <c r="H104" s="221">
        <v>24.15</v>
      </c>
      <c r="I104" s="222"/>
      <c r="J104" s="218"/>
      <c r="K104" s="218"/>
      <c r="L104" s="223"/>
      <c r="M104" s="224"/>
      <c r="N104" s="225"/>
      <c r="O104" s="225"/>
      <c r="P104" s="225"/>
      <c r="Q104" s="225"/>
      <c r="R104" s="225"/>
      <c r="S104" s="225"/>
      <c r="T104" s="226"/>
      <c r="AT104" s="227" t="s">
        <v>247</v>
      </c>
      <c r="AU104" s="227" t="s">
        <v>89</v>
      </c>
      <c r="AV104" s="14" t="s">
        <v>163</v>
      </c>
      <c r="AW104" s="14" t="s">
        <v>39</v>
      </c>
      <c r="AX104" s="14" t="s">
        <v>87</v>
      </c>
      <c r="AY104" s="227" t="s">
        <v>154</v>
      </c>
    </row>
    <row r="105" spans="1:65" s="2" customFormat="1" ht="24.15" customHeight="1">
      <c r="A105" s="37"/>
      <c r="B105" s="38"/>
      <c r="C105" s="154" t="s">
        <v>167</v>
      </c>
      <c r="D105" s="154" t="s">
        <v>149</v>
      </c>
      <c r="E105" s="155" t="s">
        <v>1400</v>
      </c>
      <c r="F105" s="156" t="s">
        <v>1401</v>
      </c>
      <c r="G105" s="157" t="s">
        <v>662</v>
      </c>
      <c r="H105" s="158">
        <v>14.831</v>
      </c>
      <c r="I105" s="159">
        <v>740</v>
      </c>
      <c r="J105" s="160">
        <f>ROUND(I105*H105,2)</f>
        <v>10974.94</v>
      </c>
      <c r="K105" s="156" t="s">
        <v>251</v>
      </c>
      <c r="L105" s="42"/>
      <c r="M105" s="161" t="s">
        <v>35</v>
      </c>
      <c r="N105" s="162" t="s">
        <v>50</v>
      </c>
      <c r="O105" s="67"/>
      <c r="P105" s="163">
        <f>O105*H105</f>
        <v>0</v>
      </c>
      <c r="Q105" s="163">
        <v>0</v>
      </c>
      <c r="R105" s="163">
        <f>Q105*H105</f>
        <v>0</v>
      </c>
      <c r="S105" s="163">
        <v>0</v>
      </c>
      <c r="T105" s="164">
        <f>S105*H105</f>
        <v>0</v>
      </c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R105" s="165" t="s">
        <v>163</v>
      </c>
      <c r="AT105" s="165" t="s">
        <v>149</v>
      </c>
      <c r="AU105" s="165" t="s">
        <v>89</v>
      </c>
      <c r="AY105" s="19" t="s">
        <v>154</v>
      </c>
      <c r="BE105" s="166">
        <f>IF(N105="základní",J105,0)</f>
        <v>10974.94</v>
      </c>
      <c r="BF105" s="166">
        <f>IF(N105="snížená",J105,0)</f>
        <v>0</v>
      </c>
      <c r="BG105" s="166">
        <f>IF(N105="zákl. přenesená",J105,0)</f>
        <v>0</v>
      </c>
      <c r="BH105" s="166">
        <f>IF(N105="sníž. přenesená",J105,0)</f>
        <v>0</v>
      </c>
      <c r="BI105" s="166">
        <f>IF(N105="nulová",J105,0)</f>
        <v>0</v>
      </c>
      <c r="BJ105" s="19" t="s">
        <v>87</v>
      </c>
      <c r="BK105" s="166">
        <f>ROUND(I105*H105,2)</f>
        <v>10974.94</v>
      </c>
      <c r="BL105" s="19" t="s">
        <v>163</v>
      </c>
      <c r="BM105" s="165" t="s">
        <v>2686</v>
      </c>
    </row>
    <row r="106" spans="1:65" s="2" customFormat="1" ht="10">
      <c r="A106" s="37"/>
      <c r="B106" s="38"/>
      <c r="C106" s="39"/>
      <c r="D106" s="215" t="s">
        <v>253</v>
      </c>
      <c r="E106" s="39"/>
      <c r="F106" s="216" t="s">
        <v>1403</v>
      </c>
      <c r="G106" s="39"/>
      <c r="H106" s="39"/>
      <c r="I106" s="169"/>
      <c r="J106" s="39"/>
      <c r="K106" s="39"/>
      <c r="L106" s="42"/>
      <c r="M106" s="170"/>
      <c r="N106" s="171"/>
      <c r="O106" s="67"/>
      <c r="P106" s="67"/>
      <c r="Q106" s="67"/>
      <c r="R106" s="67"/>
      <c r="S106" s="67"/>
      <c r="T106" s="68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T106" s="19" t="s">
        <v>253</v>
      </c>
      <c r="AU106" s="19" t="s">
        <v>89</v>
      </c>
    </row>
    <row r="107" spans="1:65" s="13" customFormat="1" ht="10">
      <c r="B107" s="204"/>
      <c r="C107" s="205"/>
      <c r="D107" s="167" t="s">
        <v>247</v>
      </c>
      <c r="E107" s="206" t="s">
        <v>35</v>
      </c>
      <c r="F107" s="207" t="s">
        <v>2687</v>
      </c>
      <c r="G107" s="205"/>
      <c r="H107" s="208">
        <v>49.436999999999998</v>
      </c>
      <c r="I107" s="209"/>
      <c r="J107" s="205"/>
      <c r="K107" s="205"/>
      <c r="L107" s="210"/>
      <c r="M107" s="211"/>
      <c r="N107" s="212"/>
      <c r="O107" s="212"/>
      <c r="P107" s="212"/>
      <c r="Q107" s="212"/>
      <c r="R107" s="212"/>
      <c r="S107" s="212"/>
      <c r="T107" s="213"/>
      <c r="AT107" s="214" t="s">
        <v>247</v>
      </c>
      <c r="AU107" s="214" t="s">
        <v>89</v>
      </c>
      <c r="AV107" s="13" t="s">
        <v>89</v>
      </c>
      <c r="AW107" s="13" t="s">
        <v>39</v>
      </c>
      <c r="AX107" s="13" t="s">
        <v>79</v>
      </c>
      <c r="AY107" s="214" t="s">
        <v>154</v>
      </c>
    </row>
    <row r="108" spans="1:65" s="15" customFormat="1" ht="10">
      <c r="B108" s="238"/>
      <c r="C108" s="239"/>
      <c r="D108" s="167" t="s">
        <v>247</v>
      </c>
      <c r="E108" s="240" t="s">
        <v>35</v>
      </c>
      <c r="F108" s="241" t="s">
        <v>482</v>
      </c>
      <c r="G108" s="239"/>
      <c r="H108" s="242">
        <v>49.436999999999998</v>
      </c>
      <c r="I108" s="243"/>
      <c r="J108" s="239"/>
      <c r="K108" s="239"/>
      <c r="L108" s="244"/>
      <c r="M108" s="245"/>
      <c r="N108" s="246"/>
      <c r="O108" s="246"/>
      <c r="P108" s="246"/>
      <c r="Q108" s="246"/>
      <c r="R108" s="246"/>
      <c r="S108" s="246"/>
      <c r="T108" s="247"/>
      <c r="AT108" s="248" t="s">
        <v>247</v>
      </c>
      <c r="AU108" s="248" t="s">
        <v>89</v>
      </c>
      <c r="AV108" s="15" t="s">
        <v>159</v>
      </c>
      <c r="AW108" s="15" t="s">
        <v>39</v>
      </c>
      <c r="AX108" s="15" t="s">
        <v>79</v>
      </c>
      <c r="AY108" s="248" t="s">
        <v>154</v>
      </c>
    </row>
    <row r="109" spans="1:65" s="13" customFormat="1" ht="10">
      <c r="B109" s="204"/>
      <c r="C109" s="205"/>
      <c r="D109" s="167" t="s">
        <v>247</v>
      </c>
      <c r="E109" s="206" t="s">
        <v>35</v>
      </c>
      <c r="F109" s="207" t="s">
        <v>2688</v>
      </c>
      <c r="G109" s="205"/>
      <c r="H109" s="208">
        <v>14.831</v>
      </c>
      <c r="I109" s="209"/>
      <c r="J109" s="205"/>
      <c r="K109" s="205"/>
      <c r="L109" s="210"/>
      <c r="M109" s="211"/>
      <c r="N109" s="212"/>
      <c r="O109" s="212"/>
      <c r="P109" s="212"/>
      <c r="Q109" s="212"/>
      <c r="R109" s="212"/>
      <c r="S109" s="212"/>
      <c r="T109" s="213"/>
      <c r="AT109" s="214" t="s">
        <v>247</v>
      </c>
      <c r="AU109" s="214" t="s">
        <v>89</v>
      </c>
      <c r="AV109" s="13" t="s">
        <v>89</v>
      </c>
      <c r="AW109" s="13" t="s">
        <v>39</v>
      </c>
      <c r="AX109" s="13" t="s">
        <v>87</v>
      </c>
      <c r="AY109" s="214" t="s">
        <v>154</v>
      </c>
    </row>
    <row r="110" spans="1:65" s="2" customFormat="1" ht="24.15" customHeight="1">
      <c r="A110" s="37"/>
      <c r="B110" s="38"/>
      <c r="C110" s="154" t="s">
        <v>171</v>
      </c>
      <c r="D110" s="154" t="s">
        <v>149</v>
      </c>
      <c r="E110" s="155" t="s">
        <v>1406</v>
      </c>
      <c r="F110" s="156" t="s">
        <v>1407</v>
      </c>
      <c r="G110" s="157" t="s">
        <v>662</v>
      </c>
      <c r="H110" s="158">
        <v>9.8870000000000005</v>
      </c>
      <c r="I110" s="159">
        <v>1170</v>
      </c>
      <c r="J110" s="160">
        <f>ROUND(I110*H110,2)</f>
        <v>11567.79</v>
      </c>
      <c r="K110" s="156" t="s">
        <v>251</v>
      </c>
      <c r="L110" s="42"/>
      <c r="M110" s="161" t="s">
        <v>35</v>
      </c>
      <c r="N110" s="162" t="s">
        <v>50</v>
      </c>
      <c r="O110" s="67"/>
      <c r="P110" s="163">
        <f>O110*H110</f>
        <v>0</v>
      </c>
      <c r="Q110" s="163">
        <v>0</v>
      </c>
      <c r="R110" s="163">
        <f>Q110*H110</f>
        <v>0</v>
      </c>
      <c r="S110" s="163">
        <v>0</v>
      </c>
      <c r="T110" s="164">
        <f>S110*H110</f>
        <v>0</v>
      </c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R110" s="165" t="s">
        <v>163</v>
      </c>
      <c r="AT110" s="165" t="s">
        <v>149</v>
      </c>
      <c r="AU110" s="165" t="s">
        <v>89</v>
      </c>
      <c r="AY110" s="19" t="s">
        <v>154</v>
      </c>
      <c r="BE110" s="166">
        <f>IF(N110="základní",J110,0)</f>
        <v>11567.79</v>
      </c>
      <c r="BF110" s="166">
        <f>IF(N110="snížená",J110,0)</f>
        <v>0</v>
      </c>
      <c r="BG110" s="166">
        <f>IF(N110="zákl. přenesená",J110,0)</f>
        <v>0</v>
      </c>
      <c r="BH110" s="166">
        <f>IF(N110="sníž. přenesená",J110,0)</f>
        <v>0</v>
      </c>
      <c r="BI110" s="166">
        <f>IF(N110="nulová",J110,0)</f>
        <v>0</v>
      </c>
      <c r="BJ110" s="19" t="s">
        <v>87</v>
      </c>
      <c r="BK110" s="166">
        <f>ROUND(I110*H110,2)</f>
        <v>11567.79</v>
      </c>
      <c r="BL110" s="19" t="s">
        <v>163</v>
      </c>
      <c r="BM110" s="165" t="s">
        <v>2689</v>
      </c>
    </row>
    <row r="111" spans="1:65" s="2" customFormat="1" ht="10">
      <c r="A111" s="37"/>
      <c r="B111" s="38"/>
      <c r="C111" s="39"/>
      <c r="D111" s="215" t="s">
        <v>253</v>
      </c>
      <c r="E111" s="39"/>
      <c r="F111" s="216" t="s">
        <v>1409</v>
      </c>
      <c r="G111" s="39"/>
      <c r="H111" s="39"/>
      <c r="I111" s="169"/>
      <c r="J111" s="39"/>
      <c r="K111" s="39"/>
      <c r="L111" s="42"/>
      <c r="M111" s="170"/>
      <c r="N111" s="171"/>
      <c r="O111" s="67"/>
      <c r="P111" s="67"/>
      <c r="Q111" s="67"/>
      <c r="R111" s="67"/>
      <c r="S111" s="67"/>
      <c r="T111" s="68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T111" s="19" t="s">
        <v>253</v>
      </c>
      <c r="AU111" s="19" t="s">
        <v>89</v>
      </c>
    </row>
    <row r="112" spans="1:65" s="13" customFormat="1" ht="10">
      <c r="B112" s="204"/>
      <c r="C112" s="205"/>
      <c r="D112" s="167" t="s">
        <v>247</v>
      </c>
      <c r="E112" s="206" t="s">
        <v>35</v>
      </c>
      <c r="F112" s="207" t="s">
        <v>2687</v>
      </c>
      <c r="G112" s="205"/>
      <c r="H112" s="208">
        <v>49.436999999999998</v>
      </c>
      <c r="I112" s="209"/>
      <c r="J112" s="205"/>
      <c r="K112" s="205"/>
      <c r="L112" s="210"/>
      <c r="M112" s="211"/>
      <c r="N112" s="212"/>
      <c r="O112" s="212"/>
      <c r="P112" s="212"/>
      <c r="Q112" s="212"/>
      <c r="R112" s="212"/>
      <c r="S112" s="212"/>
      <c r="T112" s="213"/>
      <c r="AT112" s="214" t="s">
        <v>247</v>
      </c>
      <c r="AU112" s="214" t="s">
        <v>89</v>
      </c>
      <c r="AV112" s="13" t="s">
        <v>89</v>
      </c>
      <c r="AW112" s="13" t="s">
        <v>39</v>
      </c>
      <c r="AX112" s="13" t="s">
        <v>79</v>
      </c>
      <c r="AY112" s="214" t="s">
        <v>154</v>
      </c>
    </row>
    <row r="113" spans="1:65" s="15" customFormat="1" ht="10">
      <c r="B113" s="238"/>
      <c r="C113" s="239"/>
      <c r="D113" s="167" t="s">
        <v>247</v>
      </c>
      <c r="E113" s="240" t="s">
        <v>35</v>
      </c>
      <c r="F113" s="241" t="s">
        <v>482</v>
      </c>
      <c r="G113" s="239"/>
      <c r="H113" s="242">
        <v>49.436999999999998</v>
      </c>
      <c r="I113" s="243"/>
      <c r="J113" s="239"/>
      <c r="K113" s="239"/>
      <c r="L113" s="244"/>
      <c r="M113" s="245"/>
      <c r="N113" s="246"/>
      <c r="O113" s="246"/>
      <c r="P113" s="246"/>
      <c r="Q113" s="246"/>
      <c r="R113" s="246"/>
      <c r="S113" s="246"/>
      <c r="T113" s="247"/>
      <c r="AT113" s="248" t="s">
        <v>247</v>
      </c>
      <c r="AU113" s="248" t="s">
        <v>89</v>
      </c>
      <c r="AV113" s="15" t="s">
        <v>159</v>
      </c>
      <c r="AW113" s="15" t="s">
        <v>39</v>
      </c>
      <c r="AX113" s="15" t="s">
        <v>79</v>
      </c>
      <c r="AY113" s="248" t="s">
        <v>154</v>
      </c>
    </row>
    <row r="114" spans="1:65" s="13" customFormat="1" ht="10">
      <c r="B114" s="204"/>
      <c r="C114" s="205"/>
      <c r="D114" s="167" t="s">
        <v>247</v>
      </c>
      <c r="E114" s="206" t="s">
        <v>35</v>
      </c>
      <c r="F114" s="207" t="s">
        <v>2690</v>
      </c>
      <c r="G114" s="205"/>
      <c r="H114" s="208">
        <v>9.8870000000000005</v>
      </c>
      <c r="I114" s="209"/>
      <c r="J114" s="205"/>
      <c r="K114" s="205"/>
      <c r="L114" s="210"/>
      <c r="M114" s="211"/>
      <c r="N114" s="212"/>
      <c r="O114" s="212"/>
      <c r="P114" s="212"/>
      <c r="Q114" s="212"/>
      <c r="R114" s="212"/>
      <c r="S114" s="212"/>
      <c r="T114" s="213"/>
      <c r="AT114" s="214" t="s">
        <v>247</v>
      </c>
      <c r="AU114" s="214" t="s">
        <v>89</v>
      </c>
      <c r="AV114" s="13" t="s">
        <v>89</v>
      </c>
      <c r="AW114" s="13" t="s">
        <v>39</v>
      </c>
      <c r="AX114" s="13" t="s">
        <v>87</v>
      </c>
      <c r="AY114" s="214" t="s">
        <v>154</v>
      </c>
    </row>
    <row r="115" spans="1:65" s="2" customFormat="1" ht="24.15" customHeight="1">
      <c r="A115" s="37"/>
      <c r="B115" s="38"/>
      <c r="C115" s="154" t="s">
        <v>175</v>
      </c>
      <c r="D115" s="154" t="s">
        <v>149</v>
      </c>
      <c r="E115" s="155" t="s">
        <v>1411</v>
      </c>
      <c r="F115" s="156" t="s">
        <v>1412</v>
      </c>
      <c r="G115" s="157" t="s">
        <v>662</v>
      </c>
      <c r="H115" s="158">
        <v>14.831</v>
      </c>
      <c r="I115" s="159">
        <v>1570</v>
      </c>
      <c r="J115" s="160">
        <f>ROUND(I115*H115,2)</f>
        <v>23284.67</v>
      </c>
      <c r="K115" s="156" t="s">
        <v>251</v>
      </c>
      <c r="L115" s="42"/>
      <c r="M115" s="161" t="s">
        <v>35</v>
      </c>
      <c r="N115" s="162" t="s">
        <v>50</v>
      </c>
      <c r="O115" s="67"/>
      <c r="P115" s="163">
        <f>O115*H115</f>
        <v>0</v>
      </c>
      <c r="Q115" s="163">
        <v>0</v>
      </c>
      <c r="R115" s="163">
        <f>Q115*H115</f>
        <v>0</v>
      </c>
      <c r="S115" s="163">
        <v>0</v>
      </c>
      <c r="T115" s="164">
        <f>S115*H115</f>
        <v>0</v>
      </c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R115" s="165" t="s">
        <v>163</v>
      </c>
      <c r="AT115" s="165" t="s">
        <v>149</v>
      </c>
      <c r="AU115" s="165" t="s">
        <v>89</v>
      </c>
      <c r="AY115" s="19" t="s">
        <v>154</v>
      </c>
      <c r="BE115" s="166">
        <f>IF(N115="základní",J115,0)</f>
        <v>23284.67</v>
      </c>
      <c r="BF115" s="166">
        <f>IF(N115="snížená",J115,0)</f>
        <v>0</v>
      </c>
      <c r="BG115" s="166">
        <f>IF(N115="zákl. přenesená",J115,0)</f>
        <v>0</v>
      </c>
      <c r="BH115" s="166">
        <f>IF(N115="sníž. přenesená",J115,0)</f>
        <v>0</v>
      </c>
      <c r="BI115" s="166">
        <f>IF(N115="nulová",J115,0)</f>
        <v>0</v>
      </c>
      <c r="BJ115" s="19" t="s">
        <v>87</v>
      </c>
      <c r="BK115" s="166">
        <f>ROUND(I115*H115,2)</f>
        <v>23284.67</v>
      </c>
      <c r="BL115" s="19" t="s">
        <v>163</v>
      </c>
      <c r="BM115" s="165" t="s">
        <v>2691</v>
      </c>
    </row>
    <row r="116" spans="1:65" s="2" customFormat="1" ht="10">
      <c r="A116" s="37"/>
      <c r="B116" s="38"/>
      <c r="C116" s="39"/>
      <c r="D116" s="215" t="s">
        <v>253</v>
      </c>
      <c r="E116" s="39"/>
      <c r="F116" s="216" t="s">
        <v>1414</v>
      </c>
      <c r="G116" s="39"/>
      <c r="H116" s="39"/>
      <c r="I116" s="169"/>
      <c r="J116" s="39"/>
      <c r="K116" s="39"/>
      <c r="L116" s="42"/>
      <c r="M116" s="170"/>
      <c r="N116" s="171"/>
      <c r="O116" s="67"/>
      <c r="P116" s="67"/>
      <c r="Q116" s="67"/>
      <c r="R116" s="67"/>
      <c r="S116" s="67"/>
      <c r="T116" s="68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T116" s="19" t="s">
        <v>253</v>
      </c>
      <c r="AU116" s="19" t="s">
        <v>89</v>
      </c>
    </row>
    <row r="117" spans="1:65" s="13" customFormat="1" ht="10">
      <c r="B117" s="204"/>
      <c r="C117" s="205"/>
      <c r="D117" s="167" t="s">
        <v>247</v>
      </c>
      <c r="E117" s="206" t="s">
        <v>35</v>
      </c>
      <c r="F117" s="207" t="s">
        <v>2687</v>
      </c>
      <c r="G117" s="205"/>
      <c r="H117" s="208">
        <v>49.436999999999998</v>
      </c>
      <c r="I117" s="209"/>
      <c r="J117" s="205"/>
      <c r="K117" s="205"/>
      <c r="L117" s="210"/>
      <c r="M117" s="211"/>
      <c r="N117" s="212"/>
      <c r="O117" s="212"/>
      <c r="P117" s="212"/>
      <c r="Q117" s="212"/>
      <c r="R117" s="212"/>
      <c r="S117" s="212"/>
      <c r="T117" s="213"/>
      <c r="AT117" s="214" t="s">
        <v>247</v>
      </c>
      <c r="AU117" s="214" t="s">
        <v>89</v>
      </c>
      <c r="AV117" s="13" t="s">
        <v>89</v>
      </c>
      <c r="AW117" s="13" t="s">
        <v>39</v>
      </c>
      <c r="AX117" s="13" t="s">
        <v>79</v>
      </c>
      <c r="AY117" s="214" t="s">
        <v>154</v>
      </c>
    </row>
    <row r="118" spans="1:65" s="15" customFormat="1" ht="10">
      <c r="B118" s="238"/>
      <c r="C118" s="239"/>
      <c r="D118" s="167" t="s">
        <v>247</v>
      </c>
      <c r="E118" s="240" t="s">
        <v>35</v>
      </c>
      <c r="F118" s="241" t="s">
        <v>482</v>
      </c>
      <c r="G118" s="239"/>
      <c r="H118" s="242">
        <v>49.436999999999998</v>
      </c>
      <c r="I118" s="243"/>
      <c r="J118" s="239"/>
      <c r="K118" s="239"/>
      <c r="L118" s="244"/>
      <c r="M118" s="245"/>
      <c r="N118" s="246"/>
      <c r="O118" s="246"/>
      <c r="P118" s="246"/>
      <c r="Q118" s="246"/>
      <c r="R118" s="246"/>
      <c r="S118" s="246"/>
      <c r="T118" s="247"/>
      <c r="AT118" s="248" t="s">
        <v>247</v>
      </c>
      <c r="AU118" s="248" t="s">
        <v>89</v>
      </c>
      <c r="AV118" s="15" t="s">
        <v>159</v>
      </c>
      <c r="AW118" s="15" t="s">
        <v>39</v>
      </c>
      <c r="AX118" s="15" t="s">
        <v>79</v>
      </c>
      <c r="AY118" s="248" t="s">
        <v>154</v>
      </c>
    </row>
    <row r="119" spans="1:65" s="13" customFormat="1" ht="10">
      <c r="B119" s="204"/>
      <c r="C119" s="205"/>
      <c r="D119" s="167" t="s">
        <v>247</v>
      </c>
      <c r="E119" s="206" t="s">
        <v>35</v>
      </c>
      <c r="F119" s="207" t="s">
        <v>2688</v>
      </c>
      <c r="G119" s="205"/>
      <c r="H119" s="208">
        <v>14.831</v>
      </c>
      <c r="I119" s="209"/>
      <c r="J119" s="205"/>
      <c r="K119" s="205"/>
      <c r="L119" s="210"/>
      <c r="M119" s="211"/>
      <c r="N119" s="212"/>
      <c r="O119" s="212"/>
      <c r="P119" s="212"/>
      <c r="Q119" s="212"/>
      <c r="R119" s="212"/>
      <c r="S119" s="212"/>
      <c r="T119" s="213"/>
      <c r="AT119" s="214" t="s">
        <v>247</v>
      </c>
      <c r="AU119" s="214" t="s">
        <v>89</v>
      </c>
      <c r="AV119" s="13" t="s">
        <v>89</v>
      </c>
      <c r="AW119" s="13" t="s">
        <v>39</v>
      </c>
      <c r="AX119" s="13" t="s">
        <v>87</v>
      </c>
      <c r="AY119" s="214" t="s">
        <v>154</v>
      </c>
    </row>
    <row r="120" spans="1:65" s="2" customFormat="1" ht="24.15" customHeight="1">
      <c r="A120" s="37"/>
      <c r="B120" s="38"/>
      <c r="C120" s="154" t="s">
        <v>179</v>
      </c>
      <c r="D120" s="154" t="s">
        <v>149</v>
      </c>
      <c r="E120" s="155" t="s">
        <v>1415</v>
      </c>
      <c r="F120" s="156" t="s">
        <v>1416</v>
      </c>
      <c r="G120" s="157" t="s">
        <v>662</v>
      </c>
      <c r="H120" s="158">
        <v>9.8870000000000005</v>
      </c>
      <c r="I120" s="159">
        <v>2270</v>
      </c>
      <c r="J120" s="160">
        <f>ROUND(I120*H120,2)</f>
        <v>22443.49</v>
      </c>
      <c r="K120" s="156" t="s">
        <v>251</v>
      </c>
      <c r="L120" s="42"/>
      <c r="M120" s="161" t="s">
        <v>35</v>
      </c>
      <c r="N120" s="162" t="s">
        <v>50</v>
      </c>
      <c r="O120" s="67"/>
      <c r="P120" s="163">
        <f>O120*H120</f>
        <v>0</v>
      </c>
      <c r="Q120" s="163">
        <v>0</v>
      </c>
      <c r="R120" s="163">
        <f>Q120*H120</f>
        <v>0</v>
      </c>
      <c r="S120" s="163">
        <v>0</v>
      </c>
      <c r="T120" s="164">
        <f>S120*H120</f>
        <v>0</v>
      </c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R120" s="165" t="s">
        <v>163</v>
      </c>
      <c r="AT120" s="165" t="s">
        <v>149</v>
      </c>
      <c r="AU120" s="165" t="s">
        <v>89</v>
      </c>
      <c r="AY120" s="19" t="s">
        <v>154</v>
      </c>
      <c r="BE120" s="166">
        <f>IF(N120="základní",J120,0)</f>
        <v>22443.49</v>
      </c>
      <c r="BF120" s="166">
        <f>IF(N120="snížená",J120,0)</f>
        <v>0</v>
      </c>
      <c r="BG120" s="166">
        <f>IF(N120="zákl. přenesená",J120,0)</f>
        <v>0</v>
      </c>
      <c r="BH120" s="166">
        <f>IF(N120="sníž. přenesená",J120,0)</f>
        <v>0</v>
      </c>
      <c r="BI120" s="166">
        <f>IF(N120="nulová",J120,0)</f>
        <v>0</v>
      </c>
      <c r="BJ120" s="19" t="s">
        <v>87</v>
      </c>
      <c r="BK120" s="166">
        <f>ROUND(I120*H120,2)</f>
        <v>22443.49</v>
      </c>
      <c r="BL120" s="19" t="s">
        <v>163</v>
      </c>
      <c r="BM120" s="165" t="s">
        <v>2692</v>
      </c>
    </row>
    <row r="121" spans="1:65" s="2" customFormat="1" ht="10">
      <c r="A121" s="37"/>
      <c r="B121" s="38"/>
      <c r="C121" s="39"/>
      <c r="D121" s="215" t="s">
        <v>253</v>
      </c>
      <c r="E121" s="39"/>
      <c r="F121" s="216" t="s">
        <v>1418</v>
      </c>
      <c r="G121" s="39"/>
      <c r="H121" s="39"/>
      <c r="I121" s="169"/>
      <c r="J121" s="39"/>
      <c r="K121" s="39"/>
      <c r="L121" s="42"/>
      <c r="M121" s="170"/>
      <c r="N121" s="171"/>
      <c r="O121" s="67"/>
      <c r="P121" s="67"/>
      <c r="Q121" s="67"/>
      <c r="R121" s="67"/>
      <c r="S121" s="67"/>
      <c r="T121" s="68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T121" s="19" t="s">
        <v>253</v>
      </c>
      <c r="AU121" s="19" t="s">
        <v>89</v>
      </c>
    </row>
    <row r="122" spans="1:65" s="13" customFormat="1" ht="10">
      <c r="B122" s="204"/>
      <c r="C122" s="205"/>
      <c r="D122" s="167" t="s">
        <v>247</v>
      </c>
      <c r="E122" s="206" t="s">
        <v>35</v>
      </c>
      <c r="F122" s="207" t="s">
        <v>2687</v>
      </c>
      <c r="G122" s="205"/>
      <c r="H122" s="208">
        <v>49.436999999999998</v>
      </c>
      <c r="I122" s="209"/>
      <c r="J122" s="205"/>
      <c r="K122" s="205"/>
      <c r="L122" s="210"/>
      <c r="M122" s="211"/>
      <c r="N122" s="212"/>
      <c r="O122" s="212"/>
      <c r="P122" s="212"/>
      <c r="Q122" s="212"/>
      <c r="R122" s="212"/>
      <c r="S122" s="212"/>
      <c r="T122" s="213"/>
      <c r="AT122" s="214" t="s">
        <v>247</v>
      </c>
      <c r="AU122" s="214" t="s">
        <v>89</v>
      </c>
      <c r="AV122" s="13" t="s">
        <v>89</v>
      </c>
      <c r="AW122" s="13" t="s">
        <v>39</v>
      </c>
      <c r="AX122" s="13" t="s">
        <v>79</v>
      </c>
      <c r="AY122" s="214" t="s">
        <v>154</v>
      </c>
    </row>
    <row r="123" spans="1:65" s="15" customFormat="1" ht="10">
      <c r="B123" s="238"/>
      <c r="C123" s="239"/>
      <c r="D123" s="167" t="s">
        <v>247</v>
      </c>
      <c r="E123" s="240" t="s">
        <v>35</v>
      </c>
      <c r="F123" s="241" t="s">
        <v>482</v>
      </c>
      <c r="G123" s="239"/>
      <c r="H123" s="242">
        <v>49.436999999999998</v>
      </c>
      <c r="I123" s="243"/>
      <c r="J123" s="239"/>
      <c r="K123" s="239"/>
      <c r="L123" s="244"/>
      <c r="M123" s="245"/>
      <c r="N123" s="246"/>
      <c r="O123" s="246"/>
      <c r="P123" s="246"/>
      <c r="Q123" s="246"/>
      <c r="R123" s="246"/>
      <c r="S123" s="246"/>
      <c r="T123" s="247"/>
      <c r="AT123" s="248" t="s">
        <v>247</v>
      </c>
      <c r="AU123" s="248" t="s">
        <v>89</v>
      </c>
      <c r="AV123" s="15" t="s">
        <v>159</v>
      </c>
      <c r="AW123" s="15" t="s">
        <v>39</v>
      </c>
      <c r="AX123" s="15" t="s">
        <v>79</v>
      </c>
      <c r="AY123" s="248" t="s">
        <v>154</v>
      </c>
    </row>
    <row r="124" spans="1:65" s="13" customFormat="1" ht="10">
      <c r="B124" s="204"/>
      <c r="C124" s="205"/>
      <c r="D124" s="167" t="s">
        <v>247</v>
      </c>
      <c r="E124" s="206" t="s">
        <v>35</v>
      </c>
      <c r="F124" s="207" t="s">
        <v>2690</v>
      </c>
      <c r="G124" s="205"/>
      <c r="H124" s="208">
        <v>9.8870000000000005</v>
      </c>
      <c r="I124" s="209"/>
      <c r="J124" s="205"/>
      <c r="K124" s="205"/>
      <c r="L124" s="210"/>
      <c r="M124" s="211"/>
      <c r="N124" s="212"/>
      <c r="O124" s="212"/>
      <c r="P124" s="212"/>
      <c r="Q124" s="212"/>
      <c r="R124" s="212"/>
      <c r="S124" s="212"/>
      <c r="T124" s="213"/>
      <c r="AT124" s="214" t="s">
        <v>247</v>
      </c>
      <c r="AU124" s="214" t="s">
        <v>89</v>
      </c>
      <c r="AV124" s="13" t="s">
        <v>89</v>
      </c>
      <c r="AW124" s="13" t="s">
        <v>39</v>
      </c>
      <c r="AX124" s="13" t="s">
        <v>87</v>
      </c>
      <c r="AY124" s="214" t="s">
        <v>154</v>
      </c>
    </row>
    <row r="125" spans="1:65" s="2" customFormat="1" ht="24.15" customHeight="1">
      <c r="A125" s="37"/>
      <c r="B125" s="38"/>
      <c r="C125" s="154" t="s">
        <v>183</v>
      </c>
      <c r="D125" s="154" t="s">
        <v>149</v>
      </c>
      <c r="E125" s="155" t="s">
        <v>683</v>
      </c>
      <c r="F125" s="156" t="s">
        <v>684</v>
      </c>
      <c r="G125" s="157" t="s">
        <v>308</v>
      </c>
      <c r="H125" s="158">
        <v>109.72</v>
      </c>
      <c r="I125" s="159">
        <v>31</v>
      </c>
      <c r="J125" s="160">
        <f>ROUND(I125*H125,2)</f>
        <v>3401.32</v>
      </c>
      <c r="K125" s="156" t="s">
        <v>251</v>
      </c>
      <c r="L125" s="42"/>
      <c r="M125" s="161" t="s">
        <v>35</v>
      </c>
      <c r="N125" s="162" t="s">
        <v>50</v>
      </c>
      <c r="O125" s="67"/>
      <c r="P125" s="163">
        <f>O125*H125</f>
        <v>0</v>
      </c>
      <c r="Q125" s="163">
        <v>5.9000000000000003E-4</v>
      </c>
      <c r="R125" s="163">
        <f>Q125*H125</f>
        <v>6.4734800000000009E-2</v>
      </c>
      <c r="S125" s="163">
        <v>0</v>
      </c>
      <c r="T125" s="164">
        <f>S125*H125</f>
        <v>0</v>
      </c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R125" s="165" t="s">
        <v>163</v>
      </c>
      <c r="AT125" s="165" t="s">
        <v>149</v>
      </c>
      <c r="AU125" s="165" t="s">
        <v>89</v>
      </c>
      <c r="AY125" s="19" t="s">
        <v>154</v>
      </c>
      <c r="BE125" s="166">
        <f>IF(N125="základní",J125,0)</f>
        <v>3401.32</v>
      </c>
      <c r="BF125" s="166">
        <f>IF(N125="snížená",J125,0)</f>
        <v>0</v>
      </c>
      <c r="BG125" s="166">
        <f>IF(N125="zákl. přenesená",J125,0)</f>
        <v>0</v>
      </c>
      <c r="BH125" s="166">
        <f>IF(N125="sníž. přenesená",J125,0)</f>
        <v>0</v>
      </c>
      <c r="BI125" s="166">
        <f>IF(N125="nulová",J125,0)</f>
        <v>0</v>
      </c>
      <c r="BJ125" s="19" t="s">
        <v>87</v>
      </c>
      <c r="BK125" s="166">
        <f>ROUND(I125*H125,2)</f>
        <v>3401.32</v>
      </c>
      <c r="BL125" s="19" t="s">
        <v>163</v>
      </c>
      <c r="BM125" s="165" t="s">
        <v>2693</v>
      </c>
    </row>
    <row r="126" spans="1:65" s="2" customFormat="1" ht="10">
      <c r="A126" s="37"/>
      <c r="B126" s="38"/>
      <c r="C126" s="39"/>
      <c r="D126" s="215" t="s">
        <v>253</v>
      </c>
      <c r="E126" s="39"/>
      <c r="F126" s="216" t="s">
        <v>686</v>
      </c>
      <c r="G126" s="39"/>
      <c r="H126" s="39"/>
      <c r="I126" s="169"/>
      <c r="J126" s="39"/>
      <c r="K126" s="39"/>
      <c r="L126" s="42"/>
      <c r="M126" s="170"/>
      <c r="N126" s="171"/>
      <c r="O126" s="67"/>
      <c r="P126" s="67"/>
      <c r="Q126" s="67"/>
      <c r="R126" s="67"/>
      <c r="S126" s="67"/>
      <c r="T126" s="68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T126" s="19" t="s">
        <v>253</v>
      </c>
      <c r="AU126" s="19" t="s">
        <v>89</v>
      </c>
    </row>
    <row r="127" spans="1:65" s="13" customFormat="1" ht="10">
      <c r="B127" s="204"/>
      <c r="C127" s="205"/>
      <c r="D127" s="167" t="s">
        <v>247</v>
      </c>
      <c r="E127" s="206" t="s">
        <v>35</v>
      </c>
      <c r="F127" s="207" t="s">
        <v>2694</v>
      </c>
      <c r="G127" s="205"/>
      <c r="H127" s="208">
        <v>109.72</v>
      </c>
      <c r="I127" s="209"/>
      <c r="J127" s="205"/>
      <c r="K127" s="205"/>
      <c r="L127" s="210"/>
      <c r="M127" s="211"/>
      <c r="N127" s="212"/>
      <c r="O127" s="212"/>
      <c r="P127" s="212"/>
      <c r="Q127" s="212"/>
      <c r="R127" s="212"/>
      <c r="S127" s="212"/>
      <c r="T127" s="213"/>
      <c r="AT127" s="214" t="s">
        <v>247</v>
      </c>
      <c r="AU127" s="214" t="s">
        <v>89</v>
      </c>
      <c r="AV127" s="13" t="s">
        <v>89</v>
      </c>
      <c r="AW127" s="13" t="s">
        <v>39</v>
      </c>
      <c r="AX127" s="13" t="s">
        <v>87</v>
      </c>
      <c r="AY127" s="214" t="s">
        <v>154</v>
      </c>
    </row>
    <row r="128" spans="1:65" s="2" customFormat="1" ht="24.15" customHeight="1">
      <c r="A128" s="37"/>
      <c r="B128" s="38"/>
      <c r="C128" s="154" t="s">
        <v>187</v>
      </c>
      <c r="D128" s="154" t="s">
        <v>149</v>
      </c>
      <c r="E128" s="155" t="s">
        <v>693</v>
      </c>
      <c r="F128" s="156" t="s">
        <v>694</v>
      </c>
      <c r="G128" s="157" t="s">
        <v>308</v>
      </c>
      <c r="H128" s="158">
        <v>109.72</v>
      </c>
      <c r="I128" s="159">
        <v>9</v>
      </c>
      <c r="J128" s="160">
        <f>ROUND(I128*H128,2)</f>
        <v>987.48</v>
      </c>
      <c r="K128" s="156" t="s">
        <v>251</v>
      </c>
      <c r="L128" s="42"/>
      <c r="M128" s="161" t="s">
        <v>35</v>
      </c>
      <c r="N128" s="162" t="s">
        <v>50</v>
      </c>
      <c r="O128" s="67"/>
      <c r="P128" s="163">
        <f>O128*H128</f>
        <v>0</v>
      </c>
      <c r="Q128" s="163">
        <v>0</v>
      </c>
      <c r="R128" s="163">
        <f>Q128*H128</f>
        <v>0</v>
      </c>
      <c r="S128" s="163">
        <v>0</v>
      </c>
      <c r="T128" s="164">
        <f>S128*H128</f>
        <v>0</v>
      </c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R128" s="165" t="s">
        <v>163</v>
      </c>
      <c r="AT128" s="165" t="s">
        <v>149</v>
      </c>
      <c r="AU128" s="165" t="s">
        <v>89</v>
      </c>
      <c r="AY128" s="19" t="s">
        <v>154</v>
      </c>
      <c r="BE128" s="166">
        <f>IF(N128="základní",J128,0)</f>
        <v>987.48</v>
      </c>
      <c r="BF128" s="166">
        <f>IF(N128="snížená",J128,0)</f>
        <v>0</v>
      </c>
      <c r="BG128" s="166">
        <f>IF(N128="zákl. přenesená",J128,0)</f>
        <v>0</v>
      </c>
      <c r="BH128" s="166">
        <f>IF(N128="sníž. přenesená",J128,0)</f>
        <v>0</v>
      </c>
      <c r="BI128" s="166">
        <f>IF(N128="nulová",J128,0)</f>
        <v>0</v>
      </c>
      <c r="BJ128" s="19" t="s">
        <v>87</v>
      </c>
      <c r="BK128" s="166">
        <f>ROUND(I128*H128,2)</f>
        <v>987.48</v>
      </c>
      <c r="BL128" s="19" t="s">
        <v>163</v>
      </c>
      <c r="BM128" s="165" t="s">
        <v>2695</v>
      </c>
    </row>
    <row r="129" spans="1:65" s="2" customFormat="1" ht="10">
      <c r="A129" s="37"/>
      <c r="B129" s="38"/>
      <c r="C129" s="39"/>
      <c r="D129" s="215" t="s">
        <v>253</v>
      </c>
      <c r="E129" s="39"/>
      <c r="F129" s="216" t="s">
        <v>696</v>
      </c>
      <c r="G129" s="39"/>
      <c r="H129" s="39"/>
      <c r="I129" s="169"/>
      <c r="J129" s="39"/>
      <c r="K129" s="39"/>
      <c r="L129" s="42"/>
      <c r="M129" s="170"/>
      <c r="N129" s="171"/>
      <c r="O129" s="67"/>
      <c r="P129" s="67"/>
      <c r="Q129" s="67"/>
      <c r="R129" s="67"/>
      <c r="S129" s="67"/>
      <c r="T129" s="68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T129" s="19" t="s">
        <v>253</v>
      </c>
      <c r="AU129" s="19" t="s">
        <v>89</v>
      </c>
    </row>
    <row r="130" spans="1:65" s="13" customFormat="1" ht="10">
      <c r="B130" s="204"/>
      <c r="C130" s="205"/>
      <c r="D130" s="167" t="s">
        <v>247</v>
      </c>
      <c r="E130" s="206" t="s">
        <v>35</v>
      </c>
      <c r="F130" s="207" t="s">
        <v>2694</v>
      </c>
      <c r="G130" s="205"/>
      <c r="H130" s="208">
        <v>109.72</v>
      </c>
      <c r="I130" s="209"/>
      <c r="J130" s="205"/>
      <c r="K130" s="205"/>
      <c r="L130" s="210"/>
      <c r="M130" s="211"/>
      <c r="N130" s="212"/>
      <c r="O130" s="212"/>
      <c r="P130" s="212"/>
      <c r="Q130" s="212"/>
      <c r="R130" s="212"/>
      <c r="S130" s="212"/>
      <c r="T130" s="213"/>
      <c r="AT130" s="214" t="s">
        <v>247</v>
      </c>
      <c r="AU130" s="214" t="s">
        <v>89</v>
      </c>
      <c r="AV130" s="13" t="s">
        <v>89</v>
      </c>
      <c r="AW130" s="13" t="s">
        <v>39</v>
      </c>
      <c r="AX130" s="13" t="s">
        <v>87</v>
      </c>
      <c r="AY130" s="214" t="s">
        <v>154</v>
      </c>
    </row>
    <row r="131" spans="1:65" s="12" customFormat="1" ht="22.75" customHeight="1">
      <c r="B131" s="188"/>
      <c r="C131" s="189"/>
      <c r="D131" s="190" t="s">
        <v>78</v>
      </c>
      <c r="E131" s="202" t="s">
        <v>697</v>
      </c>
      <c r="F131" s="202" t="s">
        <v>698</v>
      </c>
      <c r="G131" s="189"/>
      <c r="H131" s="189"/>
      <c r="I131" s="192"/>
      <c r="J131" s="203">
        <f>BK131</f>
        <v>25508.9</v>
      </c>
      <c r="K131" s="189"/>
      <c r="L131" s="194"/>
      <c r="M131" s="195"/>
      <c r="N131" s="196"/>
      <c r="O131" s="196"/>
      <c r="P131" s="197">
        <f>SUM(P132:P145)</f>
        <v>0</v>
      </c>
      <c r="Q131" s="196"/>
      <c r="R131" s="197">
        <f>SUM(R132:R145)</f>
        <v>0</v>
      </c>
      <c r="S131" s="196"/>
      <c r="T131" s="198">
        <f>SUM(T132:T145)</f>
        <v>0</v>
      </c>
      <c r="AR131" s="199" t="s">
        <v>87</v>
      </c>
      <c r="AT131" s="200" t="s">
        <v>78</v>
      </c>
      <c r="AU131" s="200" t="s">
        <v>87</v>
      </c>
      <c r="AY131" s="199" t="s">
        <v>154</v>
      </c>
      <c r="BK131" s="201">
        <f>SUM(BK132:BK145)</f>
        <v>25508.9</v>
      </c>
    </row>
    <row r="132" spans="1:65" s="2" customFormat="1" ht="37.75" customHeight="1">
      <c r="A132" s="37"/>
      <c r="B132" s="38"/>
      <c r="C132" s="154" t="s">
        <v>193</v>
      </c>
      <c r="D132" s="154" t="s">
        <v>149</v>
      </c>
      <c r="E132" s="155" t="s">
        <v>699</v>
      </c>
      <c r="F132" s="156" t="s">
        <v>700</v>
      </c>
      <c r="G132" s="157" t="s">
        <v>662</v>
      </c>
      <c r="H132" s="158">
        <v>24.718</v>
      </c>
      <c r="I132" s="159">
        <v>80</v>
      </c>
      <c r="J132" s="160">
        <f>ROUND(I132*H132,2)</f>
        <v>1977.44</v>
      </c>
      <c r="K132" s="156" t="s">
        <v>251</v>
      </c>
      <c r="L132" s="42"/>
      <c r="M132" s="161" t="s">
        <v>35</v>
      </c>
      <c r="N132" s="162" t="s">
        <v>50</v>
      </c>
      <c r="O132" s="67"/>
      <c r="P132" s="163">
        <f>O132*H132</f>
        <v>0</v>
      </c>
      <c r="Q132" s="163">
        <v>0</v>
      </c>
      <c r="R132" s="163">
        <f>Q132*H132</f>
        <v>0</v>
      </c>
      <c r="S132" s="163">
        <v>0</v>
      </c>
      <c r="T132" s="164">
        <f>S132*H132</f>
        <v>0</v>
      </c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R132" s="165" t="s">
        <v>163</v>
      </c>
      <c r="AT132" s="165" t="s">
        <v>149</v>
      </c>
      <c r="AU132" s="165" t="s">
        <v>89</v>
      </c>
      <c r="AY132" s="19" t="s">
        <v>154</v>
      </c>
      <c r="BE132" s="166">
        <f>IF(N132="základní",J132,0)</f>
        <v>1977.44</v>
      </c>
      <c r="BF132" s="166">
        <f>IF(N132="snížená",J132,0)</f>
        <v>0</v>
      </c>
      <c r="BG132" s="166">
        <f>IF(N132="zákl. přenesená",J132,0)</f>
        <v>0</v>
      </c>
      <c r="BH132" s="166">
        <f>IF(N132="sníž. přenesená",J132,0)</f>
        <v>0</v>
      </c>
      <c r="BI132" s="166">
        <f>IF(N132="nulová",J132,0)</f>
        <v>0</v>
      </c>
      <c r="BJ132" s="19" t="s">
        <v>87</v>
      </c>
      <c r="BK132" s="166">
        <f>ROUND(I132*H132,2)</f>
        <v>1977.44</v>
      </c>
      <c r="BL132" s="19" t="s">
        <v>163</v>
      </c>
      <c r="BM132" s="165" t="s">
        <v>2696</v>
      </c>
    </row>
    <row r="133" spans="1:65" s="2" customFormat="1" ht="10">
      <c r="A133" s="37"/>
      <c r="B133" s="38"/>
      <c r="C133" s="39"/>
      <c r="D133" s="215" t="s">
        <v>253</v>
      </c>
      <c r="E133" s="39"/>
      <c r="F133" s="216" t="s">
        <v>702</v>
      </c>
      <c r="G133" s="39"/>
      <c r="H133" s="39"/>
      <c r="I133" s="169"/>
      <c r="J133" s="39"/>
      <c r="K133" s="39"/>
      <c r="L133" s="42"/>
      <c r="M133" s="170"/>
      <c r="N133" s="171"/>
      <c r="O133" s="67"/>
      <c r="P133" s="67"/>
      <c r="Q133" s="67"/>
      <c r="R133" s="67"/>
      <c r="S133" s="67"/>
      <c r="T133" s="68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T133" s="19" t="s">
        <v>253</v>
      </c>
      <c r="AU133" s="19" t="s">
        <v>89</v>
      </c>
    </row>
    <row r="134" spans="1:65" s="13" customFormat="1" ht="10">
      <c r="B134" s="204"/>
      <c r="C134" s="205"/>
      <c r="D134" s="167" t="s">
        <v>247</v>
      </c>
      <c r="E134" s="206" t="s">
        <v>35</v>
      </c>
      <c r="F134" s="207" t="s">
        <v>2697</v>
      </c>
      <c r="G134" s="205"/>
      <c r="H134" s="208">
        <v>24.718</v>
      </c>
      <c r="I134" s="209"/>
      <c r="J134" s="205"/>
      <c r="K134" s="205"/>
      <c r="L134" s="210"/>
      <c r="M134" s="211"/>
      <c r="N134" s="212"/>
      <c r="O134" s="212"/>
      <c r="P134" s="212"/>
      <c r="Q134" s="212"/>
      <c r="R134" s="212"/>
      <c r="S134" s="212"/>
      <c r="T134" s="213"/>
      <c r="AT134" s="214" t="s">
        <v>247</v>
      </c>
      <c r="AU134" s="214" t="s">
        <v>89</v>
      </c>
      <c r="AV134" s="13" t="s">
        <v>89</v>
      </c>
      <c r="AW134" s="13" t="s">
        <v>39</v>
      </c>
      <c r="AX134" s="13" t="s">
        <v>87</v>
      </c>
      <c r="AY134" s="214" t="s">
        <v>154</v>
      </c>
    </row>
    <row r="135" spans="1:65" s="2" customFormat="1" ht="37.75" customHeight="1">
      <c r="A135" s="37"/>
      <c r="B135" s="38"/>
      <c r="C135" s="154" t="s">
        <v>197</v>
      </c>
      <c r="D135" s="154" t="s">
        <v>149</v>
      </c>
      <c r="E135" s="155" t="s">
        <v>918</v>
      </c>
      <c r="F135" s="156" t="s">
        <v>919</v>
      </c>
      <c r="G135" s="157" t="s">
        <v>662</v>
      </c>
      <c r="H135" s="158">
        <v>24.718</v>
      </c>
      <c r="I135" s="159">
        <v>224</v>
      </c>
      <c r="J135" s="160">
        <f>ROUND(I135*H135,2)</f>
        <v>5536.83</v>
      </c>
      <c r="K135" s="156" t="s">
        <v>251</v>
      </c>
      <c r="L135" s="42"/>
      <c r="M135" s="161" t="s">
        <v>35</v>
      </c>
      <c r="N135" s="162" t="s">
        <v>50</v>
      </c>
      <c r="O135" s="67"/>
      <c r="P135" s="163">
        <f>O135*H135</f>
        <v>0</v>
      </c>
      <c r="Q135" s="163">
        <v>0</v>
      </c>
      <c r="R135" s="163">
        <f>Q135*H135</f>
        <v>0</v>
      </c>
      <c r="S135" s="163">
        <v>0</v>
      </c>
      <c r="T135" s="164">
        <f>S135*H135</f>
        <v>0</v>
      </c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R135" s="165" t="s">
        <v>163</v>
      </c>
      <c r="AT135" s="165" t="s">
        <v>149</v>
      </c>
      <c r="AU135" s="165" t="s">
        <v>89</v>
      </c>
      <c r="AY135" s="19" t="s">
        <v>154</v>
      </c>
      <c r="BE135" s="166">
        <f>IF(N135="základní",J135,0)</f>
        <v>5536.83</v>
      </c>
      <c r="BF135" s="166">
        <f>IF(N135="snížená",J135,0)</f>
        <v>0</v>
      </c>
      <c r="BG135" s="166">
        <f>IF(N135="zákl. přenesená",J135,0)</f>
        <v>0</v>
      </c>
      <c r="BH135" s="166">
        <f>IF(N135="sníž. přenesená",J135,0)</f>
        <v>0</v>
      </c>
      <c r="BI135" s="166">
        <f>IF(N135="nulová",J135,0)</f>
        <v>0</v>
      </c>
      <c r="BJ135" s="19" t="s">
        <v>87</v>
      </c>
      <c r="BK135" s="166">
        <f>ROUND(I135*H135,2)</f>
        <v>5536.83</v>
      </c>
      <c r="BL135" s="19" t="s">
        <v>163</v>
      </c>
      <c r="BM135" s="165" t="s">
        <v>2698</v>
      </c>
    </row>
    <row r="136" spans="1:65" s="2" customFormat="1" ht="10">
      <c r="A136" s="37"/>
      <c r="B136" s="38"/>
      <c r="C136" s="39"/>
      <c r="D136" s="215" t="s">
        <v>253</v>
      </c>
      <c r="E136" s="39"/>
      <c r="F136" s="216" t="s">
        <v>921</v>
      </c>
      <c r="G136" s="39"/>
      <c r="H136" s="39"/>
      <c r="I136" s="169"/>
      <c r="J136" s="39"/>
      <c r="K136" s="39"/>
      <c r="L136" s="42"/>
      <c r="M136" s="170"/>
      <c r="N136" s="171"/>
      <c r="O136" s="67"/>
      <c r="P136" s="67"/>
      <c r="Q136" s="67"/>
      <c r="R136" s="67"/>
      <c r="S136" s="67"/>
      <c r="T136" s="68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T136" s="19" t="s">
        <v>253</v>
      </c>
      <c r="AU136" s="19" t="s">
        <v>89</v>
      </c>
    </row>
    <row r="137" spans="1:65" s="13" customFormat="1" ht="10">
      <c r="B137" s="204"/>
      <c r="C137" s="205"/>
      <c r="D137" s="167" t="s">
        <v>247</v>
      </c>
      <c r="E137" s="206" t="s">
        <v>35</v>
      </c>
      <c r="F137" s="207" t="s">
        <v>2697</v>
      </c>
      <c r="G137" s="205"/>
      <c r="H137" s="208">
        <v>24.718</v>
      </c>
      <c r="I137" s="209"/>
      <c r="J137" s="205"/>
      <c r="K137" s="205"/>
      <c r="L137" s="210"/>
      <c r="M137" s="211"/>
      <c r="N137" s="212"/>
      <c r="O137" s="212"/>
      <c r="P137" s="212"/>
      <c r="Q137" s="212"/>
      <c r="R137" s="212"/>
      <c r="S137" s="212"/>
      <c r="T137" s="213"/>
      <c r="AT137" s="214" t="s">
        <v>247</v>
      </c>
      <c r="AU137" s="214" t="s">
        <v>89</v>
      </c>
      <c r="AV137" s="13" t="s">
        <v>89</v>
      </c>
      <c r="AW137" s="13" t="s">
        <v>39</v>
      </c>
      <c r="AX137" s="13" t="s">
        <v>87</v>
      </c>
      <c r="AY137" s="214" t="s">
        <v>154</v>
      </c>
    </row>
    <row r="138" spans="1:65" s="2" customFormat="1" ht="24.15" customHeight="1">
      <c r="A138" s="37"/>
      <c r="B138" s="38"/>
      <c r="C138" s="154" t="s">
        <v>201</v>
      </c>
      <c r="D138" s="154" t="s">
        <v>149</v>
      </c>
      <c r="E138" s="155" t="s">
        <v>704</v>
      </c>
      <c r="F138" s="156" t="s">
        <v>610</v>
      </c>
      <c r="G138" s="157" t="s">
        <v>562</v>
      </c>
      <c r="H138" s="158">
        <v>93.927999999999997</v>
      </c>
      <c r="I138" s="159">
        <v>180</v>
      </c>
      <c r="J138" s="160">
        <f>ROUND(I138*H138,2)</f>
        <v>16907.04</v>
      </c>
      <c r="K138" s="156" t="s">
        <v>251</v>
      </c>
      <c r="L138" s="42"/>
      <c r="M138" s="161" t="s">
        <v>35</v>
      </c>
      <c r="N138" s="162" t="s">
        <v>50</v>
      </c>
      <c r="O138" s="67"/>
      <c r="P138" s="163">
        <f>O138*H138</f>
        <v>0</v>
      </c>
      <c r="Q138" s="163">
        <v>0</v>
      </c>
      <c r="R138" s="163">
        <f>Q138*H138</f>
        <v>0</v>
      </c>
      <c r="S138" s="163">
        <v>0</v>
      </c>
      <c r="T138" s="164">
        <f>S138*H138</f>
        <v>0</v>
      </c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R138" s="165" t="s">
        <v>163</v>
      </c>
      <c r="AT138" s="165" t="s">
        <v>149</v>
      </c>
      <c r="AU138" s="165" t="s">
        <v>89</v>
      </c>
      <c r="AY138" s="19" t="s">
        <v>154</v>
      </c>
      <c r="BE138" s="166">
        <f>IF(N138="základní",J138,0)</f>
        <v>16907.04</v>
      </c>
      <c r="BF138" s="166">
        <f>IF(N138="snížená",J138,0)</f>
        <v>0</v>
      </c>
      <c r="BG138" s="166">
        <f>IF(N138="zákl. přenesená",J138,0)</f>
        <v>0</v>
      </c>
      <c r="BH138" s="166">
        <f>IF(N138="sníž. přenesená",J138,0)</f>
        <v>0</v>
      </c>
      <c r="BI138" s="166">
        <f>IF(N138="nulová",J138,0)</f>
        <v>0</v>
      </c>
      <c r="BJ138" s="19" t="s">
        <v>87</v>
      </c>
      <c r="BK138" s="166">
        <f>ROUND(I138*H138,2)</f>
        <v>16907.04</v>
      </c>
      <c r="BL138" s="19" t="s">
        <v>163</v>
      </c>
      <c r="BM138" s="165" t="s">
        <v>2699</v>
      </c>
    </row>
    <row r="139" spans="1:65" s="2" customFormat="1" ht="10">
      <c r="A139" s="37"/>
      <c r="B139" s="38"/>
      <c r="C139" s="39"/>
      <c r="D139" s="215" t="s">
        <v>253</v>
      </c>
      <c r="E139" s="39"/>
      <c r="F139" s="216" t="s">
        <v>706</v>
      </c>
      <c r="G139" s="39"/>
      <c r="H139" s="39"/>
      <c r="I139" s="169"/>
      <c r="J139" s="39"/>
      <c r="K139" s="39"/>
      <c r="L139" s="42"/>
      <c r="M139" s="170"/>
      <c r="N139" s="171"/>
      <c r="O139" s="67"/>
      <c r="P139" s="67"/>
      <c r="Q139" s="67"/>
      <c r="R139" s="67"/>
      <c r="S139" s="67"/>
      <c r="T139" s="68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T139" s="19" t="s">
        <v>253</v>
      </c>
      <c r="AU139" s="19" t="s">
        <v>89</v>
      </c>
    </row>
    <row r="140" spans="1:65" s="13" customFormat="1" ht="10">
      <c r="B140" s="204"/>
      <c r="C140" s="205"/>
      <c r="D140" s="167" t="s">
        <v>247</v>
      </c>
      <c r="E140" s="206" t="s">
        <v>35</v>
      </c>
      <c r="F140" s="207" t="s">
        <v>2700</v>
      </c>
      <c r="G140" s="205"/>
      <c r="H140" s="208">
        <v>49.436</v>
      </c>
      <c r="I140" s="209"/>
      <c r="J140" s="205"/>
      <c r="K140" s="205"/>
      <c r="L140" s="210"/>
      <c r="M140" s="211"/>
      <c r="N140" s="212"/>
      <c r="O140" s="212"/>
      <c r="P140" s="212"/>
      <c r="Q140" s="212"/>
      <c r="R140" s="212"/>
      <c r="S140" s="212"/>
      <c r="T140" s="213"/>
      <c r="AT140" s="214" t="s">
        <v>247</v>
      </c>
      <c r="AU140" s="214" t="s">
        <v>89</v>
      </c>
      <c r="AV140" s="13" t="s">
        <v>89</v>
      </c>
      <c r="AW140" s="13" t="s">
        <v>39</v>
      </c>
      <c r="AX140" s="13" t="s">
        <v>79</v>
      </c>
      <c r="AY140" s="214" t="s">
        <v>154</v>
      </c>
    </row>
    <row r="141" spans="1:65" s="15" customFormat="1" ht="10">
      <c r="B141" s="238"/>
      <c r="C141" s="239"/>
      <c r="D141" s="167" t="s">
        <v>247</v>
      </c>
      <c r="E141" s="240" t="s">
        <v>35</v>
      </c>
      <c r="F141" s="241" t="s">
        <v>482</v>
      </c>
      <c r="G141" s="239"/>
      <c r="H141" s="242">
        <v>49.436</v>
      </c>
      <c r="I141" s="243"/>
      <c r="J141" s="239"/>
      <c r="K141" s="239"/>
      <c r="L141" s="244"/>
      <c r="M141" s="245"/>
      <c r="N141" s="246"/>
      <c r="O141" s="246"/>
      <c r="P141" s="246"/>
      <c r="Q141" s="246"/>
      <c r="R141" s="246"/>
      <c r="S141" s="246"/>
      <c r="T141" s="247"/>
      <c r="AT141" s="248" t="s">
        <v>247</v>
      </c>
      <c r="AU141" s="248" t="s">
        <v>89</v>
      </c>
      <c r="AV141" s="15" t="s">
        <v>159</v>
      </c>
      <c r="AW141" s="15" t="s">
        <v>39</v>
      </c>
      <c r="AX141" s="15" t="s">
        <v>79</v>
      </c>
      <c r="AY141" s="248" t="s">
        <v>154</v>
      </c>
    </row>
    <row r="142" spans="1:65" s="13" customFormat="1" ht="10">
      <c r="B142" s="204"/>
      <c r="C142" s="205"/>
      <c r="D142" s="167" t="s">
        <v>247</v>
      </c>
      <c r="E142" s="206" t="s">
        <v>35</v>
      </c>
      <c r="F142" s="207" t="s">
        <v>2701</v>
      </c>
      <c r="G142" s="205"/>
      <c r="H142" s="208">
        <v>93.927999999999997</v>
      </c>
      <c r="I142" s="209"/>
      <c r="J142" s="205"/>
      <c r="K142" s="205"/>
      <c r="L142" s="210"/>
      <c r="M142" s="211"/>
      <c r="N142" s="212"/>
      <c r="O142" s="212"/>
      <c r="P142" s="212"/>
      <c r="Q142" s="212"/>
      <c r="R142" s="212"/>
      <c r="S142" s="212"/>
      <c r="T142" s="213"/>
      <c r="AT142" s="214" t="s">
        <v>247</v>
      </c>
      <c r="AU142" s="214" t="s">
        <v>89</v>
      </c>
      <c r="AV142" s="13" t="s">
        <v>89</v>
      </c>
      <c r="AW142" s="13" t="s">
        <v>39</v>
      </c>
      <c r="AX142" s="13" t="s">
        <v>87</v>
      </c>
      <c r="AY142" s="214" t="s">
        <v>154</v>
      </c>
    </row>
    <row r="143" spans="1:65" s="2" customFormat="1" ht="24.15" customHeight="1">
      <c r="A143" s="37"/>
      <c r="B143" s="38"/>
      <c r="C143" s="154" t="s">
        <v>205</v>
      </c>
      <c r="D143" s="154" t="s">
        <v>149</v>
      </c>
      <c r="E143" s="155" t="s">
        <v>709</v>
      </c>
      <c r="F143" s="156" t="s">
        <v>710</v>
      </c>
      <c r="G143" s="157" t="s">
        <v>662</v>
      </c>
      <c r="H143" s="158">
        <v>49.436</v>
      </c>
      <c r="I143" s="159">
        <v>22</v>
      </c>
      <c r="J143" s="160">
        <f>ROUND(I143*H143,2)</f>
        <v>1087.5899999999999</v>
      </c>
      <c r="K143" s="156" t="s">
        <v>251</v>
      </c>
      <c r="L143" s="42"/>
      <c r="M143" s="161" t="s">
        <v>35</v>
      </c>
      <c r="N143" s="162" t="s">
        <v>50</v>
      </c>
      <c r="O143" s="67"/>
      <c r="P143" s="163">
        <f>O143*H143</f>
        <v>0</v>
      </c>
      <c r="Q143" s="163">
        <v>0</v>
      </c>
      <c r="R143" s="163">
        <f>Q143*H143</f>
        <v>0</v>
      </c>
      <c r="S143" s="163">
        <v>0</v>
      </c>
      <c r="T143" s="164">
        <f>S143*H143</f>
        <v>0</v>
      </c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R143" s="165" t="s">
        <v>163</v>
      </c>
      <c r="AT143" s="165" t="s">
        <v>149</v>
      </c>
      <c r="AU143" s="165" t="s">
        <v>89</v>
      </c>
      <c r="AY143" s="19" t="s">
        <v>154</v>
      </c>
      <c r="BE143" s="166">
        <f>IF(N143="základní",J143,0)</f>
        <v>1087.5899999999999</v>
      </c>
      <c r="BF143" s="166">
        <f>IF(N143="snížená",J143,0)</f>
        <v>0</v>
      </c>
      <c r="BG143" s="166">
        <f>IF(N143="zákl. přenesená",J143,0)</f>
        <v>0</v>
      </c>
      <c r="BH143" s="166">
        <f>IF(N143="sníž. přenesená",J143,0)</f>
        <v>0</v>
      </c>
      <c r="BI143" s="166">
        <f>IF(N143="nulová",J143,0)</f>
        <v>0</v>
      </c>
      <c r="BJ143" s="19" t="s">
        <v>87</v>
      </c>
      <c r="BK143" s="166">
        <f>ROUND(I143*H143,2)</f>
        <v>1087.5899999999999</v>
      </c>
      <c r="BL143" s="19" t="s">
        <v>163</v>
      </c>
      <c r="BM143" s="165" t="s">
        <v>2702</v>
      </c>
    </row>
    <row r="144" spans="1:65" s="2" customFormat="1" ht="10">
      <c r="A144" s="37"/>
      <c r="B144" s="38"/>
      <c r="C144" s="39"/>
      <c r="D144" s="215" t="s">
        <v>253</v>
      </c>
      <c r="E144" s="39"/>
      <c r="F144" s="216" t="s">
        <v>712</v>
      </c>
      <c r="G144" s="39"/>
      <c r="H144" s="39"/>
      <c r="I144" s="169"/>
      <c r="J144" s="39"/>
      <c r="K144" s="39"/>
      <c r="L144" s="42"/>
      <c r="M144" s="170"/>
      <c r="N144" s="171"/>
      <c r="O144" s="67"/>
      <c r="P144" s="67"/>
      <c r="Q144" s="67"/>
      <c r="R144" s="67"/>
      <c r="S144" s="67"/>
      <c r="T144" s="68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T144" s="19" t="s">
        <v>253</v>
      </c>
      <c r="AU144" s="19" t="s">
        <v>89</v>
      </c>
    </row>
    <row r="145" spans="1:65" s="13" customFormat="1" ht="10">
      <c r="B145" s="204"/>
      <c r="C145" s="205"/>
      <c r="D145" s="167" t="s">
        <v>247</v>
      </c>
      <c r="E145" s="206" t="s">
        <v>35</v>
      </c>
      <c r="F145" s="207" t="s">
        <v>2700</v>
      </c>
      <c r="G145" s="205"/>
      <c r="H145" s="208">
        <v>49.436</v>
      </c>
      <c r="I145" s="209"/>
      <c r="J145" s="205"/>
      <c r="K145" s="205"/>
      <c r="L145" s="210"/>
      <c r="M145" s="211"/>
      <c r="N145" s="212"/>
      <c r="O145" s="212"/>
      <c r="P145" s="212"/>
      <c r="Q145" s="212"/>
      <c r="R145" s="212"/>
      <c r="S145" s="212"/>
      <c r="T145" s="213"/>
      <c r="AT145" s="214" t="s">
        <v>247</v>
      </c>
      <c r="AU145" s="214" t="s">
        <v>89</v>
      </c>
      <c r="AV145" s="13" t="s">
        <v>89</v>
      </c>
      <c r="AW145" s="13" t="s">
        <v>39</v>
      </c>
      <c r="AX145" s="13" t="s">
        <v>87</v>
      </c>
      <c r="AY145" s="214" t="s">
        <v>154</v>
      </c>
    </row>
    <row r="146" spans="1:65" s="12" customFormat="1" ht="22.75" customHeight="1">
      <c r="B146" s="188"/>
      <c r="C146" s="189"/>
      <c r="D146" s="190" t="s">
        <v>78</v>
      </c>
      <c r="E146" s="202" t="s">
        <v>163</v>
      </c>
      <c r="F146" s="202" t="s">
        <v>713</v>
      </c>
      <c r="G146" s="189"/>
      <c r="H146" s="189"/>
      <c r="I146" s="192"/>
      <c r="J146" s="203">
        <f>BK146</f>
        <v>61032.73</v>
      </c>
      <c r="K146" s="189"/>
      <c r="L146" s="194"/>
      <c r="M146" s="195"/>
      <c r="N146" s="196"/>
      <c r="O146" s="196"/>
      <c r="P146" s="197">
        <f>SUM(P147:P166)</f>
        <v>0</v>
      </c>
      <c r="Q146" s="196"/>
      <c r="R146" s="197">
        <f>SUM(R147:R166)</f>
        <v>0</v>
      </c>
      <c r="S146" s="196"/>
      <c r="T146" s="198">
        <f>SUM(T147:T166)</f>
        <v>0</v>
      </c>
      <c r="AR146" s="199" t="s">
        <v>87</v>
      </c>
      <c r="AT146" s="200" t="s">
        <v>78</v>
      </c>
      <c r="AU146" s="200" t="s">
        <v>87</v>
      </c>
      <c r="AY146" s="199" t="s">
        <v>154</v>
      </c>
      <c r="BK146" s="201">
        <f>SUM(BK147:BK166)</f>
        <v>61032.73</v>
      </c>
    </row>
    <row r="147" spans="1:65" s="2" customFormat="1" ht="24.15" customHeight="1">
      <c r="A147" s="37"/>
      <c r="B147" s="38"/>
      <c r="C147" s="154" t="s">
        <v>8</v>
      </c>
      <c r="D147" s="154" t="s">
        <v>149</v>
      </c>
      <c r="E147" s="155" t="s">
        <v>714</v>
      </c>
      <c r="F147" s="156" t="s">
        <v>715</v>
      </c>
      <c r="G147" s="157" t="s">
        <v>662</v>
      </c>
      <c r="H147" s="158">
        <v>36.904000000000003</v>
      </c>
      <c r="I147" s="159">
        <v>157</v>
      </c>
      <c r="J147" s="160">
        <f>ROUND(I147*H147,2)</f>
        <v>5793.93</v>
      </c>
      <c r="K147" s="156" t="s">
        <v>251</v>
      </c>
      <c r="L147" s="42"/>
      <c r="M147" s="161" t="s">
        <v>35</v>
      </c>
      <c r="N147" s="162" t="s">
        <v>50</v>
      </c>
      <c r="O147" s="67"/>
      <c r="P147" s="163">
        <f>O147*H147</f>
        <v>0</v>
      </c>
      <c r="Q147" s="163">
        <v>0</v>
      </c>
      <c r="R147" s="163">
        <f>Q147*H147</f>
        <v>0</v>
      </c>
      <c r="S147" s="163">
        <v>0</v>
      </c>
      <c r="T147" s="164">
        <f>S147*H147</f>
        <v>0</v>
      </c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R147" s="165" t="s">
        <v>163</v>
      </c>
      <c r="AT147" s="165" t="s">
        <v>149</v>
      </c>
      <c r="AU147" s="165" t="s">
        <v>89</v>
      </c>
      <c r="AY147" s="19" t="s">
        <v>154</v>
      </c>
      <c r="BE147" s="166">
        <f>IF(N147="základní",J147,0)</f>
        <v>5793.93</v>
      </c>
      <c r="BF147" s="166">
        <f>IF(N147="snížená",J147,0)</f>
        <v>0</v>
      </c>
      <c r="BG147" s="166">
        <f>IF(N147="zákl. přenesená",J147,0)</f>
        <v>0</v>
      </c>
      <c r="BH147" s="166">
        <f>IF(N147="sníž. přenesená",J147,0)</f>
        <v>0</v>
      </c>
      <c r="BI147" s="166">
        <f>IF(N147="nulová",J147,0)</f>
        <v>0</v>
      </c>
      <c r="BJ147" s="19" t="s">
        <v>87</v>
      </c>
      <c r="BK147" s="166">
        <f>ROUND(I147*H147,2)</f>
        <v>5793.93</v>
      </c>
      <c r="BL147" s="19" t="s">
        <v>163</v>
      </c>
      <c r="BM147" s="165" t="s">
        <v>2703</v>
      </c>
    </row>
    <row r="148" spans="1:65" s="2" customFormat="1" ht="10">
      <c r="A148" s="37"/>
      <c r="B148" s="38"/>
      <c r="C148" s="39"/>
      <c r="D148" s="215" t="s">
        <v>253</v>
      </c>
      <c r="E148" s="39"/>
      <c r="F148" s="216" t="s">
        <v>717</v>
      </c>
      <c r="G148" s="39"/>
      <c r="H148" s="39"/>
      <c r="I148" s="169"/>
      <c r="J148" s="39"/>
      <c r="K148" s="39"/>
      <c r="L148" s="42"/>
      <c r="M148" s="170"/>
      <c r="N148" s="171"/>
      <c r="O148" s="67"/>
      <c r="P148" s="67"/>
      <c r="Q148" s="67"/>
      <c r="R148" s="67"/>
      <c r="S148" s="67"/>
      <c r="T148" s="68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T148" s="19" t="s">
        <v>253</v>
      </c>
      <c r="AU148" s="19" t="s">
        <v>89</v>
      </c>
    </row>
    <row r="149" spans="1:65" s="13" customFormat="1" ht="10">
      <c r="B149" s="204"/>
      <c r="C149" s="205"/>
      <c r="D149" s="167" t="s">
        <v>247</v>
      </c>
      <c r="E149" s="206" t="s">
        <v>35</v>
      </c>
      <c r="F149" s="207" t="s">
        <v>2704</v>
      </c>
      <c r="G149" s="205"/>
      <c r="H149" s="208">
        <v>36.904000000000003</v>
      </c>
      <c r="I149" s="209"/>
      <c r="J149" s="205"/>
      <c r="K149" s="205"/>
      <c r="L149" s="210"/>
      <c r="M149" s="211"/>
      <c r="N149" s="212"/>
      <c r="O149" s="212"/>
      <c r="P149" s="212"/>
      <c r="Q149" s="212"/>
      <c r="R149" s="212"/>
      <c r="S149" s="212"/>
      <c r="T149" s="213"/>
      <c r="AT149" s="214" t="s">
        <v>247</v>
      </c>
      <c r="AU149" s="214" t="s">
        <v>89</v>
      </c>
      <c r="AV149" s="13" t="s">
        <v>89</v>
      </c>
      <c r="AW149" s="13" t="s">
        <v>39</v>
      </c>
      <c r="AX149" s="13" t="s">
        <v>87</v>
      </c>
      <c r="AY149" s="214" t="s">
        <v>154</v>
      </c>
    </row>
    <row r="150" spans="1:65" s="2" customFormat="1" ht="16.5" customHeight="1">
      <c r="A150" s="37"/>
      <c r="B150" s="38"/>
      <c r="C150" s="228" t="s">
        <v>212</v>
      </c>
      <c r="D150" s="228" t="s">
        <v>463</v>
      </c>
      <c r="E150" s="229" t="s">
        <v>719</v>
      </c>
      <c r="F150" s="230" t="s">
        <v>720</v>
      </c>
      <c r="G150" s="231" t="s">
        <v>562</v>
      </c>
      <c r="H150" s="232">
        <v>75.653000000000006</v>
      </c>
      <c r="I150" s="233">
        <v>430</v>
      </c>
      <c r="J150" s="234">
        <f>ROUND(I150*H150,2)</f>
        <v>32530.79</v>
      </c>
      <c r="K150" s="230" t="s">
        <v>251</v>
      </c>
      <c r="L150" s="235"/>
      <c r="M150" s="236" t="s">
        <v>35</v>
      </c>
      <c r="N150" s="237" t="s">
        <v>50</v>
      </c>
      <c r="O150" s="67"/>
      <c r="P150" s="163">
        <f>O150*H150</f>
        <v>0</v>
      </c>
      <c r="Q150" s="163">
        <v>0</v>
      </c>
      <c r="R150" s="163">
        <f>Q150*H150</f>
        <v>0</v>
      </c>
      <c r="S150" s="163">
        <v>0</v>
      </c>
      <c r="T150" s="164">
        <f>S150*H150</f>
        <v>0</v>
      </c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R150" s="165" t="s">
        <v>179</v>
      </c>
      <c r="AT150" s="165" t="s">
        <v>463</v>
      </c>
      <c r="AU150" s="165" t="s">
        <v>89</v>
      </c>
      <c r="AY150" s="19" t="s">
        <v>154</v>
      </c>
      <c r="BE150" s="166">
        <f>IF(N150="základní",J150,0)</f>
        <v>32530.79</v>
      </c>
      <c r="BF150" s="166">
        <f>IF(N150="snížená",J150,0)</f>
        <v>0</v>
      </c>
      <c r="BG150" s="166">
        <f>IF(N150="zákl. přenesená",J150,0)</f>
        <v>0</v>
      </c>
      <c r="BH150" s="166">
        <f>IF(N150="sníž. přenesená",J150,0)</f>
        <v>0</v>
      </c>
      <c r="BI150" s="166">
        <f>IF(N150="nulová",J150,0)</f>
        <v>0</v>
      </c>
      <c r="BJ150" s="19" t="s">
        <v>87</v>
      </c>
      <c r="BK150" s="166">
        <f>ROUND(I150*H150,2)</f>
        <v>32530.79</v>
      </c>
      <c r="BL150" s="19" t="s">
        <v>163</v>
      </c>
      <c r="BM150" s="165" t="s">
        <v>2705</v>
      </c>
    </row>
    <row r="151" spans="1:65" s="13" customFormat="1" ht="10">
      <c r="B151" s="204"/>
      <c r="C151" s="205"/>
      <c r="D151" s="167" t="s">
        <v>247</v>
      </c>
      <c r="E151" s="206" t="s">
        <v>35</v>
      </c>
      <c r="F151" s="207" t="s">
        <v>2706</v>
      </c>
      <c r="G151" s="205"/>
      <c r="H151" s="208">
        <v>36.904000000000003</v>
      </c>
      <c r="I151" s="209"/>
      <c r="J151" s="205"/>
      <c r="K151" s="205"/>
      <c r="L151" s="210"/>
      <c r="M151" s="211"/>
      <c r="N151" s="212"/>
      <c r="O151" s="212"/>
      <c r="P151" s="212"/>
      <c r="Q151" s="212"/>
      <c r="R151" s="212"/>
      <c r="S151" s="212"/>
      <c r="T151" s="213"/>
      <c r="AT151" s="214" t="s">
        <v>247</v>
      </c>
      <c r="AU151" s="214" t="s">
        <v>89</v>
      </c>
      <c r="AV151" s="13" t="s">
        <v>89</v>
      </c>
      <c r="AW151" s="13" t="s">
        <v>39</v>
      </c>
      <c r="AX151" s="13" t="s">
        <v>79</v>
      </c>
      <c r="AY151" s="214" t="s">
        <v>154</v>
      </c>
    </row>
    <row r="152" spans="1:65" s="15" customFormat="1" ht="10">
      <c r="B152" s="238"/>
      <c r="C152" s="239"/>
      <c r="D152" s="167" t="s">
        <v>247</v>
      </c>
      <c r="E152" s="240" t="s">
        <v>35</v>
      </c>
      <c r="F152" s="241" t="s">
        <v>482</v>
      </c>
      <c r="G152" s="239"/>
      <c r="H152" s="242">
        <v>36.904000000000003</v>
      </c>
      <c r="I152" s="243"/>
      <c r="J152" s="239"/>
      <c r="K152" s="239"/>
      <c r="L152" s="244"/>
      <c r="M152" s="245"/>
      <c r="N152" s="246"/>
      <c r="O152" s="246"/>
      <c r="P152" s="246"/>
      <c r="Q152" s="246"/>
      <c r="R152" s="246"/>
      <c r="S152" s="246"/>
      <c r="T152" s="247"/>
      <c r="AT152" s="248" t="s">
        <v>247</v>
      </c>
      <c r="AU152" s="248" t="s">
        <v>89</v>
      </c>
      <c r="AV152" s="15" t="s">
        <v>159</v>
      </c>
      <c r="AW152" s="15" t="s">
        <v>39</v>
      </c>
      <c r="AX152" s="15" t="s">
        <v>79</v>
      </c>
      <c r="AY152" s="248" t="s">
        <v>154</v>
      </c>
    </row>
    <row r="153" spans="1:65" s="13" customFormat="1" ht="10">
      <c r="B153" s="204"/>
      <c r="C153" s="205"/>
      <c r="D153" s="167" t="s">
        <v>247</v>
      </c>
      <c r="E153" s="206" t="s">
        <v>35</v>
      </c>
      <c r="F153" s="207" t="s">
        <v>2707</v>
      </c>
      <c r="G153" s="205"/>
      <c r="H153" s="208">
        <v>75.653000000000006</v>
      </c>
      <c r="I153" s="209"/>
      <c r="J153" s="205"/>
      <c r="K153" s="205"/>
      <c r="L153" s="210"/>
      <c r="M153" s="211"/>
      <c r="N153" s="212"/>
      <c r="O153" s="212"/>
      <c r="P153" s="212"/>
      <c r="Q153" s="212"/>
      <c r="R153" s="212"/>
      <c r="S153" s="212"/>
      <c r="T153" s="213"/>
      <c r="AT153" s="214" t="s">
        <v>247</v>
      </c>
      <c r="AU153" s="214" t="s">
        <v>89</v>
      </c>
      <c r="AV153" s="13" t="s">
        <v>89</v>
      </c>
      <c r="AW153" s="13" t="s">
        <v>39</v>
      </c>
      <c r="AX153" s="13" t="s">
        <v>87</v>
      </c>
      <c r="AY153" s="214" t="s">
        <v>154</v>
      </c>
    </row>
    <row r="154" spans="1:65" s="2" customFormat="1" ht="37.75" customHeight="1">
      <c r="A154" s="37"/>
      <c r="B154" s="38"/>
      <c r="C154" s="154" t="s">
        <v>216</v>
      </c>
      <c r="D154" s="154" t="s">
        <v>149</v>
      </c>
      <c r="E154" s="155" t="s">
        <v>949</v>
      </c>
      <c r="F154" s="156" t="s">
        <v>950</v>
      </c>
      <c r="G154" s="157" t="s">
        <v>662</v>
      </c>
      <c r="H154" s="158">
        <v>9.0519999999999996</v>
      </c>
      <c r="I154" s="159">
        <v>630</v>
      </c>
      <c r="J154" s="160">
        <f>ROUND(I154*H154,2)</f>
        <v>5702.76</v>
      </c>
      <c r="K154" s="156" t="s">
        <v>251</v>
      </c>
      <c r="L154" s="42"/>
      <c r="M154" s="161" t="s">
        <v>35</v>
      </c>
      <c r="N154" s="162" t="s">
        <v>50</v>
      </c>
      <c r="O154" s="67"/>
      <c r="P154" s="163">
        <f>O154*H154</f>
        <v>0</v>
      </c>
      <c r="Q154" s="163">
        <v>0</v>
      </c>
      <c r="R154" s="163">
        <f>Q154*H154</f>
        <v>0</v>
      </c>
      <c r="S154" s="163">
        <v>0</v>
      </c>
      <c r="T154" s="164">
        <f>S154*H154</f>
        <v>0</v>
      </c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R154" s="165" t="s">
        <v>163</v>
      </c>
      <c r="AT154" s="165" t="s">
        <v>149</v>
      </c>
      <c r="AU154" s="165" t="s">
        <v>89</v>
      </c>
      <c r="AY154" s="19" t="s">
        <v>154</v>
      </c>
      <c r="BE154" s="166">
        <f>IF(N154="základní",J154,0)</f>
        <v>5702.76</v>
      </c>
      <c r="BF154" s="166">
        <f>IF(N154="snížená",J154,0)</f>
        <v>0</v>
      </c>
      <c r="BG154" s="166">
        <f>IF(N154="zákl. přenesená",J154,0)</f>
        <v>0</v>
      </c>
      <c r="BH154" s="166">
        <f>IF(N154="sníž. přenesená",J154,0)</f>
        <v>0</v>
      </c>
      <c r="BI154" s="166">
        <f>IF(N154="nulová",J154,0)</f>
        <v>0</v>
      </c>
      <c r="BJ154" s="19" t="s">
        <v>87</v>
      </c>
      <c r="BK154" s="166">
        <f>ROUND(I154*H154,2)</f>
        <v>5702.76</v>
      </c>
      <c r="BL154" s="19" t="s">
        <v>163</v>
      </c>
      <c r="BM154" s="165" t="s">
        <v>2708</v>
      </c>
    </row>
    <row r="155" spans="1:65" s="2" customFormat="1" ht="10">
      <c r="A155" s="37"/>
      <c r="B155" s="38"/>
      <c r="C155" s="39"/>
      <c r="D155" s="215" t="s">
        <v>253</v>
      </c>
      <c r="E155" s="39"/>
      <c r="F155" s="216" t="s">
        <v>952</v>
      </c>
      <c r="G155" s="39"/>
      <c r="H155" s="39"/>
      <c r="I155" s="169"/>
      <c r="J155" s="39"/>
      <c r="K155" s="39"/>
      <c r="L155" s="42"/>
      <c r="M155" s="170"/>
      <c r="N155" s="171"/>
      <c r="O155" s="67"/>
      <c r="P155" s="67"/>
      <c r="Q155" s="67"/>
      <c r="R155" s="67"/>
      <c r="S155" s="67"/>
      <c r="T155" s="68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T155" s="19" t="s">
        <v>253</v>
      </c>
      <c r="AU155" s="19" t="s">
        <v>89</v>
      </c>
    </row>
    <row r="156" spans="1:65" s="13" customFormat="1" ht="10">
      <c r="B156" s="204"/>
      <c r="C156" s="205"/>
      <c r="D156" s="167" t="s">
        <v>247</v>
      </c>
      <c r="E156" s="206" t="s">
        <v>35</v>
      </c>
      <c r="F156" s="207" t="s">
        <v>2709</v>
      </c>
      <c r="G156" s="205"/>
      <c r="H156" s="208">
        <v>9.0519999999999996</v>
      </c>
      <c r="I156" s="209"/>
      <c r="J156" s="205"/>
      <c r="K156" s="205"/>
      <c r="L156" s="210"/>
      <c r="M156" s="211"/>
      <c r="N156" s="212"/>
      <c r="O156" s="212"/>
      <c r="P156" s="212"/>
      <c r="Q156" s="212"/>
      <c r="R156" s="212"/>
      <c r="S156" s="212"/>
      <c r="T156" s="213"/>
      <c r="AT156" s="214" t="s">
        <v>247</v>
      </c>
      <c r="AU156" s="214" t="s">
        <v>89</v>
      </c>
      <c r="AV156" s="13" t="s">
        <v>89</v>
      </c>
      <c r="AW156" s="13" t="s">
        <v>39</v>
      </c>
      <c r="AX156" s="13" t="s">
        <v>87</v>
      </c>
      <c r="AY156" s="214" t="s">
        <v>154</v>
      </c>
    </row>
    <row r="157" spans="1:65" s="2" customFormat="1" ht="16.5" customHeight="1">
      <c r="A157" s="37"/>
      <c r="B157" s="38"/>
      <c r="C157" s="228" t="s">
        <v>220</v>
      </c>
      <c r="D157" s="228" t="s">
        <v>463</v>
      </c>
      <c r="E157" s="229" t="s">
        <v>962</v>
      </c>
      <c r="F157" s="230" t="s">
        <v>963</v>
      </c>
      <c r="G157" s="231" t="s">
        <v>562</v>
      </c>
      <c r="H157" s="232">
        <v>18.556999999999999</v>
      </c>
      <c r="I157" s="233">
        <v>302</v>
      </c>
      <c r="J157" s="234">
        <f>ROUND(I157*H157,2)</f>
        <v>5604.21</v>
      </c>
      <c r="K157" s="230" t="s">
        <v>251</v>
      </c>
      <c r="L157" s="235"/>
      <c r="M157" s="236" t="s">
        <v>35</v>
      </c>
      <c r="N157" s="237" t="s">
        <v>50</v>
      </c>
      <c r="O157" s="67"/>
      <c r="P157" s="163">
        <f>O157*H157</f>
        <v>0</v>
      </c>
      <c r="Q157" s="163">
        <v>0</v>
      </c>
      <c r="R157" s="163">
        <f>Q157*H157</f>
        <v>0</v>
      </c>
      <c r="S157" s="163">
        <v>0</v>
      </c>
      <c r="T157" s="164">
        <f>S157*H157</f>
        <v>0</v>
      </c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R157" s="165" t="s">
        <v>179</v>
      </c>
      <c r="AT157" s="165" t="s">
        <v>463</v>
      </c>
      <c r="AU157" s="165" t="s">
        <v>89</v>
      </c>
      <c r="AY157" s="19" t="s">
        <v>154</v>
      </c>
      <c r="BE157" s="166">
        <f>IF(N157="základní",J157,0)</f>
        <v>5604.21</v>
      </c>
      <c r="BF157" s="166">
        <f>IF(N157="snížená",J157,0)</f>
        <v>0</v>
      </c>
      <c r="BG157" s="166">
        <f>IF(N157="zákl. přenesená",J157,0)</f>
        <v>0</v>
      </c>
      <c r="BH157" s="166">
        <f>IF(N157="sníž. přenesená",J157,0)</f>
        <v>0</v>
      </c>
      <c r="BI157" s="166">
        <f>IF(N157="nulová",J157,0)</f>
        <v>0</v>
      </c>
      <c r="BJ157" s="19" t="s">
        <v>87</v>
      </c>
      <c r="BK157" s="166">
        <f>ROUND(I157*H157,2)</f>
        <v>5604.21</v>
      </c>
      <c r="BL157" s="19" t="s">
        <v>163</v>
      </c>
      <c r="BM157" s="165" t="s">
        <v>2710</v>
      </c>
    </row>
    <row r="158" spans="1:65" s="13" customFormat="1" ht="10">
      <c r="B158" s="204"/>
      <c r="C158" s="205"/>
      <c r="D158" s="167" t="s">
        <v>247</v>
      </c>
      <c r="E158" s="206" t="s">
        <v>35</v>
      </c>
      <c r="F158" s="207" t="s">
        <v>2709</v>
      </c>
      <c r="G158" s="205"/>
      <c r="H158" s="208">
        <v>9.0519999999999996</v>
      </c>
      <c r="I158" s="209"/>
      <c r="J158" s="205"/>
      <c r="K158" s="205"/>
      <c r="L158" s="210"/>
      <c r="M158" s="211"/>
      <c r="N158" s="212"/>
      <c r="O158" s="212"/>
      <c r="P158" s="212"/>
      <c r="Q158" s="212"/>
      <c r="R158" s="212"/>
      <c r="S158" s="212"/>
      <c r="T158" s="213"/>
      <c r="AT158" s="214" t="s">
        <v>247</v>
      </c>
      <c r="AU158" s="214" t="s">
        <v>89</v>
      </c>
      <c r="AV158" s="13" t="s">
        <v>89</v>
      </c>
      <c r="AW158" s="13" t="s">
        <v>39</v>
      </c>
      <c r="AX158" s="13" t="s">
        <v>79</v>
      </c>
      <c r="AY158" s="214" t="s">
        <v>154</v>
      </c>
    </row>
    <row r="159" spans="1:65" s="15" customFormat="1" ht="10">
      <c r="B159" s="238"/>
      <c r="C159" s="239"/>
      <c r="D159" s="167" t="s">
        <v>247</v>
      </c>
      <c r="E159" s="240" t="s">
        <v>35</v>
      </c>
      <c r="F159" s="241" t="s">
        <v>482</v>
      </c>
      <c r="G159" s="239"/>
      <c r="H159" s="242">
        <v>9.0519999999999996</v>
      </c>
      <c r="I159" s="243"/>
      <c r="J159" s="239"/>
      <c r="K159" s="239"/>
      <c r="L159" s="244"/>
      <c r="M159" s="245"/>
      <c r="N159" s="246"/>
      <c r="O159" s="246"/>
      <c r="P159" s="246"/>
      <c r="Q159" s="246"/>
      <c r="R159" s="246"/>
      <c r="S159" s="246"/>
      <c r="T159" s="247"/>
      <c r="AT159" s="248" t="s">
        <v>247</v>
      </c>
      <c r="AU159" s="248" t="s">
        <v>89</v>
      </c>
      <c r="AV159" s="15" t="s">
        <v>159</v>
      </c>
      <c r="AW159" s="15" t="s">
        <v>39</v>
      </c>
      <c r="AX159" s="15" t="s">
        <v>79</v>
      </c>
      <c r="AY159" s="248" t="s">
        <v>154</v>
      </c>
    </row>
    <row r="160" spans="1:65" s="13" customFormat="1" ht="10">
      <c r="B160" s="204"/>
      <c r="C160" s="205"/>
      <c r="D160" s="167" t="s">
        <v>247</v>
      </c>
      <c r="E160" s="206" t="s">
        <v>35</v>
      </c>
      <c r="F160" s="207" t="s">
        <v>2711</v>
      </c>
      <c r="G160" s="205"/>
      <c r="H160" s="208">
        <v>18.556999999999999</v>
      </c>
      <c r="I160" s="209"/>
      <c r="J160" s="205"/>
      <c r="K160" s="205"/>
      <c r="L160" s="210"/>
      <c r="M160" s="211"/>
      <c r="N160" s="212"/>
      <c r="O160" s="212"/>
      <c r="P160" s="212"/>
      <c r="Q160" s="212"/>
      <c r="R160" s="212"/>
      <c r="S160" s="212"/>
      <c r="T160" s="213"/>
      <c r="AT160" s="214" t="s">
        <v>247</v>
      </c>
      <c r="AU160" s="214" t="s">
        <v>89</v>
      </c>
      <c r="AV160" s="13" t="s">
        <v>89</v>
      </c>
      <c r="AW160" s="13" t="s">
        <v>39</v>
      </c>
      <c r="AX160" s="13" t="s">
        <v>87</v>
      </c>
      <c r="AY160" s="214" t="s">
        <v>154</v>
      </c>
    </row>
    <row r="161" spans="1:65" s="2" customFormat="1" ht="37.75" customHeight="1">
      <c r="A161" s="37"/>
      <c r="B161" s="38"/>
      <c r="C161" s="154" t="s">
        <v>341</v>
      </c>
      <c r="D161" s="154" t="s">
        <v>149</v>
      </c>
      <c r="E161" s="155" t="s">
        <v>967</v>
      </c>
      <c r="F161" s="156" t="s">
        <v>968</v>
      </c>
      <c r="G161" s="157" t="s">
        <v>274</v>
      </c>
      <c r="H161" s="158">
        <v>21.1</v>
      </c>
      <c r="I161" s="159">
        <v>306</v>
      </c>
      <c r="J161" s="160">
        <f>ROUND(I161*H161,2)</f>
        <v>6456.6</v>
      </c>
      <c r="K161" s="156" t="s">
        <v>251</v>
      </c>
      <c r="L161" s="42"/>
      <c r="M161" s="161" t="s">
        <v>35</v>
      </c>
      <c r="N161" s="162" t="s">
        <v>50</v>
      </c>
      <c r="O161" s="67"/>
      <c r="P161" s="163">
        <f>O161*H161</f>
        <v>0</v>
      </c>
      <c r="Q161" s="163">
        <v>0</v>
      </c>
      <c r="R161" s="163">
        <f>Q161*H161</f>
        <v>0</v>
      </c>
      <c r="S161" s="163">
        <v>0</v>
      </c>
      <c r="T161" s="164">
        <f>S161*H161</f>
        <v>0</v>
      </c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R161" s="165" t="s">
        <v>163</v>
      </c>
      <c r="AT161" s="165" t="s">
        <v>149</v>
      </c>
      <c r="AU161" s="165" t="s">
        <v>89</v>
      </c>
      <c r="AY161" s="19" t="s">
        <v>154</v>
      </c>
      <c r="BE161" s="166">
        <f>IF(N161="základní",J161,0)</f>
        <v>6456.6</v>
      </c>
      <c r="BF161" s="166">
        <f>IF(N161="snížená",J161,0)</f>
        <v>0</v>
      </c>
      <c r="BG161" s="166">
        <f>IF(N161="zákl. přenesená",J161,0)</f>
        <v>0</v>
      </c>
      <c r="BH161" s="166">
        <f>IF(N161="sníž. přenesená",J161,0)</f>
        <v>0</v>
      </c>
      <c r="BI161" s="166">
        <f>IF(N161="nulová",J161,0)</f>
        <v>0</v>
      </c>
      <c r="BJ161" s="19" t="s">
        <v>87</v>
      </c>
      <c r="BK161" s="166">
        <f>ROUND(I161*H161,2)</f>
        <v>6456.6</v>
      </c>
      <c r="BL161" s="19" t="s">
        <v>163</v>
      </c>
      <c r="BM161" s="165" t="s">
        <v>2712</v>
      </c>
    </row>
    <row r="162" spans="1:65" s="2" customFormat="1" ht="10">
      <c r="A162" s="37"/>
      <c r="B162" s="38"/>
      <c r="C162" s="39"/>
      <c r="D162" s="215" t="s">
        <v>253</v>
      </c>
      <c r="E162" s="39"/>
      <c r="F162" s="216" t="s">
        <v>970</v>
      </c>
      <c r="G162" s="39"/>
      <c r="H162" s="39"/>
      <c r="I162" s="169"/>
      <c r="J162" s="39"/>
      <c r="K162" s="39"/>
      <c r="L162" s="42"/>
      <c r="M162" s="170"/>
      <c r="N162" s="171"/>
      <c r="O162" s="67"/>
      <c r="P162" s="67"/>
      <c r="Q162" s="67"/>
      <c r="R162" s="67"/>
      <c r="S162" s="67"/>
      <c r="T162" s="68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T162" s="19" t="s">
        <v>253</v>
      </c>
      <c r="AU162" s="19" t="s">
        <v>89</v>
      </c>
    </row>
    <row r="163" spans="1:65" s="13" customFormat="1" ht="10">
      <c r="B163" s="204"/>
      <c r="C163" s="205"/>
      <c r="D163" s="167" t="s">
        <v>247</v>
      </c>
      <c r="E163" s="206" t="s">
        <v>35</v>
      </c>
      <c r="F163" s="207" t="s">
        <v>2713</v>
      </c>
      <c r="G163" s="205"/>
      <c r="H163" s="208">
        <v>21.1</v>
      </c>
      <c r="I163" s="209"/>
      <c r="J163" s="205"/>
      <c r="K163" s="205"/>
      <c r="L163" s="210"/>
      <c r="M163" s="211"/>
      <c r="N163" s="212"/>
      <c r="O163" s="212"/>
      <c r="P163" s="212"/>
      <c r="Q163" s="212"/>
      <c r="R163" s="212"/>
      <c r="S163" s="212"/>
      <c r="T163" s="213"/>
      <c r="AT163" s="214" t="s">
        <v>247</v>
      </c>
      <c r="AU163" s="214" t="s">
        <v>89</v>
      </c>
      <c r="AV163" s="13" t="s">
        <v>89</v>
      </c>
      <c r="AW163" s="13" t="s">
        <v>39</v>
      </c>
      <c r="AX163" s="13" t="s">
        <v>87</v>
      </c>
      <c r="AY163" s="214" t="s">
        <v>154</v>
      </c>
    </row>
    <row r="164" spans="1:65" s="2" customFormat="1" ht="21.75" customHeight="1">
      <c r="A164" s="37"/>
      <c r="B164" s="38"/>
      <c r="C164" s="154" t="s">
        <v>349</v>
      </c>
      <c r="D164" s="154" t="s">
        <v>149</v>
      </c>
      <c r="E164" s="155" t="s">
        <v>989</v>
      </c>
      <c r="F164" s="156" t="s">
        <v>990</v>
      </c>
      <c r="G164" s="157" t="s">
        <v>662</v>
      </c>
      <c r="H164" s="158">
        <v>3.4820000000000002</v>
      </c>
      <c r="I164" s="159">
        <v>1420</v>
      </c>
      <c r="J164" s="160">
        <f>ROUND(I164*H164,2)</f>
        <v>4944.4399999999996</v>
      </c>
      <c r="K164" s="156" t="s">
        <v>251</v>
      </c>
      <c r="L164" s="42"/>
      <c r="M164" s="161" t="s">
        <v>35</v>
      </c>
      <c r="N164" s="162" t="s">
        <v>50</v>
      </c>
      <c r="O164" s="67"/>
      <c r="P164" s="163">
        <f>O164*H164</f>
        <v>0</v>
      </c>
      <c r="Q164" s="163">
        <v>0</v>
      </c>
      <c r="R164" s="163">
        <f>Q164*H164</f>
        <v>0</v>
      </c>
      <c r="S164" s="163">
        <v>0</v>
      </c>
      <c r="T164" s="164">
        <f>S164*H164</f>
        <v>0</v>
      </c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R164" s="165" t="s">
        <v>163</v>
      </c>
      <c r="AT164" s="165" t="s">
        <v>149</v>
      </c>
      <c r="AU164" s="165" t="s">
        <v>89</v>
      </c>
      <c r="AY164" s="19" t="s">
        <v>154</v>
      </c>
      <c r="BE164" s="166">
        <f>IF(N164="základní",J164,0)</f>
        <v>4944.4399999999996</v>
      </c>
      <c r="BF164" s="166">
        <f>IF(N164="snížená",J164,0)</f>
        <v>0</v>
      </c>
      <c r="BG164" s="166">
        <f>IF(N164="zákl. přenesená",J164,0)</f>
        <v>0</v>
      </c>
      <c r="BH164" s="166">
        <f>IF(N164="sníž. přenesená",J164,0)</f>
        <v>0</v>
      </c>
      <c r="BI164" s="166">
        <f>IF(N164="nulová",J164,0)</f>
        <v>0</v>
      </c>
      <c r="BJ164" s="19" t="s">
        <v>87</v>
      </c>
      <c r="BK164" s="166">
        <f>ROUND(I164*H164,2)</f>
        <v>4944.4399999999996</v>
      </c>
      <c r="BL164" s="19" t="s">
        <v>163</v>
      </c>
      <c r="BM164" s="165" t="s">
        <v>2714</v>
      </c>
    </row>
    <row r="165" spans="1:65" s="2" customFormat="1" ht="10">
      <c r="A165" s="37"/>
      <c r="B165" s="38"/>
      <c r="C165" s="39"/>
      <c r="D165" s="215" t="s">
        <v>253</v>
      </c>
      <c r="E165" s="39"/>
      <c r="F165" s="216" t="s">
        <v>992</v>
      </c>
      <c r="G165" s="39"/>
      <c r="H165" s="39"/>
      <c r="I165" s="169"/>
      <c r="J165" s="39"/>
      <c r="K165" s="39"/>
      <c r="L165" s="42"/>
      <c r="M165" s="170"/>
      <c r="N165" s="171"/>
      <c r="O165" s="67"/>
      <c r="P165" s="67"/>
      <c r="Q165" s="67"/>
      <c r="R165" s="67"/>
      <c r="S165" s="67"/>
      <c r="T165" s="68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T165" s="19" t="s">
        <v>253</v>
      </c>
      <c r="AU165" s="19" t="s">
        <v>89</v>
      </c>
    </row>
    <row r="166" spans="1:65" s="13" customFormat="1" ht="10">
      <c r="B166" s="204"/>
      <c r="C166" s="205"/>
      <c r="D166" s="167" t="s">
        <v>247</v>
      </c>
      <c r="E166" s="206" t="s">
        <v>35</v>
      </c>
      <c r="F166" s="207" t="s">
        <v>2715</v>
      </c>
      <c r="G166" s="205"/>
      <c r="H166" s="208">
        <v>3.4820000000000002</v>
      </c>
      <c r="I166" s="209"/>
      <c r="J166" s="205"/>
      <c r="K166" s="205"/>
      <c r="L166" s="210"/>
      <c r="M166" s="211"/>
      <c r="N166" s="212"/>
      <c r="O166" s="212"/>
      <c r="P166" s="212"/>
      <c r="Q166" s="212"/>
      <c r="R166" s="212"/>
      <c r="S166" s="212"/>
      <c r="T166" s="213"/>
      <c r="AT166" s="214" t="s">
        <v>247</v>
      </c>
      <c r="AU166" s="214" t="s">
        <v>89</v>
      </c>
      <c r="AV166" s="13" t="s">
        <v>89</v>
      </c>
      <c r="AW166" s="13" t="s">
        <v>39</v>
      </c>
      <c r="AX166" s="13" t="s">
        <v>87</v>
      </c>
      <c r="AY166" s="214" t="s">
        <v>154</v>
      </c>
    </row>
    <row r="167" spans="1:65" s="12" customFormat="1" ht="22.75" customHeight="1">
      <c r="B167" s="188"/>
      <c r="C167" s="189"/>
      <c r="D167" s="190" t="s">
        <v>78</v>
      </c>
      <c r="E167" s="202" t="s">
        <v>996</v>
      </c>
      <c r="F167" s="202" t="s">
        <v>997</v>
      </c>
      <c r="G167" s="189"/>
      <c r="H167" s="189"/>
      <c r="I167" s="192"/>
      <c r="J167" s="203">
        <f>BK167</f>
        <v>208162.25000000003</v>
      </c>
      <c r="K167" s="189"/>
      <c r="L167" s="194"/>
      <c r="M167" s="195"/>
      <c r="N167" s="196"/>
      <c r="O167" s="196"/>
      <c r="P167" s="197">
        <f>SUM(P168:P223)</f>
        <v>0</v>
      </c>
      <c r="Q167" s="196"/>
      <c r="R167" s="197">
        <f>SUM(R168:R223)</f>
        <v>0.85741400000000001</v>
      </c>
      <c r="S167" s="196"/>
      <c r="T167" s="198">
        <f>SUM(T168:T223)</f>
        <v>0</v>
      </c>
      <c r="AR167" s="199" t="s">
        <v>87</v>
      </c>
      <c r="AT167" s="200" t="s">
        <v>78</v>
      </c>
      <c r="AU167" s="200" t="s">
        <v>87</v>
      </c>
      <c r="AY167" s="199" t="s">
        <v>154</v>
      </c>
      <c r="BK167" s="201">
        <f>SUM(BK168:BK223)</f>
        <v>208162.25000000003</v>
      </c>
    </row>
    <row r="168" spans="1:65" s="2" customFormat="1" ht="24.15" customHeight="1">
      <c r="A168" s="37"/>
      <c r="B168" s="38"/>
      <c r="C168" s="154" t="s">
        <v>7</v>
      </c>
      <c r="D168" s="154" t="s">
        <v>149</v>
      </c>
      <c r="E168" s="155" t="s">
        <v>2716</v>
      </c>
      <c r="F168" s="156" t="s">
        <v>2717</v>
      </c>
      <c r="G168" s="157" t="s">
        <v>274</v>
      </c>
      <c r="H168" s="158">
        <v>21.1</v>
      </c>
      <c r="I168" s="159">
        <v>152</v>
      </c>
      <c r="J168" s="160">
        <f>ROUND(I168*H168,2)</f>
        <v>3207.2</v>
      </c>
      <c r="K168" s="156" t="s">
        <v>251</v>
      </c>
      <c r="L168" s="42"/>
      <c r="M168" s="161" t="s">
        <v>35</v>
      </c>
      <c r="N168" s="162" t="s">
        <v>50</v>
      </c>
      <c r="O168" s="67"/>
      <c r="P168" s="163">
        <f>O168*H168</f>
        <v>0</v>
      </c>
      <c r="Q168" s="163">
        <v>0</v>
      </c>
      <c r="R168" s="163">
        <f>Q168*H168</f>
        <v>0</v>
      </c>
      <c r="S168" s="163">
        <v>0</v>
      </c>
      <c r="T168" s="164">
        <f>S168*H168</f>
        <v>0</v>
      </c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R168" s="165" t="s">
        <v>163</v>
      </c>
      <c r="AT168" s="165" t="s">
        <v>149</v>
      </c>
      <c r="AU168" s="165" t="s">
        <v>89</v>
      </c>
      <c r="AY168" s="19" t="s">
        <v>154</v>
      </c>
      <c r="BE168" s="166">
        <f>IF(N168="základní",J168,0)</f>
        <v>3207.2</v>
      </c>
      <c r="BF168" s="166">
        <f>IF(N168="snížená",J168,0)</f>
        <v>0</v>
      </c>
      <c r="BG168" s="166">
        <f>IF(N168="zákl. přenesená",J168,0)</f>
        <v>0</v>
      </c>
      <c r="BH168" s="166">
        <f>IF(N168="sníž. přenesená",J168,0)</f>
        <v>0</v>
      </c>
      <c r="BI168" s="166">
        <f>IF(N168="nulová",J168,0)</f>
        <v>0</v>
      </c>
      <c r="BJ168" s="19" t="s">
        <v>87</v>
      </c>
      <c r="BK168" s="166">
        <f>ROUND(I168*H168,2)</f>
        <v>3207.2</v>
      </c>
      <c r="BL168" s="19" t="s">
        <v>163</v>
      </c>
      <c r="BM168" s="165" t="s">
        <v>2718</v>
      </c>
    </row>
    <row r="169" spans="1:65" s="2" customFormat="1" ht="10">
      <c r="A169" s="37"/>
      <c r="B169" s="38"/>
      <c r="C169" s="39"/>
      <c r="D169" s="215" t="s">
        <v>253</v>
      </c>
      <c r="E169" s="39"/>
      <c r="F169" s="216" t="s">
        <v>2719</v>
      </c>
      <c r="G169" s="39"/>
      <c r="H169" s="39"/>
      <c r="I169" s="169"/>
      <c r="J169" s="39"/>
      <c r="K169" s="39"/>
      <c r="L169" s="42"/>
      <c r="M169" s="170"/>
      <c r="N169" s="171"/>
      <c r="O169" s="67"/>
      <c r="P169" s="67"/>
      <c r="Q169" s="67"/>
      <c r="R169" s="67"/>
      <c r="S169" s="67"/>
      <c r="T169" s="68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T169" s="19" t="s">
        <v>253</v>
      </c>
      <c r="AU169" s="19" t="s">
        <v>89</v>
      </c>
    </row>
    <row r="170" spans="1:65" s="2" customFormat="1" ht="16.5" customHeight="1">
      <c r="A170" s="37"/>
      <c r="B170" s="38"/>
      <c r="C170" s="228" t="s">
        <v>357</v>
      </c>
      <c r="D170" s="228" t="s">
        <v>463</v>
      </c>
      <c r="E170" s="229" t="s">
        <v>2720</v>
      </c>
      <c r="F170" s="230" t="s">
        <v>2721</v>
      </c>
      <c r="G170" s="231" t="s">
        <v>274</v>
      </c>
      <c r="H170" s="232">
        <v>21.1</v>
      </c>
      <c r="I170" s="233">
        <v>178.5</v>
      </c>
      <c r="J170" s="234">
        <f>ROUND(I170*H170,2)</f>
        <v>3766.35</v>
      </c>
      <c r="K170" s="230" t="s">
        <v>251</v>
      </c>
      <c r="L170" s="235"/>
      <c r="M170" s="236" t="s">
        <v>35</v>
      </c>
      <c r="N170" s="237" t="s">
        <v>50</v>
      </c>
      <c r="O170" s="67"/>
      <c r="P170" s="163">
        <f>O170*H170</f>
        <v>0</v>
      </c>
      <c r="Q170" s="163">
        <v>2.14E-3</v>
      </c>
      <c r="R170" s="163">
        <f>Q170*H170</f>
        <v>4.5154E-2</v>
      </c>
      <c r="S170" s="163">
        <v>0</v>
      </c>
      <c r="T170" s="164">
        <f>S170*H170</f>
        <v>0</v>
      </c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R170" s="165" t="s">
        <v>179</v>
      </c>
      <c r="AT170" s="165" t="s">
        <v>463</v>
      </c>
      <c r="AU170" s="165" t="s">
        <v>89</v>
      </c>
      <c r="AY170" s="19" t="s">
        <v>154</v>
      </c>
      <c r="BE170" s="166">
        <f>IF(N170="základní",J170,0)</f>
        <v>3766.35</v>
      </c>
      <c r="BF170" s="166">
        <f>IF(N170="snížená",J170,0)</f>
        <v>0</v>
      </c>
      <c r="BG170" s="166">
        <f>IF(N170="zákl. přenesená",J170,0)</f>
        <v>0</v>
      </c>
      <c r="BH170" s="166">
        <f>IF(N170="sníž. přenesená",J170,0)</f>
        <v>0</v>
      </c>
      <c r="BI170" s="166">
        <f>IF(N170="nulová",J170,0)</f>
        <v>0</v>
      </c>
      <c r="BJ170" s="19" t="s">
        <v>87</v>
      </c>
      <c r="BK170" s="166">
        <f>ROUND(I170*H170,2)</f>
        <v>3766.35</v>
      </c>
      <c r="BL170" s="19" t="s">
        <v>163</v>
      </c>
      <c r="BM170" s="165" t="s">
        <v>2722</v>
      </c>
    </row>
    <row r="171" spans="1:65" s="13" customFormat="1" ht="10">
      <c r="B171" s="204"/>
      <c r="C171" s="205"/>
      <c r="D171" s="167" t="s">
        <v>247</v>
      </c>
      <c r="E171" s="206" t="s">
        <v>35</v>
      </c>
      <c r="F171" s="207" t="s">
        <v>2723</v>
      </c>
      <c r="G171" s="205"/>
      <c r="H171" s="208">
        <v>21.1</v>
      </c>
      <c r="I171" s="209"/>
      <c r="J171" s="205"/>
      <c r="K171" s="205"/>
      <c r="L171" s="210"/>
      <c r="M171" s="211"/>
      <c r="N171" s="212"/>
      <c r="O171" s="212"/>
      <c r="P171" s="212"/>
      <c r="Q171" s="212"/>
      <c r="R171" s="212"/>
      <c r="S171" s="212"/>
      <c r="T171" s="213"/>
      <c r="AT171" s="214" t="s">
        <v>247</v>
      </c>
      <c r="AU171" s="214" t="s">
        <v>89</v>
      </c>
      <c r="AV171" s="13" t="s">
        <v>89</v>
      </c>
      <c r="AW171" s="13" t="s">
        <v>39</v>
      </c>
      <c r="AX171" s="13" t="s">
        <v>87</v>
      </c>
      <c r="AY171" s="214" t="s">
        <v>154</v>
      </c>
    </row>
    <row r="172" spans="1:65" s="2" customFormat="1" ht="24.15" customHeight="1">
      <c r="A172" s="37"/>
      <c r="B172" s="38"/>
      <c r="C172" s="154" t="s">
        <v>365</v>
      </c>
      <c r="D172" s="154" t="s">
        <v>149</v>
      </c>
      <c r="E172" s="155" t="s">
        <v>2724</v>
      </c>
      <c r="F172" s="156" t="s">
        <v>2725</v>
      </c>
      <c r="G172" s="157" t="s">
        <v>245</v>
      </c>
      <c r="H172" s="158">
        <v>5</v>
      </c>
      <c r="I172" s="159">
        <v>323</v>
      </c>
      <c r="J172" s="160">
        <f>ROUND(I172*H172,2)</f>
        <v>1615</v>
      </c>
      <c r="K172" s="156" t="s">
        <v>251</v>
      </c>
      <c r="L172" s="42"/>
      <c r="M172" s="161" t="s">
        <v>35</v>
      </c>
      <c r="N172" s="162" t="s">
        <v>50</v>
      </c>
      <c r="O172" s="67"/>
      <c r="P172" s="163">
        <f>O172*H172</f>
        <v>0</v>
      </c>
      <c r="Q172" s="163">
        <v>0</v>
      </c>
      <c r="R172" s="163">
        <f>Q172*H172</f>
        <v>0</v>
      </c>
      <c r="S172" s="163">
        <v>0</v>
      </c>
      <c r="T172" s="164">
        <f>S172*H172</f>
        <v>0</v>
      </c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R172" s="165" t="s">
        <v>163</v>
      </c>
      <c r="AT172" s="165" t="s">
        <v>149</v>
      </c>
      <c r="AU172" s="165" t="s">
        <v>89</v>
      </c>
      <c r="AY172" s="19" t="s">
        <v>154</v>
      </c>
      <c r="BE172" s="166">
        <f>IF(N172="základní",J172,0)</f>
        <v>1615</v>
      </c>
      <c r="BF172" s="166">
        <f>IF(N172="snížená",J172,0)</f>
        <v>0</v>
      </c>
      <c r="BG172" s="166">
        <f>IF(N172="zákl. přenesená",J172,0)</f>
        <v>0</v>
      </c>
      <c r="BH172" s="166">
        <f>IF(N172="sníž. přenesená",J172,0)</f>
        <v>0</v>
      </c>
      <c r="BI172" s="166">
        <f>IF(N172="nulová",J172,0)</f>
        <v>0</v>
      </c>
      <c r="BJ172" s="19" t="s">
        <v>87</v>
      </c>
      <c r="BK172" s="166">
        <f>ROUND(I172*H172,2)</f>
        <v>1615</v>
      </c>
      <c r="BL172" s="19" t="s">
        <v>163</v>
      </c>
      <c r="BM172" s="165" t="s">
        <v>2726</v>
      </c>
    </row>
    <row r="173" spans="1:65" s="2" customFormat="1" ht="10">
      <c r="A173" s="37"/>
      <c r="B173" s="38"/>
      <c r="C173" s="39"/>
      <c r="D173" s="215" t="s">
        <v>253</v>
      </c>
      <c r="E173" s="39"/>
      <c r="F173" s="216" t="s">
        <v>2727</v>
      </c>
      <c r="G173" s="39"/>
      <c r="H173" s="39"/>
      <c r="I173" s="169"/>
      <c r="J173" s="39"/>
      <c r="K173" s="39"/>
      <c r="L173" s="42"/>
      <c r="M173" s="170"/>
      <c r="N173" s="171"/>
      <c r="O173" s="67"/>
      <c r="P173" s="67"/>
      <c r="Q173" s="67"/>
      <c r="R173" s="67"/>
      <c r="S173" s="67"/>
      <c r="T173" s="68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T173" s="19" t="s">
        <v>253</v>
      </c>
      <c r="AU173" s="19" t="s">
        <v>89</v>
      </c>
    </row>
    <row r="174" spans="1:65" s="2" customFormat="1" ht="16.5" customHeight="1">
      <c r="A174" s="37"/>
      <c r="B174" s="38"/>
      <c r="C174" s="228" t="s">
        <v>370</v>
      </c>
      <c r="D174" s="228" t="s">
        <v>463</v>
      </c>
      <c r="E174" s="229" t="s">
        <v>2728</v>
      </c>
      <c r="F174" s="230" t="s">
        <v>2729</v>
      </c>
      <c r="G174" s="231" t="s">
        <v>245</v>
      </c>
      <c r="H174" s="232">
        <v>5</v>
      </c>
      <c r="I174" s="233">
        <v>229.95</v>
      </c>
      <c r="J174" s="234">
        <f>ROUND(I174*H174,2)</f>
        <v>1149.75</v>
      </c>
      <c r="K174" s="230" t="s">
        <v>251</v>
      </c>
      <c r="L174" s="235"/>
      <c r="M174" s="236" t="s">
        <v>35</v>
      </c>
      <c r="N174" s="237" t="s">
        <v>50</v>
      </c>
      <c r="O174" s="67"/>
      <c r="P174" s="163">
        <f>O174*H174</f>
        <v>0</v>
      </c>
      <c r="Q174" s="163">
        <v>3.8999999999999999E-4</v>
      </c>
      <c r="R174" s="163">
        <f>Q174*H174</f>
        <v>1.9499999999999999E-3</v>
      </c>
      <c r="S174" s="163">
        <v>0</v>
      </c>
      <c r="T174" s="164">
        <f>S174*H174</f>
        <v>0</v>
      </c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R174" s="165" t="s">
        <v>179</v>
      </c>
      <c r="AT174" s="165" t="s">
        <v>463</v>
      </c>
      <c r="AU174" s="165" t="s">
        <v>89</v>
      </c>
      <c r="AY174" s="19" t="s">
        <v>154</v>
      </c>
      <c r="BE174" s="166">
        <f>IF(N174="základní",J174,0)</f>
        <v>1149.75</v>
      </c>
      <c r="BF174" s="166">
        <f>IF(N174="snížená",J174,0)</f>
        <v>0</v>
      </c>
      <c r="BG174" s="166">
        <f>IF(N174="zákl. přenesená",J174,0)</f>
        <v>0</v>
      </c>
      <c r="BH174" s="166">
        <f>IF(N174="sníž. přenesená",J174,0)</f>
        <v>0</v>
      </c>
      <c r="BI174" s="166">
        <f>IF(N174="nulová",J174,0)</f>
        <v>0</v>
      </c>
      <c r="BJ174" s="19" t="s">
        <v>87</v>
      </c>
      <c r="BK174" s="166">
        <f>ROUND(I174*H174,2)</f>
        <v>1149.75</v>
      </c>
      <c r="BL174" s="19" t="s">
        <v>163</v>
      </c>
      <c r="BM174" s="165" t="s">
        <v>2730</v>
      </c>
    </row>
    <row r="175" spans="1:65" s="13" customFormat="1" ht="10">
      <c r="B175" s="204"/>
      <c r="C175" s="205"/>
      <c r="D175" s="167" t="s">
        <v>247</v>
      </c>
      <c r="E175" s="206" t="s">
        <v>35</v>
      </c>
      <c r="F175" s="207" t="s">
        <v>1466</v>
      </c>
      <c r="G175" s="205"/>
      <c r="H175" s="208">
        <v>5</v>
      </c>
      <c r="I175" s="209"/>
      <c r="J175" s="205"/>
      <c r="K175" s="205"/>
      <c r="L175" s="210"/>
      <c r="M175" s="211"/>
      <c r="N175" s="212"/>
      <c r="O175" s="212"/>
      <c r="P175" s="212"/>
      <c r="Q175" s="212"/>
      <c r="R175" s="212"/>
      <c r="S175" s="212"/>
      <c r="T175" s="213"/>
      <c r="AT175" s="214" t="s">
        <v>247</v>
      </c>
      <c r="AU175" s="214" t="s">
        <v>89</v>
      </c>
      <c r="AV175" s="13" t="s">
        <v>89</v>
      </c>
      <c r="AW175" s="13" t="s">
        <v>39</v>
      </c>
      <c r="AX175" s="13" t="s">
        <v>87</v>
      </c>
      <c r="AY175" s="214" t="s">
        <v>154</v>
      </c>
    </row>
    <row r="176" spans="1:65" s="2" customFormat="1" ht="24.15" customHeight="1">
      <c r="A176" s="37"/>
      <c r="B176" s="38"/>
      <c r="C176" s="154" t="s">
        <v>376</v>
      </c>
      <c r="D176" s="154" t="s">
        <v>149</v>
      </c>
      <c r="E176" s="155" t="s">
        <v>2731</v>
      </c>
      <c r="F176" s="156" t="s">
        <v>2732</v>
      </c>
      <c r="G176" s="157" t="s">
        <v>245</v>
      </c>
      <c r="H176" s="158">
        <v>1</v>
      </c>
      <c r="I176" s="159">
        <v>305</v>
      </c>
      <c r="J176" s="160">
        <f>ROUND(I176*H176,2)</f>
        <v>305</v>
      </c>
      <c r="K176" s="156" t="s">
        <v>251</v>
      </c>
      <c r="L176" s="42"/>
      <c r="M176" s="161" t="s">
        <v>35</v>
      </c>
      <c r="N176" s="162" t="s">
        <v>50</v>
      </c>
      <c r="O176" s="67"/>
      <c r="P176" s="163">
        <f>O176*H176</f>
        <v>0</v>
      </c>
      <c r="Q176" s="163">
        <v>0</v>
      </c>
      <c r="R176" s="163">
        <f>Q176*H176</f>
        <v>0</v>
      </c>
      <c r="S176" s="163">
        <v>0</v>
      </c>
      <c r="T176" s="164">
        <f>S176*H176</f>
        <v>0</v>
      </c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R176" s="165" t="s">
        <v>163</v>
      </c>
      <c r="AT176" s="165" t="s">
        <v>149</v>
      </c>
      <c r="AU176" s="165" t="s">
        <v>89</v>
      </c>
      <c r="AY176" s="19" t="s">
        <v>154</v>
      </c>
      <c r="BE176" s="166">
        <f>IF(N176="základní",J176,0)</f>
        <v>305</v>
      </c>
      <c r="BF176" s="166">
        <f>IF(N176="snížená",J176,0)</f>
        <v>0</v>
      </c>
      <c r="BG176" s="166">
        <f>IF(N176="zákl. přenesená",J176,0)</f>
        <v>0</v>
      </c>
      <c r="BH176" s="166">
        <f>IF(N176="sníž. přenesená",J176,0)</f>
        <v>0</v>
      </c>
      <c r="BI176" s="166">
        <f>IF(N176="nulová",J176,0)</f>
        <v>0</v>
      </c>
      <c r="BJ176" s="19" t="s">
        <v>87</v>
      </c>
      <c r="BK176" s="166">
        <f>ROUND(I176*H176,2)</f>
        <v>305</v>
      </c>
      <c r="BL176" s="19" t="s">
        <v>163</v>
      </c>
      <c r="BM176" s="165" t="s">
        <v>2733</v>
      </c>
    </row>
    <row r="177" spans="1:65" s="2" customFormat="1" ht="10">
      <c r="A177" s="37"/>
      <c r="B177" s="38"/>
      <c r="C177" s="39"/>
      <c r="D177" s="215" t="s">
        <v>253</v>
      </c>
      <c r="E177" s="39"/>
      <c r="F177" s="216" t="s">
        <v>2734</v>
      </c>
      <c r="G177" s="39"/>
      <c r="H177" s="39"/>
      <c r="I177" s="169"/>
      <c r="J177" s="39"/>
      <c r="K177" s="39"/>
      <c r="L177" s="42"/>
      <c r="M177" s="170"/>
      <c r="N177" s="171"/>
      <c r="O177" s="67"/>
      <c r="P177" s="67"/>
      <c r="Q177" s="67"/>
      <c r="R177" s="67"/>
      <c r="S177" s="67"/>
      <c r="T177" s="68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T177" s="19" t="s">
        <v>253</v>
      </c>
      <c r="AU177" s="19" t="s">
        <v>89</v>
      </c>
    </row>
    <row r="178" spans="1:65" s="2" customFormat="1" ht="16.5" customHeight="1">
      <c r="A178" s="37"/>
      <c r="B178" s="38"/>
      <c r="C178" s="228" t="s">
        <v>379</v>
      </c>
      <c r="D178" s="228" t="s">
        <v>463</v>
      </c>
      <c r="E178" s="229" t="s">
        <v>2735</v>
      </c>
      <c r="F178" s="230" t="s">
        <v>2736</v>
      </c>
      <c r="G178" s="231" t="s">
        <v>245</v>
      </c>
      <c r="H178" s="232">
        <v>1</v>
      </c>
      <c r="I178" s="233">
        <v>561.75</v>
      </c>
      <c r="J178" s="234">
        <f>ROUND(I178*H178,2)</f>
        <v>561.75</v>
      </c>
      <c r="K178" s="230" t="s">
        <v>251</v>
      </c>
      <c r="L178" s="235"/>
      <c r="M178" s="236" t="s">
        <v>35</v>
      </c>
      <c r="N178" s="237" t="s">
        <v>50</v>
      </c>
      <c r="O178" s="67"/>
      <c r="P178" s="163">
        <f>O178*H178</f>
        <v>0</v>
      </c>
      <c r="Q178" s="163">
        <v>7.2000000000000005E-4</v>
      </c>
      <c r="R178" s="163">
        <f>Q178*H178</f>
        <v>7.2000000000000005E-4</v>
      </c>
      <c r="S178" s="163">
        <v>0</v>
      </c>
      <c r="T178" s="164">
        <f>S178*H178</f>
        <v>0</v>
      </c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R178" s="165" t="s">
        <v>179</v>
      </c>
      <c r="AT178" s="165" t="s">
        <v>463</v>
      </c>
      <c r="AU178" s="165" t="s">
        <v>89</v>
      </c>
      <c r="AY178" s="19" t="s">
        <v>154</v>
      </c>
      <c r="BE178" s="166">
        <f>IF(N178="základní",J178,0)</f>
        <v>561.75</v>
      </c>
      <c r="BF178" s="166">
        <f>IF(N178="snížená",J178,0)</f>
        <v>0</v>
      </c>
      <c r="BG178" s="166">
        <f>IF(N178="zákl. přenesená",J178,0)</f>
        <v>0</v>
      </c>
      <c r="BH178" s="166">
        <f>IF(N178="sníž. přenesená",J178,0)</f>
        <v>0</v>
      </c>
      <c r="BI178" s="166">
        <f>IF(N178="nulová",J178,0)</f>
        <v>0</v>
      </c>
      <c r="BJ178" s="19" t="s">
        <v>87</v>
      </c>
      <c r="BK178" s="166">
        <f>ROUND(I178*H178,2)</f>
        <v>561.75</v>
      </c>
      <c r="BL178" s="19" t="s">
        <v>163</v>
      </c>
      <c r="BM178" s="165" t="s">
        <v>2737</v>
      </c>
    </row>
    <row r="179" spans="1:65" s="13" customFormat="1" ht="10">
      <c r="B179" s="204"/>
      <c r="C179" s="205"/>
      <c r="D179" s="167" t="s">
        <v>247</v>
      </c>
      <c r="E179" s="206" t="s">
        <v>35</v>
      </c>
      <c r="F179" s="207" t="s">
        <v>1474</v>
      </c>
      <c r="G179" s="205"/>
      <c r="H179" s="208">
        <v>1</v>
      </c>
      <c r="I179" s="209"/>
      <c r="J179" s="205"/>
      <c r="K179" s="205"/>
      <c r="L179" s="210"/>
      <c r="M179" s="211"/>
      <c r="N179" s="212"/>
      <c r="O179" s="212"/>
      <c r="P179" s="212"/>
      <c r="Q179" s="212"/>
      <c r="R179" s="212"/>
      <c r="S179" s="212"/>
      <c r="T179" s="213"/>
      <c r="AT179" s="214" t="s">
        <v>247</v>
      </c>
      <c r="AU179" s="214" t="s">
        <v>89</v>
      </c>
      <c r="AV179" s="13" t="s">
        <v>89</v>
      </c>
      <c r="AW179" s="13" t="s">
        <v>39</v>
      </c>
      <c r="AX179" s="13" t="s">
        <v>87</v>
      </c>
      <c r="AY179" s="214" t="s">
        <v>154</v>
      </c>
    </row>
    <row r="180" spans="1:65" s="2" customFormat="1" ht="24.15" customHeight="1">
      <c r="A180" s="37"/>
      <c r="B180" s="38"/>
      <c r="C180" s="154" t="s">
        <v>384</v>
      </c>
      <c r="D180" s="154" t="s">
        <v>149</v>
      </c>
      <c r="E180" s="155" t="s">
        <v>2738</v>
      </c>
      <c r="F180" s="156" t="s">
        <v>2739</v>
      </c>
      <c r="G180" s="157" t="s">
        <v>245</v>
      </c>
      <c r="H180" s="158">
        <v>6</v>
      </c>
      <c r="I180" s="159">
        <v>330</v>
      </c>
      <c r="J180" s="160">
        <f>ROUND(I180*H180,2)</f>
        <v>1980</v>
      </c>
      <c r="K180" s="156" t="s">
        <v>251</v>
      </c>
      <c r="L180" s="42"/>
      <c r="M180" s="161" t="s">
        <v>35</v>
      </c>
      <c r="N180" s="162" t="s">
        <v>50</v>
      </c>
      <c r="O180" s="67"/>
      <c r="P180" s="163">
        <f>O180*H180</f>
        <v>0</v>
      </c>
      <c r="Q180" s="163">
        <v>1E-4</v>
      </c>
      <c r="R180" s="163">
        <f>Q180*H180</f>
        <v>6.0000000000000006E-4</v>
      </c>
      <c r="S180" s="163">
        <v>0</v>
      </c>
      <c r="T180" s="164">
        <f>S180*H180</f>
        <v>0</v>
      </c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R180" s="165" t="s">
        <v>163</v>
      </c>
      <c r="AT180" s="165" t="s">
        <v>149</v>
      </c>
      <c r="AU180" s="165" t="s">
        <v>89</v>
      </c>
      <c r="AY180" s="19" t="s">
        <v>154</v>
      </c>
      <c r="BE180" s="166">
        <f>IF(N180="základní",J180,0)</f>
        <v>1980</v>
      </c>
      <c r="BF180" s="166">
        <f>IF(N180="snížená",J180,0)</f>
        <v>0</v>
      </c>
      <c r="BG180" s="166">
        <f>IF(N180="zákl. přenesená",J180,0)</f>
        <v>0</v>
      </c>
      <c r="BH180" s="166">
        <f>IF(N180="sníž. přenesená",J180,0)</f>
        <v>0</v>
      </c>
      <c r="BI180" s="166">
        <f>IF(N180="nulová",J180,0)</f>
        <v>0</v>
      </c>
      <c r="BJ180" s="19" t="s">
        <v>87</v>
      </c>
      <c r="BK180" s="166">
        <f>ROUND(I180*H180,2)</f>
        <v>1980</v>
      </c>
      <c r="BL180" s="19" t="s">
        <v>163</v>
      </c>
      <c r="BM180" s="165" t="s">
        <v>2740</v>
      </c>
    </row>
    <row r="181" spans="1:65" s="2" customFormat="1" ht="10">
      <c r="A181" s="37"/>
      <c r="B181" s="38"/>
      <c r="C181" s="39"/>
      <c r="D181" s="215" t="s">
        <v>253</v>
      </c>
      <c r="E181" s="39"/>
      <c r="F181" s="216" t="s">
        <v>2741</v>
      </c>
      <c r="G181" s="39"/>
      <c r="H181" s="39"/>
      <c r="I181" s="169"/>
      <c r="J181" s="39"/>
      <c r="K181" s="39"/>
      <c r="L181" s="42"/>
      <c r="M181" s="170"/>
      <c r="N181" s="171"/>
      <c r="O181" s="67"/>
      <c r="P181" s="67"/>
      <c r="Q181" s="67"/>
      <c r="R181" s="67"/>
      <c r="S181" s="67"/>
      <c r="T181" s="68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T181" s="19" t="s">
        <v>253</v>
      </c>
      <c r="AU181" s="19" t="s">
        <v>89</v>
      </c>
    </row>
    <row r="182" spans="1:65" s="2" customFormat="1" ht="16.5" customHeight="1">
      <c r="A182" s="37"/>
      <c r="B182" s="38"/>
      <c r="C182" s="228" t="s">
        <v>390</v>
      </c>
      <c r="D182" s="228" t="s">
        <v>463</v>
      </c>
      <c r="E182" s="229" t="s">
        <v>2742</v>
      </c>
      <c r="F182" s="230" t="s">
        <v>2743</v>
      </c>
      <c r="G182" s="231" t="s">
        <v>245</v>
      </c>
      <c r="H182" s="232">
        <v>6</v>
      </c>
      <c r="I182" s="233">
        <v>3553.2</v>
      </c>
      <c r="J182" s="234">
        <f>ROUND(I182*H182,2)</f>
        <v>21319.200000000001</v>
      </c>
      <c r="K182" s="230" t="s">
        <v>251</v>
      </c>
      <c r="L182" s="235"/>
      <c r="M182" s="236" t="s">
        <v>35</v>
      </c>
      <c r="N182" s="237" t="s">
        <v>50</v>
      </c>
      <c r="O182" s="67"/>
      <c r="P182" s="163">
        <f>O182*H182</f>
        <v>0</v>
      </c>
      <c r="Q182" s="163">
        <v>8.0000000000000002E-3</v>
      </c>
      <c r="R182" s="163">
        <f>Q182*H182</f>
        <v>4.8000000000000001E-2</v>
      </c>
      <c r="S182" s="163">
        <v>0</v>
      </c>
      <c r="T182" s="164">
        <f>S182*H182</f>
        <v>0</v>
      </c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R182" s="165" t="s">
        <v>179</v>
      </c>
      <c r="AT182" s="165" t="s">
        <v>463</v>
      </c>
      <c r="AU182" s="165" t="s">
        <v>89</v>
      </c>
      <c r="AY182" s="19" t="s">
        <v>154</v>
      </c>
      <c r="BE182" s="166">
        <f>IF(N182="základní",J182,0)</f>
        <v>21319.200000000001</v>
      </c>
      <c r="BF182" s="166">
        <f>IF(N182="snížená",J182,0)</f>
        <v>0</v>
      </c>
      <c r="BG182" s="166">
        <f>IF(N182="zákl. přenesená",J182,0)</f>
        <v>0</v>
      </c>
      <c r="BH182" s="166">
        <f>IF(N182="sníž. přenesená",J182,0)</f>
        <v>0</v>
      </c>
      <c r="BI182" s="166">
        <f>IF(N182="nulová",J182,0)</f>
        <v>0</v>
      </c>
      <c r="BJ182" s="19" t="s">
        <v>87</v>
      </c>
      <c r="BK182" s="166">
        <f>ROUND(I182*H182,2)</f>
        <v>21319.200000000001</v>
      </c>
      <c r="BL182" s="19" t="s">
        <v>163</v>
      </c>
      <c r="BM182" s="165" t="s">
        <v>2744</v>
      </c>
    </row>
    <row r="183" spans="1:65" s="13" customFormat="1" ht="10">
      <c r="B183" s="204"/>
      <c r="C183" s="205"/>
      <c r="D183" s="167" t="s">
        <v>247</v>
      </c>
      <c r="E183" s="206" t="s">
        <v>35</v>
      </c>
      <c r="F183" s="207" t="s">
        <v>2745</v>
      </c>
      <c r="G183" s="205"/>
      <c r="H183" s="208">
        <v>6</v>
      </c>
      <c r="I183" s="209"/>
      <c r="J183" s="205"/>
      <c r="K183" s="205"/>
      <c r="L183" s="210"/>
      <c r="M183" s="211"/>
      <c r="N183" s="212"/>
      <c r="O183" s="212"/>
      <c r="P183" s="212"/>
      <c r="Q183" s="212"/>
      <c r="R183" s="212"/>
      <c r="S183" s="212"/>
      <c r="T183" s="213"/>
      <c r="AT183" s="214" t="s">
        <v>247</v>
      </c>
      <c r="AU183" s="214" t="s">
        <v>89</v>
      </c>
      <c r="AV183" s="13" t="s">
        <v>89</v>
      </c>
      <c r="AW183" s="13" t="s">
        <v>39</v>
      </c>
      <c r="AX183" s="13" t="s">
        <v>87</v>
      </c>
      <c r="AY183" s="214" t="s">
        <v>154</v>
      </c>
    </row>
    <row r="184" spans="1:65" s="2" customFormat="1" ht="24.15" customHeight="1">
      <c r="A184" s="37"/>
      <c r="B184" s="38"/>
      <c r="C184" s="154" t="s">
        <v>396</v>
      </c>
      <c r="D184" s="154" t="s">
        <v>149</v>
      </c>
      <c r="E184" s="155" t="s">
        <v>2746</v>
      </c>
      <c r="F184" s="156" t="s">
        <v>2747</v>
      </c>
      <c r="G184" s="157" t="s">
        <v>245</v>
      </c>
      <c r="H184" s="158">
        <v>10</v>
      </c>
      <c r="I184" s="159">
        <v>1100</v>
      </c>
      <c r="J184" s="160">
        <f>ROUND(I184*H184,2)</f>
        <v>11000</v>
      </c>
      <c r="K184" s="156" t="s">
        <v>251</v>
      </c>
      <c r="L184" s="42"/>
      <c r="M184" s="161" t="s">
        <v>35</v>
      </c>
      <c r="N184" s="162" t="s">
        <v>50</v>
      </c>
      <c r="O184" s="67"/>
      <c r="P184" s="163">
        <f>O184*H184</f>
        <v>0</v>
      </c>
      <c r="Q184" s="163">
        <v>1.67E-3</v>
      </c>
      <c r="R184" s="163">
        <f>Q184*H184</f>
        <v>1.67E-2</v>
      </c>
      <c r="S184" s="163">
        <v>0</v>
      </c>
      <c r="T184" s="164">
        <f>S184*H184</f>
        <v>0</v>
      </c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R184" s="165" t="s">
        <v>163</v>
      </c>
      <c r="AT184" s="165" t="s">
        <v>149</v>
      </c>
      <c r="AU184" s="165" t="s">
        <v>89</v>
      </c>
      <c r="AY184" s="19" t="s">
        <v>154</v>
      </c>
      <c r="BE184" s="166">
        <f>IF(N184="základní",J184,0)</f>
        <v>11000</v>
      </c>
      <c r="BF184" s="166">
        <f>IF(N184="snížená",J184,0)</f>
        <v>0</v>
      </c>
      <c r="BG184" s="166">
        <f>IF(N184="zákl. přenesená",J184,0)</f>
        <v>0</v>
      </c>
      <c r="BH184" s="166">
        <f>IF(N184="sníž. přenesená",J184,0)</f>
        <v>0</v>
      </c>
      <c r="BI184" s="166">
        <f>IF(N184="nulová",J184,0)</f>
        <v>0</v>
      </c>
      <c r="BJ184" s="19" t="s">
        <v>87</v>
      </c>
      <c r="BK184" s="166">
        <f>ROUND(I184*H184,2)</f>
        <v>11000</v>
      </c>
      <c r="BL184" s="19" t="s">
        <v>163</v>
      </c>
      <c r="BM184" s="165" t="s">
        <v>2748</v>
      </c>
    </row>
    <row r="185" spans="1:65" s="2" customFormat="1" ht="10">
      <c r="A185" s="37"/>
      <c r="B185" s="38"/>
      <c r="C185" s="39"/>
      <c r="D185" s="215" t="s">
        <v>253</v>
      </c>
      <c r="E185" s="39"/>
      <c r="F185" s="216" t="s">
        <v>2749</v>
      </c>
      <c r="G185" s="39"/>
      <c r="H185" s="39"/>
      <c r="I185" s="169"/>
      <c r="J185" s="39"/>
      <c r="K185" s="39"/>
      <c r="L185" s="42"/>
      <c r="M185" s="170"/>
      <c r="N185" s="171"/>
      <c r="O185" s="67"/>
      <c r="P185" s="67"/>
      <c r="Q185" s="67"/>
      <c r="R185" s="67"/>
      <c r="S185" s="67"/>
      <c r="T185" s="68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T185" s="19" t="s">
        <v>253</v>
      </c>
      <c r="AU185" s="19" t="s">
        <v>89</v>
      </c>
    </row>
    <row r="186" spans="1:65" s="2" customFormat="1" ht="16.5" customHeight="1">
      <c r="A186" s="37"/>
      <c r="B186" s="38"/>
      <c r="C186" s="228" t="s">
        <v>401</v>
      </c>
      <c r="D186" s="228" t="s">
        <v>463</v>
      </c>
      <c r="E186" s="229" t="s">
        <v>2750</v>
      </c>
      <c r="F186" s="230" t="s">
        <v>2751</v>
      </c>
      <c r="G186" s="231" t="s">
        <v>245</v>
      </c>
      <c r="H186" s="232">
        <v>3</v>
      </c>
      <c r="I186" s="233">
        <v>1125.5999999999999</v>
      </c>
      <c r="J186" s="234">
        <f>ROUND(I186*H186,2)</f>
        <v>3376.8</v>
      </c>
      <c r="K186" s="230" t="s">
        <v>251</v>
      </c>
      <c r="L186" s="235"/>
      <c r="M186" s="236" t="s">
        <v>35</v>
      </c>
      <c r="N186" s="237" t="s">
        <v>50</v>
      </c>
      <c r="O186" s="67"/>
      <c r="P186" s="163">
        <f>O186*H186</f>
        <v>0</v>
      </c>
      <c r="Q186" s="163">
        <v>1.09E-2</v>
      </c>
      <c r="R186" s="163">
        <f>Q186*H186</f>
        <v>3.27E-2</v>
      </c>
      <c r="S186" s="163">
        <v>0</v>
      </c>
      <c r="T186" s="164">
        <f>S186*H186</f>
        <v>0</v>
      </c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R186" s="165" t="s">
        <v>179</v>
      </c>
      <c r="AT186" s="165" t="s">
        <v>463</v>
      </c>
      <c r="AU186" s="165" t="s">
        <v>89</v>
      </c>
      <c r="AY186" s="19" t="s">
        <v>154</v>
      </c>
      <c r="BE186" s="166">
        <f>IF(N186="základní",J186,0)</f>
        <v>3376.8</v>
      </c>
      <c r="BF186" s="166">
        <f>IF(N186="snížená",J186,0)</f>
        <v>0</v>
      </c>
      <c r="BG186" s="166">
        <f>IF(N186="zákl. přenesená",J186,0)</f>
        <v>0</v>
      </c>
      <c r="BH186" s="166">
        <f>IF(N186="sníž. přenesená",J186,0)</f>
        <v>0</v>
      </c>
      <c r="BI186" s="166">
        <f>IF(N186="nulová",J186,0)</f>
        <v>0</v>
      </c>
      <c r="BJ186" s="19" t="s">
        <v>87</v>
      </c>
      <c r="BK186" s="166">
        <f>ROUND(I186*H186,2)</f>
        <v>3376.8</v>
      </c>
      <c r="BL186" s="19" t="s">
        <v>163</v>
      </c>
      <c r="BM186" s="165" t="s">
        <v>2752</v>
      </c>
    </row>
    <row r="187" spans="1:65" s="13" customFormat="1" ht="10">
      <c r="B187" s="204"/>
      <c r="C187" s="205"/>
      <c r="D187" s="167" t="s">
        <v>247</v>
      </c>
      <c r="E187" s="206" t="s">
        <v>35</v>
      </c>
      <c r="F187" s="207" t="s">
        <v>2753</v>
      </c>
      <c r="G187" s="205"/>
      <c r="H187" s="208">
        <v>3</v>
      </c>
      <c r="I187" s="209"/>
      <c r="J187" s="205"/>
      <c r="K187" s="205"/>
      <c r="L187" s="210"/>
      <c r="M187" s="211"/>
      <c r="N187" s="212"/>
      <c r="O187" s="212"/>
      <c r="P187" s="212"/>
      <c r="Q187" s="212"/>
      <c r="R187" s="212"/>
      <c r="S187" s="212"/>
      <c r="T187" s="213"/>
      <c r="AT187" s="214" t="s">
        <v>247</v>
      </c>
      <c r="AU187" s="214" t="s">
        <v>89</v>
      </c>
      <c r="AV187" s="13" t="s">
        <v>89</v>
      </c>
      <c r="AW187" s="13" t="s">
        <v>39</v>
      </c>
      <c r="AX187" s="13" t="s">
        <v>87</v>
      </c>
      <c r="AY187" s="214" t="s">
        <v>154</v>
      </c>
    </row>
    <row r="188" spans="1:65" s="2" customFormat="1" ht="16.5" customHeight="1">
      <c r="A188" s="37"/>
      <c r="B188" s="38"/>
      <c r="C188" s="228" t="s">
        <v>406</v>
      </c>
      <c r="D188" s="228" t="s">
        <v>463</v>
      </c>
      <c r="E188" s="229" t="s">
        <v>2754</v>
      </c>
      <c r="F188" s="230" t="s">
        <v>2755</v>
      </c>
      <c r="G188" s="231" t="s">
        <v>245</v>
      </c>
      <c r="H188" s="232">
        <v>1</v>
      </c>
      <c r="I188" s="233">
        <v>2592.4499999999998</v>
      </c>
      <c r="J188" s="234">
        <f>ROUND(I188*H188,2)</f>
        <v>2592.4499999999998</v>
      </c>
      <c r="K188" s="230" t="s">
        <v>251</v>
      </c>
      <c r="L188" s="235"/>
      <c r="M188" s="236" t="s">
        <v>35</v>
      </c>
      <c r="N188" s="237" t="s">
        <v>50</v>
      </c>
      <c r="O188" s="67"/>
      <c r="P188" s="163">
        <f>O188*H188</f>
        <v>0</v>
      </c>
      <c r="Q188" s="163">
        <v>1.78E-2</v>
      </c>
      <c r="R188" s="163">
        <f>Q188*H188</f>
        <v>1.78E-2</v>
      </c>
      <c r="S188" s="163">
        <v>0</v>
      </c>
      <c r="T188" s="164">
        <f>S188*H188</f>
        <v>0</v>
      </c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R188" s="165" t="s">
        <v>179</v>
      </c>
      <c r="AT188" s="165" t="s">
        <v>463</v>
      </c>
      <c r="AU188" s="165" t="s">
        <v>89</v>
      </c>
      <c r="AY188" s="19" t="s">
        <v>154</v>
      </c>
      <c r="BE188" s="166">
        <f>IF(N188="základní",J188,0)</f>
        <v>2592.4499999999998</v>
      </c>
      <c r="BF188" s="166">
        <f>IF(N188="snížená",J188,0)</f>
        <v>0</v>
      </c>
      <c r="BG188" s="166">
        <f>IF(N188="zákl. přenesená",J188,0)</f>
        <v>0</v>
      </c>
      <c r="BH188" s="166">
        <f>IF(N188="sníž. přenesená",J188,0)</f>
        <v>0</v>
      </c>
      <c r="BI188" s="166">
        <f>IF(N188="nulová",J188,0)</f>
        <v>0</v>
      </c>
      <c r="BJ188" s="19" t="s">
        <v>87</v>
      </c>
      <c r="BK188" s="166">
        <f>ROUND(I188*H188,2)</f>
        <v>2592.4499999999998</v>
      </c>
      <c r="BL188" s="19" t="s">
        <v>163</v>
      </c>
      <c r="BM188" s="165" t="s">
        <v>2756</v>
      </c>
    </row>
    <row r="189" spans="1:65" s="13" customFormat="1" ht="10">
      <c r="B189" s="204"/>
      <c r="C189" s="205"/>
      <c r="D189" s="167" t="s">
        <v>247</v>
      </c>
      <c r="E189" s="206" t="s">
        <v>35</v>
      </c>
      <c r="F189" s="207" t="s">
        <v>2757</v>
      </c>
      <c r="G189" s="205"/>
      <c r="H189" s="208">
        <v>1</v>
      </c>
      <c r="I189" s="209"/>
      <c r="J189" s="205"/>
      <c r="K189" s="205"/>
      <c r="L189" s="210"/>
      <c r="M189" s="211"/>
      <c r="N189" s="212"/>
      <c r="O189" s="212"/>
      <c r="P189" s="212"/>
      <c r="Q189" s="212"/>
      <c r="R189" s="212"/>
      <c r="S189" s="212"/>
      <c r="T189" s="213"/>
      <c r="AT189" s="214" t="s">
        <v>247</v>
      </c>
      <c r="AU189" s="214" t="s">
        <v>89</v>
      </c>
      <c r="AV189" s="13" t="s">
        <v>89</v>
      </c>
      <c r="AW189" s="13" t="s">
        <v>39</v>
      </c>
      <c r="AX189" s="13" t="s">
        <v>87</v>
      </c>
      <c r="AY189" s="214" t="s">
        <v>154</v>
      </c>
    </row>
    <row r="190" spans="1:65" s="2" customFormat="1" ht="16.5" customHeight="1">
      <c r="A190" s="37"/>
      <c r="B190" s="38"/>
      <c r="C190" s="228" t="s">
        <v>414</v>
      </c>
      <c r="D190" s="228" t="s">
        <v>463</v>
      </c>
      <c r="E190" s="229" t="s">
        <v>2758</v>
      </c>
      <c r="F190" s="230" t="s">
        <v>2759</v>
      </c>
      <c r="G190" s="231" t="s">
        <v>245</v>
      </c>
      <c r="H190" s="232">
        <v>3</v>
      </c>
      <c r="I190" s="233">
        <v>1353.45</v>
      </c>
      <c r="J190" s="234">
        <f>ROUND(I190*H190,2)</f>
        <v>4060.35</v>
      </c>
      <c r="K190" s="230" t="s">
        <v>251</v>
      </c>
      <c r="L190" s="235"/>
      <c r="M190" s="236" t="s">
        <v>35</v>
      </c>
      <c r="N190" s="237" t="s">
        <v>50</v>
      </c>
      <c r="O190" s="67"/>
      <c r="P190" s="163">
        <f>O190*H190</f>
        <v>0</v>
      </c>
      <c r="Q190" s="163">
        <v>1.34E-2</v>
      </c>
      <c r="R190" s="163">
        <f>Q190*H190</f>
        <v>4.02E-2</v>
      </c>
      <c r="S190" s="163">
        <v>0</v>
      </c>
      <c r="T190" s="164">
        <f>S190*H190</f>
        <v>0</v>
      </c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R190" s="165" t="s">
        <v>179</v>
      </c>
      <c r="AT190" s="165" t="s">
        <v>463</v>
      </c>
      <c r="AU190" s="165" t="s">
        <v>89</v>
      </c>
      <c r="AY190" s="19" t="s">
        <v>154</v>
      </c>
      <c r="BE190" s="166">
        <f>IF(N190="základní",J190,0)</f>
        <v>4060.35</v>
      </c>
      <c r="BF190" s="166">
        <f>IF(N190="snížená",J190,0)</f>
        <v>0</v>
      </c>
      <c r="BG190" s="166">
        <f>IF(N190="zákl. přenesená",J190,0)</f>
        <v>0</v>
      </c>
      <c r="BH190" s="166">
        <f>IF(N190="sníž. přenesená",J190,0)</f>
        <v>0</v>
      </c>
      <c r="BI190" s="166">
        <f>IF(N190="nulová",J190,0)</f>
        <v>0</v>
      </c>
      <c r="BJ190" s="19" t="s">
        <v>87</v>
      </c>
      <c r="BK190" s="166">
        <f>ROUND(I190*H190,2)</f>
        <v>4060.35</v>
      </c>
      <c r="BL190" s="19" t="s">
        <v>163</v>
      </c>
      <c r="BM190" s="165" t="s">
        <v>2760</v>
      </c>
    </row>
    <row r="191" spans="1:65" s="13" customFormat="1" ht="10">
      <c r="B191" s="204"/>
      <c r="C191" s="205"/>
      <c r="D191" s="167" t="s">
        <v>247</v>
      </c>
      <c r="E191" s="206" t="s">
        <v>35</v>
      </c>
      <c r="F191" s="207" t="s">
        <v>2753</v>
      </c>
      <c r="G191" s="205"/>
      <c r="H191" s="208">
        <v>3</v>
      </c>
      <c r="I191" s="209"/>
      <c r="J191" s="205"/>
      <c r="K191" s="205"/>
      <c r="L191" s="210"/>
      <c r="M191" s="211"/>
      <c r="N191" s="212"/>
      <c r="O191" s="212"/>
      <c r="P191" s="212"/>
      <c r="Q191" s="212"/>
      <c r="R191" s="212"/>
      <c r="S191" s="212"/>
      <c r="T191" s="213"/>
      <c r="AT191" s="214" t="s">
        <v>247</v>
      </c>
      <c r="AU191" s="214" t="s">
        <v>89</v>
      </c>
      <c r="AV191" s="13" t="s">
        <v>89</v>
      </c>
      <c r="AW191" s="13" t="s">
        <v>39</v>
      </c>
      <c r="AX191" s="13" t="s">
        <v>87</v>
      </c>
      <c r="AY191" s="214" t="s">
        <v>154</v>
      </c>
    </row>
    <row r="192" spans="1:65" s="2" customFormat="1" ht="16.5" customHeight="1">
      <c r="A192" s="37"/>
      <c r="B192" s="38"/>
      <c r="C192" s="228" t="s">
        <v>420</v>
      </c>
      <c r="D192" s="228" t="s">
        <v>463</v>
      </c>
      <c r="E192" s="229" t="s">
        <v>2761</v>
      </c>
      <c r="F192" s="230" t="s">
        <v>2762</v>
      </c>
      <c r="G192" s="231" t="s">
        <v>245</v>
      </c>
      <c r="H192" s="232">
        <v>3</v>
      </c>
      <c r="I192" s="233">
        <v>1897.35</v>
      </c>
      <c r="J192" s="234">
        <f>ROUND(I192*H192,2)</f>
        <v>5692.05</v>
      </c>
      <c r="K192" s="230" t="s">
        <v>251</v>
      </c>
      <c r="L192" s="235"/>
      <c r="M192" s="236" t="s">
        <v>35</v>
      </c>
      <c r="N192" s="237" t="s">
        <v>50</v>
      </c>
      <c r="O192" s="67"/>
      <c r="P192" s="163">
        <f>O192*H192</f>
        <v>0</v>
      </c>
      <c r="Q192" s="163">
        <v>1.11E-2</v>
      </c>
      <c r="R192" s="163">
        <f>Q192*H192</f>
        <v>3.3300000000000003E-2</v>
      </c>
      <c r="S192" s="163">
        <v>0</v>
      </c>
      <c r="T192" s="164">
        <f>S192*H192</f>
        <v>0</v>
      </c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R192" s="165" t="s">
        <v>179</v>
      </c>
      <c r="AT192" s="165" t="s">
        <v>463</v>
      </c>
      <c r="AU192" s="165" t="s">
        <v>89</v>
      </c>
      <c r="AY192" s="19" t="s">
        <v>154</v>
      </c>
      <c r="BE192" s="166">
        <f>IF(N192="základní",J192,0)</f>
        <v>5692.05</v>
      </c>
      <c r="BF192" s="166">
        <f>IF(N192="snížená",J192,0)</f>
        <v>0</v>
      </c>
      <c r="BG192" s="166">
        <f>IF(N192="zákl. přenesená",J192,0)</f>
        <v>0</v>
      </c>
      <c r="BH192" s="166">
        <f>IF(N192="sníž. přenesená",J192,0)</f>
        <v>0</v>
      </c>
      <c r="BI192" s="166">
        <f>IF(N192="nulová",J192,0)</f>
        <v>0</v>
      </c>
      <c r="BJ192" s="19" t="s">
        <v>87</v>
      </c>
      <c r="BK192" s="166">
        <f>ROUND(I192*H192,2)</f>
        <v>5692.05</v>
      </c>
      <c r="BL192" s="19" t="s">
        <v>163</v>
      </c>
      <c r="BM192" s="165" t="s">
        <v>2763</v>
      </c>
    </row>
    <row r="193" spans="1:65" s="13" customFormat="1" ht="10">
      <c r="B193" s="204"/>
      <c r="C193" s="205"/>
      <c r="D193" s="167" t="s">
        <v>247</v>
      </c>
      <c r="E193" s="206" t="s">
        <v>35</v>
      </c>
      <c r="F193" s="207" t="s">
        <v>2753</v>
      </c>
      <c r="G193" s="205"/>
      <c r="H193" s="208">
        <v>3</v>
      </c>
      <c r="I193" s="209"/>
      <c r="J193" s="205"/>
      <c r="K193" s="205"/>
      <c r="L193" s="210"/>
      <c r="M193" s="211"/>
      <c r="N193" s="212"/>
      <c r="O193" s="212"/>
      <c r="P193" s="212"/>
      <c r="Q193" s="212"/>
      <c r="R193" s="212"/>
      <c r="S193" s="212"/>
      <c r="T193" s="213"/>
      <c r="AT193" s="214" t="s">
        <v>247</v>
      </c>
      <c r="AU193" s="214" t="s">
        <v>89</v>
      </c>
      <c r="AV193" s="13" t="s">
        <v>89</v>
      </c>
      <c r="AW193" s="13" t="s">
        <v>39</v>
      </c>
      <c r="AX193" s="13" t="s">
        <v>87</v>
      </c>
      <c r="AY193" s="214" t="s">
        <v>154</v>
      </c>
    </row>
    <row r="194" spans="1:65" s="2" customFormat="1" ht="24.15" customHeight="1">
      <c r="A194" s="37"/>
      <c r="B194" s="38"/>
      <c r="C194" s="154" t="s">
        <v>425</v>
      </c>
      <c r="D194" s="154" t="s">
        <v>149</v>
      </c>
      <c r="E194" s="155" t="s">
        <v>2764</v>
      </c>
      <c r="F194" s="156" t="s">
        <v>2765</v>
      </c>
      <c r="G194" s="157" t="s">
        <v>245</v>
      </c>
      <c r="H194" s="158">
        <v>3</v>
      </c>
      <c r="I194" s="159">
        <v>1450</v>
      </c>
      <c r="J194" s="160">
        <f>ROUND(I194*H194,2)</f>
        <v>4350</v>
      </c>
      <c r="K194" s="156" t="s">
        <v>251</v>
      </c>
      <c r="L194" s="42"/>
      <c r="M194" s="161" t="s">
        <v>35</v>
      </c>
      <c r="N194" s="162" t="s">
        <v>50</v>
      </c>
      <c r="O194" s="67"/>
      <c r="P194" s="163">
        <f>O194*H194</f>
        <v>0</v>
      </c>
      <c r="Q194" s="163">
        <v>1.7099999999999999E-3</v>
      </c>
      <c r="R194" s="163">
        <f>Q194*H194</f>
        <v>5.13E-3</v>
      </c>
      <c r="S194" s="163">
        <v>0</v>
      </c>
      <c r="T194" s="164">
        <f>S194*H194</f>
        <v>0</v>
      </c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R194" s="165" t="s">
        <v>163</v>
      </c>
      <c r="AT194" s="165" t="s">
        <v>149</v>
      </c>
      <c r="AU194" s="165" t="s">
        <v>89</v>
      </c>
      <c r="AY194" s="19" t="s">
        <v>154</v>
      </c>
      <c r="BE194" s="166">
        <f>IF(N194="základní",J194,0)</f>
        <v>4350</v>
      </c>
      <c r="BF194" s="166">
        <f>IF(N194="snížená",J194,0)</f>
        <v>0</v>
      </c>
      <c r="BG194" s="166">
        <f>IF(N194="zákl. přenesená",J194,0)</f>
        <v>0</v>
      </c>
      <c r="BH194" s="166">
        <f>IF(N194="sníž. přenesená",J194,0)</f>
        <v>0</v>
      </c>
      <c r="BI194" s="166">
        <f>IF(N194="nulová",J194,0)</f>
        <v>0</v>
      </c>
      <c r="BJ194" s="19" t="s">
        <v>87</v>
      </c>
      <c r="BK194" s="166">
        <f>ROUND(I194*H194,2)</f>
        <v>4350</v>
      </c>
      <c r="BL194" s="19" t="s">
        <v>163</v>
      </c>
      <c r="BM194" s="165" t="s">
        <v>2766</v>
      </c>
    </row>
    <row r="195" spans="1:65" s="2" customFormat="1" ht="10">
      <c r="A195" s="37"/>
      <c r="B195" s="38"/>
      <c r="C195" s="39"/>
      <c r="D195" s="215" t="s">
        <v>253</v>
      </c>
      <c r="E195" s="39"/>
      <c r="F195" s="216" t="s">
        <v>2767</v>
      </c>
      <c r="G195" s="39"/>
      <c r="H195" s="39"/>
      <c r="I195" s="169"/>
      <c r="J195" s="39"/>
      <c r="K195" s="39"/>
      <c r="L195" s="42"/>
      <c r="M195" s="170"/>
      <c r="N195" s="171"/>
      <c r="O195" s="67"/>
      <c r="P195" s="67"/>
      <c r="Q195" s="67"/>
      <c r="R195" s="67"/>
      <c r="S195" s="67"/>
      <c r="T195" s="68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T195" s="19" t="s">
        <v>253</v>
      </c>
      <c r="AU195" s="19" t="s">
        <v>89</v>
      </c>
    </row>
    <row r="196" spans="1:65" s="2" customFormat="1" ht="16.5" customHeight="1">
      <c r="A196" s="37"/>
      <c r="B196" s="38"/>
      <c r="C196" s="228" t="s">
        <v>430</v>
      </c>
      <c r="D196" s="228" t="s">
        <v>463</v>
      </c>
      <c r="E196" s="229" t="s">
        <v>2768</v>
      </c>
      <c r="F196" s="230" t="s">
        <v>2769</v>
      </c>
      <c r="G196" s="231" t="s">
        <v>245</v>
      </c>
      <c r="H196" s="232">
        <v>3</v>
      </c>
      <c r="I196" s="233">
        <v>1529.85</v>
      </c>
      <c r="J196" s="234">
        <f>ROUND(I196*H196,2)</f>
        <v>4589.55</v>
      </c>
      <c r="K196" s="230" t="s">
        <v>251</v>
      </c>
      <c r="L196" s="235"/>
      <c r="M196" s="236" t="s">
        <v>35</v>
      </c>
      <c r="N196" s="237" t="s">
        <v>50</v>
      </c>
      <c r="O196" s="67"/>
      <c r="P196" s="163">
        <f>O196*H196</f>
        <v>0</v>
      </c>
      <c r="Q196" s="163">
        <v>1.49E-2</v>
      </c>
      <c r="R196" s="163">
        <f>Q196*H196</f>
        <v>4.4700000000000004E-2</v>
      </c>
      <c r="S196" s="163">
        <v>0</v>
      </c>
      <c r="T196" s="164">
        <f>S196*H196</f>
        <v>0</v>
      </c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R196" s="165" t="s">
        <v>179</v>
      </c>
      <c r="AT196" s="165" t="s">
        <v>463</v>
      </c>
      <c r="AU196" s="165" t="s">
        <v>89</v>
      </c>
      <c r="AY196" s="19" t="s">
        <v>154</v>
      </c>
      <c r="BE196" s="166">
        <f>IF(N196="základní",J196,0)</f>
        <v>4589.55</v>
      </c>
      <c r="BF196" s="166">
        <f>IF(N196="snížená",J196,0)</f>
        <v>0</v>
      </c>
      <c r="BG196" s="166">
        <f>IF(N196="zákl. přenesená",J196,0)</f>
        <v>0</v>
      </c>
      <c r="BH196" s="166">
        <f>IF(N196="sníž. přenesená",J196,0)</f>
        <v>0</v>
      </c>
      <c r="BI196" s="166">
        <f>IF(N196="nulová",J196,0)</f>
        <v>0</v>
      </c>
      <c r="BJ196" s="19" t="s">
        <v>87</v>
      </c>
      <c r="BK196" s="166">
        <f>ROUND(I196*H196,2)</f>
        <v>4589.55</v>
      </c>
      <c r="BL196" s="19" t="s">
        <v>163</v>
      </c>
      <c r="BM196" s="165" t="s">
        <v>2770</v>
      </c>
    </row>
    <row r="197" spans="1:65" s="13" customFormat="1" ht="10">
      <c r="B197" s="204"/>
      <c r="C197" s="205"/>
      <c r="D197" s="167" t="s">
        <v>247</v>
      </c>
      <c r="E197" s="206" t="s">
        <v>35</v>
      </c>
      <c r="F197" s="207" t="s">
        <v>2753</v>
      </c>
      <c r="G197" s="205"/>
      <c r="H197" s="208">
        <v>3</v>
      </c>
      <c r="I197" s="209"/>
      <c r="J197" s="205"/>
      <c r="K197" s="205"/>
      <c r="L197" s="210"/>
      <c r="M197" s="211"/>
      <c r="N197" s="212"/>
      <c r="O197" s="212"/>
      <c r="P197" s="212"/>
      <c r="Q197" s="212"/>
      <c r="R197" s="212"/>
      <c r="S197" s="212"/>
      <c r="T197" s="213"/>
      <c r="AT197" s="214" t="s">
        <v>247</v>
      </c>
      <c r="AU197" s="214" t="s">
        <v>89</v>
      </c>
      <c r="AV197" s="13" t="s">
        <v>89</v>
      </c>
      <c r="AW197" s="13" t="s">
        <v>39</v>
      </c>
      <c r="AX197" s="13" t="s">
        <v>87</v>
      </c>
      <c r="AY197" s="214" t="s">
        <v>154</v>
      </c>
    </row>
    <row r="198" spans="1:65" s="2" customFormat="1" ht="24.15" customHeight="1">
      <c r="A198" s="37"/>
      <c r="B198" s="38"/>
      <c r="C198" s="154" t="s">
        <v>435</v>
      </c>
      <c r="D198" s="154" t="s">
        <v>149</v>
      </c>
      <c r="E198" s="155" t="s">
        <v>1891</v>
      </c>
      <c r="F198" s="156" t="s">
        <v>1892</v>
      </c>
      <c r="G198" s="157" t="s">
        <v>245</v>
      </c>
      <c r="H198" s="158">
        <v>4</v>
      </c>
      <c r="I198" s="159">
        <v>1380</v>
      </c>
      <c r="J198" s="160">
        <f>ROUND(I198*H198,2)</f>
        <v>5520</v>
      </c>
      <c r="K198" s="156" t="s">
        <v>251</v>
      </c>
      <c r="L198" s="42"/>
      <c r="M198" s="161" t="s">
        <v>35</v>
      </c>
      <c r="N198" s="162" t="s">
        <v>50</v>
      </c>
      <c r="O198" s="67"/>
      <c r="P198" s="163">
        <f>O198*H198</f>
        <v>0</v>
      </c>
      <c r="Q198" s="163">
        <v>1.6199999999999999E-3</v>
      </c>
      <c r="R198" s="163">
        <f>Q198*H198</f>
        <v>6.4799999999999996E-3</v>
      </c>
      <c r="S198" s="163">
        <v>0</v>
      </c>
      <c r="T198" s="164">
        <f>S198*H198</f>
        <v>0</v>
      </c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R198" s="165" t="s">
        <v>163</v>
      </c>
      <c r="AT198" s="165" t="s">
        <v>149</v>
      </c>
      <c r="AU198" s="165" t="s">
        <v>89</v>
      </c>
      <c r="AY198" s="19" t="s">
        <v>154</v>
      </c>
      <c r="BE198" s="166">
        <f>IF(N198="základní",J198,0)</f>
        <v>5520</v>
      </c>
      <c r="BF198" s="166">
        <f>IF(N198="snížená",J198,0)</f>
        <v>0</v>
      </c>
      <c r="BG198" s="166">
        <f>IF(N198="zákl. přenesená",J198,0)</f>
        <v>0</v>
      </c>
      <c r="BH198" s="166">
        <f>IF(N198="sníž. přenesená",J198,0)</f>
        <v>0</v>
      </c>
      <c r="BI198" s="166">
        <f>IF(N198="nulová",J198,0)</f>
        <v>0</v>
      </c>
      <c r="BJ198" s="19" t="s">
        <v>87</v>
      </c>
      <c r="BK198" s="166">
        <f>ROUND(I198*H198,2)</f>
        <v>5520</v>
      </c>
      <c r="BL198" s="19" t="s">
        <v>163</v>
      </c>
      <c r="BM198" s="165" t="s">
        <v>2771</v>
      </c>
    </row>
    <row r="199" spans="1:65" s="2" customFormat="1" ht="10">
      <c r="A199" s="37"/>
      <c r="B199" s="38"/>
      <c r="C199" s="39"/>
      <c r="D199" s="215" t="s">
        <v>253</v>
      </c>
      <c r="E199" s="39"/>
      <c r="F199" s="216" t="s">
        <v>1894</v>
      </c>
      <c r="G199" s="39"/>
      <c r="H199" s="39"/>
      <c r="I199" s="169"/>
      <c r="J199" s="39"/>
      <c r="K199" s="39"/>
      <c r="L199" s="42"/>
      <c r="M199" s="170"/>
      <c r="N199" s="171"/>
      <c r="O199" s="67"/>
      <c r="P199" s="67"/>
      <c r="Q199" s="67"/>
      <c r="R199" s="67"/>
      <c r="S199" s="67"/>
      <c r="T199" s="68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T199" s="19" t="s">
        <v>253</v>
      </c>
      <c r="AU199" s="19" t="s">
        <v>89</v>
      </c>
    </row>
    <row r="200" spans="1:65" s="2" customFormat="1" ht="16.5" customHeight="1">
      <c r="A200" s="37"/>
      <c r="B200" s="38"/>
      <c r="C200" s="228" t="s">
        <v>440</v>
      </c>
      <c r="D200" s="228" t="s">
        <v>463</v>
      </c>
      <c r="E200" s="229" t="s">
        <v>2772</v>
      </c>
      <c r="F200" s="230" t="s">
        <v>2773</v>
      </c>
      <c r="G200" s="231" t="s">
        <v>245</v>
      </c>
      <c r="H200" s="232">
        <v>4</v>
      </c>
      <c r="I200" s="233">
        <v>2782.5</v>
      </c>
      <c r="J200" s="234">
        <f>ROUND(I200*H200,2)</f>
        <v>11130</v>
      </c>
      <c r="K200" s="230" t="s">
        <v>251</v>
      </c>
      <c r="L200" s="235"/>
      <c r="M200" s="236" t="s">
        <v>35</v>
      </c>
      <c r="N200" s="237" t="s">
        <v>50</v>
      </c>
      <c r="O200" s="67"/>
      <c r="P200" s="163">
        <f>O200*H200</f>
        <v>0</v>
      </c>
      <c r="Q200" s="163">
        <v>1.555E-2</v>
      </c>
      <c r="R200" s="163">
        <f>Q200*H200</f>
        <v>6.2199999999999998E-2</v>
      </c>
      <c r="S200" s="163">
        <v>0</v>
      </c>
      <c r="T200" s="164">
        <f>S200*H200</f>
        <v>0</v>
      </c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R200" s="165" t="s">
        <v>179</v>
      </c>
      <c r="AT200" s="165" t="s">
        <v>463</v>
      </c>
      <c r="AU200" s="165" t="s">
        <v>89</v>
      </c>
      <c r="AY200" s="19" t="s">
        <v>154</v>
      </c>
      <c r="BE200" s="166">
        <f>IF(N200="základní",J200,0)</f>
        <v>11130</v>
      </c>
      <c r="BF200" s="166">
        <f>IF(N200="snížená",J200,0)</f>
        <v>0</v>
      </c>
      <c r="BG200" s="166">
        <f>IF(N200="zákl. přenesená",J200,0)</f>
        <v>0</v>
      </c>
      <c r="BH200" s="166">
        <f>IF(N200="sníž. přenesená",J200,0)</f>
        <v>0</v>
      </c>
      <c r="BI200" s="166">
        <f>IF(N200="nulová",J200,0)</f>
        <v>0</v>
      </c>
      <c r="BJ200" s="19" t="s">
        <v>87</v>
      </c>
      <c r="BK200" s="166">
        <f>ROUND(I200*H200,2)</f>
        <v>11130</v>
      </c>
      <c r="BL200" s="19" t="s">
        <v>163</v>
      </c>
      <c r="BM200" s="165" t="s">
        <v>2774</v>
      </c>
    </row>
    <row r="201" spans="1:65" s="13" customFormat="1" ht="10">
      <c r="B201" s="204"/>
      <c r="C201" s="205"/>
      <c r="D201" s="167" t="s">
        <v>247</v>
      </c>
      <c r="E201" s="206" t="s">
        <v>35</v>
      </c>
      <c r="F201" s="207" t="s">
        <v>2775</v>
      </c>
      <c r="G201" s="205"/>
      <c r="H201" s="208">
        <v>4</v>
      </c>
      <c r="I201" s="209"/>
      <c r="J201" s="205"/>
      <c r="K201" s="205"/>
      <c r="L201" s="210"/>
      <c r="M201" s="211"/>
      <c r="N201" s="212"/>
      <c r="O201" s="212"/>
      <c r="P201" s="212"/>
      <c r="Q201" s="212"/>
      <c r="R201" s="212"/>
      <c r="S201" s="212"/>
      <c r="T201" s="213"/>
      <c r="AT201" s="214" t="s">
        <v>247</v>
      </c>
      <c r="AU201" s="214" t="s">
        <v>89</v>
      </c>
      <c r="AV201" s="13" t="s">
        <v>89</v>
      </c>
      <c r="AW201" s="13" t="s">
        <v>39</v>
      </c>
      <c r="AX201" s="13" t="s">
        <v>87</v>
      </c>
      <c r="AY201" s="214" t="s">
        <v>154</v>
      </c>
    </row>
    <row r="202" spans="1:65" s="2" customFormat="1" ht="16.5" customHeight="1">
      <c r="A202" s="37"/>
      <c r="B202" s="38"/>
      <c r="C202" s="228" t="s">
        <v>445</v>
      </c>
      <c r="D202" s="228" t="s">
        <v>463</v>
      </c>
      <c r="E202" s="229" t="s">
        <v>2776</v>
      </c>
      <c r="F202" s="230" t="s">
        <v>2777</v>
      </c>
      <c r="G202" s="231" t="s">
        <v>245</v>
      </c>
      <c r="H202" s="232">
        <v>3</v>
      </c>
      <c r="I202" s="233">
        <v>811.65</v>
      </c>
      <c r="J202" s="234">
        <f>ROUND(I202*H202,2)</f>
        <v>2434.9499999999998</v>
      </c>
      <c r="K202" s="230" t="s">
        <v>251</v>
      </c>
      <c r="L202" s="235"/>
      <c r="M202" s="236" t="s">
        <v>35</v>
      </c>
      <c r="N202" s="237" t="s">
        <v>50</v>
      </c>
      <c r="O202" s="67"/>
      <c r="P202" s="163">
        <f>O202*H202</f>
        <v>0</v>
      </c>
      <c r="Q202" s="163">
        <v>3.5000000000000001E-3</v>
      </c>
      <c r="R202" s="163">
        <f>Q202*H202</f>
        <v>1.0500000000000001E-2</v>
      </c>
      <c r="S202" s="163">
        <v>0</v>
      </c>
      <c r="T202" s="164">
        <f>S202*H202</f>
        <v>0</v>
      </c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R202" s="165" t="s">
        <v>179</v>
      </c>
      <c r="AT202" s="165" t="s">
        <v>463</v>
      </c>
      <c r="AU202" s="165" t="s">
        <v>89</v>
      </c>
      <c r="AY202" s="19" t="s">
        <v>154</v>
      </c>
      <c r="BE202" s="166">
        <f>IF(N202="základní",J202,0)</f>
        <v>2434.9499999999998</v>
      </c>
      <c r="BF202" s="166">
        <f>IF(N202="snížená",J202,0)</f>
        <v>0</v>
      </c>
      <c r="BG202" s="166">
        <f>IF(N202="zákl. přenesená",J202,0)</f>
        <v>0</v>
      </c>
      <c r="BH202" s="166">
        <f>IF(N202="sníž. přenesená",J202,0)</f>
        <v>0</v>
      </c>
      <c r="BI202" s="166">
        <f>IF(N202="nulová",J202,0)</f>
        <v>0</v>
      </c>
      <c r="BJ202" s="19" t="s">
        <v>87</v>
      </c>
      <c r="BK202" s="166">
        <f>ROUND(I202*H202,2)</f>
        <v>2434.9499999999998</v>
      </c>
      <c r="BL202" s="19" t="s">
        <v>163</v>
      </c>
      <c r="BM202" s="165" t="s">
        <v>2778</v>
      </c>
    </row>
    <row r="203" spans="1:65" s="13" customFormat="1" ht="10">
      <c r="B203" s="204"/>
      <c r="C203" s="205"/>
      <c r="D203" s="167" t="s">
        <v>247</v>
      </c>
      <c r="E203" s="206" t="s">
        <v>35</v>
      </c>
      <c r="F203" s="207" t="s">
        <v>2753</v>
      </c>
      <c r="G203" s="205"/>
      <c r="H203" s="208">
        <v>3</v>
      </c>
      <c r="I203" s="209"/>
      <c r="J203" s="205"/>
      <c r="K203" s="205"/>
      <c r="L203" s="210"/>
      <c r="M203" s="211"/>
      <c r="N203" s="212"/>
      <c r="O203" s="212"/>
      <c r="P203" s="212"/>
      <c r="Q203" s="212"/>
      <c r="R203" s="212"/>
      <c r="S203" s="212"/>
      <c r="T203" s="213"/>
      <c r="AT203" s="214" t="s">
        <v>247</v>
      </c>
      <c r="AU203" s="214" t="s">
        <v>89</v>
      </c>
      <c r="AV203" s="13" t="s">
        <v>89</v>
      </c>
      <c r="AW203" s="13" t="s">
        <v>39</v>
      </c>
      <c r="AX203" s="13" t="s">
        <v>87</v>
      </c>
      <c r="AY203" s="214" t="s">
        <v>154</v>
      </c>
    </row>
    <row r="204" spans="1:65" s="2" customFormat="1" ht="16.5" customHeight="1">
      <c r="A204" s="37"/>
      <c r="B204" s="38"/>
      <c r="C204" s="228" t="s">
        <v>450</v>
      </c>
      <c r="D204" s="228" t="s">
        <v>463</v>
      </c>
      <c r="E204" s="229" t="s">
        <v>2779</v>
      </c>
      <c r="F204" s="230" t="s">
        <v>2780</v>
      </c>
      <c r="G204" s="231" t="s">
        <v>245</v>
      </c>
      <c r="H204" s="232">
        <v>1</v>
      </c>
      <c r="I204" s="233">
        <v>935.55</v>
      </c>
      <c r="J204" s="234">
        <f>ROUND(I204*H204,2)</f>
        <v>935.55</v>
      </c>
      <c r="K204" s="230" t="s">
        <v>251</v>
      </c>
      <c r="L204" s="235"/>
      <c r="M204" s="236" t="s">
        <v>35</v>
      </c>
      <c r="N204" s="237" t="s">
        <v>50</v>
      </c>
      <c r="O204" s="67"/>
      <c r="P204" s="163">
        <f>O204*H204</f>
        <v>0</v>
      </c>
      <c r="Q204" s="163">
        <v>3.5000000000000001E-3</v>
      </c>
      <c r="R204" s="163">
        <f>Q204*H204</f>
        <v>3.5000000000000001E-3</v>
      </c>
      <c r="S204" s="163">
        <v>0</v>
      </c>
      <c r="T204" s="164">
        <f>S204*H204</f>
        <v>0</v>
      </c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R204" s="165" t="s">
        <v>179</v>
      </c>
      <c r="AT204" s="165" t="s">
        <v>463</v>
      </c>
      <c r="AU204" s="165" t="s">
        <v>89</v>
      </c>
      <c r="AY204" s="19" t="s">
        <v>154</v>
      </c>
      <c r="BE204" s="166">
        <f>IF(N204="základní",J204,0)</f>
        <v>935.55</v>
      </c>
      <c r="BF204" s="166">
        <f>IF(N204="snížená",J204,0)</f>
        <v>0</v>
      </c>
      <c r="BG204" s="166">
        <f>IF(N204="zákl. přenesená",J204,0)</f>
        <v>0</v>
      </c>
      <c r="BH204" s="166">
        <f>IF(N204="sníž. přenesená",J204,0)</f>
        <v>0</v>
      </c>
      <c r="BI204" s="166">
        <f>IF(N204="nulová",J204,0)</f>
        <v>0</v>
      </c>
      <c r="BJ204" s="19" t="s">
        <v>87</v>
      </c>
      <c r="BK204" s="166">
        <f>ROUND(I204*H204,2)</f>
        <v>935.55</v>
      </c>
      <c r="BL204" s="19" t="s">
        <v>163</v>
      </c>
      <c r="BM204" s="165" t="s">
        <v>2781</v>
      </c>
    </row>
    <row r="205" spans="1:65" s="13" customFormat="1" ht="10">
      <c r="B205" s="204"/>
      <c r="C205" s="205"/>
      <c r="D205" s="167" t="s">
        <v>247</v>
      </c>
      <c r="E205" s="206" t="s">
        <v>35</v>
      </c>
      <c r="F205" s="207" t="s">
        <v>2757</v>
      </c>
      <c r="G205" s="205"/>
      <c r="H205" s="208">
        <v>1</v>
      </c>
      <c r="I205" s="209"/>
      <c r="J205" s="205"/>
      <c r="K205" s="205"/>
      <c r="L205" s="210"/>
      <c r="M205" s="211"/>
      <c r="N205" s="212"/>
      <c r="O205" s="212"/>
      <c r="P205" s="212"/>
      <c r="Q205" s="212"/>
      <c r="R205" s="212"/>
      <c r="S205" s="212"/>
      <c r="T205" s="213"/>
      <c r="AT205" s="214" t="s">
        <v>247</v>
      </c>
      <c r="AU205" s="214" t="s">
        <v>89</v>
      </c>
      <c r="AV205" s="13" t="s">
        <v>89</v>
      </c>
      <c r="AW205" s="13" t="s">
        <v>39</v>
      </c>
      <c r="AX205" s="13" t="s">
        <v>87</v>
      </c>
      <c r="AY205" s="214" t="s">
        <v>154</v>
      </c>
    </row>
    <row r="206" spans="1:65" s="2" customFormat="1" ht="16.5" customHeight="1">
      <c r="A206" s="37"/>
      <c r="B206" s="38"/>
      <c r="C206" s="154" t="s">
        <v>456</v>
      </c>
      <c r="D206" s="154" t="s">
        <v>149</v>
      </c>
      <c r="E206" s="155" t="s">
        <v>2782</v>
      </c>
      <c r="F206" s="156" t="s">
        <v>2783</v>
      </c>
      <c r="G206" s="157" t="s">
        <v>245</v>
      </c>
      <c r="H206" s="158">
        <v>3</v>
      </c>
      <c r="I206" s="159">
        <v>1190</v>
      </c>
      <c r="J206" s="160">
        <f>ROUND(I206*H206,2)</f>
        <v>3570</v>
      </c>
      <c r="K206" s="156" t="s">
        <v>251</v>
      </c>
      <c r="L206" s="42"/>
      <c r="M206" s="161" t="s">
        <v>35</v>
      </c>
      <c r="N206" s="162" t="s">
        <v>50</v>
      </c>
      <c r="O206" s="67"/>
      <c r="P206" s="163">
        <f>O206*H206</f>
        <v>0</v>
      </c>
      <c r="Q206" s="163">
        <v>1.3600000000000001E-3</v>
      </c>
      <c r="R206" s="163">
        <f>Q206*H206</f>
        <v>4.0800000000000003E-3</v>
      </c>
      <c r="S206" s="163">
        <v>0</v>
      </c>
      <c r="T206" s="164">
        <f>S206*H206</f>
        <v>0</v>
      </c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R206" s="165" t="s">
        <v>163</v>
      </c>
      <c r="AT206" s="165" t="s">
        <v>149</v>
      </c>
      <c r="AU206" s="165" t="s">
        <v>89</v>
      </c>
      <c r="AY206" s="19" t="s">
        <v>154</v>
      </c>
      <c r="BE206" s="166">
        <f>IF(N206="základní",J206,0)</f>
        <v>3570</v>
      </c>
      <c r="BF206" s="166">
        <f>IF(N206="snížená",J206,0)</f>
        <v>0</v>
      </c>
      <c r="BG206" s="166">
        <f>IF(N206="zákl. přenesená",J206,0)</f>
        <v>0</v>
      </c>
      <c r="BH206" s="166">
        <f>IF(N206="sníž. přenesená",J206,0)</f>
        <v>0</v>
      </c>
      <c r="BI206" s="166">
        <f>IF(N206="nulová",J206,0)</f>
        <v>0</v>
      </c>
      <c r="BJ206" s="19" t="s">
        <v>87</v>
      </c>
      <c r="BK206" s="166">
        <f>ROUND(I206*H206,2)</f>
        <v>3570</v>
      </c>
      <c r="BL206" s="19" t="s">
        <v>163</v>
      </c>
      <c r="BM206" s="165" t="s">
        <v>2784</v>
      </c>
    </row>
    <row r="207" spans="1:65" s="2" customFormat="1" ht="10">
      <c r="A207" s="37"/>
      <c r="B207" s="38"/>
      <c r="C207" s="39"/>
      <c r="D207" s="215" t="s">
        <v>253</v>
      </c>
      <c r="E207" s="39"/>
      <c r="F207" s="216" t="s">
        <v>2785</v>
      </c>
      <c r="G207" s="39"/>
      <c r="H207" s="39"/>
      <c r="I207" s="169"/>
      <c r="J207" s="39"/>
      <c r="K207" s="39"/>
      <c r="L207" s="42"/>
      <c r="M207" s="170"/>
      <c r="N207" s="171"/>
      <c r="O207" s="67"/>
      <c r="P207" s="67"/>
      <c r="Q207" s="67"/>
      <c r="R207" s="67"/>
      <c r="S207" s="67"/>
      <c r="T207" s="68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T207" s="19" t="s">
        <v>253</v>
      </c>
      <c r="AU207" s="19" t="s">
        <v>89</v>
      </c>
    </row>
    <row r="208" spans="1:65" s="2" customFormat="1" ht="16.5" customHeight="1">
      <c r="A208" s="37"/>
      <c r="B208" s="38"/>
      <c r="C208" s="228" t="s">
        <v>462</v>
      </c>
      <c r="D208" s="228" t="s">
        <v>463</v>
      </c>
      <c r="E208" s="229" t="s">
        <v>2786</v>
      </c>
      <c r="F208" s="230" t="s">
        <v>2787</v>
      </c>
      <c r="G208" s="231" t="s">
        <v>245</v>
      </c>
      <c r="H208" s="232">
        <v>1</v>
      </c>
      <c r="I208" s="233">
        <v>28973.7</v>
      </c>
      <c r="J208" s="234">
        <f>ROUND(I208*H208,2)</f>
        <v>28973.7</v>
      </c>
      <c r="K208" s="230" t="s">
        <v>251</v>
      </c>
      <c r="L208" s="235"/>
      <c r="M208" s="236" t="s">
        <v>35</v>
      </c>
      <c r="N208" s="237" t="s">
        <v>50</v>
      </c>
      <c r="O208" s="67"/>
      <c r="P208" s="163">
        <f>O208*H208</f>
        <v>0</v>
      </c>
      <c r="Q208" s="163">
        <v>7.8E-2</v>
      </c>
      <c r="R208" s="163">
        <f>Q208*H208</f>
        <v>7.8E-2</v>
      </c>
      <c r="S208" s="163">
        <v>0</v>
      </c>
      <c r="T208" s="164">
        <f>S208*H208</f>
        <v>0</v>
      </c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R208" s="165" t="s">
        <v>179</v>
      </c>
      <c r="AT208" s="165" t="s">
        <v>463</v>
      </c>
      <c r="AU208" s="165" t="s">
        <v>89</v>
      </c>
      <c r="AY208" s="19" t="s">
        <v>154</v>
      </c>
      <c r="BE208" s="166">
        <f>IF(N208="základní",J208,0)</f>
        <v>28973.7</v>
      </c>
      <c r="BF208" s="166">
        <f>IF(N208="snížená",J208,0)</f>
        <v>0</v>
      </c>
      <c r="BG208" s="166">
        <f>IF(N208="zákl. přenesená",J208,0)</f>
        <v>0</v>
      </c>
      <c r="BH208" s="166">
        <f>IF(N208="sníž. přenesená",J208,0)</f>
        <v>0</v>
      </c>
      <c r="BI208" s="166">
        <f>IF(N208="nulová",J208,0)</f>
        <v>0</v>
      </c>
      <c r="BJ208" s="19" t="s">
        <v>87</v>
      </c>
      <c r="BK208" s="166">
        <f>ROUND(I208*H208,2)</f>
        <v>28973.7</v>
      </c>
      <c r="BL208" s="19" t="s">
        <v>163</v>
      </c>
      <c r="BM208" s="165" t="s">
        <v>2788</v>
      </c>
    </row>
    <row r="209" spans="1:65" s="13" customFormat="1" ht="10">
      <c r="B209" s="204"/>
      <c r="C209" s="205"/>
      <c r="D209" s="167" t="s">
        <v>247</v>
      </c>
      <c r="E209" s="206" t="s">
        <v>35</v>
      </c>
      <c r="F209" s="207" t="s">
        <v>2757</v>
      </c>
      <c r="G209" s="205"/>
      <c r="H209" s="208">
        <v>1</v>
      </c>
      <c r="I209" s="209"/>
      <c r="J209" s="205"/>
      <c r="K209" s="205"/>
      <c r="L209" s="210"/>
      <c r="M209" s="211"/>
      <c r="N209" s="212"/>
      <c r="O209" s="212"/>
      <c r="P209" s="212"/>
      <c r="Q209" s="212"/>
      <c r="R209" s="212"/>
      <c r="S209" s="212"/>
      <c r="T209" s="213"/>
      <c r="AT209" s="214" t="s">
        <v>247</v>
      </c>
      <c r="AU209" s="214" t="s">
        <v>89</v>
      </c>
      <c r="AV209" s="13" t="s">
        <v>89</v>
      </c>
      <c r="AW209" s="13" t="s">
        <v>39</v>
      </c>
      <c r="AX209" s="13" t="s">
        <v>87</v>
      </c>
      <c r="AY209" s="214" t="s">
        <v>154</v>
      </c>
    </row>
    <row r="210" spans="1:65" s="2" customFormat="1" ht="16.5" customHeight="1">
      <c r="A210" s="37"/>
      <c r="B210" s="38"/>
      <c r="C210" s="228" t="s">
        <v>470</v>
      </c>
      <c r="D210" s="228" t="s">
        <v>463</v>
      </c>
      <c r="E210" s="229" t="s">
        <v>2789</v>
      </c>
      <c r="F210" s="230" t="s">
        <v>2790</v>
      </c>
      <c r="G210" s="231" t="s">
        <v>245</v>
      </c>
      <c r="H210" s="232">
        <v>2</v>
      </c>
      <c r="I210" s="233">
        <v>26221.65</v>
      </c>
      <c r="J210" s="234">
        <f>ROUND(I210*H210,2)</f>
        <v>52443.3</v>
      </c>
      <c r="K210" s="230" t="s">
        <v>251</v>
      </c>
      <c r="L210" s="235"/>
      <c r="M210" s="236" t="s">
        <v>35</v>
      </c>
      <c r="N210" s="237" t="s">
        <v>50</v>
      </c>
      <c r="O210" s="67"/>
      <c r="P210" s="163">
        <f>O210*H210</f>
        <v>0</v>
      </c>
      <c r="Q210" s="163">
        <v>8.6999999999999994E-3</v>
      </c>
      <c r="R210" s="163">
        <f>Q210*H210</f>
        <v>1.7399999999999999E-2</v>
      </c>
      <c r="S210" s="163">
        <v>0</v>
      </c>
      <c r="T210" s="164">
        <f>S210*H210</f>
        <v>0</v>
      </c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R210" s="165" t="s">
        <v>179</v>
      </c>
      <c r="AT210" s="165" t="s">
        <v>463</v>
      </c>
      <c r="AU210" s="165" t="s">
        <v>89</v>
      </c>
      <c r="AY210" s="19" t="s">
        <v>154</v>
      </c>
      <c r="BE210" s="166">
        <f>IF(N210="základní",J210,0)</f>
        <v>52443.3</v>
      </c>
      <c r="BF210" s="166">
        <f>IF(N210="snížená",J210,0)</f>
        <v>0</v>
      </c>
      <c r="BG210" s="166">
        <f>IF(N210="zákl. přenesená",J210,0)</f>
        <v>0</v>
      </c>
      <c r="BH210" s="166">
        <f>IF(N210="sníž. přenesená",J210,0)</f>
        <v>0</v>
      </c>
      <c r="BI210" s="166">
        <f>IF(N210="nulová",J210,0)</f>
        <v>0</v>
      </c>
      <c r="BJ210" s="19" t="s">
        <v>87</v>
      </c>
      <c r="BK210" s="166">
        <f>ROUND(I210*H210,2)</f>
        <v>52443.3</v>
      </c>
      <c r="BL210" s="19" t="s">
        <v>163</v>
      </c>
      <c r="BM210" s="165" t="s">
        <v>2791</v>
      </c>
    </row>
    <row r="211" spans="1:65" s="13" customFormat="1" ht="10">
      <c r="B211" s="204"/>
      <c r="C211" s="205"/>
      <c r="D211" s="167" t="s">
        <v>247</v>
      </c>
      <c r="E211" s="206" t="s">
        <v>35</v>
      </c>
      <c r="F211" s="207" t="s">
        <v>2792</v>
      </c>
      <c r="G211" s="205"/>
      <c r="H211" s="208">
        <v>2</v>
      </c>
      <c r="I211" s="209"/>
      <c r="J211" s="205"/>
      <c r="K211" s="205"/>
      <c r="L211" s="210"/>
      <c r="M211" s="211"/>
      <c r="N211" s="212"/>
      <c r="O211" s="212"/>
      <c r="P211" s="212"/>
      <c r="Q211" s="212"/>
      <c r="R211" s="212"/>
      <c r="S211" s="212"/>
      <c r="T211" s="213"/>
      <c r="AT211" s="214" t="s">
        <v>247</v>
      </c>
      <c r="AU211" s="214" t="s">
        <v>89</v>
      </c>
      <c r="AV211" s="13" t="s">
        <v>89</v>
      </c>
      <c r="AW211" s="13" t="s">
        <v>39</v>
      </c>
      <c r="AX211" s="13" t="s">
        <v>87</v>
      </c>
      <c r="AY211" s="214" t="s">
        <v>154</v>
      </c>
    </row>
    <row r="212" spans="1:65" s="2" customFormat="1" ht="16.5" customHeight="1">
      <c r="A212" s="37"/>
      <c r="B212" s="38"/>
      <c r="C212" s="154" t="s">
        <v>477</v>
      </c>
      <c r="D212" s="154" t="s">
        <v>149</v>
      </c>
      <c r="E212" s="155" t="s">
        <v>407</v>
      </c>
      <c r="F212" s="156" t="s">
        <v>408</v>
      </c>
      <c r="G212" s="157" t="s">
        <v>245</v>
      </c>
      <c r="H212" s="158">
        <v>4</v>
      </c>
      <c r="I212" s="159">
        <v>1540</v>
      </c>
      <c r="J212" s="160">
        <f>ROUND(I212*H212,2)</f>
        <v>6160</v>
      </c>
      <c r="K212" s="156" t="s">
        <v>251</v>
      </c>
      <c r="L212" s="42"/>
      <c r="M212" s="161" t="s">
        <v>35</v>
      </c>
      <c r="N212" s="162" t="s">
        <v>50</v>
      </c>
      <c r="O212" s="67"/>
      <c r="P212" s="163">
        <f>O212*H212</f>
        <v>0</v>
      </c>
      <c r="Q212" s="163">
        <v>0.04</v>
      </c>
      <c r="R212" s="163">
        <f>Q212*H212</f>
        <v>0.16</v>
      </c>
      <c r="S212" s="163">
        <v>0</v>
      </c>
      <c r="T212" s="164">
        <f>S212*H212</f>
        <v>0</v>
      </c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  <c r="AE212" s="37"/>
      <c r="AR212" s="165" t="s">
        <v>163</v>
      </c>
      <c r="AT212" s="165" t="s">
        <v>149</v>
      </c>
      <c r="AU212" s="165" t="s">
        <v>89</v>
      </c>
      <c r="AY212" s="19" t="s">
        <v>154</v>
      </c>
      <c r="BE212" s="166">
        <f>IF(N212="základní",J212,0)</f>
        <v>6160</v>
      </c>
      <c r="BF212" s="166">
        <f>IF(N212="snížená",J212,0)</f>
        <v>0</v>
      </c>
      <c r="BG212" s="166">
        <f>IF(N212="zákl. přenesená",J212,0)</f>
        <v>0</v>
      </c>
      <c r="BH212" s="166">
        <f>IF(N212="sníž. přenesená",J212,0)</f>
        <v>0</v>
      </c>
      <c r="BI212" s="166">
        <f>IF(N212="nulová",J212,0)</f>
        <v>0</v>
      </c>
      <c r="BJ212" s="19" t="s">
        <v>87</v>
      </c>
      <c r="BK212" s="166">
        <f>ROUND(I212*H212,2)</f>
        <v>6160</v>
      </c>
      <c r="BL212" s="19" t="s">
        <v>163</v>
      </c>
      <c r="BM212" s="165" t="s">
        <v>2793</v>
      </c>
    </row>
    <row r="213" spans="1:65" s="2" customFormat="1" ht="10">
      <c r="A213" s="37"/>
      <c r="B213" s="38"/>
      <c r="C213" s="39"/>
      <c r="D213" s="215" t="s">
        <v>253</v>
      </c>
      <c r="E213" s="39"/>
      <c r="F213" s="216" t="s">
        <v>410</v>
      </c>
      <c r="G213" s="39"/>
      <c r="H213" s="39"/>
      <c r="I213" s="169"/>
      <c r="J213" s="39"/>
      <c r="K213" s="39"/>
      <c r="L213" s="42"/>
      <c r="M213" s="170"/>
      <c r="N213" s="171"/>
      <c r="O213" s="67"/>
      <c r="P213" s="67"/>
      <c r="Q213" s="67"/>
      <c r="R213" s="67"/>
      <c r="S213" s="67"/>
      <c r="T213" s="68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  <c r="AE213" s="37"/>
      <c r="AT213" s="19" t="s">
        <v>253</v>
      </c>
      <c r="AU213" s="19" t="s">
        <v>89</v>
      </c>
    </row>
    <row r="214" spans="1:65" s="2" customFormat="1" ht="16.5" customHeight="1">
      <c r="A214" s="37"/>
      <c r="B214" s="38"/>
      <c r="C214" s="228" t="s">
        <v>484</v>
      </c>
      <c r="D214" s="228" t="s">
        <v>463</v>
      </c>
      <c r="E214" s="229" t="s">
        <v>2794</v>
      </c>
      <c r="F214" s="230" t="s">
        <v>2795</v>
      </c>
      <c r="G214" s="231" t="s">
        <v>245</v>
      </c>
      <c r="H214" s="232">
        <v>4</v>
      </c>
      <c r="I214" s="233">
        <v>134.4</v>
      </c>
      <c r="J214" s="234">
        <f>ROUND(I214*H214,2)</f>
        <v>537.6</v>
      </c>
      <c r="K214" s="230" t="s">
        <v>251</v>
      </c>
      <c r="L214" s="235"/>
      <c r="M214" s="236" t="s">
        <v>35</v>
      </c>
      <c r="N214" s="237" t="s">
        <v>50</v>
      </c>
      <c r="O214" s="67"/>
      <c r="P214" s="163">
        <f>O214*H214</f>
        <v>0</v>
      </c>
      <c r="Q214" s="163">
        <v>2.9999999999999997E-4</v>
      </c>
      <c r="R214" s="163">
        <f>Q214*H214</f>
        <v>1.1999999999999999E-3</v>
      </c>
      <c r="S214" s="163">
        <v>0</v>
      </c>
      <c r="T214" s="164">
        <f>S214*H214</f>
        <v>0</v>
      </c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  <c r="AE214" s="37"/>
      <c r="AR214" s="165" t="s">
        <v>179</v>
      </c>
      <c r="AT214" s="165" t="s">
        <v>463</v>
      </c>
      <c r="AU214" s="165" t="s">
        <v>89</v>
      </c>
      <c r="AY214" s="19" t="s">
        <v>154</v>
      </c>
      <c r="BE214" s="166">
        <f>IF(N214="základní",J214,0)</f>
        <v>537.6</v>
      </c>
      <c r="BF214" s="166">
        <f>IF(N214="snížená",J214,0)</f>
        <v>0</v>
      </c>
      <c r="BG214" s="166">
        <f>IF(N214="zákl. přenesená",J214,0)</f>
        <v>0</v>
      </c>
      <c r="BH214" s="166">
        <f>IF(N214="sníž. přenesená",J214,0)</f>
        <v>0</v>
      </c>
      <c r="BI214" s="166">
        <f>IF(N214="nulová",J214,0)</f>
        <v>0</v>
      </c>
      <c r="BJ214" s="19" t="s">
        <v>87</v>
      </c>
      <c r="BK214" s="166">
        <f>ROUND(I214*H214,2)</f>
        <v>537.6</v>
      </c>
      <c r="BL214" s="19" t="s">
        <v>163</v>
      </c>
      <c r="BM214" s="165" t="s">
        <v>2796</v>
      </c>
    </row>
    <row r="215" spans="1:65" s="13" customFormat="1" ht="10">
      <c r="B215" s="204"/>
      <c r="C215" s="205"/>
      <c r="D215" s="167" t="s">
        <v>247</v>
      </c>
      <c r="E215" s="206" t="s">
        <v>35</v>
      </c>
      <c r="F215" s="207" t="s">
        <v>2775</v>
      </c>
      <c r="G215" s="205"/>
      <c r="H215" s="208">
        <v>4</v>
      </c>
      <c r="I215" s="209"/>
      <c r="J215" s="205"/>
      <c r="K215" s="205"/>
      <c r="L215" s="210"/>
      <c r="M215" s="211"/>
      <c r="N215" s="212"/>
      <c r="O215" s="212"/>
      <c r="P215" s="212"/>
      <c r="Q215" s="212"/>
      <c r="R215" s="212"/>
      <c r="S215" s="212"/>
      <c r="T215" s="213"/>
      <c r="AT215" s="214" t="s">
        <v>247</v>
      </c>
      <c r="AU215" s="214" t="s">
        <v>89</v>
      </c>
      <c r="AV215" s="13" t="s">
        <v>89</v>
      </c>
      <c r="AW215" s="13" t="s">
        <v>39</v>
      </c>
      <c r="AX215" s="13" t="s">
        <v>87</v>
      </c>
      <c r="AY215" s="214" t="s">
        <v>154</v>
      </c>
    </row>
    <row r="216" spans="1:65" s="2" customFormat="1" ht="16.5" customHeight="1">
      <c r="A216" s="37"/>
      <c r="B216" s="38"/>
      <c r="C216" s="228" t="s">
        <v>489</v>
      </c>
      <c r="D216" s="228" t="s">
        <v>463</v>
      </c>
      <c r="E216" s="229" t="s">
        <v>1905</v>
      </c>
      <c r="F216" s="230" t="s">
        <v>1906</v>
      </c>
      <c r="G216" s="231" t="s">
        <v>245</v>
      </c>
      <c r="H216" s="232">
        <v>4</v>
      </c>
      <c r="I216" s="233">
        <v>618.45000000000005</v>
      </c>
      <c r="J216" s="234">
        <f>ROUND(I216*H216,2)</f>
        <v>2473.8000000000002</v>
      </c>
      <c r="K216" s="230" t="s">
        <v>251</v>
      </c>
      <c r="L216" s="235"/>
      <c r="M216" s="236" t="s">
        <v>35</v>
      </c>
      <c r="N216" s="237" t="s">
        <v>50</v>
      </c>
      <c r="O216" s="67"/>
      <c r="P216" s="163">
        <f>O216*H216</f>
        <v>0</v>
      </c>
      <c r="Q216" s="163">
        <v>6.8999999999999999E-3</v>
      </c>
      <c r="R216" s="163">
        <f>Q216*H216</f>
        <v>2.76E-2</v>
      </c>
      <c r="S216" s="163">
        <v>0</v>
      </c>
      <c r="T216" s="164">
        <f>S216*H216</f>
        <v>0</v>
      </c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  <c r="AE216" s="37"/>
      <c r="AR216" s="165" t="s">
        <v>179</v>
      </c>
      <c r="AT216" s="165" t="s">
        <v>463</v>
      </c>
      <c r="AU216" s="165" t="s">
        <v>89</v>
      </c>
      <c r="AY216" s="19" t="s">
        <v>154</v>
      </c>
      <c r="BE216" s="166">
        <f>IF(N216="základní",J216,0)</f>
        <v>2473.8000000000002</v>
      </c>
      <c r="BF216" s="166">
        <f>IF(N216="snížená",J216,0)</f>
        <v>0</v>
      </c>
      <c r="BG216" s="166">
        <f>IF(N216="zákl. přenesená",J216,0)</f>
        <v>0</v>
      </c>
      <c r="BH216" s="166">
        <f>IF(N216="sníž. přenesená",J216,0)</f>
        <v>0</v>
      </c>
      <c r="BI216" s="166">
        <f>IF(N216="nulová",J216,0)</f>
        <v>0</v>
      </c>
      <c r="BJ216" s="19" t="s">
        <v>87</v>
      </c>
      <c r="BK216" s="166">
        <f>ROUND(I216*H216,2)</f>
        <v>2473.8000000000002</v>
      </c>
      <c r="BL216" s="19" t="s">
        <v>163</v>
      </c>
      <c r="BM216" s="165" t="s">
        <v>2797</v>
      </c>
    </row>
    <row r="217" spans="1:65" s="13" customFormat="1" ht="10">
      <c r="B217" s="204"/>
      <c r="C217" s="205"/>
      <c r="D217" s="167" t="s">
        <v>247</v>
      </c>
      <c r="E217" s="206" t="s">
        <v>35</v>
      </c>
      <c r="F217" s="207" t="s">
        <v>2775</v>
      </c>
      <c r="G217" s="205"/>
      <c r="H217" s="208">
        <v>4</v>
      </c>
      <c r="I217" s="209"/>
      <c r="J217" s="205"/>
      <c r="K217" s="205"/>
      <c r="L217" s="210"/>
      <c r="M217" s="211"/>
      <c r="N217" s="212"/>
      <c r="O217" s="212"/>
      <c r="P217" s="212"/>
      <c r="Q217" s="212"/>
      <c r="R217" s="212"/>
      <c r="S217" s="212"/>
      <c r="T217" s="213"/>
      <c r="AT217" s="214" t="s">
        <v>247</v>
      </c>
      <c r="AU217" s="214" t="s">
        <v>89</v>
      </c>
      <c r="AV217" s="13" t="s">
        <v>89</v>
      </c>
      <c r="AW217" s="13" t="s">
        <v>39</v>
      </c>
      <c r="AX217" s="13" t="s">
        <v>87</v>
      </c>
      <c r="AY217" s="214" t="s">
        <v>154</v>
      </c>
    </row>
    <row r="218" spans="1:65" s="2" customFormat="1" ht="16.5" customHeight="1">
      <c r="A218" s="37"/>
      <c r="B218" s="38"/>
      <c r="C218" s="154" t="s">
        <v>494</v>
      </c>
      <c r="D218" s="154" t="s">
        <v>149</v>
      </c>
      <c r="E218" s="155" t="s">
        <v>2798</v>
      </c>
      <c r="F218" s="156" t="s">
        <v>2799</v>
      </c>
      <c r="G218" s="157" t="s">
        <v>245</v>
      </c>
      <c r="H218" s="158">
        <v>3</v>
      </c>
      <c r="I218" s="159">
        <v>1980</v>
      </c>
      <c r="J218" s="160">
        <f>ROUND(I218*H218,2)</f>
        <v>5940</v>
      </c>
      <c r="K218" s="156" t="s">
        <v>251</v>
      </c>
      <c r="L218" s="42"/>
      <c r="M218" s="161" t="s">
        <v>35</v>
      </c>
      <c r="N218" s="162" t="s">
        <v>50</v>
      </c>
      <c r="O218" s="67"/>
      <c r="P218" s="163">
        <f>O218*H218</f>
        <v>0</v>
      </c>
      <c r="Q218" s="163">
        <v>0.05</v>
      </c>
      <c r="R218" s="163">
        <f>Q218*H218</f>
        <v>0.15000000000000002</v>
      </c>
      <c r="S218" s="163">
        <v>0</v>
      </c>
      <c r="T218" s="164">
        <f>S218*H218</f>
        <v>0</v>
      </c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  <c r="AE218" s="37"/>
      <c r="AR218" s="165" t="s">
        <v>163</v>
      </c>
      <c r="AT218" s="165" t="s">
        <v>149</v>
      </c>
      <c r="AU218" s="165" t="s">
        <v>89</v>
      </c>
      <c r="AY218" s="19" t="s">
        <v>154</v>
      </c>
      <c r="BE218" s="166">
        <f>IF(N218="základní",J218,0)</f>
        <v>5940</v>
      </c>
      <c r="BF218" s="166">
        <f>IF(N218="snížená",J218,0)</f>
        <v>0</v>
      </c>
      <c r="BG218" s="166">
        <f>IF(N218="zákl. přenesená",J218,0)</f>
        <v>0</v>
      </c>
      <c r="BH218" s="166">
        <f>IF(N218="sníž. přenesená",J218,0)</f>
        <v>0</v>
      </c>
      <c r="BI218" s="166">
        <f>IF(N218="nulová",J218,0)</f>
        <v>0</v>
      </c>
      <c r="BJ218" s="19" t="s">
        <v>87</v>
      </c>
      <c r="BK218" s="166">
        <f>ROUND(I218*H218,2)</f>
        <v>5940</v>
      </c>
      <c r="BL218" s="19" t="s">
        <v>163</v>
      </c>
      <c r="BM218" s="165" t="s">
        <v>2800</v>
      </c>
    </row>
    <row r="219" spans="1:65" s="2" customFormat="1" ht="10">
      <c r="A219" s="37"/>
      <c r="B219" s="38"/>
      <c r="C219" s="39"/>
      <c r="D219" s="215" t="s">
        <v>253</v>
      </c>
      <c r="E219" s="39"/>
      <c r="F219" s="216" t="s">
        <v>2801</v>
      </c>
      <c r="G219" s="39"/>
      <c r="H219" s="39"/>
      <c r="I219" s="169"/>
      <c r="J219" s="39"/>
      <c r="K219" s="39"/>
      <c r="L219" s="42"/>
      <c r="M219" s="170"/>
      <c r="N219" s="171"/>
      <c r="O219" s="67"/>
      <c r="P219" s="67"/>
      <c r="Q219" s="67"/>
      <c r="R219" s="67"/>
      <c r="S219" s="67"/>
      <c r="T219" s="68"/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  <c r="AE219" s="37"/>
      <c r="AT219" s="19" t="s">
        <v>253</v>
      </c>
      <c r="AU219" s="19" t="s">
        <v>89</v>
      </c>
    </row>
    <row r="220" spans="1:65" s="2" customFormat="1" ht="16.5" customHeight="1">
      <c r="A220" s="37"/>
      <c r="B220" s="38"/>
      <c r="C220" s="228" t="s">
        <v>496</v>
      </c>
      <c r="D220" s="228" t="s">
        <v>463</v>
      </c>
      <c r="E220" s="229" t="s">
        <v>2802</v>
      </c>
      <c r="F220" s="230" t="s">
        <v>2803</v>
      </c>
      <c r="G220" s="231" t="s">
        <v>245</v>
      </c>
      <c r="H220" s="232">
        <v>3</v>
      </c>
      <c r="I220" s="233">
        <v>727.65</v>
      </c>
      <c r="J220" s="234">
        <f>ROUND(I220*H220,2)</f>
        <v>2182.9499999999998</v>
      </c>
      <c r="K220" s="230" t="s">
        <v>251</v>
      </c>
      <c r="L220" s="235"/>
      <c r="M220" s="236" t="s">
        <v>35</v>
      </c>
      <c r="N220" s="237" t="s">
        <v>50</v>
      </c>
      <c r="O220" s="67"/>
      <c r="P220" s="163">
        <f>O220*H220</f>
        <v>0</v>
      </c>
      <c r="Q220" s="163">
        <v>2.5000000000000001E-3</v>
      </c>
      <c r="R220" s="163">
        <f>Q220*H220</f>
        <v>7.4999999999999997E-3</v>
      </c>
      <c r="S220" s="163">
        <v>0</v>
      </c>
      <c r="T220" s="164">
        <f>S220*H220</f>
        <v>0</v>
      </c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  <c r="AE220" s="37"/>
      <c r="AR220" s="165" t="s">
        <v>179</v>
      </c>
      <c r="AT220" s="165" t="s">
        <v>463</v>
      </c>
      <c r="AU220" s="165" t="s">
        <v>89</v>
      </c>
      <c r="AY220" s="19" t="s">
        <v>154</v>
      </c>
      <c r="BE220" s="166">
        <f>IF(N220="základní",J220,0)</f>
        <v>2182.9499999999998</v>
      </c>
      <c r="BF220" s="166">
        <f>IF(N220="snížená",J220,0)</f>
        <v>0</v>
      </c>
      <c r="BG220" s="166">
        <f>IF(N220="zákl. přenesená",J220,0)</f>
        <v>0</v>
      </c>
      <c r="BH220" s="166">
        <f>IF(N220="sníž. přenesená",J220,0)</f>
        <v>0</v>
      </c>
      <c r="BI220" s="166">
        <f>IF(N220="nulová",J220,0)</f>
        <v>0</v>
      </c>
      <c r="BJ220" s="19" t="s">
        <v>87</v>
      </c>
      <c r="BK220" s="166">
        <f>ROUND(I220*H220,2)</f>
        <v>2182.9499999999998</v>
      </c>
      <c r="BL220" s="19" t="s">
        <v>163</v>
      </c>
      <c r="BM220" s="165" t="s">
        <v>2804</v>
      </c>
    </row>
    <row r="221" spans="1:65" s="13" customFormat="1" ht="10">
      <c r="B221" s="204"/>
      <c r="C221" s="205"/>
      <c r="D221" s="167" t="s">
        <v>247</v>
      </c>
      <c r="E221" s="206" t="s">
        <v>35</v>
      </c>
      <c r="F221" s="207" t="s">
        <v>2753</v>
      </c>
      <c r="G221" s="205"/>
      <c r="H221" s="208">
        <v>3</v>
      </c>
      <c r="I221" s="209"/>
      <c r="J221" s="205"/>
      <c r="K221" s="205"/>
      <c r="L221" s="210"/>
      <c r="M221" s="211"/>
      <c r="N221" s="212"/>
      <c r="O221" s="212"/>
      <c r="P221" s="212"/>
      <c r="Q221" s="212"/>
      <c r="R221" s="212"/>
      <c r="S221" s="212"/>
      <c r="T221" s="213"/>
      <c r="AT221" s="214" t="s">
        <v>247</v>
      </c>
      <c r="AU221" s="214" t="s">
        <v>89</v>
      </c>
      <c r="AV221" s="13" t="s">
        <v>89</v>
      </c>
      <c r="AW221" s="13" t="s">
        <v>39</v>
      </c>
      <c r="AX221" s="13" t="s">
        <v>87</v>
      </c>
      <c r="AY221" s="214" t="s">
        <v>154</v>
      </c>
    </row>
    <row r="222" spans="1:65" s="2" customFormat="1" ht="16.5" customHeight="1">
      <c r="A222" s="37"/>
      <c r="B222" s="38"/>
      <c r="C222" s="228" t="s">
        <v>499</v>
      </c>
      <c r="D222" s="228" t="s">
        <v>463</v>
      </c>
      <c r="E222" s="229" t="s">
        <v>2805</v>
      </c>
      <c r="F222" s="230" t="s">
        <v>2806</v>
      </c>
      <c r="G222" s="231" t="s">
        <v>245</v>
      </c>
      <c r="H222" s="232">
        <v>3</v>
      </c>
      <c r="I222" s="233">
        <v>5431.65</v>
      </c>
      <c r="J222" s="234">
        <f>ROUND(I222*H222,2)</f>
        <v>16294.95</v>
      </c>
      <c r="K222" s="230" t="s">
        <v>251</v>
      </c>
      <c r="L222" s="235"/>
      <c r="M222" s="236" t="s">
        <v>35</v>
      </c>
      <c r="N222" s="237" t="s">
        <v>50</v>
      </c>
      <c r="O222" s="67"/>
      <c r="P222" s="163">
        <f>O222*H222</f>
        <v>0</v>
      </c>
      <c r="Q222" s="163">
        <v>1.4E-2</v>
      </c>
      <c r="R222" s="163">
        <f>Q222*H222</f>
        <v>4.2000000000000003E-2</v>
      </c>
      <c r="S222" s="163">
        <v>0</v>
      </c>
      <c r="T222" s="164">
        <f>S222*H222</f>
        <v>0</v>
      </c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  <c r="AE222" s="37"/>
      <c r="AR222" s="165" t="s">
        <v>179</v>
      </c>
      <c r="AT222" s="165" t="s">
        <v>463</v>
      </c>
      <c r="AU222" s="165" t="s">
        <v>89</v>
      </c>
      <c r="AY222" s="19" t="s">
        <v>154</v>
      </c>
      <c r="BE222" s="166">
        <f>IF(N222="základní",J222,0)</f>
        <v>16294.95</v>
      </c>
      <c r="BF222" s="166">
        <f>IF(N222="snížená",J222,0)</f>
        <v>0</v>
      </c>
      <c r="BG222" s="166">
        <f>IF(N222="zákl. přenesená",J222,0)</f>
        <v>0</v>
      </c>
      <c r="BH222" s="166">
        <f>IF(N222="sníž. přenesená",J222,0)</f>
        <v>0</v>
      </c>
      <c r="BI222" s="166">
        <f>IF(N222="nulová",J222,0)</f>
        <v>0</v>
      </c>
      <c r="BJ222" s="19" t="s">
        <v>87</v>
      </c>
      <c r="BK222" s="166">
        <f>ROUND(I222*H222,2)</f>
        <v>16294.95</v>
      </c>
      <c r="BL222" s="19" t="s">
        <v>163</v>
      </c>
      <c r="BM222" s="165" t="s">
        <v>2807</v>
      </c>
    </row>
    <row r="223" spans="1:65" s="13" customFormat="1" ht="10">
      <c r="B223" s="204"/>
      <c r="C223" s="205"/>
      <c r="D223" s="167" t="s">
        <v>247</v>
      </c>
      <c r="E223" s="206" t="s">
        <v>35</v>
      </c>
      <c r="F223" s="207" t="s">
        <v>2753</v>
      </c>
      <c r="G223" s="205"/>
      <c r="H223" s="208">
        <v>3</v>
      </c>
      <c r="I223" s="209"/>
      <c r="J223" s="205"/>
      <c r="K223" s="205"/>
      <c r="L223" s="210"/>
      <c r="M223" s="211"/>
      <c r="N223" s="212"/>
      <c r="O223" s="212"/>
      <c r="P223" s="212"/>
      <c r="Q223" s="212"/>
      <c r="R223" s="212"/>
      <c r="S223" s="212"/>
      <c r="T223" s="213"/>
      <c r="AT223" s="214" t="s">
        <v>247</v>
      </c>
      <c r="AU223" s="214" t="s">
        <v>89</v>
      </c>
      <c r="AV223" s="13" t="s">
        <v>89</v>
      </c>
      <c r="AW223" s="13" t="s">
        <v>39</v>
      </c>
      <c r="AX223" s="13" t="s">
        <v>87</v>
      </c>
      <c r="AY223" s="214" t="s">
        <v>154</v>
      </c>
    </row>
    <row r="224" spans="1:65" s="12" customFormat="1" ht="22.75" customHeight="1">
      <c r="B224" s="188"/>
      <c r="C224" s="189"/>
      <c r="D224" s="190" t="s">
        <v>78</v>
      </c>
      <c r="E224" s="202" t="s">
        <v>1116</v>
      </c>
      <c r="F224" s="202" t="s">
        <v>1117</v>
      </c>
      <c r="G224" s="189"/>
      <c r="H224" s="189"/>
      <c r="I224" s="192"/>
      <c r="J224" s="203">
        <f>BK224</f>
        <v>62016.24</v>
      </c>
      <c r="K224" s="189"/>
      <c r="L224" s="194"/>
      <c r="M224" s="195"/>
      <c r="N224" s="196"/>
      <c r="O224" s="196"/>
      <c r="P224" s="197">
        <f>SUM(P225:P252)</f>
        <v>0</v>
      </c>
      <c r="Q224" s="196"/>
      <c r="R224" s="197">
        <f>SUM(R225:R252)</f>
        <v>1.5614759999999999</v>
      </c>
      <c r="S224" s="196"/>
      <c r="T224" s="198">
        <f>SUM(T225:T252)</f>
        <v>0</v>
      </c>
      <c r="AR224" s="199" t="s">
        <v>87</v>
      </c>
      <c r="AT224" s="200" t="s">
        <v>78</v>
      </c>
      <c r="AU224" s="200" t="s">
        <v>87</v>
      </c>
      <c r="AY224" s="199" t="s">
        <v>154</v>
      </c>
      <c r="BK224" s="201">
        <f>SUM(BK225:BK252)</f>
        <v>62016.24</v>
      </c>
    </row>
    <row r="225" spans="1:65" s="2" customFormat="1" ht="16.5" customHeight="1">
      <c r="A225" s="37"/>
      <c r="B225" s="38"/>
      <c r="C225" s="154" t="s">
        <v>503</v>
      </c>
      <c r="D225" s="154" t="s">
        <v>149</v>
      </c>
      <c r="E225" s="155" t="s">
        <v>2808</v>
      </c>
      <c r="F225" s="156" t="s">
        <v>2809</v>
      </c>
      <c r="G225" s="157" t="s">
        <v>274</v>
      </c>
      <c r="H225" s="158">
        <v>19.399999999999999</v>
      </c>
      <c r="I225" s="159">
        <v>384</v>
      </c>
      <c r="J225" s="160">
        <f>ROUND(I225*H225,2)</f>
        <v>7449.6</v>
      </c>
      <c r="K225" s="156" t="s">
        <v>251</v>
      </c>
      <c r="L225" s="42"/>
      <c r="M225" s="161" t="s">
        <v>35</v>
      </c>
      <c r="N225" s="162" t="s">
        <v>50</v>
      </c>
      <c r="O225" s="67"/>
      <c r="P225" s="163">
        <f>O225*H225</f>
        <v>0</v>
      </c>
      <c r="Q225" s="163">
        <v>0</v>
      </c>
      <c r="R225" s="163">
        <f>Q225*H225</f>
        <v>0</v>
      </c>
      <c r="S225" s="163">
        <v>0</v>
      </c>
      <c r="T225" s="164">
        <f>S225*H225</f>
        <v>0</v>
      </c>
      <c r="U225" s="37"/>
      <c r="V225" s="37"/>
      <c r="W225" s="37"/>
      <c r="X225" s="37"/>
      <c r="Y225" s="37"/>
      <c r="Z225" s="37"/>
      <c r="AA225" s="37"/>
      <c r="AB225" s="37"/>
      <c r="AC225" s="37"/>
      <c r="AD225" s="37"/>
      <c r="AE225" s="37"/>
      <c r="AR225" s="165" t="s">
        <v>163</v>
      </c>
      <c r="AT225" s="165" t="s">
        <v>149</v>
      </c>
      <c r="AU225" s="165" t="s">
        <v>89</v>
      </c>
      <c r="AY225" s="19" t="s">
        <v>154</v>
      </c>
      <c r="BE225" s="166">
        <f>IF(N225="základní",J225,0)</f>
        <v>7449.6</v>
      </c>
      <c r="BF225" s="166">
        <f>IF(N225="snížená",J225,0)</f>
        <v>0</v>
      </c>
      <c r="BG225" s="166">
        <f>IF(N225="zákl. přenesená",J225,0)</f>
        <v>0</v>
      </c>
      <c r="BH225" s="166">
        <f>IF(N225="sníž. přenesená",J225,0)</f>
        <v>0</v>
      </c>
      <c r="BI225" s="166">
        <f>IF(N225="nulová",J225,0)</f>
        <v>0</v>
      </c>
      <c r="BJ225" s="19" t="s">
        <v>87</v>
      </c>
      <c r="BK225" s="166">
        <f>ROUND(I225*H225,2)</f>
        <v>7449.6</v>
      </c>
      <c r="BL225" s="19" t="s">
        <v>163</v>
      </c>
      <c r="BM225" s="165" t="s">
        <v>2810</v>
      </c>
    </row>
    <row r="226" spans="1:65" s="2" customFormat="1" ht="10">
      <c r="A226" s="37"/>
      <c r="B226" s="38"/>
      <c r="C226" s="39"/>
      <c r="D226" s="215" t="s">
        <v>253</v>
      </c>
      <c r="E226" s="39"/>
      <c r="F226" s="216" t="s">
        <v>2811</v>
      </c>
      <c r="G226" s="39"/>
      <c r="H226" s="39"/>
      <c r="I226" s="169"/>
      <c r="J226" s="39"/>
      <c r="K226" s="39"/>
      <c r="L226" s="42"/>
      <c r="M226" s="170"/>
      <c r="N226" s="171"/>
      <c r="O226" s="67"/>
      <c r="P226" s="67"/>
      <c r="Q226" s="67"/>
      <c r="R226" s="67"/>
      <c r="S226" s="67"/>
      <c r="T226" s="68"/>
      <c r="U226" s="37"/>
      <c r="V226" s="37"/>
      <c r="W226" s="37"/>
      <c r="X226" s="37"/>
      <c r="Y226" s="37"/>
      <c r="Z226" s="37"/>
      <c r="AA226" s="37"/>
      <c r="AB226" s="37"/>
      <c r="AC226" s="37"/>
      <c r="AD226" s="37"/>
      <c r="AE226" s="37"/>
      <c r="AT226" s="19" t="s">
        <v>253</v>
      </c>
      <c r="AU226" s="19" t="s">
        <v>89</v>
      </c>
    </row>
    <row r="227" spans="1:65" s="13" customFormat="1" ht="10">
      <c r="B227" s="204"/>
      <c r="C227" s="205"/>
      <c r="D227" s="167" t="s">
        <v>247</v>
      </c>
      <c r="E227" s="206" t="s">
        <v>35</v>
      </c>
      <c r="F227" s="207" t="s">
        <v>2812</v>
      </c>
      <c r="G227" s="205"/>
      <c r="H227" s="208">
        <v>19.399999999999999</v>
      </c>
      <c r="I227" s="209"/>
      <c r="J227" s="205"/>
      <c r="K227" s="205"/>
      <c r="L227" s="210"/>
      <c r="M227" s="211"/>
      <c r="N227" s="212"/>
      <c r="O227" s="212"/>
      <c r="P227" s="212"/>
      <c r="Q227" s="212"/>
      <c r="R227" s="212"/>
      <c r="S227" s="212"/>
      <c r="T227" s="213"/>
      <c r="AT227" s="214" t="s">
        <v>247</v>
      </c>
      <c r="AU227" s="214" t="s">
        <v>89</v>
      </c>
      <c r="AV227" s="13" t="s">
        <v>89</v>
      </c>
      <c r="AW227" s="13" t="s">
        <v>39</v>
      </c>
      <c r="AX227" s="13" t="s">
        <v>87</v>
      </c>
      <c r="AY227" s="214" t="s">
        <v>154</v>
      </c>
    </row>
    <row r="228" spans="1:65" s="2" customFormat="1" ht="16.5" customHeight="1">
      <c r="A228" s="37"/>
      <c r="B228" s="38"/>
      <c r="C228" s="228" t="s">
        <v>509</v>
      </c>
      <c r="D228" s="228" t="s">
        <v>463</v>
      </c>
      <c r="E228" s="229" t="s">
        <v>2813</v>
      </c>
      <c r="F228" s="230" t="s">
        <v>2814</v>
      </c>
      <c r="G228" s="231" t="s">
        <v>274</v>
      </c>
      <c r="H228" s="232">
        <v>19.399999999999999</v>
      </c>
      <c r="I228" s="233">
        <v>1480.5</v>
      </c>
      <c r="J228" s="234">
        <f>ROUND(I228*H228,2)</f>
        <v>28721.7</v>
      </c>
      <c r="K228" s="230" t="s">
        <v>251</v>
      </c>
      <c r="L228" s="235"/>
      <c r="M228" s="236" t="s">
        <v>35</v>
      </c>
      <c r="N228" s="237" t="s">
        <v>50</v>
      </c>
      <c r="O228" s="67"/>
      <c r="P228" s="163">
        <f>O228*H228</f>
        <v>0</v>
      </c>
      <c r="Q228" s="163">
        <v>3.2750000000000001E-2</v>
      </c>
      <c r="R228" s="163">
        <f>Q228*H228</f>
        <v>0.63534999999999997</v>
      </c>
      <c r="S228" s="163">
        <v>0</v>
      </c>
      <c r="T228" s="164">
        <f>S228*H228</f>
        <v>0</v>
      </c>
      <c r="U228" s="37"/>
      <c r="V228" s="37"/>
      <c r="W228" s="37"/>
      <c r="X228" s="37"/>
      <c r="Y228" s="37"/>
      <c r="Z228" s="37"/>
      <c r="AA228" s="37"/>
      <c r="AB228" s="37"/>
      <c r="AC228" s="37"/>
      <c r="AD228" s="37"/>
      <c r="AE228" s="37"/>
      <c r="AR228" s="165" t="s">
        <v>179</v>
      </c>
      <c r="AT228" s="165" t="s">
        <v>463</v>
      </c>
      <c r="AU228" s="165" t="s">
        <v>89</v>
      </c>
      <c r="AY228" s="19" t="s">
        <v>154</v>
      </c>
      <c r="BE228" s="166">
        <f>IF(N228="základní",J228,0)</f>
        <v>28721.7</v>
      </c>
      <c r="BF228" s="166">
        <f>IF(N228="snížená",J228,0)</f>
        <v>0</v>
      </c>
      <c r="BG228" s="166">
        <f>IF(N228="zákl. přenesená",J228,0)</f>
        <v>0</v>
      </c>
      <c r="BH228" s="166">
        <f>IF(N228="sníž. přenesená",J228,0)</f>
        <v>0</v>
      </c>
      <c r="BI228" s="166">
        <f>IF(N228="nulová",J228,0)</f>
        <v>0</v>
      </c>
      <c r="BJ228" s="19" t="s">
        <v>87</v>
      </c>
      <c r="BK228" s="166">
        <f>ROUND(I228*H228,2)</f>
        <v>28721.7</v>
      </c>
      <c r="BL228" s="19" t="s">
        <v>163</v>
      </c>
      <c r="BM228" s="165" t="s">
        <v>2815</v>
      </c>
    </row>
    <row r="229" spans="1:65" s="13" customFormat="1" ht="10">
      <c r="B229" s="204"/>
      <c r="C229" s="205"/>
      <c r="D229" s="167" t="s">
        <v>247</v>
      </c>
      <c r="E229" s="206" t="s">
        <v>35</v>
      </c>
      <c r="F229" s="207" t="s">
        <v>2812</v>
      </c>
      <c r="G229" s="205"/>
      <c r="H229" s="208">
        <v>19.399999999999999</v>
      </c>
      <c r="I229" s="209"/>
      <c r="J229" s="205"/>
      <c r="K229" s="205"/>
      <c r="L229" s="210"/>
      <c r="M229" s="211"/>
      <c r="N229" s="212"/>
      <c r="O229" s="212"/>
      <c r="P229" s="212"/>
      <c r="Q229" s="212"/>
      <c r="R229" s="212"/>
      <c r="S229" s="212"/>
      <c r="T229" s="213"/>
      <c r="AT229" s="214" t="s">
        <v>247</v>
      </c>
      <c r="AU229" s="214" t="s">
        <v>89</v>
      </c>
      <c r="AV229" s="13" t="s">
        <v>89</v>
      </c>
      <c r="AW229" s="13" t="s">
        <v>39</v>
      </c>
      <c r="AX229" s="13" t="s">
        <v>87</v>
      </c>
      <c r="AY229" s="214" t="s">
        <v>154</v>
      </c>
    </row>
    <row r="230" spans="1:65" s="2" customFormat="1" ht="16.5" customHeight="1">
      <c r="A230" s="37"/>
      <c r="B230" s="38"/>
      <c r="C230" s="154" t="s">
        <v>511</v>
      </c>
      <c r="D230" s="154" t="s">
        <v>149</v>
      </c>
      <c r="E230" s="155" t="s">
        <v>2816</v>
      </c>
      <c r="F230" s="156" t="s">
        <v>2817</v>
      </c>
      <c r="G230" s="157" t="s">
        <v>245</v>
      </c>
      <c r="H230" s="158">
        <v>2</v>
      </c>
      <c r="I230" s="159">
        <v>81.599999999999994</v>
      </c>
      <c r="J230" s="160">
        <f>ROUND(I230*H230,2)</f>
        <v>163.19999999999999</v>
      </c>
      <c r="K230" s="156" t="s">
        <v>251</v>
      </c>
      <c r="L230" s="42"/>
      <c r="M230" s="161" t="s">
        <v>35</v>
      </c>
      <c r="N230" s="162" t="s">
        <v>50</v>
      </c>
      <c r="O230" s="67"/>
      <c r="P230" s="163">
        <f>O230*H230</f>
        <v>0</v>
      </c>
      <c r="Q230" s="163">
        <v>0</v>
      </c>
      <c r="R230" s="163">
        <f>Q230*H230</f>
        <v>0</v>
      </c>
      <c r="S230" s="163">
        <v>0</v>
      </c>
      <c r="T230" s="164">
        <f>S230*H230</f>
        <v>0</v>
      </c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  <c r="AE230" s="37"/>
      <c r="AR230" s="165" t="s">
        <v>163</v>
      </c>
      <c r="AT230" s="165" t="s">
        <v>149</v>
      </c>
      <c r="AU230" s="165" t="s">
        <v>89</v>
      </c>
      <c r="AY230" s="19" t="s">
        <v>154</v>
      </c>
      <c r="BE230" s="166">
        <f>IF(N230="základní",J230,0)</f>
        <v>163.19999999999999</v>
      </c>
      <c r="BF230" s="166">
        <f>IF(N230="snížená",J230,0)</f>
        <v>0</v>
      </c>
      <c r="BG230" s="166">
        <f>IF(N230="zákl. přenesená",J230,0)</f>
        <v>0</v>
      </c>
      <c r="BH230" s="166">
        <f>IF(N230="sníž. přenesená",J230,0)</f>
        <v>0</v>
      </c>
      <c r="BI230" s="166">
        <f>IF(N230="nulová",J230,0)</f>
        <v>0</v>
      </c>
      <c r="BJ230" s="19" t="s">
        <v>87</v>
      </c>
      <c r="BK230" s="166">
        <f>ROUND(I230*H230,2)</f>
        <v>163.19999999999999</v>
      </c>
      <c r="BL230" s="19" t="s">
        <v>163</v>
      </c>
      <c r="BM230" s="165" t="s">
        <v>2818</v>
      </c>
    </row>
    <row r="231" spans="1:65" s="2" customFormat="1" ht="10">
      <c r="A231" s="37"/>
      <c r="B231" s="38"/>
      <c r="C231" s="39"/>
      <c r="D231" s="215" t="s">
        <v>253</v>
      </c>
      <c r="E231" s="39"/>
      <c r="F231" s="216" t="s">
        <v>2819</v>
      </c>
      <c r="G231" s="39"/>
      <c r="H231" s="39"/>
      <c r="I231" s="169"/>
      <c r="J231" s="39"/>
      <c r="K231" s="39"/>
      <c r="L231" s="42"/>
      <c r="M231" s="170"/>
      <c r="N231" s="171"/>
      <c r="O231" s="67"/>
      <c r="P231" s="67"/>
      <c r="Q231" s="67"/>
      <c r="R231" s="67"/>
      <c r="S231" s="67"/>
      <c r="T231" s="68"/>
      <c r="U231" s="37"/>
      <c r="V231" s="37"/>
      <c r="W231" s="37"/>
      <c r="X231" s="37"/>
      <c r="Y231" s="37"/>
      <c r="Z231" s="37"/>
      <c r="AA231" s="37"/>
      <c r="AB231" s="37"/>
      <c r="AC231" s="37"/>
      <c r="AD231" s="37"/>
      <c r="AE231" s="37"/>
      <c r="AT231" s="19" t="s">
        <v>253</v>
      </c>
      <c r="AU231" s="19" t="s">
        <v>89</v>
      </c>
    </row>
    <row r="232" spans="1:65" s="2" customFormat="1" ht="16.5" customHeight="1">
      <c r="A232" s="37"/>
      <c r="B232" s="38"/>
      <c r="C232" s="228" t="s">
        <v>516</v>
      </c>
      <c r="D232" s="228" t="s">
        <v>463</v>
      </c>
      <c r="E232" s="229" t="s">
        <v>2820</v>
      </c>
      <c r="F232" s="230" t="s">
        <v>2821</v>
      </c>
      <c r="G232" s="231" t="s">
        <v>245</v>
      </c>
      <c r="H232" s="232">
        <v>2</v>
      </c>
      <c r="I232" s="233">
        <v>905.1</v>
      </c>
      <c r="J232" s="234">
        <f>ROUND(I232*H232,2)</f>
        <v>1810.2</v>
      </c>
      <c r="K232" s="230" t="s">
        <v>251</v>
      </c>
      <c r="L232" s="235"/>
      <c r="M232" s="236" t="s">
        <v>35</v>
      </c>
      <c r="N232" s="237" t="s">
        <v>50</v>
      </c>
      <c r="O232" s="67"/>
      <c r="P232" s="163">
        <f>O232*H232</f>
        <v>0</v>
      </c>
      <c r="Q232" s="163">
        <v>4.6000000000000001E-4</v>
      </c>
      <c r="R232" s="163">
        <f>Q232*H232</f>
        <v>9.2000000000000003E-4</v>
      </c>
      <c r="S232" s="163">
        <v>0</v>
      </c>
      <c r="T232" s="164">
        <f>S232*H232</f>
        <v>0</v>
      </c>
      <c r="U232" s="37"/>
      <c r="V232" s="37"/>
      <c r="W232" s="37"/>
      <c r="X232" s="37"/>
      <c r="Y232" s="37"/>
      <c r="Z232" s="37"/>
      <c r="AA232" s="37"/>
      <c r="AB232" s="37"/>
      <c r="AC232" s="37"/>
      <c r="AD232" s="37"/>
      <c r="AE232" s="37"/>
      <c r="AR232" s="165" t="s">
        <v>179</v>
      </c>
      <c r="AT232" s="165" t="s">
        <v>463</v>
      </c>
      <c r="AU232" s="165" t="s">
        <v>89</v>
      </c>
      <c r="AY232" s="19" t="s">
        <v>154</v>
      </c>
      <c r="BE232" s="166">
        <f>IF(N232="základní",J232,0)</f>
        <v>1810.2</v>
      </c>
      <c r="BF232" s="166">
        <f>IF(N232="snížená",J232,0)</f>
        <v>0</v>
      </c>
      <c r="BG232" s="166">
        <f>IF(N232="zákl. přenesená",J232,0)</f>
        <v>0</v>
      </c>
      <c r="BH232" s="166">
        <f>IF(N232="sníž. přenesená",J232,0)</f>
        <v>0</v>
      </c>
      <c r="BI232" s="166">
        <f>IF(N232="nulová",J232,0)</f>
        <v>0</v>
      </c>
      <c r="BJ232" s="19" t="s">
        <v>87</v>
      </c>
      <c r="BK232" s="166">
        <f>ROUND(I232*H232,2)</f>
        <v>1810.2</v>
      </c>
      <c r="BL232" s="19" t="s">
        <v>163</v>
      </c>
      <c r="BM232" s="165" t="s">
        <v>2822</v>
      </c>
    </row>
    <row r="233" spans="1:65" s="13" customFormat="1" ht="10">
      <c r="B233" s="204"/>
      <c r="C233" s="205"/>
      <c r="D233" s="167" t="s">
        <v>247</v>
      </c>
      <c r="E233" s="206" t="s">
        <v>35</v>
      </c>
      <c r="F233" s="207" t="s">
        <v>2823</v>
      </c>
      <c r="G233" s="205"/>
      <c r="H233" s="208">
        <v>2</v>
      </c>
      <c r="I233" s="209"/>
      <c r="J233" s="205"/>
      <c r="K233" s="205"/>
      <c r="L233" s="210"/>
      <c r="M233" s="211"/>
      <c r="N233" s="212"/>
      <c r="O233" s="212"/>
      <c r="P233" s="212"/>
      <c r="Q233" s="212"/>
      <c r="R233" s="212"/>
      <c r="S233" s="212"/>
      <c r="T233" s="213"/>
      <c r="AT233" s="214" t="s">
        <v>247</v>
      </c>
      <c r="AU233" s="214" t="s">
        <v>89</v>
      </c>
      <c r="AV233" s="13" t="s">
        <v>89</v>
      </c>
      <c r="AW233" s="13" t="s">
        <v>39</v>
      </c>
      <c r="AX233" s="13" t="s">
        <v>87</v>
      </c>
      <c r="AY233" s="214" t="s">
        <v>154</v>
      </c>
    </row>
    <row r="234" spans="1:65" s="2" customFormat="1" ht="24.15" customHeight="1">
      <c r="A234" s="37"/>
      <c r="B234" s="38"/>
      <c r="C234" s="154" t="s">
        <v>518</v>
      </c>
      <c r="D234" s="154" t="s">
        <v>149</v>
      </c>
      <c r="E234" s="155" t="s">
        <v>2824</v>
      </c>
      <c r="F234" s="156" t="s">
        <v>2825</v>
      </c>
      <c r="G234" s="157" t="s">
        <v>245</v>
      </c>
      <c r="H234" s="158">
        <v>14</v>
      </c>
      <c r="I234" s="159">
        <v>131</v>
      </c>
      <c r="J234" s="160">
        <f>ROUND(I234*H234,2)</f>
        <v>1834</v>
      </c>
      <c r="K234" s="156" t="s">
        <v>251</v>
      </c>
      <c r="L234" s="42"/>
      <c r="M234" s="161" t="s">
        <v>35</v>
      </c>
      <c r="N234" s="162" t="s">
        <v>50</v>
      </c>
      <c r="O234" s="67"/>
      <c r="P234" s="163">
        <f>O234*H234</f>
        <v>0</v>
      </c>
      <c r="Q234" s="163">
        <v>1.0000000000000001E-5</v>
      </c>
      <c r="R234" s="163">
        <f>Q234*H234</f>
        <v>1.4000000000000001E-4</v>
      </c>
      <c r="S234" s="163">
        <v>0</v>
      </c>
      <c r="T234" s="164">
        <f>S234*H234</f>
        <v>0</v>
      </c>
      <c r="U234" s="37"/>
      <c r="V234" s="37"/>
      <c r="W234" s="37"/>
      <c r="X234" s="37"/>
      <c r="Y234" s="37"/>
      <c r="Z234" s="37"/>
      <c r="AA234" s="37"/>
      <c r="AB234" s="37"/>
      <c r="AC234" s="37"/>
      <c r="AD234" s="37"/>
      <c r="AE234" s="37"/>
      <c r="AR234" s="165" t="s">
        <v>163</v>
      </c>
      <c r="AT234" s="165" t="s">
        <v>149</v>
      </c>
      <c r="AU234" s="165" t="s">
        <v>89</v>
      </c>
      <c r="AY234" s="19" t="s">
        <v>154</v>
      </c>
      <c r="BE234" s="166">
        <f>IF(N234="základní",J234,0)</f>
        <v>1834</v>
      </c>
      <c r="BF234" s="166">
        <f>IF(N234="snížená",J234,0)</f>
        <v>0</v>
      </c>
      <c r="BG234" s="166">
        <f>IF(N234="zákl. přenesená",J234,0)</f>
        <v>0</v>
      </c>
      <c r="BH234" s="166">
        <f>IF(N234="sníž. přenesená",J234,0)</f>
        <v>0</v>
      </c>
      <c r="BI234" s="166">
        <f>IF(N234="nulová",J234,0)</f>
        <v>0</v>
      </c>
      <c r="BJ234" s="19" t="s">
        <v>87</v>
      </c>
      <c r="BK234" s="166">
        <f>ROUND(I234*H234,2)</f>
        <v>1834</v>
      </c>
      <c r="BL234" s="19" t="s">
        <v>163</v>
      </c>
      <c r="BM234" s="165" t="s">
        <v>2826</v>
      </c>
    </row>
    <row r="235" spans="1:65" s="2" customFormat="1" ht="10">
      <c r="A235" s="37"/>
      <c r="B235" s="38"/>
      <c r="C235" s="39"/>
      <c r="D235" s="215" t="s">
        <v>253</v>
      </c>
      <c r="E235" s="39"/>
      <c r="F235" s="216" t="s">
        <v>2827</v>
      </c>
      <c r="G235" s="39"/>
      <c r="H235" s="39"/>
      <c r="I235" s="169"/>
      <c r="J235" s="39"/>
      <c r="K235" s="39"/>
      <c r="L235" s="42"/>
      <c r="M235" s="170"/>
      <c r="N235" s="171"/>
      <c r="O235" s="67"/>
      <c r="P235" s="67"/>
      <c r="Q235" s="67"/>
      <c r="R235" s="67"/>
      <c r="S235" s="67"/>
      <c r="T235" s="68"/>
      <c r="U235" s="37"/>
      <c r="V235" s="37"/>
      <c r="W235" s="37"/>
      <c r="X235" s="37"/>
      <c r="Y235" s="37"/>
      <c r="Z235" s="37"/>
      <c r="AA235" s="37"/>
      <c r="AB235" s="37"/>
      <c r="AC235" s="37"/>
      <c r="AD235" s="37"/>
      <c r="AE235" s="37"/>
      <c r="AT235" s="19" t="s">
        <v>253</v>
      </c>
      <c r="AU235" s="19" t="s">
        <v>89</v>
      </c>
    </row>
    <row r="236" spans="1:65" s="2" customFormat="1" ht="16.5" customHeight="1">
      <c r="A236" s="37"/>
      <c r="B236" s="38"/>
      <c r="C236" s="228" t="s">
        <v>525</v>
      </c>
      <c r="D236" s="228" t="s">
        <v>463</v>
      </c>
      <c r="E236" s="229" t="s">
        <v>2828</v>
      </c>
      <c r="F236" s="230" t="s">
        <v>2829</v>
      </c>
      <c r="G236" s="231" t="s">
        <v>245</v>
      </c>
      <c r="H236" s="232">
        <v>14</v>
      </c>
      <c r="I236" s="233">
        <v>147</v>
      </c>
      <c r="J236" s="234">
        <f>ROUND(I236*H236,2)</f>
        <v>2058</v>
      </c>
      <c r="K236" s="230" t="s">
        <v>251</v>
      </c>
      <c r="L236" s="235"/>
      <c r="M236" s="236" t="s">
        <v>35</v>
      </c>
      <c r="N236" s="237" t="s">
        <v>50</v>
      </c>
      <c r="O236" s="67"/>
      <c r="P236" s="163">
        <f>O236*H236</f>
        <v>0</v>
      </c>
      <c r="Q236" s="163">
        <v>6.0000000000000002E-5</v>
      </c>
      <c r="R236" s="163">
        <f>Q236*H236</f>
        <v>8.4000000000000003E-4</v>
      </c>
      <c r="S236" s="163">
        <v>0</v>
      </c>
      <c r="T236" s="164">
        <f>S236*H236</f>
        <v>0</v>
      </c>
      <c r="U236" s="37"/>
      <c r="V236" s="37"/>
      <c r="W236" s="37"/>
      <c r="X236" s="37"/>
      <c r="Y236" s="37"/>
      <c r="Z236" s="37"/>
      <c r="AA236" s="37"/>
      <c r="AB236" s="37"/>
      <c r="AC236" s="37"/>
      <c r="AD236" s="37"/>
      <c r="AE236" s="37"/>
      <c r="AR236" s="165" t="s">
        <v>179</v>
      </c>
      <c r="AT236" s="165" t="s">
        <v>463</v>
      </c>
      <c r="AU236" s="165" t="s">
        <v>89</v>
      </c>
      <c r="AY236" s="19" t="s">
        <v>154</v>
      </c>
      <c r="BE236" s="166">
        <f>IF(N236="základní",J236,0)</f>
        <v>2058</v>
      </c>
      <c r="BF236" s="166">
        <f>IF(N236="snížená",J236,0)</f>
        <v>0</v>
      </c>
      <c r="BG236" s="166">
        <f>IF(N236="zákl. přenesená",J236,0)</f>
        <v>0</v>
      </c>
      <c r="BH236" s="166">
        <f>IF(N236="sníž. přenesená",J236,0)</f>
        <v>0</v>
      </c>
      <c r="BI236" s="166">
        <f>IF(N236="nulová",J236,0)</f>
        <v>0</v>
      </c>
      <c r="BJ236" s="19" t="s">
        <v>87</v>
      </c>
      <c r="BK236" s="166">
        <f>ROUND(I236*H236,2)</f>
        <v>2058</v>
      </c>
      <c r="BL236" s="19" t="s">
        <v>163</v>
      </c>
      <c r="BM236" s="165" t="s">
        <v>2830</v>
      </c>
    </row>
    <row r="237" spans="1:65" s="13" customFormat="1" ht="10">
      <c r="B237" s="204"/>
      <c r="C237" s="205"/>
      <c r="D237" s="167" t="s">
        <v>247</v>
      </c>
      <c r="E237" s="206" t="s">
        <v>35</v>
      </c>
      <c r="F237" s="207" t="s">
        <v>2831</v>
      </c>
      <c r="G237" s="205"/>
      <c r="H237" s="208">
        <v>14</v>
      </c>
      <c r="I237" s="209"/>
      <c r="J237" s="205"/>
      <c r="K237" s="205"/>
      <c r="L237" s="210"/>
      <c r="M237" s="211"/>
      <c r="N237" s="212"/>
      <c r="O237" s="212"/>
      <c r="P237" s="212"/>
      <c r="Q237" s="212"/>
      <c r="R237" s="212"/>
      <c r="S237" s="212"/>
      <c r="T237" s="213"/>
      <c r="AT237" s="214" t="s">
        <v>247</v>
      </c>
      <c r="AU237" s="214" t="s">
        <v>89</v>
      </c>
      <c r="AV237" s="13" t="s">
        <v>89</v>
      </c>
      <c r="AW237" s="13" t="s">
        <v>39</v>
      </c>
      <c r="AX237" s="13" t="s">
        <v>87</v>
      </c>
      <c r="AY237" s="214" t="s">
        <v>154</v>
      </c>
    </row>
    <row r="238" spans="1:65" s="2" customFormat="1" ht="16.5" customHeight="1">
      <c r="A238" s="37"/>
      <c r="B238" s="38"/>
      <c r="C238" s="154" t="s">
        <v>531</v>
      </c>
      <c r="D238" s="154" t="s">
        <v>149</v>
      </c>
      <c r="E238" s="155" t="s">
        <v>1489</v>
      </c>
      <c r="F238" s="156" t="s">
        <v>1490</v>
      </c>
      <c r="G238" s="157" t="s">
        <v>274</v>
      </c>
      <c r="H238" s="158">
        <v>21.1</v>
      </c>
      <c r="I238" s="159">
        <v>14.7</v>
      </c>
      <c r="J238" s="160">
        <f>ROUND(I238*H238,2)</f>
        <v>310.17</v>
      </c>
      <c r="K238" s="156" t="s">
        <v>251</v>
      </c>
      <c r="L238" s="42"/>
      <c r="M238" s="161" t="s">
        <v>35</v>
      </c>
      <c r="N238" s="162" t="s">
        <v>50</v>
      </c>
      <c r="O238" s="67"/>
      <c r="P238" s="163">
        <f>O238*H238</f>
        <v>0</v>
      </c>
      <c r="Q238" s="163">
        <v>1.9000000000000001E-4</v>
      </c>
      <c r="R238" s="163">
        <f>Q238*H238</f>
        <v>4.0090000000000004E-3</v>
      </c>
      <c r="S238" s="163">
        <v>0</v>
      </c>
      <c r="T238" s="164">
        <f>S238*H238</f>
        <v>0</v>
      </c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  <c r="AE238" s="37"/>
      <c r="AR238" s="165" t="s">
        <v>212</v>
      </c>
      <c r="AT238" s="165" t="s">
        <v>149</v>
      </c>
      <c r="AU238" s="165" t="s">
        <v>89</v>
      </c>
      <c r="AY238" s="19" t="s">
        <v>154</v>
      </c>
      <c r="BE238" s="166">
        <f>IF(N238="základní",J238,0)</f>
        <v>310.17</v>
      </c>
      <c r="BF238" s="166">
        <f>IF(N238="snížená",J238,0)</f>
        <v>0</v>
      </c>
      <c r="BG238" s="166">
        <f>IF(N238="zákl. přenesená",J238,0)</f>
        <v>0</v>
      </c>
      <c r="BH238" s="166">
        <f>IF(N238="sníž. přenesená",J238,0)</f>
        <v>0</v>
      </c>
      <c r="BI238" s="166">
        <f>IF(N238="nulová",J238,0)</f>
        <v>0</v>
      </c>
      <c r="BJ238" s="19" t="s">
        <v>87</v>
      </c>
      <c r="BK238" s="166">
        <f>ROUND(I238*H238,2)</f>
        <v>310.17</v>
      </c>
      <c r="BL238" s="19" t="s">
        <v>212</v>
      </c>
      <c r="BM238" s="165" t="s">
        <v>2832</v>
      </c>
    </row>
    <row r="239" spans="1:65" s="2" customFormat="1" ht="10">
      <c r="A239" s="37"/>
      <c r="B239" s="38"/>
      <c r="C239" s="39"/>
      <c r="D239" s="215" t="s">
        <v>253</v>
      </c>
      <c r="E239" s="39"/>
      <c r="F239" s="216" t="s">
        <v>1492</v>
      </c>
      <c r="G239" s="39"/>
      <c r="H239" s="39"/>
      <c r="I239" s="169"/>
      <c r="J239" s="39"/>
      <c r="K239" s="39"/>
      <c r="L239" s="42"/>
      <c r="M239" s="170"/>
      <c r="N239" s="171"/>
      <c r="O239" s="67"/>
      <c r="P239" s="67"/>
      <c r="Q239" s="67"/>
      <c r="R239" s="67"/>
      <c r="S239" s="67"/>
      <c r="T239" s="68"/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  <c r="AE239" s="37"/>
      <c r="AT239" s="19" t="s">
        <v>253</v>
      </c>
      <c r="AU239" s="19" t="s">
        <v>89</v>
      </c>
    </row>
    <row r="240" spans="1:65" s="13" customFormat="1" ht="10">
      <c r="B240" s="204"/>
      <c r="C240" s="205"/>
      <c r="D240" s="167" t="s">
        <v>247</v>
      </c>
      <c r="E240" s="206" t="s">
        <v>35</v>
      </c>
      <c r="F240" s="207" t="s">
        <v>2833</v>
      </c>
      <c r="G240" s="205"/>
      <c r="H240" s="208">
        <v>21.1</v>
      </c>
      <c r="I240" s="209"/>
      <c r="J240" s="205"/>
      <c r="K240" s="205"/>
      <c r="L240" s="210"/>
      <c r="M240" s="211"/>
      <c r="N240" s="212"/>
      <c r="O240" s="212"/>
      <c r="P240" s="212"/>
      <c r="Q240" s="212"/>
      <c r="R240" s="212"/>
      <c r="S240" s="212"/>
      <c r="T240" s="213"/>
      <c r="AT240" s="214" t="s">
        <v>247</v>
      </c>
      <c r="AU240" s="214" t="s">
        <v>89</v>
      </c>
      <c r="AV240" s="13" t="s">
        <v>89</v>
      </c>
      <c r="AW240" s="13" t="s">
        <v>39</v>
      </c>
      <c r="AX240" s="13" t="s">
        <v>87</v>
      </c>
      <c r="AY240" s="214" t="s">
        <v>154</v>
      </c>
    </row>
    <row r="241" spans="1:65" s="2" customFormat="1" ht="16.5" customHeight="1">
      <c r="A241" s="37"/>
      <c r="B241" s="38"/>
      <c r="C241" s="154" t="s">
        <v>536</v>
      </c>
      <c r="D241" s="154" t="s">
        <v>149</v>
      </c>
      <c r="E241" s="155" t="s">
        <v>1494</v>
      </c>
      <c r="F241" s="156" t="s">
        <v>1495</v>
      </c>
      <c r="G241" s="157" t="s">
        <v>274</v>
      </c>
      <c r="H241" s="158">
        <v>21.1</v>
      </c>
      <c r="I241" s="159">
        <v>21.5</v>
      </c>
      <c r="J241" s="160">
        <f>ROUND(I241*H241,2)</f>
        <v>453.65</v>
      </c>
      <c r="K241" s="156" t="s">
        <v>251</v>
      </c>
      <c r="L241" s="42"/>
      <c r="M241" s="161" t="s">
        <v>35</v>
      </c>
      <c r="N241" s="162" t="s">
        <v>50</v>
      </c>
      <c r="O241" s="67"/>
      <c r="P241" s="163">
        <f>O241*H241</f>
        <v>0</v>
      </c>
      <c r="Q241" s="163">
        <v>0</v>
      </c>
      <c r="R241" s="163">
        <f>Q241*H241</f>
        <v>0</v>
      </c>
      <c r="S241" s="163">
        <v>0</v>
      </c>
      <c r="T241" s="164">
        <f>S241*H241</f>
        <v>0</v>
      </c>
      <c r="U241" s="37"/>
      <c r="V241" s="37"/>
      <c r="W241" s="37"/>
      <c r="X241" s="37"/>
      <c r="Y241" s="37"/>
      <c r="Z241" s="37"/>
      <c r="AA241" s="37"/>
      <c r="AB241" s="37"/>
      <c r="AC241" s="37"/>
      <c r="AD241" s="37"/>
      <c r="AE241" s="37"/>
      <c r="AR241" s="165" t="s">
        <v>163</v>
      </c>
      <c r="AT241" s="165" t="s">
        <v>149</v>
      </c>
      <c r="AU241" s="165" t="s">
        <v>89</v>
      </c>
      <c r="AY241" s="19" t="s">
        <v>154</v>
      </c>
      <c r="BE241" s="166">
        <f>IF(N241="základní",J241,0)</f>
        <v>453.65</v>
      </c>
      <c r="BF241" s="166">
        <f>IF(N241="snížená",J241,0)</f>
        <v>0</v>
      </c>
      <c r="BG241" s="166">
        <f>IF(N241="zákl. přenesená",J241,0)</f>
        <v>0</v>
      </c>
      <c r="BH241" s="166">
        <f>IF(N241="sníž. přenesená",J241,0)</f>
        <v>0</v>
      </c>
      <c r="BI241" s="166">
        <f>IF(N241="nulová",J241,0)</f>
        <v>0</v>
      </c>
      <c r="BJ241" s="19" t="s">
        <v>87</v>
      </c>
      <c r="BK241" s="166">
        <f>ROUND(I241*H241,2)</f>
        <v>453.65</v>
      </c>
      <c r="BL241" s="19" t="s">
        <v>163</v>
      </c>
      <c r="BM241" s="165" t="s">
        <v>2834</v>
      </c>
    </row>
    <row r="242" spans="1:65" s="2" customFormat="1" ht="10">
      <c r="A242" s="37"/>
      <c r="B242" s="38"/>
      <c r="C242" s="39"/>
      <c r="D242" s="215" t="s">
        <v>253</v>
      </c>
      <c r="E242" s="39"/>
      <c r="F242" s="216" t="s">
        <v>1497</v>
      </c>
      <c r="G242" s="39"/>
      <c r="H242" s="39"/>
      <c r="I242" s="169"/>
      <c r="J242" s="39"/>
      <c r="K242" s="39"/>
      <c r="L242" s="42"/>
      <c r="M242" s="170"/>
      <c r="N242" s="171"/>
      <c r="O242" s="67"/>
      <c r="P242" s="67"/>
      <c r="Q242" s="67"/>
      <c r="R242" s="67"/>
      <c r="S242" s="67"/>
      <c r="T242" s="68"/>
      <c r="U242" s="37"/>
      <c r="V242" s="37"/>
      <c r="W242" s="37"/>
      <c r="X242" s="37"/>
      <c r="Y242" s="37"/>
      <c r="Z242" s="37"/>
      <c r="AA242" s="37"/>
      <c r="AB242" s="37"/>
      <c r="AC242" s="37"/>
      <c r="AD242" s="37"/>
      <c r="AE242" s="37"/>
      <c r="AT242" s="19" t="s">
        <v>253</v>
      </c>
      <c r="AU242" s="19" t="s">
        <v>89</v>
      </c>
    </row>
    <row r="243" spans="1:65" s="13" customFormat="1" ht="10">
      <c r="B243" s="204"/>
      <c r="C243" s="205"/>
      <c r="D243" s="167" t="s">
        <v>247</v>
      </c>
      <c r="E243" s="206" t="s">
        <v>35</v>
      </c>
      <c r="F243" s="207" t="s">
        <v>2833</v>
      </c>
      <c r="G243" s="205"/>
      <c r="H243" s="208">
        <v>21.1</v>
      </c>
      <c r="I243" s="209"/>
      <c r="J243" s="205"/>
      <c r="K243" s="205"/>
      <c r="L243" s="210"/>
      <c r="M243" s="211"/>
      <c r="N243" s="212"/>
      <c r="O243" s="212"/>
      <c r="P243" s="212"/>
      <c r="Q243" s="212"/>
      <c r="R243" s="212"/>
      <c r="S243" s="212"/>
      <c r="T243" s="213"/>
      <c r="AT243" s="214" t="s">
        <v>247</v>
      </c>
      <c r="AU243" s="214" t="s">
        <v>89</v>
      </c>
      <c r="AV243" s="13" t="s">
        <v>89</v>
      </c>
      <c r="AW243" s="13" t="s">
        <v>39</v>
      </c>
      <c r="AX243" s="13" t="s">
        <v>87</v>
      </c>
      <c r="AY243" s="214" t="s">
        <v>154</v>
      </c>
    </row>
    <row r="244" spans="1:65" s="2" customFormat="1" ht="16.5" customHeight="1">
      <c r="A244" s="37"/>
      <c r="B244" s="38"/>
      <c r="C244" s="154" t="s">
        <v>541</v>
      </c>
      <c r="D244" s="154" t="s">
        <v>149</v>
      </c>
      <c r="E244" s="155" t="s">
        <v>1498</v>
      </c>
      <c r="F244" s="156" t="s">
        <v>1499</v>
      </c>
      <c r="G244" s="157" t="s">
        <v>274</v>
      </c>
      <c r="H244" s="158">
        <v>21.1</v>
      </c>
      <c r="I244" s="159">
        <v>52.6</v>
      </c>
      <c r="J244" s="160">
        <f>ROUND(I244*H244,2)</f>
        <v>1109.8599999999999</v>
      </c>
      <c r="K244" s="156" t="s">
        <v>251</v>
      </c>
      <c r="L244" s="42"/>
      <c r="M244" s="161" t="s">
        <v>35</v>
      </c>
      <c r="N244" s="162" t="s">
        <v>50</v>
      </c>
      <c r="O244" s="67"/>
      <c r="P244" s="163">
        <f>O244*H244</f>
        <v>0</v>
      </c>
      <c r="Q244" s="163">
        <v>0</v>
      </c>
      <c r="R244" s="163">
        <f>Q244*H244</f>
        <v>0</v>
      </c>
      <c r="S244" s="163">
        <v>0</v>
      </c>
      <c r="T244" s="164">
        <f>S244*H244</f>
        <v>0</v>
      </c>
      <c r="U244" s="37"/>
      <c r="V244" s="37"/>
      <c r="W244" s="37"/>
      <c r="X244" s="37"/>
      <c r="Y244" s="37"/>
      <c r="Z244" s="37"/>
      <c r="AA244" s="37"/>
      <c r="AB244" s="37"/>
      <c r="AC244" s="37"/>
      <c r="AD244" s="37"/>
      <c r="AE244" s="37"/>
      <c r="AR244" s="165" t="s">
        <v>163</v>
      </c>
      <c r="AT244" s="165" t="s">
        <v>149</v>
      </c>
      <c r="AU244" s="165" t="s">
        <v>89</v>
      </c>
      <c r="AY244" s="19" t="s">
        <v>154</v>
      </c>
      <c r="BE244" s="166">
        <f>IF(N244="základní",J244,0)</f>
        <v>1109.8599999999999</v>
      </c>
      <c r="BF244" s="166">
        <f>IF(N244="snížená",J244,0)</f>
        <v>0</v>
      </c>
      <c r="BG244" s="166">
        <f>IF(N244="zákl. přenesená",J244,0)</f>
        <v>0</v>
      </c>
      <c r="BH244" s="166">
        <f>IF(N244="sníž. přenesená",J244,0)</f>
        <v>0</v>
      </c>
      <c r="BI244" s="166">
        <f>IF(N244="nulová",J244,0)</f>
        <v>0</v>
      </c>
      <c r="BJ244" s="19" t="s">
        <v>87</v>
      </c>
      <c r="BK244" s="166">
        <f>ROUND(I244*H244,2)</f>
        <v>1109.8599999999999</v>
      </c>
      <c r="BL244" s="19" t="s">
        <v>163</v>
      </c>
      <c r="BM244" s="165" t="s">
        <v>2835</v>
      </c>
    </row>
    <row r="245" spans="1:65" s="2" customFormat="1" ht="10">
      <c r="A245" s="37"/>
      <c r="B245" s="38"/>
      <c r="C245" s="39"/>
      <c r="D245" s="215" t="s">
        <v>253</v>
      </c>
      <c r="E245" s="39"/>
      <c r="F245" s="216" t="s">
        <v>1501</v>
      </c>
      <c r="G245" s="39"/>
      <c r="H245" s="39"/>
      <c r="I245" s="169"/>
      <c r="J245" s="39"/>
      <c r="K245" s="39"/>
      <c r="L245" s="42"/>
      <c r="M245" s="170"/>
      <c r="N245" s="171"/>
      <c r="O245" s="67"/>
      <c r="P245" s="67"/>
      <c r="Q245" s="67"/>
      <c r="R245" s="67"/>
      <c r="S245" s="67"/>
      <c r="T245" s="68"/>
      <c r="U245" s="37"/>
      <c r="V245" s="37"/>
      <c r="W245" s="37"/>
      <c r="X245" s="37"/>
      <c r="Y245" s="37"/>
      <c r="Z245" s="37"/>
      <c r="AA245" s="37"/>
      <c r="AB245" s="37"/>
      <c r="AC245" s="37"/>
      <c r="AD245" s="37"/>
      <c r="AE245" s="37"/>
      <c r="AT245" s="19" t="s">
        <v>253</v>
      </c>
      <c r="AU245" s="19" t="s">
        <v>89</v>
      </c>
    </row>
    <row r="246" spans="1:65" s="13" customFormat="1" ht="10">
      <c r="B246" s="204"/>
      <c r="C246" s="205"/>
      <c r="D246" s="167" t="s">
        <v>247</v>
      </c>
      <c r="E246" s="206" t="s">
        <v>35</v>
      </c>
      <c r="F246" s="207" t="s">
        <v>2833</v>
      </c>
      <c r="G246" s="205"/>
      <c r="H246" s="208">
        <v>21.1</v>
      </c>
      <c r="I246" s="209"/>
      <c r="J246" s="205"/>
      <c r="K246" s="205"/>
      <c r="L246" s="210"/>
      <c r="M246" s="211"/>
      <c r="N246" s="212"/>
      <c r="O246" s="212"/>
      <c r="P246" s="212"/>
      <c r="Q246" s="212"/>
      <c r="R246" s="212"/>
      <c r="S246" s="212"/>
      <c r="T246" s="213"/>
      <c r="AT246" s="214" t="s">
        <v>247</v>
      </c>
      <c r="AU246" s="214" t="s">
        <v>89</v>
      </c>
      <c r="AV246" s="13" t="s">
        <v>89</v>
      </c>
      <c r="AW246" s="13" t="s">
        <v>39</v>
      </c>
      <c r="AX246" s="13" t="s">
        <v>87</v>
      </c>
      <c r="AY246" s="214" t="s">
        <v>154</v>
      </c>
    </row>
    <row r="247" spans="1:65" s="2" customFormat="1" ht="16.5" customHeight="1">
      <c r="A247" s="37"/>
      <c r="B247" s="38"/>
      <c r="C247" s="154" t="s">
        <v>547</v>
      </c>
      <c r="D247" s="154" t="s">
        <v>149</v>
      </c>
      <c r="E247" s="155" t="s">
        <v>1502</v>
      </c>
      <c r="F247" s="156" t="s">
        <v>1503</v>
      </c>
      <c r="G247" s="157" t="s">
        <v>245</v>
      </c>
      <c r="H247" s="158">
        <v>2</v>
      </c>
      <c r="I247" s="159">
        <v>8920</v>
      </c>
      <c r="J247" s="160">
        <f>ROUND(I247*H247,2)</f>
        <v>17840</v>
      </c>
      <c r="K247" s="156" t="s">
        <v>251</v>
      </c>
      <c r="L247" s="42"/>
      <c r="M247" s="161" t="s">
        <v>35</v>
      </c>
      <c r="N247" s="162" t="s">
        <v>50</v>
      </c>
      <c r="O247" s="67"/>
      <c r="P247" s="163">
        <f>O247*H247</f>
        <v>0</v>
      </c>
      <c r="Q247" s="163">
        <v>0.45937</v>
      </c>
      <c r="R247" s="163">
        <f>Q247*H247</f>
        <v>0.91874</v>
      </c>
      <c r="S247" s="163">
        <v>0</v>
      </c>
      <c r="T247" s="164">
        <f>S247*H247</f>
        <v>0</v>
      </c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  <c r="AE247" s="37"/>
      <c r="AR247" s="165" t="s">
        <v>163</v>
      </c>
      <c r="AT247" s="165" t="s">
        <v>149</v>
      </c>
      <c r="AU247" s="165" t="s">
        <v>89</v>
      </c>
      <c r="AY247" s="19" t="s">
        <v>154</v>
      </c>
      <c r="BE247" s="166">
        <f>IF(N247="základní",J247,0)</f>
        <v>17840</v>
      </c>
      <c r="BF247" s="166">
        <f>IF(N247="snížená",J247,0)</f>
        <v>0</v>
      </c>
      <c r="BG247" s="166">
        <f>IF(N247="zákl. přenesená",J247,0)</f>
        <v>0</v>
      </c>
      <c r="BH247" s="166">
        <f>IF(N247="sníž. přenesená",J247,0)</f>
        <v>0</v>
      </c>
      <c r="BI247" s="166">
        <f>IF(N247="nulová",J247,0)</f>
        <v>0</v>
      </c>
      <c r="BJ247" s="19" t="s">
        <v>87</v>
      </c>
      <c r="BK247" s="166">
        <f>ROUND(I247*H247,2)</f>
        <v>17840</v>
      </c>
      <c r="BL247" s="19" t="s">
        <v>163</v>
      </c>
      <c r="BM247" s="165" t="s">
        <v>2836</v>
      </c>
    </row>
    <row r="248" spans="1:65" s="2" customFormat="1" ht="10">
      <c r="A248" s="37"/>
      <c r="B248" s="38"/>
      <c r="C248" s="39"/>
      <c r="D248" s="215" t="s">
        <v>253</v>
      </c>
      <c r="E248" s="39"/>
      <c r="F248" s="216" t="s">
        <v>1505</v>
      </c>
      <c r="G248" s="39"/>
      <c r="H248" s="39"/>
      <c r="I248" s="169"/>
      <c r="J248" s="39"/>
      <c r="K248" s="39"/>
      <c r="L248" s="42"/>
      <c r="M248" s="170"/>
      <c r="N248" s="171"/>
      <c r="O248" s="67"/>
      <c r="P248" s="67"/>
      <c r="Q248" s="67"/>
      <c r="R248" s="67"/>
      <c r="S248" s="67"/>
      <c r="T248" s="68"/>
      <c r="U248" s="37"/>
      <c r="V248" s="37"/>
      <c r="W248" s="37"/>
      <c r="X248" s="37"/>
      <c r="Y248" s="37"/>
      <c r="Z248" s="37"/>
      <c r="AA248" s="37"/>
      <c r="AB248" s="37"/>
      <c r="AC248" s="37"/>
      <c r="AD248" s="37"/>
      <c r="AE248" s="37"/>
      <c r="AT248" s="19" t="s">
        <v>253</v>
      </c>
      <c r="AU248" s="19" t="s">
        <v>89</v>
      </c>
    </row>
    <row r="249" spans="1:65" s="13" customFormat="1" ht="10">
      <c r="B249" s="204"/>
      <c r="C249" s="205"/>
      <c r="D249" s="167" t="s">
        <v>247</v>
      </c>
      <c r="E249" s="206" t="s">
        <v>35</v>
      </c>
      <c r="F249" s="207" t="s">
        <v>2837</v>
      </c>
      <c r="G249" s="205"/>
      <c r="H249" s="208">
        <v>2</v>
      </c>
      <c r="I249" s="209"/>
      <c r="J249" s="205"/>
      <c r="K249" s="205"/>
      <c r="L249" s="210"/>
      <c r="M249" s="211"/>
      <c r="N249" s="212"/>
      <c r="O249" s="212"/>
      <c r="P249" s="212"/>
      <c r="Q249" s="212"/>
      <c r="R249" s="212"/>
      <c r="S249" s="212"/>
      <c r="T249" s="213"/>
      <c r="AT249" s="214" t="s">
        <v>247</v>
      </c>
      <c r="AU249" s="214" t="s">
        <v>89</v>
      </c>
      <c r="AV249" s="13" t="s">
        <v>89</v>
      </c>
      <c r="AW249" s="13" t="s">
        <v>39</v>
      </c>
      <c r="AX249" s="13" t="s">
        <v>87</v>
      </c>
      <c r="AY249" s="214" t="s">
        <v>154</v>
      </c>
    </row>
    <row r="250" spans="1:65" s="2" customFormat="1" ht="16.5" customHeight="1">
      <c r="A250" s="37"/>
      <c r="B250" s="38"/>
      <c r="C250" s="154" t="s">
        <v>553</v>
      </c>
      <c r="D250" s="154" t="s">
        <v>149</v>
      </c>
      <c r="E250" s="155" t="s">
        <v>1122</v>
      </c>
      <c r="F250" s="156" t="s">
        <v>1123</v>
      </c>
      <c r="G250" s="157" t="s">
        <v>274</v>
      </c>
      <c r="H250" s="158">
        <v>21.1</v>
      </c>
      <c r="I250" s="159">
        <v>12.6</v>
      </c>
      <c r="J250" s="160">
        <f>ROUND(I250*H250,2)</f>
        <v>265.86</v>
      </c>
      <c r="K250" s="156" t="s">
        <v>251</v>
      </c>
      <c r="L250" s="42"/>
      <c r="M250" s="161" t="s">
        <v>35</v>
      </c>
      <c r="N250" s="162" t="s">
        <v>50</v>
      </c>
      <c r="O250" s="67"/>
      <c r="P250" s="163">
        <f>O250*H250</f>
        <v>0</v>
      </c>
      <c r="Q250" s="163">
        <v>6.9999999999999994E-5</v>
      </c>
      <c r="R250" s="163">
        <f>Q250*H250</f>
        <v>1.477E-3</v>
      </c>
      <c r="S250" s="163">
        <v>0</v>
      </c>
      <c r="T250" s="164">
        <f>S250*H250</f>
        <v>0</v>
      </c>
      <c r="U250" s="37"/>
      <c r="V250" s="37"/>
      <c r="W250" s="37"/>
      <c r="X250" s="37"/>
      <c r="Y250" s="37"/>
      <c r="Z250" s="37"/>
      <c r="AA250" s="37"/>
      <c r="AB250" s="37"/>
      <c r="AC250" s="37"/>
      <c r="AD250" s="37"/>
      <c r="AE250" s="37"/>
      <c r="AR250" s="165" t="s">
        <v>212</v>
      </c>
      <c r="AT250" s="165" t="s">
        <v>149</v>
      </c>
      <c r="AU250" s="165" t="s">
        <v>89</v>
      </c>
      <c r="AY250" s="19" t="s">
        <v>154</v>
      </c>
      <c r="BE250" s="166">
        <f>IF(N250="základní",J250,0)</f>
        <v>265.86</v>
      </c>
      <c r="BF250" s="166">
        <f>IF(N250="snížená",J250,0)</f>
        <v>0</v>
      </c>
      <c r="BG250" s="166">
        <f>IF(N250="zákl. přenesená",J250,0)</f>
        <v>0</v>
      </c>
      <c r="BH250" s="166">
        <f>IF(N250="sníž. přenesená",J250,0)</f>
        <v>0</v>
      </c>
      <c r="BI250" s="166">
        <f>IF(N250="nulová",J250,0)</f>
        <v>0</v>
      </c>
      <c r="BJ250" s="19" t="s">
        <v>87</v>
      </c>
      <c r="BK250" s="166">
        <f>ROUND(I250*H250,2)</f>
        <v>265.86</v>
      </c>
      <c r="BL250" s="19" t="s">
        <v>212</v>
      </c>
      <c r="BM250" s="165" t="s">
        <v>2838</v>
      </c>
    </row>
    <row r="251" spans="1:65" s="2" customFormat="1" ht="10">
      <c r="A251" s="37"/>
      <c r="B251" s="38"/>
      <c r="C251" s="39"/>
      <c r="D251" s="215" t="s">
        <v>253</v>
      </c>
      <c r="E251" s="39"/>
      <c r="F251" s="216" t="s">
        <v>1125</v>
      </c>
      <c r="G251" s="39"/>
      <c r="H251" s="39"/>
      <c r="I251" s="169"/>
      <c r="J251" s="39"/>
      <c r="K251" s="39"/>
      <c r="L251" s="42"/>
      <c r="M251" s="170"/>
      <c r="N251" s="171"/>
      <c r="O251" s="67"/>
      <c r="P251" s="67"/>
      <c r="Q251" s="67"/>
      <c r="R251" s="67"/>
      <c r="S251" s="67"/>
      <c r="T251" s="68"/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  <c r="AE251" s="37"/>
      <c r="AT251" s="19" t="s">
        <v>253</v>
      </c>
      <c r="AU251" s="19" t="s">
        <v>89</v>
      </c>
    </row>
    <row r="252" spans="1:65" s="13" customFormat="1" ht="10">
      <c r="B252" s="204"/>
      <c r="C252" s="205"/>
      <c r="D252" s="167" t="s">
        <v>247</v>
      </c>
      <c r="E252" s="206" t="s">
        <v>35</v>
      </c>
      <c r="F252" s="207" t="s">
        <v>2833</v>
      </c>
      <c r="G252" s="205"/>
      <c r="H252" s="208">
        <v>21.1</v>
      </c>
      <c r="I252" s="209"/>
      <c r="J252" s="205"/>
      <c r="K252" s="205"/>
      <c r="L252" s="210"/>
      <c r="M252" s="211"/>
      <c r="N252" s="212"/>
      <c r="O252" s="212"/>
      <c r="P252" s="212"/>
      <c r="Q252" s="212"/>
      <c r="R252" s="212"/>
      <c r="S252" s="212"/>
      <c r="T252" s="213"/>
      <c r="AT252" s="214" t="s">
        <v>247</v>
      </c>
      <c r="AU252" s="214" t="s">
        <v>89</v>
      </c>
      <c r="AV252" s="13" t="s">
        <v>89</v>
      </c>
      <c r="AW252" s="13" t="s">
        <v>39</v>
      </c>
      <c r="AX252" s="13" t="s">
        <v>87</v>
      </c>
      <c r="AY252" s="214" t="s">
        <v>154</v>
      </c>
    </row>
    <row r="253" spans="1:65" s="12" customFormat="1" ht="22.75" customHeight="1">
      <c r="B253" s="188"/>
      <c r="C253" s="189"/>
      <c r="D253" s="190" t="s">
        <v>78</v>
      </c>
      <c r="E253" s="202" t="s">
        <v>630</v>
      </c>
      <c r="F253" s="202" t="s">
        <v>631</v>
      </c>
      <c r="G253" s="189"/>
      <c r="H253" s="189"/>
      <c r="I253" s="192"/>
      <c r="J253" s="203">
        <f>BK253</f>
        <v>3564.68</v>
      </c>
      <c r="K253" s="189"/>
      <c r="L253" s="194"/>
      <c r="M253" s="195"/>
      <c r="N253" s="196"/>
      <c r="O253" s="196"/>
      <c r="P253" s="197">
        <f>SUM(P254:P255)</f>
        <v>0</v>
      </c>
      <c r="Q253" s="196"/>
      <c r="R253" s="197">
        <f>SUM(R254:R255)</f>
        <v>0</v>
      </c>
      <c r="S253" s="196"/>
      <c r="T253" s="198">
        <f>SUM(T254:T255)</f>
        <v>0</v>
      </c>
      <c r="AR253" s="199" t="s">
        <v>87</v>
      </c>
      <c r="AT253" s="200" t="s">
        <v>78</v>
      </c>
      <c r="AU253" s="200" t="s">
        <v>87</v>
      </c>
      <c r="AY253" s="199" t="s">
        <v>154</v>
      </c>
      <c r="BK253" s="201">
        <f>SUM(BK254:BK255)</f>
        <v>3564.68</v>
      </c>
    </row>
    <row r="254" spans="1:65" s="2" customFormat="1" ht="24.15" customHeight="1">
      <c r="A254" s="37"/>
      <c r="B254" s="38"/>
      <c r="C254" s="154" t="s">
        <v>559</v>
      </c>
      <c r="D254" s="154" t="s">
        <v>149</v>
      </c>
      <c r="E254" s="155" t="s">
        <v>1288</v>
      </c>
      <c r="F254" s="156" t="s">
        <v>1289</v>
      </c>
      <c r="G254" s="157" t="s">
        <v>562</v>
      </c>
      <c r="H254" s="158">
        <v>3.073</v>
      </c>
      <c r="I254" s="159">
        <v>1160</v>
      </c>
      <c r="J254" s="160">
        <f>ROUND(I254*H254,2)</f>
        <v>3564.68</v>
      </c>
      <c r="K254" s="156" t="s">
        <v>251</v>
      </c>
      <c r="L254" s="42"/>
      <c r="M254" s="161" t="s">
        <v>35</v>
      </c>
      <c r="N254" s="162" t="s">
        <v>50</v>
      </c>
      <c r="O254" s="67"/>
      <c r="P254" s="163">
        <f>O254*H254</f>
        <v>0</v>
      </c>
      <c r="Q254" s="163">
        <v>0</v>
      </c>
      <c r="R254" s="163">
        <f>Q254*H254</f>
        <v>0</v>
      </c>
      <c r="S254" s="163">
        <v>0</v>
      </c>
      <c r="T254" s="164">
        <f>S254*H254</f>
        <v>0</v>
      </c>
      <c r="U254" s="37"/>
      <c r="V254" s="37"/>
      <c r="W254" s="37"/>
      <c r="X254" s="37"/>
      <c r="Y254" s="37"/>
      <c r="Z254" s="37"/>
      <c r="AA254" s="37"/>
      <c r="AB254" s="37"/>
      <c r="AC254" s="37"/>
      <c r="AD254" s="37"/>
      <c r="AE254" s="37"/>
      <c r="AR254" s="165" t="s">
        <v>163</v>
      </c>
      <c r="AT254" s="165" t="s">
        <v>149</v>
      </c>
      <c r="AU254" s="165" t="s">
        <v>89</v>
      </c>
      <c r="AY254" s="19" t="s">
        <v>154</v>
      </c>
      <c r="BE254" s="166">
        <f>IF(N254="základní",J254,0)</f>
        <v>3564.68</v>
      </c>
      <c r="BF254" s="166">
        <f>IF(N254="snížená",J254,0)</f>
        <v>0</v>
      </c>
      <c r="BG254" s="166">
        <f>IF(N254="zákl. přenesená",J254,0)</f>
        <v>0</v>
      </c>
      <c r="BH254" s="166">
        <f>IF(N254="sníž. přenesená",J254,0)</f>
        <v>0</v>
      </c>
      <c r="BI254" s="166">
        <f>IF(N254="nulová",J254,0)</f>
        <v>0</v>
      </c>
      <c r="BJ254" s="19" t="s">
        <v>87</v>
      </c>
      <c r="BK254" s="166">
        <f>ROUND(I254*H254,2)</f>
        <v>3564.68</v>
      </c>
      <c r="BL254" s="19" t="s">
        <v>163</v>
      </c>
      <c r="BM254" s="165" t="s">
        <v>2839</v>
      </c>
    </row>
    <row r="255" spans="1:65" s="2" customFormat="1" ht="10">
      <c r="A255" s="37"/>
      <c r="B255" s="38"/>
      <c r="C255" s="39"/>
      <c r="D255" s="215" t="s">
        <v>253</v>
      </c>
      <c r="E255" s="39"/>
      <c r="F255" s="216" t="s">
        <v>1291</v>
      </c>
      <c r="G255" s="39"/>
      <c r="H255" s="39"/>
      <c r="I255" s="169"/>
      <c r="J255" s="39"/>
      <c r="K255" s="39"/>
      <c r="L255" s="42"/>
      <c r="M255" s="249"/>
      <c r="N255" s="250"/>
      <c r="O255" s="174"/>
      <c r="P255" s="174"/>
      <c r="Q255" s="174"/>
      <c r="R255" s="174"/>
      <c r="S255" s="174"/>
      <c r="T255" s="251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  <c r="AE255" s="37"/>
      <c r="AT255" s="19" t="s">
        <v>253</v>
      </c>
      <c r="AU255" s="19" t="s">
        <v>89</v>
      </c>
    </row>
    <row r="256" spans="1:65" s="2" customFormat="1" ht="7" customHeight="1">
      <c r="A256" s="37"/>
      <c r="B256" s="50"/>
      <c r="C256" s="51"/>
      <c r="D256" s="51"/>
      <c r="E256" s="51"/>
      <c r="F256" s="51"/>
      <c r="G256" s="51"/>
      <c r="H256" s="51"/>
      <c r="I256" s="51"/>
      <c r="J256" s="51"/>
      <c r="K256" s="51"/>
      <c r="L256" s="42"/>
      <c r="M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  <c r="AE256" s="37"/>
    </row>
  </sheetData>
  <sheetProtection algorithmName="SHA-512" hashValue="AQBm75Vi3hPQsZTGKwBLkNQDUPZwZWXPsmOReSxHaVsApfhUi4QLfvc+qELEw4g/YdppLlo7qfze5COyip3a3g==" saltValue="We32u6aWqbadZMFoiogsaawJykbLBS+eJnwp9OVgEefCcyDeiw/S2Bl11z/Jf2lYfnM7nct64minY0TUwBqt/A==" spinCount="100000" sheet="1" objects="1" scenarios="1" formatColumns="0" formatRows="0" autoFilter="0"/>
  <autoFilter ref="C85:K255"/>
  <mergeCells count="9">
    <mergeCell ref="E50:H50"/>
    <mergeCell ref="E76:H76"/>
    <mergeCell ref="E78:H78"/>
    <mergeCell ref="L2:V2"/>
    <mergeCell ref="E7:H7"/>
    <mergeCell ref="E9:H9"/>
    <mergeCell ref="E18:H18"/>
    <mergeCell ref="E27:H27"/>
    <mergeCell ref="E48:H48"/>
  </mergeCells>
  <hyperlinks>
    <hyperlink ref="F90" r:id="rId1"/>
    <hyperlink ref="F93" r:id="rId2"/>
    <hyperlink ref="F96" r:id="rId3"/>
    <hyperlink ref="F101" r:id="rId4"/>
    <hyperlink ref="F106" r:id="rId5"/>
    <hyperlink ref="F111" r:id="rId6"/>
    <hyperlink ref="F116" r:id="rId7"/>
    <hyperlink ref="F121" r:id="rId8"/>
    <hyperlink ref="F126" r:id="rId9"/>
    <hyperlink ref="F129" r:id="rId10"/>
    <hyperlink ref="F133" r:id="rId11"/>
    <hyperlink ref="F136" r:id="rId12"/>
    <hyperlink ref="F139" r:id="rId13"/>
    <hyperlink ref="F144" r:id="rId14"/>
    <hyperlink ref="F148" r:id="rId15"/>
    <hyperlink ref="F155" r:id="rId16"/>
    <hyperlink ref="F162" r:id="rId17"/>
    <hyperlink ref="F165" r:id="rId18"/>
    <hyperlink ref="F169" r:id="rId19"/>
    <hyperlink ref="F173" r:id="rId20"/>
    <hyperlink ref="F177" r:id="rId21"/>
    <hyperlink ref="F181" r:id="rId22"/>
    <hyperlink ref="F185" r:id="rId23"/>
    <hyperlink ref="F195" r:id="rId24"/>
    <hyperlink ref="F199" r:id="rId25"/>
    <hyperlink ref="F207" r:id="rId26"/>
    <hyperlink ref="F213" r:id="rId27"/>
    <hyperlink ref="F219" r:id="rId28"/>
    <hyperlink ref="F226" r:id="rId29"/>
    <hyperlink ref="F231" r:id="rId30"/>
    <hyperlink ref="F235" r:id="rId31"/>
    <hyperlink ref="F239" r:id="rId32"/>
    <hyperlink ref="F242" r:id="rId33"/>
    <hyperlink ref="F245" r:id="rId34"/>
    <hyperlink ref="F248" r:id="rId35"/>
    <hyperlink ref="F251" r:id="rId36"/>
    <hyperlink ref="F255" r:id="rId37"/>
  </hyperlinks>
  <pageMargins left="0.39374999999999999" right="0.39374999999999999" top="0.39374999999999999" bottom="0.39374999999999999" header="0" footer="0"/>
  <pageSetup paperSize="9" scale="84" fitToHeight="100" orientation="landscape" blackAndWhite="1" r:id="rId38"/>
  <headerFooter>
    <oddFooter>&amp;CStrana &amp;P z &amp;N</oddFooter>
  </headerFooter>
  <drawing r:id="rId39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19"/>
  <sheetViews>
    <sheetView showGridLines="0" topLeftCell="A58" zoomScale="110" zoomScaleNormal="110" workbookViewId="0"/>
  </sheetViews>
  <sheetFormatPr defaultRowHeight="14.5"/>
  <cols>
    <col min="1" max="1" width="8.33203125" style="252" customWidth="1"/>
    <col min="2" max="2" width="1.6640625" style="252" customWidth="1"/>
    <col min="3" max="4" width="5" style="252" customWidth="1"/>
    <col min="5" max="5" width="11.6640625" style="252" customWidth="1"/>
    <col min="6" max="6" width="9.109375" style="252" customWidth="1"/>
    <col min="7" max="7" width="5" style="252" customWidth="1"/>
    <col min="8" max="8" width="77.77734375" style="252" customWidth="1"/>
    <col min="9" max="10" width="20" style="252" customWidth="1"/>
    <col min="11" max="11" width="1.6640625" style="252" customWidth="1"/>
  </cols>
  <sheetData>
    <row r="1" spans="2:11" s="1" customFormat="1" ht="37.5" customHeight="1"/>
    <row r="2" spans="2:11" s="1" customFormat="1" ht="7.5" customHeight="1">
      <c r="B2" s="253"/>
      <c r="C2" s="254"/>
      <c r="D2" s="254"/>
      <c r="E2" s="254"/>
      <c r="F2" s="254"/>
      <c r="G2" s="254"/>
      <c r="H2" s="254"/>
      <c r="I2" s="254"/>
      <c r="J2" s="254"/>
      <c r="K2" s="255"/>
    </row>
    <row r="3" spans="2:11" s="16" customFormat="1" ht="45" customHeight="1">
      <c r="B3" s="256"/>
      <c r="C3" s="395" t="s">
        <v>2840</v>
      </c>
      <c r="D3" s="395"/>
      <c r="E3" s="395"/>
      <c r="F3" s="395"/>
      <c r="G3" s="395"/>
      <c r="H3" s="395"/>
      <c r="I3" s="395"/>
      <c r="J3" s="395"/>
      <c r="K3" s="257"/>
    </row>
    <row r="4" spans="2:11" s="1" customFormat="1" ht="25.5" customHeight="1">
      <c r="B4" s="258"/>
      <c r="C4" s="394" t="s">
        <v>2841</v>
      </c>
      <c r="D4" s="394"/>
      <c r="E4" s="394"/>
      <c r="F4" s="394"/>
      <c r="G4" s="394"/>
      <c r="H4" s="394"/>
      <c r="I4" s="394"/>
      <c r="J4" s="394"/>
      <c r="K4" s="259"/>
    </row>
    <row r="5" spans="2:11" s="1" customFormat="1" ht="5.25" customHeight="1">
      <c r="B5" s="258"/>
      <c r="C5" s="260"/>
      <c r="D5" s="260"/>
      <c r="E5" s="260"/>
      <c r="F5" s="260"/>
      <c r="G5" s="260"/>
      <c r="H5" s="260"/>
      <c r="I5" s="260"/>
      <c r="J5" s="260"/>
      <c r="K5" s="259"/>
    </row>
    <row r="6" spans="2:11" s="1" customFormat="1" ht="15" customHeight="1">
      <c r="B6" s="258"/>
      <c r="C6" s="393" t="s">
        <v>2842</v>
      </c>
      <c r="D6" s="393"/>
      <c r="E6" s="393"/>
      <c r="F6" s="393"/>
      <c r="G6" s="393"/>
      <c r="H6" s="393"/>
      <c r="I6" s="393"/>
      <c r="J6" s="393"/>
      <c r="K6" s="259"/>
    </row>
    <row r="7" spans="2:11" s="1" customFormat="1" ht="15" customHeight="1">
      <c r="B7" s="262"/>
      <c r="C7" s="393" t="s">
        <v>2843</v>
      </c>
      <c r="D7" s="393"/>
      <c r="E7" s="393"/>
      <c r="F7" s="393"/>
      <c r="G7" s="393"/>
      <c r="H7" s="393"/>
      <c r="I7" s="393"/>
      <c r="J7" s="393"/>
      <c r="K7" s="259"/>
    </row>
    <row r="8" spans="2:11" s="1" customFormat="1" ht="12.75" customHeight="1">
      <c r="B8" s="262"/>
      <c r="C8" s="261"/>
      <c r="D8" s="261"/>
      <c r="E8" s="261"/>
      <c r="F8" s="261"/>
      <c r="G8" s="261"/>
      <c r="H8" s="261"/>
      <c r="I8" s="261"/>
      <c r="J8" s="261"/>
      <c r="K8" s="259"/>
    </row>
    <row r="9" spans="2:11" s="1" customFormat="1" ht="15" customHeight="1">
      <c r="B9" s="262"/>
      <c r="C9" s="393" t="s">
        <v>2844</v>
      </c>
      <c r="D9" s="393"/>
      <c r="E9" s="393"/>
      <c r="F9" s="393"/>
      <c r="G9" s="393"/>
      <c r="H9" s="393"/>
      <c r="I9" s="393"/>
      <c r="J9" s="393"/>
      <c r="K9" s="259"/>
    </row>
    <row r="10" spans="2:11" s="1" customFormat="1" ht="15" customHeight="1">
      <c r="B10" s="262"/>
      <c r="C10" s="261"/>
      <c r="D10" s="393" t="s">
        <v>2845</v>
      </c>
      <c r="E10" s="393"/>
      <c r="F10" s="393"/>
      <c r="G10" s="393"/>
      <c r="H10" s="393"/>
      <c r="I10" s="393"/>
      <c r="J10" s="393"/>
      <c r="K10" s="259"/>
    </row>
    <row r="11" spans="2:11" s="1" customFormat="1" ht="15" customHeight="1">
      <c r="B11" s="262"/>
      <c r="C11" s="263"/>
      <c r="D11" s="393" t="s">
        <v>2846</v>
      </c>
      <c r="E11" s="393"/>
      <c r="F11" s="393"/>
      <c r="G11" s="393"/>
      <c r="H11" s="393"/>
      <c r="I11" s="393"/>
      <c r="J11" s="393"/>
      <c r="K11" s="259"/>
    </row>
    <row r="12" spans="2:11" s="1" customFormat="1" ht="15" customHeight="1">
      <c r="B12" s="262"/>
      <c r="C12" s="263"/>
      <c r="D12" s="261"/>
      <c r="E12" s="261"/>
      <c r="F12" s="261"/>
      <c r="G12" s="261"/>
      <c r="H12" s="261"/>
      <c r="I12" s="261"/>
      <c r="J12" s="261"/>
      <c r="K12" s="259"/>
    </row>
    <row r="13" spans="2:11" s="1" customFormat="1" ht="15" customHeight="1">
      <c r="B13" s="262"/>
      <c r="C13" s="263"/>
      <c r="D13" s="264" t="s">
        <v>2847</v>
      </c>
      <c r="E13" s="261"/>
      <c r="F13" s="261"/>
      <c r="G13" s="261"/>
      <c r="H13" s="261"/>
      <c r="I13" s="261"/>
      <c r="J13" s="261"/>
      <c r="K13" s="259"/>
    </row>
    <row r="14" spans="2:11" s="1" customFormat="1" ht="12.75" customHeight="1">
      <c r="B14" s="262"/>
      <c r="C14" s="263"/>
      <c r="D14" s="263"/>
      <c r="E14" s="263"/>
      <c r="F14" s="263"/>
      <c r="G14" s="263"/>
      <c r="H14" s="263"/>
      <c r="I14" s="263"/>
      <c r="J14" s="263"/>
      <c r="K14" s="259"/>
    </row>
    <row r="15" spans="2:11" s="1" customFormat="1" ht="15" customHeight="1">
      <c r="B15" s="262"/>
      <c r="C15" s="263"/>
      <c r="D15" s="393" t="s">
        <v>2848</v>
      </c>
      <c r="E15" s="393"/>
      <c r="F15" s="393"/>
      <c r="G15" s="393"/>
      <c r="H15" s="393"/>
      <c r="I15" s="393"/>
      <c r="J15" s="393"/>
      <c r="K15" s="259"/>
    </row>
    <row r="16" spans="2:11" s="1" customFormat="1" ht="15" customHeight="1">
      <c r="B16" s="262"/>
      <c r="C16" s="263"/>
      <c r="D16" s="393" t="s">
        <v>2849</v>
      </c>
      <c r="E16" s="393"/>
      <c r="F16" s="393"/>
      <c r="G16" s="393"/>
      <c r="H16" s="393"/>
      <c r="I16" s="393"/>
      <c r="J16" s="393"/>
      <c r="K16" s="259"/>
    </row>
    <row r="17" spans="2:11" s="1" customFormat="1" ht="15" customHeight="1">
      <c r="B17" s="262"/>
      <c r="C17" s="263"/>
      <c r="D17" s="393" t="s">
        <v>2850</v>
      </c>
      <c r="E17" s="393"/>
      <c r="F17" s="393"/>
      <c r="G17" s="393"/>
      <c r="H17" s="393"/>
      <c r="I17" s="393"/>
      <c r="J17" s="393"/>
      <c r="K17" s="259"/>
    </row>
    <row r="18" spans="2:11" s="1" customFormat="1" ht="15" customHeight="1">
      <c r="B18" s="262"/>
      <c r="C18" s="263"/>
      <c r="D18" s="263"/>
      <c r="E18" s="265" t="s">
        <v>86</v>
      </c>
      <c r="F18" s="393" t="s">
        <v>2851</v>
      </c>
      <c r="G18" s="393"/>
      <c r="H18" s="393"/>
      <c r="I18" s="393"/>
      <c r="J18" s="393"/>
      <c r="K18" s="259"/>
    </row>
    <row r="19" spans="2:11" s="1" customFormat="1" ht="15" customHeight="1">
      <c r="B19" s="262"/>
      <c r="C19" s="263"/>
      <c r="D19" s="263"/>
      <c r="E19" s="265" t="s">
        <v>2852</v>
      </c>
      <c r="F19" s="393" t="s">
        <v>2853</v>
      </c>
      <c r="G19" s="393"/>
      <c r="H19" s="393"/>
      <c r="I19" s="393"/>
      <c r="J19" s="393"/>
      <c r="K19" s="259"/>
    </row>
    <row r="20" spans="2:11" s="1" customFormat="1" ht="15" customHeight="1">
      <c r="B20" s="262"/>
      <c r="C20" s="263"/>
      <c r="D20" s="263"/>
      <c r="E20" s="265" t="s">
        <v>2854</v>
      </c>
      <c r="F20" s="393" t="s">
        <v>2855</v>
      </c>
      <c r="G20" s="393"/>
      <c r="H20" s="393"/>
      <c r="I20" s="393"/>
      <c r="J20" s="393"/>
      <c r="K20" s="259"/>
    </row>
    <row r="21" spans="2:11" s="1" customFormat="1" ht="15" customHeight="1">
      <c r="B21" s="262"/>
      <c r="C21" s="263"/>
      <c r="D21" s="263"/>
      <c r="E21" s="265" t="s">
        <v>2856</v>
      </c>
      <c r="F21" s="393" t="s">
        <v>2857</v>
      </c>
      <c r="G21" s="393"/>
      <c r="H21" s="393"/>
      <c r="I21" s="393"/>
      <c r="J21" s="393"/>
      <c r="K21" s="259"/>
    </row>
    <row r="22" spans="2:11" s="1" customFormat="1" ht="15" customHeight="1">
      <c r="B22" s="262"/>
      <c r="C22" s="263"/>
      <c r="D22" s="263"/>
      <c r="E22" s="265" t="s">
        <v>2858</v>
      </c>
      <c r="F22" s="393" t="s">
        <v>2657</v>
      </c>
      <c r="G22" s="393"/>
      <c r="H22" s="393"/>
      <c r="I22" s="393"/>
      <c r="J22" s="393"/>
      <c r="K22" s="259"/>
    </row>
    <row r="23" spans="2:11" s="1" customFormat="1" ht="15" customHeight="1">
      <c r="B23" s="262"/>
      <c r="C23" s="263"/>
      <c r="D23" s="263"/>
      <c r="E23" s="265" t="s">
        <v>100</v>
      </c>
      <c r="F23" s="393" t="s">
        <v>2859</v>
      </c>
      <c r="G23" s="393"/>
      <c r="H23" s="393"/>
      <c r="I23" s="393"/>
      <c r="J23" s="393"/>
      <c r="K23" s="259"/>
    </row>
    <row r="24" spans="2:11" s="1" customFormat="1" ht="12.75" customHeight="1">
      <c r="B24" s="262"/>
      <c r="C24" s="263"/>
      <c r="D24" s="263"/>
      <c r="E24" s="263"/>
      <c r="F24" s="263"/>
      <c r="G24" s="263"/>
      <c r="H24" s="263"/>
      <c r="I24" s="263"/>
      <c r="J24" s="263"/>
      <c r="K24" s="259"/>
    </row>
    <row r="25" spans="2:11" s="1" customFormat="1" ht="15" customHeight="1">
      <c r="B25" s="262"/>
      <c r="C25" s="393" t="s">
        <v>2860</v>
      </c>
      <c r="D25" s="393"/>
      <c r="E25" s="393"/>
      <c r="F25" s="393"/>
      <c r="G25" s="393"/>
      <c r="H25" s="393"/>
      <c r="I25" s="393"/>
      <c r="J25" s="393"/>
      <c r="K25" s="259"/>
    </row>
    <row r="26" spans="2:11" s="1" customFormat="1" ht="15" customHeight="1">
      <c r="B26" s="262"/>
      <c r="C26" s="393" t="s">
        <v>2861</v>
      </c>
      <c r="D26" s="393"/>
      <c r="E26" s="393"/>
      <c r="F26" s="393"/>
      <c r="G26" s="393"/>
      <c r="H26" s="393"/>
      <c r="I26" s="393"/>
      <c r="J26" s="393"/>
      <c r="K26" s="259"/>
    </row>
    <row r="27" spans="2:11" s="1" customFormat="1" ht="15" customHeight="1">
      <c r="B27" s="262"/>
      <c r="C27" s="261"/>
      <c r="D27" s="393" t="s">
        <v>2862</v>
      </c>
      <c r="E27" s="393"/>
      <c r="F27" s="393"/>
      <c r="G27" s="393"/>
      <c r="H27" s="393"/>
      <c r="I27" s="393"/>
      <c r="J27" s="393"/>
      <c r="K27" s="259"/>
    </row>
    <row r="28" spans="2:11" s="1" customFormat="1" ht="15" customHeight="1">
      <c r="B28" s="262"/>
      <c r="C28" s="263"/>
      <c r="D28" s="393" t="s">
        <v>2863</v>
      </c>
      <c r="E28" s="393"/>
      <c r="F28" s="393"/>
      <c r="G28" s="393"/>
      <c r="H28" s="393"/>
      <c r="I28" s="393"/>
      <c r="J28" s="393"/>
      <c r="K28" s="259"/>
    </row>
    <row r="29" spans="2:11" s="1" customFormat="1" ht="12.75" customHeight="1">
      <c r="B29" s="262"/>
      <c r="C29" s="263"/>
      <c r="D29" s="263"/>
      <c r="E29" s="263"/>
      <c r="F29" s="263"/>
      <c r="G29" s="263"/>
      <c r="H29" s="263"/>
      <c r="I29" s="263"/>
      <c r="J29" s="263"/>
      <c r="K29" s="259"/>
    </row>
    <row r="30" spans="2:11" s="1" customFormat="1" ht="15" customHeight="1">
      <c r="B30" s="262"/>
      <c r="C30" s="263"/>
      <c r="D30" s="393" t="s">
        <v>2864</v>
      </c>
      <c r="E30" s="393"/>
      <c r="F30" s="393"/>
      <c r="G30" s="393"/>
      <c r="H30" s="393"/>
      <c r="I30" s="393"/>
      <c r="J30" s="393"/>
      <c r="K30" s="259"/>
    </row>
    <row r="31" spans="2:11" s="1" customFormat="1" ht="15" customHeight="1">
      <c r="B31" s="262"/>
      <c r="C31" s="263"/>
      <c r="D31" s="393" t="s">
        <v>2865</v>
      </c>
      <c r="E31" s="393"/>
      <c r="F31" s="393"/>
      <c r="G31" s="393"/>
      <c r="H31" s="393"/>
      <c r="I31" s="393"/>
      <c r="J31" s="393"/>
      <c r="K31" s="259"/>
    </row>
    <row r="32" spans="2:11" s="1" customFormat="1" ht="12.75" customHeight="1">
      <c r="B32" s="262"/>
      <c r="C32" s="263"/>
      <c r="D32" s="263"/>
      <c r="E32" s="263"/>
      <c r="F32" s="263"/>
      <c r="G32" s="263"/>
      <c r="H32" s="263"/>
      <c r="I32" s="263"/>
      <c r="J32" s="263"/>
      <c r="K32" s="259"/>
    </row>
    <row r="33" spans="2:11" s="1" customFormat="1" ht="15" customHeight="1">
      <c r="B33" s="262"/>
      <c r="C33" s="263"/>
      <c r="D33" s="393" t="s">
        <v>2866</v>
      </c>
      <c r="E33" s="393"/>
      <c r="F33" s="393"/>
      <c r="G33" s="393"/>
      <c r="H33" s="393"/>
      <c r="I33" s="393"/>
      <c r="J33" s="393"/>
      <c r="K33" s="259"/>
    </row>
    <row r="34" spans="2:11" s="1" customFormat="1" ht="15" customHeight="1">
      <c r="B34" s="262"/>
      <c r="C34" s="263"/>
      <c r="D34" s="393" t="s">
        <v>2867</v>
      </c>
      <c r="E34" s="393"/>
      <c r="F34" s="393"/>
      <c r="G34" s="393"/>
      <c r="H34" s="393"/>
      <c r="I34" s="393"/>
      <c r="J34" s="393"/>
      <c r="K34" s="259"/>
    </row>
    <row r="35" spans="2:11" s="1" customFormat="1" ht="15" customHeight="1">
      <c r="B35" s="262"/>
      <c r="C35" s="263"/>
      <c r="D35" s="393" t="s">
        <v>2868</v>
      </c>
      <c r="E35" s="393"/>
      <c r="F35" s="393"/>
      <c r="G35" s="393"/>
      <c r="H35" s="393"/>
      <c r="I35" s="393"/>
      <c r="J35" s="393"/>
      <c r="K35" s="259"/>
    </row>
    <row r="36" spans="2:11" s="1" customFormat="1" ht="15" customHeight="1">
      <c r="B36" s="262"/>
      <c r="C36" s="263"/>
      <c r="D36" s="261"/>
      <c r="E36" s="264" t="s">
        <v>137</v>
      </c>
      <c r="F36" s="261"/>
      <c r="G36" s="393" t="s">
        <v>2869</v>
      </c>
      <c r="H36" s="393"/>
      <c r="I36" s="393"/>
      <c r="J36" s="393"/>
      <c r="K36" s="259"/>
    </row>
    <row r="37" spans="2:11" s="1" customFormat="1" ht="30.75" customHeight="1">
      <c r="B37" s="262"/>
      <c r="C37" s="263"/>
      <c r="D37" s="261"/>
      <c r="E37" s="264" t="s">
        <v>2870</v>
      </c>
      <c r="F37" s="261"/>
      <c r="G37" s="393" t="s">
        <v>2871</v>
      </c>
      <c r="H37" s="393"/>
      <c r="I37" s="393"/>
      <c r="J37" s="393"/>
      <c r="K37" s="259"/>
    </row>
    <row r="38" spans="2:11" s="1" customFormat="1" ht="15" customHeight="1">
      <c r="B38" s="262"/>
      <c r="C38" s="263"/>
      <c r="D38" s="261"/>
      <c r="E38" s="264" t="s">
        <v>60</v>
      </c>
      <c r="F38" s="261"/>
      <c r="G38" s="393" t="s">
        <v>2872</v>
      </c>
      <c r="H38" s="393"/>
      <c r="I38" s="393"/>
      <c r="J38" s="393"/>
      <c r="K38" s="259"/>
    </row>
    <row r="39" spans="2:11" s="1" customFormat="1" ht="15" customHeight="1">
      <c r="B39" s="262"/>
      <c r="C39" s="263"/>
      <c r="D39" s="261"/>
      <c r="E39" s="264" t="s">
        <v>61</v>
      </c>
      <c r="F39" s="261"/>
      <c r="G39" s="393" t="s">
        <v>2873</v>
      </c>
      <c r="H39" s="393"/>
      <c r="I39" s="393"/>
      <c r="J39" s="393"/>
      <c r="K39" s="259"/>
    </row>
    <row r="40" spans="2:11" s="1" customFormat="1" ht="15" customHeight="1">
      <c r="B40" s="262"/>
      <c r="C40" s="263"/>
      <c r="D40" s="261"/>
      <c r="E40" s="264" t="s">
        <v>138</v>
      </c>
      <c r="F40" s="261"/>
      <c r="G40" s="393" t="s">
        <v>2874</v>
      </c>
      <c r="H40" s="393"/>
      <c r="I40" s="393"/>
      <c r="J40" s="393"/>
      <c r="K40" s="259"/>
    </row>
    <row r="41" spans="2:11" s="1" customFormat="1" ht="15" customHeight="1">
      <c r="B41" s="262"/>
      <c r="C41" s="263"/>
      <c r="D41" s="261"/>
      <c r="E41" s="264" t="s">
        <v>139</v>
      </c>
      <c r="F41" s="261"/>
      <c r="G41" s="393" t="s">
        <v>2875</v>
      </c>
      <c r="H41" s="393"/>
      <c r="I41" s="393"/>
      <c r="J41" s="393"/>
      <c r="K41" s="259"/>
    </row>
    <row r="42" spans="2:11" s="1" customFormat="1" ht="15" customHeight="1">
      <c r="B42" s="262"/>
      <c r="C42" s="263"/>
      <c r="D42" s="261"/>
      <c r="E42" s="264" t="s">
        <v>2876</v>
      </c>
      <c r="F42" s="261"/>
      <c r="G42" s="393" t="s">
        <v>2877</v>
      </c>
      <c r="H42" s="393"/>
      <c r="I42" s="393"/>
      <c r="J42" s="393"/>
      <c r="K42" s="259"/>
    </row>
    <row r="43" spans="2:11" s="1" customFormat="1" ht="15" customHeight="1">
      <c r="B43" s="262"/>
      <c r="C43" s="263"/>
      <c r="D43" s="261"/>
      <c r="E43" s="264"/>
      <c r="F43" s="261"/>
      <c r="G43" s="393" t="s">
        <v>2878</v>
      </c>
      <c r="H43" s="393"/>
      <c r="I43" s="393"/>
      <c r="J43" s="393"/>
      <c r="K43" s="259"/>
    </row>
    <row r="44" spans="2:11" s="1" customFormat="1" ht="15" customHeight="1">
      <c r="B44" s="262"/>
      <c r="C44" s="263"/>
      <c r="D44" s="261"/>
      <c r="E44" s="264" t="s">
        <v>2879</v>
      </c>
      <c r="F44" s="261"/>
      <c r="G44" s="393" t="s">
        <v>2880</v>
      </c>
      <c r="H44" s="393"/>
      <c r="I44" s="393"/>
      <c r="J44" s="393"/>
      <c r="K44" s="259"/>
    </row>
    <row r="45" spans="2:11" s="1" customFormat="1" ht="15" customHeight="1">
      <c r="B45" s="262"/>
      <c r="C45" s="263"/>
      <c r="D45" s="261"/>
      <c r="E45" s="264" t="s">
        <v>141</v>
      </c>
      <c r="F45" s="261"/>
      <c r="G45" s="393" t="s">
        <v>2881</v>
      </c>
      <c r="H45" s="393"/>
      <c r="I45" s="393"/>
      <c r="J45" s="393"/>
      <c r="K45" s="259"/>
    </row>
    <row r="46" spans="2:11" s="1" customFormat="1" ht="12.75" customHeight="1">
      <c r="B46" s="262"/>
      <c r="C46" s="263"/>
      <c r="D46" s="261"/>
      <c r="E46" s="261"/>
      <c r="F46" s="261"/>
      <c r="G46" s="261"/>
      <c r="H46" s="261"/>
      <c r="I46" s="261"/>
      <c r="J46" s="261"/>
      <c r="K46" s="259"/>
    </row>
    <row r="47" spans="2:11" s="1" customFormat="1" ht="15" customHeight="1">
      <c r="B47" s="262"/>
      <c r="C47" s="263"/>
      <c r="D47" s="393" t="s">
        <v>2882</v>
      </c>
      <c r="E47" s="393"/>
      <c r="F47" s="393"/>
      <c r="G47" s="393"/>
      <c r="H47" s="393"/>
      <c r="I47" s="393"/>
      <c r="J47" s="393"/>
      <c r="K47" s="259"/>
    </row>
    <row r="48" spans="2:11" s="1" customFormat="1" ht="15" customHeight="1">
      <c r="B48" s="262"/>
      <c r="C48" s="263"/>
      <c r="D48" s="263"/>
      <c r="E48" s="393" t="s">
        <v>2883</v>
      </c>
      <c r="F48" s="393"/>
      <c r="G48" s="393"/>
      <c r="H48" s="393"/>
      <c r="I48" s="393"/>
      <c r="J48" s="393"/>
      <c r="K48" s="259"/>
    </row>
    <row r="49" spans="2:11" s="1" customFormat="1" ht="15" customHeight="1">
      <c r="B49" s="262"/>
      <c r="C49" s="263"/>
      <c r="D49" s="263"/>
      <c r="E49" s="393" t="s">
        <v>2884</v>
      </c>
      <c r="F49" s="393"/>
      <c r="G49" s="393"/>
      <c r="H49" s="393"/>
      <c r="I49" s="393"/>
      <c r="J49" s="393"/>
      <c r="K49" s="259"/>
    </row>
    <row r="50" spans="2:11" s="1" customFormat="1" ht="15" customHeight="1">
      <c r="B50" s="262"/>
      <c r="C50" s="263"/>
      <c r="D50" s="263"/>
      <c r="E50" s="393" t="s">
        <v>2885</v>
      </c>
      <c r="F50" s="393"/>
      <c r="G50" s="393"/>
      <c r="H50" s="393"/>
      <c r="I50" s="393"/>
      <c r="J50" s="393"/>
      <c r="K50" s="259"/>
    </row>
    <row r="51" spans="2:11" s="1" customFormat="1" ht="15" customHeight="1">
      <c r="B51" s="262"/>
      <c r="C51" s="263"/>
      <c r="D51" s="393" t="s">
        <v>2886</v>
      </c>
      <c r="E51" s="393"/>
      <c r="F51" s="393"/>
      <c r="G51" s="393"/>
      <c r="H51" s="393"/>
      <c r="I51" s="393"/>
      <c r="J51" s="393"/>
      <c r="K51" s="259"/>
    </row>
    <row r="52" spans="2:11" s="1" customFormat="1" ht="25.5" customHeight="1">
      <c r="B52" s="258"/>
      <c r="C52" s="394" t="s">
        <v>2887</v>
      </c>
      <c r="D52" s="394"/>
      <c r="E52" s="394"/>
      <c r="F52" s="394"/>
      <c r="G52" s="394"/>
      <c r="H52" s="394"/>
      <c r="I52" s="394"/>
      <c r="J52" s="394"/>
      <c r="K52" s="259"/>
    </row>
    <row r="53" spans="2:11" s="1" customFormat="1" ht="5.25" customHeight="1">
      <c r="B53" s="258"/>
      <c r="C53" s="260"/>
      <c r="D53" s="260"/>
      <c r="E53" s="260"/>
      <c r="F53" s="260"/>
      <c r="G53" s="260"/>
      <c r="H53" s="260"/>
      <c r="I53" s="260"/>
      <c r="J53" s="260"/>
      <c r="K53" s="259"/>
    </row>
    <row r="54" spans="2:11" s="1" customFormat="1" ht="15" customHeight="1">
      <c r="B54" s="258"/>
      <c r="C54" s="393" t="s">
        <v>2888</v>
      </c>
      <c r="D54" s="393"/>
      <c r="E54" s="393"/>
      <c r="F54" s="393"/>
      <c r="G54" s="393"/>
      <c r="H54" s="393"/>
      <c r="I54" s="393"/>
      <c r="J54" s="393"/>
      <c r="K54" s="259"/>
    </row>
    <row r="55" spans="2:11" s="1" customFormat="1" ht="15" customHeight="1">
      <c r="B55" s="258"/>
      <c r="C55" s="393" t="s">
        <v>2889</v>
      </c>
      <c r="D55" s="393"/>
      <c r="E55" s="393"/>
      <c r="F55" s="393"/>
      <c r="G55" s="393"/>
      <c r="H55" s="393"/>
      <c r="I55" s="393"/>
      <c r="J55" s="393"/>
      <c r="K55" s="259"/>
    </row>
    <row r="56" spans="2:11" s="1" customFormat="1" ht="12.75" customHeight="1">
      <c r="B56" s="258"/>
      <c r="C56" s="261"/>
      <c r="D56" s="261"/>
      <c r="E56" s="261"/>
      <c r="F56" s="261"/>
      <c r="G56" s="261"/>
      <c r="H56" s="261"/>
      <c r="I56" s="261"/>
      <c r="J56" s="261"/>
      <c r="K56" s="259"/>
    </row>
    <row r="57" spans="2:11" s="1" customFormat="1" ht="15" customHeight="1">
      <c r="B57" s="258"/>
      <c r="C57" s="393" t="s">
        <v>2890</v>
      </c>
      <c r="D57" s="393"/>
      <c r="E57" s="393"/>
      <c r="F57" s="393"/>
      <c r="G57" s="393"/>
      <c r="H57" s="393"/>
      <c r="I57" s="393"/>
      <c r="J57" s="393"/>
      <c r="K57" s="259"/>
    </row>
    <row r="58" spans="2:11" s="1" customFormat="1" ht="15" customHeight="1">
      <c r="B58" s="258"/>
      <c r="C58" s="263"/>
      <c r="D58" s="393" t="s">
        <v>2891</v>
      </c>
      <c r="E58" s="393"/>
      <c r="F58" s="393"/>
      <c r="G58" s="393"/>
      <c r="H58" s="393"/>
      <c r="I58" s="393"/>
      <c r="J58" s="393"/>
      <c r="K58" s="259"/>
    </row>
    <row r="59" spans="2:11" s="1" customFormat="1" ht="15" customHeight="1">
      <c r="B59" s="258"/>
      <c r="C59" s="263"/>
      <c r="D59" s="393" t="s">
        <v>2892</v>
      </c>
      <c r="E59" s="393"/>
      <c r="F59" s="393"/>
      <c r="G59" s="393"/>
      <c r="H59" s="393"/>
      <c r="I59" s="393"/>
      <c r="J59" s="393"/>
      <c r="K59" s="259"/>
    </row>
    <row r="60" spans="2:11" s="1" customFormat="1" ht="15" customHeight="1">
      <c r="B60" s="258"/>
      <c r="C60" s="263"/>
      <c r="D60" s="393" t="s">
        <v>2893</v>
      </c>
      <c r="E60" s="393"/>
      <c r="F60" s="393"/>
      <c r="G60" s="393"/>
      <c r="H60" s="393"/>
      <c r="I60" s="393"/>
      <c r="J60" s="393"/>
      <c r="K60" s="259"/>
    </row>
    <row r="61" spans="2:11" s="1" customFormat="1" ht="15" customHeight="1">
      <c r="B61" s="258"/>
      <c r="C61" s="263"/>
      <c r="D61" s="393" t="s">
        <v>2894</v>
      </c>
      <c r="E61" s="393"/>
      <c r="F61" s="393"/>
      <c r="G61" s="393"/>
      <c r="H61" s="393"/>
      <c r="I61" s="393"/>
      <c r="J61" s="393"/>
      <c r="K61" s="259"/>
    </row>
    <row r="62" spans="2:11" s="1" customFormat="1" ht="15" customHeight="1">
      <c r="B62" s="258"/>
      <c r="C62" s="263"/>
      <c r="D62" s="396" t="s">
        <v>2895</v>
      </c>
      <c r="E62" s="396"/>
      <c r="F62" s="396"/>
      <c r="G62" s="396"/>
      <c r="H62" s="396"/>
      <c r="I62" s="396"/>
      <c r="J62" s="396"/>
      <c r="K62" s="259"/>
    </row>
    <row r="63" spans="2:11" s="1" customFormat="1" ht="15" customHeight="1">
      <c r="B63" s="258"/>
      <c r="C63" s="263"/>
      <c r="D63" s="393" t="s">
        <v>2896</v>
      </c>
      <c r="E63" s="393"/>
      <c r="F63" s="393"/>
      <c r="G63" s="393"/>
      <c r="H63" s="393"/>
      <c r="I63" s="393"/>
      <c r="J63" s="393"/>
      <c r="K63" s="259"/>
    </row>
    <row r="64" spans="2:11" s="1" customFormat="1" ht="12.75" customHeight="1">
      <c r="B64" s="258"/>
      <c r="C64" s="263"/>
      <c r="D64" s="263"/>
      <c r="E64" s="266"/>
      <c r="F64" s="263"/>
      <c r="G64" s="263"/>
      <c r="H64" s="263"/>
      <c r="I64" s="263"/>
      <c r="J64" s="263"/>
      <c r="K64" s="259"/>
    </row>
    <row r="65" spans="2:11" s="1" customFormat="1" ht="15" customHeight="1">
      <c r="B65" s="258"/>
      <c r="C65" s="263"/>
      <c r="D65" s="393" t="s">
        <v>2897</v>
      </c>
      <c r="E65" s="393"/>
      <c r="F65" s="393"/>
      <c r="G65" s="393"/>
      <c r="H65" s="393"/>
      <c r="I65" s="393"/>
      <c r="J65" s="393"/>
      <c r="K65" s="259"/>
    </row>
    <row r="66" spans="2:11" s="1" customFormat="1" ht="15" customHeight="1">
      <c r="B66" s="258"/>
      <c r="C66" s="263"/>
      <c r="D66" s="396" t="s">
        <v>2898</v>
      </c>
      <c r="E66" s="396"/>
      <c r="F66" s="396"/>
      <c r="G66" s="396"/>
      <c r="H66" s="396"/>
      <c r="I66" s="396"/>
      <c r="J66" s="396"/>
      <c r="K66" s="259"/>
    </row>
    <row r="67" spans="2:11" s="1" customFormat="1" ht="15" customHeight="1">
      <c r="B67" s="258"/>
      <c r="C67" s="263"/>
      <c r="D67" s="393" t="s">
        <v>2899</v>
      </c>
      <c r="E67" s="393"/>
      <c r="F67" s="393"/>
      <c r="G67" s="393"/>
      <c r="H67" s="393"/>
      <c r="I67" s="393"/>
      <c r="J67" s="393"/>
      <c r="K67" s="259"/>
    </row>
    <row r="68" spans="2:11" s="1" customFormat="1" ht="15" customHeight="1">
      <c r="B68" s="258"/>
      <c r="C68" s="263"/>
      <c r="D68" s="393" t="s">
        <v>2900</v>
      </c>
      <c r="E68" s="393"/>
      <c r="F68" s="393"/>
      <c r="G68" s="393"/>
      <c r="H68" s="393"/>
      <c r="I68" s="393"/>
      <c r="J68" s="393"/>
      <c r="K68" s="259"/>
    </row>
    <row r="69" spans="2:11" s="1" customFormat="1" ht="15" customHeight="1">
      <c r="B69" s="258"/>
      <c r="C69" s="263"/>
      <c r="D69" s="393" t="s">
        <v>2901</v>
      </c>
      <c r="E69" s="393"/>
      <c r="F69" s="393"/>
      <c r="G69" s="393"/>
      <c r="H69" s="393"/>
      <c r="I69" s="393"/>
      <c r="J69" s="393"/>
      <c r="K69" s="259"/>
    </row>
    <row r="70" spans="2:11" s="1" customFormat="1" ht="15" customHeight="1">
      <c r="B70" s="258"/>
      <c r="C70" s="263"/>
      <c r="D70" s="393" t="s">
        <v>2902</v>
      </c>
      <c r="E70" s="393"/>
      <c r="F70" s="393"/>
      <c r="G70" s="393"/>
      <c r="H70" s="393"/>
      <c r="I70" s="393"/>
      <c r="J70" s="393"/>
      <c r="K70" s="259"/>
    </row>
    <row r="71" spans="2:11" s="1" customFormat="1" ht="12.75" customHeight="1">
      <c r="B71" s="267"/>
      <c r="C71" s="268"/>
      <c r="D71" s="268"/>
      <c r="E71" s="268"/>
      <c r="F71" s="268"/>
      <c r="G71" s="268"/>
      <c r="H71" s="268"/>
      <c r="I71" s="268"/>
      <c r="J71" s="268"/>
      <c r="K71" s="269"/>
    </row>
    <row r="72" spans="2:11" s="1" customFormat="1" ht="18.75" customHeight="1">
      <c r="B72" s="270"/>
      <c r="C72" s="270"/>
      <c r="D72" s="270"/>
      <c r="E72" s="270"/>
      <c r="F72" s="270"/>
      <c r="G72" s="270"/>
      <c r="H72" s="270"/>
      <c r="I72" s="270"/>
      <c r="J72" s="270"/>
      <c r="K72" s="271"/>
    </row>
    <row r="73" spans="2:11" s="1" customFormat="1" ht="18.75" customHeight="1">
      <c r="B73" s="271"/>
      <c r="C73" s="271"/>
      <c r="D73" s="271"/>
      <c r="E73" s="271"/>
      <c r="F73" s="271"/>
      <c r="G73" s="271"/>
      <c r="H73" s="271"/>
      <c r="I73" s="271"/>
      <c r="J73" s="271"/>
      <c r="K73" s="271"/>
    </row>
    <row r="74" spans="2:11" s="1" customFormat="1" ht="7.5" customHeight="1">
      <c r="B74" s="272"/>
      <c r="C74" s="273"/>
      <c r="D74" s="273"/>
      <c r="E74" s="273"/>
      <c r="F74" s="273"/>
      <c r="G74" s="273"/>
      <c r="H74" s="273"/>
      <c r="I74" s="273"/>
      <c r="J74" s="273"/>
      <c r="K74" s="274"/>
    </row>
    <row r="75" spans="2:11" s="1" customFormat="1" ht="45" customHeight="1">
      <c r="B75" s="275"/>
      <c r="C75" s="397" t="s">
        <v>2903</v>
      </c>
      <c r="D75" s="397"/>
      <c r="E75" s="397"/>
      <c r="F75" s="397"/>
      <c r="G75" s="397"/>
      <c r="H75" s="397"/>
      <c r="I75" s="397"/>
      <c r="J75" s="397"/>
      <c r="K75" s="276"/>
    </row>
    <row r="76" spans="2:11" s="1" customFormat="1" ht="17.25" customHeight="1">
      <c r="B76" s="275"/>
      <c r="C76" s="277" t="s">
        <v>2904</v>
      </c>
      <c r="D76" s="277"/>
      <c r="E76" s="277"/>
      <c r="F76" s="277" t="s">
        <v>2905</v>
      </c>
      <c r="G76" s="278"/>
      <c r="H76" s="277" t="s">
        <v>61</v>
      </c>
      <c r="I76" s="277" t="s">
        <v>64</v>
      </c>
      <c r="J76" s="277" t="s">
        <v>2906</v>
      </c>
      <c r="K76" s="276"/>
    </row>
    <row r="77" spans="2:11" s="1" customFormat="1" ht="17.25" customHeight="1">
      <c r="B77" s="275"/>
      <c r="C77" s="279" t="s">
        <v>2907</v>
      </c>
      <c r="D77" s="279"/>
      <c r="E77" s="279"/>
      <c r="F77" s="280" t="s">
        <v>2908</v>
      </c>
      <c r="G77" s="281"/>
      <c r="H77" s="279"/>
      <c r="I77" s="279"/>
      <c r="J77" s="279" t="s">
        <v>2909</v>
      </c>
      <c r="K77" s="276"/>
    </row>
    <row r="78" spans="2:11" s="1" customFormat="1" ht="5.25" customHeight="1">
      <c r="B78" s="275"/>
      <c r="C78" s="282"/>
      <c r="D78" s="282"/>
      <c r="E78" s="282"/>
      <c r="F78" s="282"/>
      <c r="G78" s="283"/>
      <c r="H78" s="282"/>
      <c r="I78" s="282"/>
      <c r="J78" s="282"/>
      <c r="K78" s="276"/>
    </row>
    <row r="79" spans="2:11" s="1" customFormat="1" ht="15" customHeight="1">
      <c r="B79" s="275"/>
      <c r="C79" s="264" t="s">
        <v>60</v>
      </c>
      <c r="D79" s="284"/>
      <c r="E79" s="284"/>
      <c r="F79" s="285" t="s">
        <v>2910</v>
      </c>
      <c r="G79" s="286"/>
      <c r="H79" s="264" t="s">
        <v>2911</v>
      </c>
      <c r="I79" s="264" t="s">
        <v>2912</v>
      </c>
      <c r="J79" s="264">
        <v>20</v>
      </c>
      <c r="K79" s="276"/>
    </row>
    <row r="80" spans="2:11" s="1" customFormat="1" ht="15" customHeight="1">
      <c r="B80" s="275"/>
      <c r="C80" s="264" t="s">
        <v>2913</v>
      </c>
      <c r="D80" s="264"/>
      <c r="E80" s="264"/>
      <c r="F80" s="285" t="s">
        <v>2910</v>
      </c>
      <c r="G80" s="286"/>
      <c r="H80" s="264" t="s">
        <v>2914</v>
      </c>
      <c r="I80" s="264" t="s">
        <v>2912</v>
      </c>
      <c r="J80" s="264">
        <v>120</v>
      </c>
      <c r="K80" s="276"/>
    </row>
    <row r="81" spans="2:11" s="1" customFormat="1" ht="15" customHeight="1">
      <c r="B81" s="287"/>
      <c r="C81" s="264" t="s">
        <v>2915</v>
      </c>
      <c r="D81" s="264"/>
      <c r="E81" s="264"/>
      <c r="F81" s="285" t="s">
        <v>2916</v>
      </c>
      <c r="G81" s="286"/>
      <c r="H81" s="264" t="s">
        <v>2917</v>
      </c>
      <c r="I81" s="264" t="s">
        <v>2912</v>
      </c>
      <c r="J81" s="264">
        <v>50</v>
      </c>
      <c r="K81" s="276"/>
    </row>
    <row r="82" spans="2:11" s="1" customFormat="1" ht="15" customHeight="1">
      <c r="B82" s="287"/>
      <c r="C82" s="264" t="s">
        <v>2918</v>
      </c>
      <c r="D82" s="264"/>
      <c r="E82" s="264"/>
      <c r="F82" s="285" t="s">
        <v>2910</v>
      </c>
      <c r="G82" s="286"/>
      <c r="H82" s="264" t="s">
        <v>2919</v>
      </c>
      <c r="I82" s="264" t="s">
        <v>2920</v>
      </c>
      <c r="J82" s="264"/>
      <c r="K82" s="276"/>
    </row>
    <row r="83" spans="2:11" s="1" customFormat="1" ht="15" customHeight="1">
      <c r="B83" s="287"/>
      <c r="C83" s="288" t="s">
        <v>2921</v>
      </c>
      <c r="D83" s="288"/>
      <c r="E83" s="288"/>
      <c r="F83" s="289" t="s">
        <v>2916</v>
      </c>
      <c r="G83" s="288"/>
      <c r="H83" s="288" t="s">
        <v>2922</v>
      </c>
      <c r="I83" s="288" t="s">
        <v>2912</v>
      </c>
      <c r="J83" s="288">
        <v>15</v>
      </c>
      <c r="K83" s="276"/>
    </row>
    <row r="84" spans="2:11" s="1" customFormat="1" ht="15" customHeight="1">
      <c r="B84" s="287"/>
      <c r="C84" s="288" t="s">
        <v>2923</v>
      </c>
      <c r="D84" s="288"/>
      <c r="E84" s="288"/>
      <c r="F84" s="289" t="s">
        <v>2916</v>
      </c>
      <c r="G84" s="288"/>
      <c r="H84" s="288" t="s">
        <v>2924</v>
      </c>
      <c r="I84" s="288" t="s">
        <v>2912</v>
      </c>
      <c r="J84" s="288">
        <v>15</v>
      </c>
      <c r="K84" s="276"/>
    </row>
    <row r="85" spans="2:11" s="1" customFormat="1" ht="15" customHeight="1">
      <c r="B85" s="287"/>
      <c r="C85" s="288" t="s">
        <v>2925</v>
      </c>
      <c r="D85" s="288"/>
      <c r="E85" s="288"/>
      <c r="F85" s="289" t="s">
        <v>2916</v>
      </c>
      <c r="G85" s="288"/>
      <c r="H85" s="288" t="s">
        <v>2926</v>
      </c>
      <c r="I85" s="288" t="s">
        <v>2912</v>
      </c>
      <c r="J85" s="288">
        <v>20</v>
      </c>
      <c r="K85" s="276"/>
    </row>
    <row r="86" spans="2:11" s="1" customFormat="1" ht="15" customHeight="1">
      <c r="B86" s="287"/>
      <c r="C86" s="288" t="s">
        <v>2927</v>
      </c>
      <c r="D86" s="288"/>
      <c r="E86" s="288"/>
      <c r="F86" s="289" t="s">
        <v>2916</v>
      </c>
      <c r="G86" s="288"/>
      <c r="H86" s="288" t="s">
        <v>2928</v>
      </c>
      <c r="I86" s="288" t="s">
        <v>2912</v>
      </c>
      <c r="J86" s="288">
        <v>20</v>
      </c>
      <c r="K86" s="276"/>
    </row>
    <row r="87" spans="2:11" s="1" customFormat="1" ht="15" customHeight="1">
      <c r="B87" s="287"/>
      <c r="C87" s="264" t="s">
        <v>2929</v>
      </c>
      <c r="D87" s="264"/>
      <c r="E87" s="264"/>
      <c r="F87" s="285" t="s">
        <v>2916</v>
      </c>
      <c r="G87" s="286"/>
      <c r="H87" s="264" t="s">
        <v>2930</v>
      </c>
      <c r="I87" s="264" t="s">
        <v>2912</v>
      </c>
      <c r="J87" s="264">
        <v>50</v>
      </c>
      <c r="K87" s="276"/>
    </row>
    <row r="88" spans="2:11" s="1" customFormat="1" ht="15" customHeight="1">
      <c r="B88" s="287"/>
      <c r="C88" s="264" t="s">
        <v>2931</v>
      </c>
      <c r="D88" s="264"/>
      <c r="E88" s="264"/>
      <c r="F88" s="285" t="s">
        <v>2916</v>
      </c>
      <c r="G88" s="286"/>
      <c r="H88" s="264" t="s">
        <v>2932</v>
      </c>
      <c r="I88" s="264" t="s">
        <v>2912</v>
      </c>
      <c r="J88" s="264">
        <v>20</v>
      </c>
      <c r="K88" s="276"/>
    </row>
    <row r="89" spans="2:11" s="1" customFormat="1" ht="15" customHeight="1">
      <c r="B89" s="287"/>
      <c r="C89" s="264" t="s">
        <v>2933</v>
      </c>
      <c r="D89" s="264"/>
      <c r="E89" s="264"/>
      <c r="F89" s="285" t="s">
        <v>2916</v>
      </c>
      <c r="G89" s="286"/>
      <c r="H89" s="264" t="s">
        <v>2934</v>
      </c>
      <c r="I89" s="264" t="s">
        <v>2912</v>
      </c>
      <c r="J89" s="264">
        <v>20</v>
      </c>
      <c r="K89" s="276"/>
    </row>
    <row r="90" spans="2:11" s="1" customFormat="1" ht="15" customHeight="1">
      <c r="B90" s="287"/>
      <c r="C90" s="264" t="s">
        <v>2935</v>
      </c>
      <c r="D90" s="264"/>
      <c r="E90" s="264"/>
      <c r="F90" s="285" t="s">
        <v>2916</v>
      </c>
      <c r="G90" s="286"/>
      <c r="H90" s="264" t="s">
        <v>2936</v>
      </c>
      <c r="I90" s="264" t="s">
        <v>2912</v>
      </c>
      <c r="J90" s="264">
        <v>50</v>
      </c>
      <c r="K90" s="276"/>
    </row>
    <row r="91" spans="2:11" s="1" customFormat="1" ht="15" customHeight="1">
      <c r="B91" s="287"/>
      <c r="C91" s="264" t="s">
        <v>2937</v>
      </c>
      <c r="D91" s="264"/>
      <c r="E91" s="264"/>
      <c r="F91" s="285" t="s">
        <v>2916</v>
      </c>
      <c r="G91" s="286"/>
      <c r="H91" s="264" t="s">
        <v>2937</v>
      </c>
      <c r="I91" s="264" t="s">
        <v>2912</v>
      </c>
      <c r="J91" s="264">
        <v>50</v>
      </c>
      <c r="K91" s="276"/>
    </row>
    <row r="92" spans="2:11" s="1" customFormat="1" ht="15" customHeight="1">
      <c r="B92" s="287"/>
      <c r="C92" s="264" t="s">
        <v>2938</v>
      </c>
      <c r="D92" s="264"/>
      <c r="E92" s="264"/>
      <c r="F92" s="285" t="s">
        <v>2916</v>
      </c>
      <c r="G92" s="286"/>
      <c r="H92" s="264" t="s">
        <v>2939</v>
      </c>
      <c r="I92" s="264" t="s">
        <v>2912</v>
      </c>
      <c r="J92" s="264">
        <v>255</v>
      </c>
      <c r="K92" s="276"/>
    </row>
    <row r="93" spans="2:11" s="1" customFormat="1" ht="15" customHeight="1">
      <c r="B93" s="287"/>
      <c r="C93" s="264" t="s">
        <v>2940</v>
      </c>
      <c r="D93" s="264"/>
      <c r="E93" s="264"/>
      <c r="F93" s="285" t="s">
        <v>2910</v>
      </c>
      <c r="G93" s="286"/>
      <c r="H93" s="264" t="s">
        <v>2941</v>
      </c>
      <c r="I93" s="264" t="s">
        <v>2942</v>
      </c>
      <c r="J93" s="264"/>
      <c r="K93" s="276"/>
    </row>
    <row r="94" spans="2:11" s="1" customFormat="1" ht="15" customHeight="1">
      <c r="B94" s="287"/>
      <c r="C94" s="264" t="s">
        <v>2943</v>
      </c>
      <c r="D94" s="264"/>
      <c r="E94" s="264"/>
      <c r="F94" s="285" t="s">
        <v>2910</v>
      </c>
      <c r="G94" s="286"/>
      <c r="H94" s="264" t="s">
        <v>2944</v>
      </c>
      <c r="I94" s="264" t="s">
        <v>2945</v>
      </c>
      <c r="J94" s="264"/>
      <c r="K94" s="276"/>
    </row>
    <row r="95" spans="2:11" s="1" customFormat="1" ht="15" customHeight="1">
      <c r="B95" s="287"/>
      <c r="C95" s="264" t="s">
        <v>2946</v>
      </c>
      <c r="D95" s="264"/>
      <c r="E95" s="264"/>
      <c r="F95" s="285" t="s">
        <v>2910</v>
      </c>
      <c r="G95" s="286"/>
      <c r="H95" s="264" t="s">
        <v>2946</v>
      </c>
      <c r="I95" s="264" t="s">
        <v>2945</v>
      </c>
      <c r="J95" s="264"/>
      <c r="K95" s="276"/>
    </row>
    <row r="96" spans="2:11" s="1" customFormat="1" ht="15" customHeight="1">
      <c r="B96" s="287"/>
      <c r="C96" s="264" t="s">
        <v>45</v>
      </c>
      <c r="D96" s="264"/>
      <c r="E96" s="264"/>
      <c r="F96" s="285" t="s">
        <v>2910</v>
      </c>
      <c r="G96" s="286"/>
      <c r="H96" s="264" t="s">
        <v>2947</v>
      </c>
      <c r="I96" s="264" t="s">
        <v>2945</v>
      </c>
      <c r="J96" s="264"/>
      <c r="K96" s="276"/>
    </row>
    <row r="97" spans="2:11" s="1" customFormat="1" ht="15" customHeight="1">
      <c r="B97" s="287"/>
      <c r="C97" s="264" t="s">
        <v>55</v>
      </c>
      <c r="D97" s="264"/>
      <c r="E97" s="264"/>
      <c r="F97" s="285" t="s">
        <v>2910</v>
      </c>
      <c r="G97" s="286"/>
      <c r="H97" s="264" t="s">
        <v>2948</v>
      </c>
      <c r="I97" s="264" t="s">
        <v>2945</v>
      </c>
      <c r="J97" s="264"/>
      <c r="K97" s="276"/>
    </row>
    <row r="98" spans="2:11" s="1" customFormat="1" ht="15" customHeight="1">
      <c r="B98" s="290"/>
      <c r="C98" s="291"/>
      <c r="D98" s="291"/>
      <c r="E98" s="291"/>
      <c r="F98" s="291"/>
      <c r="G98" s="291"/>
      <c r="H98" s="291"/>
      <c r="I98" s="291"/>
      <c r="J98" s="291"/>
      <c r="K98" s="292"/>
    </row>
    <row r="99" spans="2:11" s="1" customFormat="1" ht="18.75" customHeight="1">
      <c r="B99" s="293"/>
      <c r="C99" s="294"/>
      <c r="D99" s="294"/>
      <c r="E99" s="294"/>
      <c r="F99" s="294"/>
      <c r="G99" s="294"/>
      <c r="H99" s="294"/>
      <c r="I99" s="294"/>
      <c r="J99" s="294"/>
      <c r="K99" s="293"/>
    </row>
    <row r="100" spans="2:11" s="1" customFormat="1" ht="18.75" customHeight="1">
      <c r="B100" s="271"/>
      <c r="C100" s="271"/>
      <c r="D100" s="271"/>
      <c r="E100" s="271"/>
      <c r="F100" s="271"/>
      <c r="G100" s="271"/>
      <c r="H100" s="271"/>
      <c r="I100" s="271"/>
      <c r="J100" s="271"/>
      <c r="K100" s="271"/>
    </row>
    <row r="101" spans="2:11" s="1" customFormat="1" ht="7.5" customHeight="1">
      <c r="B101" s="272"/>
      <c r="C101" s="273"/>
      <c r="D101" s="273"/>
      <c r="E101" s="273"/>
      <c r="F101" s="273"/>
      <c r="G101" s="273"/>
      <c r="H101" s="273"/>
      <c r="I101" s="273"/>
      <c r="J101" s="273"/>
      <c r="K101" s="274"/>
    </row>
    <row r="102" spans="2:11" s="1" customFormat="1" ht="45" customHeight="1">
      <c r="B102" s="275"/>
      <c r="C102" s="397" t="s">
        <v>2949</v>
      </c>
      <c r="D102" s="397"/>
      <c r="E102" s="397"/>
      <c r="F102" s="397"/>
      <c r="G102" s="397"/>
      <c r="H102" s="397"/>
      <c r="I102" s="397"/>
      <c r="J102" s="397"/>
      <c r="K102" s="276"/>
    </row>
    <row r="103" spans="2:11" s="1" customFormat="1" ht="17.25" customHeight="1">
      <c r="B103" s="275"/>
      <c r="C103" s="277" t="s">
        <v>2904</v>
      </c>
      <c r="D103" s="277"/>
      <c r="E103" s="277"/>
      <c r="F103" s="277" t="s">
        <v>2905</v>
      </c>
      <c r="G103" s="278"/>
      <c r="H103" s="277" t="s">
        <v>61</v>
      </c>
      <c r="I103" s="277" t="s">
        <v>64</v>
      </c>
      <c r="J103" s="277" t="s">
        <v>2906</v>
      </c>
      <c r="K103" s="276"/>
    </row>
    <row r="104" spans="2:11" s="1" customFormat="1" ht="17.25" customHeight="1">
      <c r="B104" s="275"/>
      <c r="C104" s="279" t="s">
        <v>2907</v>
      </c>
      <c r="D104" s="279"/>
      <c r="E104" s="279"/>
      <c r="F104" s="280" t="s">
        <v>2908</v>
      </c>
      <c r="G104" s="281"/>
      <c r="H104" s="279"/>
      <c r="I104" s="279"/>
      <c r="J104" s="279" t="s">
        <v>2909</v>
      </c>
      <c r="K104" s="276"/>
    </row>
    <row r="105" spans="2:11" s="1" customFormat="1" ht="5.25" customHeight="1">
      <c r="B105" s="275"/>
      <c r="C105" s="277"/>
      <c r="D105" s="277"/>
      <c r="E105" s="277"/>
      <c r="F105" s="277"/>
      <c r="G105" s="295"/>
      <c r="H105" s="277"/>
      <c r="I105" s="277"/>
      <c r="J105" s="277"/>
      <c r="K105" s="276"/>
    </row>
    <row r="106" spans="2:11" s="1" customFormat="1" ht="15" customHeight="1">
      <c r="B106" s="275"/>
      <c r="C106" s="264" t="s">
        <v>60</v>
      </c>
      <c r="D106" s="284"/>
      <c r="E106" s="284"/>
      <c r="F106" s="285" t="s">
        <v>2910</v>
      </c>
      <c r="G106" s="264"/>
      <c r="H106" s="264" t="s">
        <v>2950</v>
      </c>
      <c r="I106" s="264" t="s">
        <v>2912</v>
      </c>
      <c r="J106" s="264">
        <v>20</v>
      </c>
      <c r="K106" s="276"/>
    </row>
    <row r="107" spans="2:11" s="1" customFormat="1" ht="15" customHeight="1">
      <c r="B107" s="275"/>
      <c r="C107" s="264" t="s">
        <v>2913</v>
      </c>
      <c r="D107" s="264"/>
      <c r="E107" s="264"/>
      <c r="F107" s="285" t="s">
        <v>2910</v>
      </c>
      <c r="G107" s="264"/>
      <c r="H107" s="264" t="s">
        <v>2950</v>
      </c>
      <c r="I107" s="264" t="s">
        <v>2912</v>
      </c>
      <c r="J107" s="264">
        <v>120</v>
      </c>
      <c r="K107" s="276"/>
    </row>
    <row r="108" spans="2:11" s="1" customFormat="1" ht="15" customHeight="1">
      <c r="B108" s="287"/>
      <c r="C108" s="264" t="s">
        <v>2915</v>
      </c>
      <c r="D108" s="264"/>
      <c r="E108" s="264"/>
      <c r="F108" s="285" t="s">
        <v>2916</v>
      </c>
      <c r="G108" s="264"/>
      <c r="H108" s="264" t="s">
        <v>2950</v>
      </c>
      <c r="I108" s="264" t="s">
        <v>2912</v>
      </c>
      <c r="J108" s="264">
        <v>50</v>
      </c>
      <c r="K108" s="276"/>
    </row>
    <row r="109" spans="2:11" s="1" customFormat="1" ht="15" customHeight="1">
      <c r="B109" s="287"/>
      <c r="C109" s="264" t="s">
        <v>2918</v>
      </c>
      <c r="D109" s="264"/>
      <c r="E109" s="264"/>
      <c r="F109" s="285" t="s">
        <v>2910</v>
      </c>
      <c r="G109" s="264"/>
      <c r="H109" s="264" t="s">
        <v>2950</v>
      </c>
      <c r="I109" s="264" t="s">
        <v>2920</v>
      </c>
      <c r="J109" s="264"/>
      <c r="K109" s="276"/>
    </row>
    <row r="110" spans="2:11" s="1" customFormat="1" ht="15" customHeight="1">
      <c r="B110" s="287"/>
      <c r="C110" s="264" t="s">
        <v>2929</v>
      </c>
      <c r="D110" s="264"/>
      <c r="E110" s="264"/>
      <c r="F110" s="285" t="s">
        <v>2916</v>
      </c>
      <c r="G110" s="264"/>
      <c r="H110" s="264" t="s">
        <v>2950</v>
      </c>
      <c r="I110" s="264" t="s">
        <v>2912</v>
      </c>
      <c r="J110" s="264">
        <v>50</v>
      </c>
      <c r="K110" s="276"/>
    </row>
    <row r="111" spans="2:11" s="1" customFormat="1" ht="15" customHeight="1">
      <c r="B111" s="287"/>
      <c r="C111" s="264" t="s">
        <v>2937</v>
      </c>
      <c r="D111" s="264"/>
      <c r="E111" s="264"/>
      <c r="F111" s="285" t="s">
        <v>2916</v>
      </c>
      <c r="G111" s="264"/>
      <c r="H111" s="264" t="s">
        <v>2950</v>
      </c>
      <c r="I111" s="264" t="s">
        <v>2912</v>
      </c>
      <c r="J111" s="264">
        <v>50</v>
      </c>
      <c r="K111" s="276"/>
    </row>
    <row r="112" spans="2:11" s="1" customFormat="1" ht="15" customHeight="1">
      <c r="B112" s="287"/>
      <c r="C112" s="264" t="s">
        <v>2935</v>
      </c>
      <c r="D112" s="264"/>
      <c r="E112" s="264"/>
      <c r="F112" s="285" t="s">
        <v>2916</v>
      </c>
      <c r="G112" s="264"/>
      <c r="H112" s="264" t="s">
        <v>2950</v>
      </c>
      <c r="I112" s="264" t="s">
        <v>2912</v>
      </c>
      <c r="J112" s="264">
        <v>50</v>
      </c>
      <c r="K112" s="276"/>
    </row>
    <row r="113" spans="2:11" s="1" customFormat="1" ht="15" customHeight="1">
      <c r="B113" s="287"/>
      <c r="C113" s="264" t="s">
        <v>60</v>
      </c>
      <c r="D113" s="264"/>
      <c r="E113" s="264"/>
      <c r="F113" s="285" t="s">
        <v>2910</v>
      </c>
      <c r="G113" s="264"/>
      <c r="H113" s="264" t="s">
        <v>2951</v>
      </c>
      <c r="I113" s="264" t="s">
        <v>2912</v>
      </c>
      <c r="J113" s="264">
        <v>20</v>
      </c>
      <c r="K113" s="276"/>
    </row>
    <row r="114" spans="2:11" s="1" customFormat="1" ht="15" customHeight="1">
      <c r="B114" s="287"/>
      <c r="C114" s="264" t="s">
        <v>2952</v>
      </c>
      <c r="D114" s="264"/>
      <c r="E114" s="264"/>
      <c r="F114" s="285" t="s">
        <v>2910</v>
      </c>
      <c r="G114" s="264"/>
      <c r="H114" s="264" t="s">
        <v>2953</v>
      </c>
      <c r="I114" s="264" t="s">
        <v>2912</v>
      </c>
      <c r="J114" s="264">
        <v>120</v>
      </c>
      <c r="K114" s="276"/>
    </row>
    <row r="115" spans="2:11" s="1" customFormat="1" ht="15" customHeight="1">
      <c r="B115" s="287"/>
      <c r="C115" s="264" t="s">
        <v>45</v>
      </c>
      <c r="D115" s="264"/>
      <c r="E115" s="264"/>
      <c r="F115" s="285" t="s">
        <v>2910</v>
      </c>
      <c r="G115" s="264"/>
      <c r="H115" s="264" t="s">
        <v>2954</v>
      </c>
      <c r="I115" s="264" t="s">
        <v>2945</v>
      </c>
      <c r="J115" s="264"/>
      <c r="K115" s="276"/>
    </row>
    <row r="116" spans="2:11" s="1" customFormat="1" ht="15" customHeight="1">
      <c r="B116" s="287"/>
      <c r="C116" s="264" t="s">
        <v>55</v>
      </c>
      <c r="D116" s="264"/>
      <c r="E116" s="264"/>
      <c r="F116" s="285" t="s">
        <v>2910</v>
      </c>
      <c r="G116" s="264"/>
      <c r="H116" s="264" t="s">
        <v>2955</v>
      </c>
      <c r="I116" s="264" t="s">
        <v>2945</v>
      </c>
      <c r="J116" s="264"/>
      <c r="K116" s="276"/>
    </row>
    <row r="117" spans="2:11" s="1" customFormat="1" ht="15" customHeight="1">
      <c r="B117" s="287"/>
      <c r="C117" s="264" t="s">
        <v>64</v>
      </c>
      <c r="D117" s="264"/>
      <c r="E117" s="264"/>
      <c r="F117" s="285" t="s">
        <v>2910</v>
      </c>
      <c r="G117" s="264"/>
      <c r="H117" s="264" t="s">
        <v>2956</v>
      </c>
      <c r="I117" s="264" t="s">
        <v>2957</v>
      </c>
      <c r="J117" s="264"/>
      <c r="K117" s="276"/>
    </row>
    <row r="118" spans="2:11" s="1" customFormat="1" ht="15" customHeight="1">
      <c r="B118" s="290"/>
      <c r="C118" s="296"/>
      <c r="D118" s="296"/>
      <c r="E118" s="296"/>
      <c r="F118" s="296"/>
      <c r="G118" s="296"/>
      <c r="H118" s="296"/>
      <c r="I118" s="296"/>
      <c r="J118" s="296"/>
      <c r="K118" s="292"/>
    </row>
    <row r="119" spans="2:11" s="1" customFormat="1" ht="18.75" customHeight="1">
      <c r="B119" s="297"/>
      <c r="C119" s="298"/>
      <c r="D119" s="298"/>
      <c r="E119" s="298"/>
      <c r="F119" s="299"/>
      <c r="G119" s="298"/>
      <c r="H119" s="298"/>
      <c r="I119" s="298"/>
      <c r="J119" s="298"/>
      <c r="K119" s="297"/>
    </row>
    <row r="120" spans="2:11" s="1" customFormat="1" ht="18.75" customHeight="1">
      <c r="B120" s="271"/>
      <c r="C120" s="271"/>
      <c r="D120" s="271"/>
      <c r="E120" s="271"/>
      <c r="F120" s="271"/>
      <c r="G120" s="271"/>
      <c r="H120" s="271"/>
      <c r="I120" s="271"/>
      <c r="J120" s="271"/>
      <c r="K120" s="271"/>
    </row>
    <row r="121" spans="2:11" s="1" customFormat="1" ht="7.5" customHeight="1">
      <c r="B121" s="300"/>
      <c r="C121" s="301"/>
      <c r="D121" s="301"/>
      <c r="E121" s="301"/>
      <c r="F121" s="301"/>
      <c r="G121" s="301"/>
      <c r="H121" s="301"/>
      <c r="I121" s="301"/>
      <c r="J121" s="301"/>
      <c r="K121" s="302"/>
    </row>
    <row r="122" spans="2:11" s="1" customFormat="1" ht="45" customHeight="1">
      <c r="B122" s="303"/>
      <c r="C122" s="395" t="s">
        <v>2958</v>
      </c>
      <c r="D122" s="395"/>
      <c r="E122" s="395"/>
      <c r="F122" s="395"/>
      <c r="G122" s="395"/>
      <c r="H122" s="395"/>
      <c r="I122" s="395"/>
      <c r="J122" s="395"/>
      <c r="K122" s="304"/>
    </row>
    <row r="123" spans="2:11" s="1" customFormat="1" ht="17.25" customHeight="1">
      <c r="B123" s="305"/>
      <c r="C123" s="277" t="s">
        <v>2904</v>
      </c>
      <c r="D123" s="277"/>
      <c r="E123" s="277"/>
      <c r="F123" s="277" t="s">
        <v>2905</v>
      </c>
      <c r="G123" s="278"/>
      <c r="H123" s="277" t="s">
        <v>61</v>
      </c>
      <c r="I123" s="277" t="s">
        <v>64</v>
      </c>
      <c r="J123" s="277" t="s">
        <v>2906</v>
      </c>
      <c r="K123" s="306"/>
    </row>
    <row r="124" spans="2:11" s="1" customFormat="1" ht="17.25" customHeight="1">
      <c r="B124" s="305"/>
      <c r="C124" s="279" t="s">
        <v>2907</v>
      </c>
      <c r="D124" s="279"/>
      <c r="E124" s="279"/>
      <c r="F124" s="280" t="s">
        <v>2908</v>
      </c>
      <c r="G124" s="281"/>
      <c r="H124" s="279"/>
      <c r="I124" s="279"/>
      <c r="J124" s="279" t="s">
        <v>2909</v>
      </c>
      <c r="K124" s="306"/>
    </row>
    <row r="125" spans="2:11" s="1" customFormat="1" ht="5.25" customHeight="1">
      <c r="B125" s="307"/>
      <c r="C125" s="282"/>
      <c r="D125" s="282"/>
      <c r="E125" s="282"/>
      <c r="F125" s="282"/>
      <c r="G125" s="308"/>
      <c r="H125" s="282"/>
      <c r="I125" s="282"/>
      <c r="J125" s="282"/>
      <c r="K125" s="309"/>
    </row>
    <row r="126" spans="2:11" s="1" customFormat="1" ht="15" customHeight="1">
      <c r="B126" s="307"/>
      <c r="C126" s="264" t="s">
        <v>2913</v>
      </c>
      <c r="D126" s="284"/>
      <c r="E126" s="284"/>
      <c r="F126" s="285" t="s">
        <v>2910</v>
      </c>
      <c r="G126" s="264"/>
      <c r="H126" s="264" t="s">
        <v>2950</v>
      </c>
      <c r="I126" s="264" t="s">
        <v>2912</v>
      </c>
      <c r="J126" s="264">
        <v>120</v>
      </c>
      <c r="K126" s="310"/>
    </row>
    <row r="127" spans="2:11" s="1" customFormat="1" ht="15" customHeight="1">
      <c r="B127" s="307"/>
      <c r="C127" s="264" t="s">
        <v>2959</v>
      </c>
      <c r="D127" s="264"/>
      <c r="E127" s="264"/>
      <c r="F127" s="285" t="s">
        <v>2910</v>
      </c>
      <c r="G127" s="264"/>
      <c r="H127" s="264" t="s">
        <v>2960</v>
      </c>
      <c r="I127" s="264" t="s">
        <v>2912</v>
      </c>
      <c r="J127" s="264" t="s">
        <v>2961</v>
      </c>
      <c r="K127" s="310"/>
    </row>
    <row r="128" spans="2:11" s="1" customFormat="1" ht="15" customHeight="1">
      <c r="B128" s="307"/>
      <c r="C128" s="264" t="s">
        <v>100</v>
      </c>
      <c r="D128" s="264"/>
      <c r="E128" s="264"/>
      <c r="F128" s="285" t="s">
        <v>2910</v>
      </c>
      <c r="G128" s="264"/>
      <c r="H128" s="264" t="s">
        <v>2962</v>
      </c>
      <c r="I128" s="264" t="s">
        <v>2912</v>
      </c>
      <c r="J128" s="264" t="s">
        <v>2961</v>
      </c>
      <c r="K128" s="310"/>
    </row>
    <row r="129" spans="2:11" s="1" customFormat="1" ht="15" customHeight="1">
      <c r="B129" s="307"/>
      <c r="C129" s="264" t="s">
        <v>2921</v>
      </c>
      <c r="D129" s="264"/>
      <c r="E129" s="264"/>
      <c r="F129" s="285" t="s">
        <v>2916</v>
      </c>
      <c r="G129" s="264"/>
      <c r="H129" s="264" t="s">
        <v>2922</v>
      </c>
      <c r="I129" s="264" t="s">
        <v>2912</v>
      </c>
      <c r="J129" s="264">
        <v>15</v>
      </c>
      <c r="K129" s="310"/>
    </row>
    <row r="130" spans="2:11" s="1" customFormat="1" ht="15" customHeight="1">
      <c r="B130" s="307"/>
      <c r="C130" s="288" t="s">
        <v>2923</v>
      </c>
      <c r="D130" s="288"/>
      <c r="E130" s="288"/>
      <c r="F130" s="289" t="s">
        <v>2916</v>
      </c>
      <c r="G130" s="288"/>
      <c r="H130" s="288" t="s">
        <v>2924</v>
      </c>
      <c r="I130" s="288" t="s">
        <v>2912</v>
      </c>
      <c r="J130" s="288">
        <v>15</v>
      </c>
      <c r="K130" s="310"/>
    </row>
    <row r="131" spans="2:11" s="1" customFormat="1" ht="15" customHeight="1">
      <c r="B131" s="307"/>
      <c r="C131" s="288" t="s">
        <v>2925</v>
      </c>
      <c r="D131" s="288"/>
      <c r="E131" s="288"/>
      <c r="F131" s="289" t="s">
        <v>2916</v>
      </c>
      <c r="G131" s="288"/>
      <c r="H131" s="288" t="s">
        <v>2926</v>
      </c>
      <c r="I131" s="288" t="s">
        <v>2912</v>
      </c>
      <c r="J131" s="288">
        <v>20</v>
      </c>
      <c r="K131" s="310"/>
    </row>
    <row r="132" spans="2:11" s="1" customFormat="1" ht="15" customHeight="1">
      <c r="B132" s="307"/>
      <c r="C132" s="288" t="s">
        <v>2927</v>
      </c>
      <c r="D132" s="288"/>
      <c r="E132" s="288"/>
      <c r="F132" s="289" t="s">
        <v>2916</v>
      </c>
      <c r="G132" s="288"/>
      <c r="H132" s="288" t="s">
        <v>2928</v>
      </c>
      <c r="I132" s="288" t="s">
        <v>2912</v>
      </c>
      <c r="J132" s="288">
        <v>20</v>
      </c>
      <c r="K132" s="310"/>
    </row>
    <row r="133" spans="2:11" s="1" customFormat="1" ht="15" customHeight="1">
      <c r="B133" s="307"/>
      <c r="C133" s="264" t="s">
        <v>2915</v>
      </c>
      <c r="D133" s="264"/>
      <c r="E133" s="264"/>
      <c r="F133" s="285" t="s">
        <v>2916</v>
      </c>
      <c r="G133" s="264"/>
      <c r="H133" s="264" t="s">
        <v>2950</v>
      </c>
      <c r="I133" s="264" t="s">
        <v>2912</v>
      </c>
      <c r="J133" s="264">
        <v>50</v>
      </c>
      <c r="K133" s="310"/>
    </row>
    <row r="134" spans="2:11" s="1" customFormat="1" ht="15" customHeight="1">
      <c r="B134" s="307"/>
      <c r="C134" s="264" t="s">
        <v>2929</v>
      </c>
      <c r="D134" s="264"/>
      <c r="E134" s="264"/>
      <c r="F134" s="285" t="s">
        <v>2916</v>
      </c>
      <c r="G134" s="264"/>
      <c r="H134" s="264" t="s">
        <v>2950</v>
      </c>
      <c r="I134" s="264" t="s">
        <v>2912</v>
      </c>
      <c r="J134" s="264">
        <v>50</v>
      </c>
      <c r="K134" s="310"/>
    </row>
    <row r="135" spans="2:11" s="1" customFormat="1" ht="15" customHeight="1">
      <c r="B135" s="307"/>
      <c r="C135" s="264" t="s">
        <v>2935</v>
      </c>
      <c r="D135" s="264"/>
      <c r="E135" s="264"/>
      <c r="F135" s="285" t="s">
        <v>2916</v>
      </c>
      <c r="G135" s="264"/>
      <c r="H135" s="264" t="s">
        <v>2950</v>
      </c>
      <c r="I135" s="264" t="s">
        <v>2912</v>
      </c>
      <c r="J135" s="264">
        <v>50</v>
      </c>
      <c r="K135" s="310"/>
    </row>
    <row r="136" spans="2:11" s="1" customFormat="1" ht="15" customHeight="1">
      <c r="B136" s="307"/>
      <c r="C136" s="264" t="s">
        <v>2937</v>
      </c>
      <c r="D136" s="264"/>
      <c r="E136" s="264"/>
      <c r="F136" s="285" t="s">
        <v>2916</v>
      </c>
      <c r="G136" s="264"/>
      <c r="H136" s="264" t="s">
        <v>2950</v>
      </c>
      <c r="I136" s="264" t="s">
        <v>2912</v>
      </c>
      <c r="J136" s="264">
        <v>50</v>
      </c>
      <c r="K136" s="310"/>
    </row>
    <row r="137" spans="2:11" s="1" customFormat="1" ht="15" customHeight="1">
      <c r="B137" s="307"/>
      <c r="C137" s="264" t="s">
        <v>2938</v>
      </c>
      <c r="D137" s="264"/>
      <c r="E137" s="264"/>
      <c r="F137" s="285" t="s">
        <v>2916</v>
      </c>
      <c r="G137" s="264"/>
      <c r="H137" s="264" t="s">
        <v>2963</v>
      </c>
      <c r="I137" s="264" t="s">
        <v>2912</v>
      </c>
      <c r="J137" s="264">
        <v>255</v>
      </c>
      <c r="K137" s="310"/>
    </row>
    <row r="138" spans="2:11" s="1" customFormat="1" ht="15" customHeight="1">
      <c r="B138" s="307"/>
      <c r="C138" s="264" t="s">
        <v>2940</v>
      </c>
      <c r="D138" s="264"/>
      <c r="E138" s="264"/>
      <c r="F138" s="285" t="s">
        <v>2910</v>
      </c>
      <c r="G138" s="264"/>
      <c r="H138" s="264" t="s">
        <v>2964</v>
      </c>
      <c r="I138" s="264" t="s">
        <v>2942</v>
      </c>
      <c r="J138" s="264"/>
      <c r="K138" s="310"/>
    </row>
    <row r="139" spans="2:11" s="1" customFormat="1" ht="15" customHeight="1">
      <c r="B139" s="307"/>
      <c r="C139" s="264" t="s">
        <v>2943</v>
      </c>
      <c r="D139" s="264"/>
      <c r="E139" s="264"/>
      <c r="F139" s="285" t="s">
        <v>2910</v>
      </c>
      <c r="G139" s="264"/>
      <c r="H139" s="264" t="s">
        <v>2965</v>
      </c>
      <c r="I139" s="264" t="s">
        <v>2945</v>
      </c>
      <c r="J139" s="264"/>
      <c r="K139" s="310"/>
    </row>
    <row r="140" spans="2:11" s="1" customFormat="1" ht="15" customHeight="1">
      <c r="B140" s="307"/>
      <c r="C140" s="264" t="s">
        <v>2946</v>
      </c>
      <c r="D140" s="264"/>
      <c r="E140" s="264"/>
      <c r="F140" s="285" t="s">
        <v>2910</v>
      </c>
      <c r="G140" s="264"/>
      <c r="H140" s="264" t="s">
        <v>2946</v>
      </c>
      <c r="I140" s="264" t="s">
        <v>2945</v>
      </c>
      <c r="J140" s="264"/>
      <c r="K140" s="310"/>
    </row>
    <row r="141" spans="2:11" s="1" customFormat="1" ht="15" customHeight="1">
      <c r="B141" s="307"/>
      <c r="C141" s="264" t="s">
        <v>45</v>
      </c>
      <c r="D141" s="264"/>
      <c r="E141" s="264"/>
      <c r="F141" s="285" t="s">
        <v>2910</v>
      </c>
      <c r="G141" s="264"/>
      <c r="H141" s="264" t="s">
        <v>2966</v>
      </c>
      <c r="I141" s="264" t="s">
        <v>2945</v>
      </c>
      <c r="J141" s="264"/>
      <c r="K141" s="310"/>
    </row>
    <row r="142" spans="2:11" s="1" customFormat="1" ht="15" customHeight="1">
      <c r="B142" s="307"/>
      <c r="C142" s="264" t="s">
        <v>2967</v>
      </c>
      <c r="D142" s="264"/>
      <c r="E142" s="264"/>
      <c r="F142" s="285" t="s">
        <v>2910</v>
      </c>
      <c r="G142" s="264"/>
      <c r="H142" s="264" t="s">
        <v>2968</v>
      </c>
      <c r="I142" s="264" t="s">
        <v>2945</v>
      </c>
      <c r="J142" s="264"/>
      <c r="K142" s="310"/>
    </row>
    <row r="143" spans="2:11" s="1" customFormat="1" ht="15" customHeight="1">
      <c r="B143" s="311"/>
      <c r="C143" s="312"/>
      <c r="D143" s="312"/>
      <c r="E143" s="312"/>
      <c r="F143" s="312"/>
      <c r="G143" s="312"/>
      <c r="H143" s="312"/>
      <c r="I143" s="312"/>
      <c r="J143" s="312"/>
      <c r="K143" s="313"/>
    </row>
    <row r="144" spans="2:11" s="1" customFormat="1" ht="18.75" customHeight="1">
      <c r="B144" s="298"/>
      <c r="C144" s="298"/>
      <c r="D144" s="298"/>
      <c r="E144" s="298"/>
      <c r="F144" s="299"/>
      <c r="G144" s="298"/>
      <c r="H144" s="298"/>
      <c r="I144" s="298"/>
      <c r="J144" s="298"/>
      <c r="K144" s="298"/>
    </row>
    <row r="145" spans="2:11" s="1" customFormat="1" ht="18.75" customHeight="1">
      <c r="B145" s="271"/>
      <c r="C145" s="271"/>
      <c r="D145" s="271"/>
      <c r="E145" s="271"/>
      <c r="F145" s="271"/>
      <c r="G145" s="271"/>
      <c r="H145" s="271"/>
      <c r="I145" s="271"/>
      <c r="J145" s="271"/>
      <c r="K145" s="271"/>
    </row>
    <row r="146" spans="2:11" s="1" customFormat="1" ht="7.5" customHeight="1">
      <c r="B146" s="272"/>
      <c r="C146" s="273"/>
      <c r="D146" s="273"/>
      <c r="E146" s="273"/>
      <c r="F146" s="273"/>
      <c r="G146" s="273"/>
      <c r="H146" s="273"/>
      <c r="I146" s="273"/>
      <c r="J146" s="273"/>
      <c r="K146" s="274"/>
    </row>
    <row r="147" spans="2:11" s="1" customFormat="1" ht="45" customHeight="1">
      <c r="B147" s="275"/>
      <c r="C147" s="397" t="s">
        <v>2969</v>
      </c>
      <c r="D147" s="397"/>
      <c r="E147" s="397"/>
      <c r="F147" s="397"/>
      <c r="G147" s="397"/>
      <c r="H147" s="397"/>
      <c r="I147" s="397"/>
      <c r="J147" s="397"/>
      <c r="K147" s="276"/>
    </row>
    <row r="148" spans="2:11" s="1" customFormat="1" ht="17.25" customHeight="1">
      <c r="B148" s="275"/>
      <c r="C148" s="277" t="s">
        <v>2904</v>
      </c>
      <c r="D148" s="277"/>
      <c r="E148" s="277"/>
      <c r="F148" s="277" t="s">
        <v>2905</v>
      </c>
      <c r="G148" s="278"/>
      <c r="H148" s="277" t="s">
        <v>61</v>
      </c>
      <c r="I148" s="277" t="s">
        <v>64</v>
      </c>
      <c r="J148" s="277" t="s">
        <v>2906</v>
      </c>
      <c r="K148" s="276"/>
    </row>
    <row r="149" spans="2:11" s="1" customFormat="1" ht="17.25" customHeight="1">
      <c r="B149" s="275"/>
      <c r="C149" s="279" t="s">
        <v>2907</v>
      </c>
      <c r="D149" s="279"/>
      <c r="E149" s="279"/>
      <c r="F149" s="280" t="s">
        <v>2908</v>
      </c>
      <c r="G149" s="281"/>
      <c r="H149" s="279"/>
      <c r="I149" s="279"/>
      <c r="J149" s="279" t="s">
        <v>2909</v>
      </c>
      <c r="K149" s="276"/>
    </row>
    <row r="150" spans="2:11" s="1" customFormat="1" ht="5.25" customHeight="1">
      <c r="B150" s="287"/>
      <c r="C150" s="282"/>
      <c r="D150" s="282"/>
      <c r="E150" s="282"/>
      <c r="F150" s="282"/>
      <c r="G150" s="283"/>
      <c r="H150" s="282"/>
      <c r="I150" s="282"/>
      <c r="J150" s="282"/>
      <c r="K150" s="310"/>
    </row>
    <row r="151" spans="2:11" s="1" customFormat="1" ht="15" customHeight="1">
      <c r="B151" s="287"/>
      <c r="C151" s="314" t="s">
        <v>2913</v>
      </c>
      <c r="D151" s="264"/>
      <c r="E151" s="264"/>
      <c r="F151" s="315" t="s">
        <v>2910</v>
      </c>
      <c r="G151" s="264"/>
      <c r="H151" s="314" t="s">
        <v>2950</v>
      </c>
      <c r="I151" s="314" t="s">
        <v>2912</v>
      </c>
      <c r="J151" s="314">
        <v>120</v>
      </c>
      <c r="K151" s="310"/>
    </row>
    <row r="152" spans="2:11" s="1" customFormat="1" ht="15" customHeight="1">
      <c r="B152" s="287"/>
      <c r="C152" s="314" t="s">
        <v>2959</v>
      </c>
      <c r="D152" s="264"/>
      <c r="E152" s="264"/>
      <c r="F152" s="315" t="s">
        <v>2910</v>
      </c>
      <c r="G152" s="264"/>
      <c r="H152" s="314" t="s">
        <v>2970</v>
      </c>
      <c r="I152" s="314" t="s">
        <v>2912</v>
      </c>
      <c r="J152" s="314" t="s">
        <v>2961</v>
      </c>
      <c r="K152" s="310"/>
    </row>
    <row r="153" spans="2:11" s="1" customFormat="1" ht="15" customHeight="1">
      <c r="B153" s="287"/>
      <c r="C153" s="314" t="s">
        <v>100</v>
      </c>
      <c r="D153" s="264"/>
      <c r="E153" s="264"/>
      <c r="F153" s="315" t="s">
        <v>2910</v>
      </c>
      <c r="G153" s="264"/>
      <c r="H153" s="314" t="s">
        <v>2971</v>
      </c>
      <c r="I153" s="314" t="s">
        <v>2912</v>
      </c>
      <c r="J153" s="314" t="s">
        <v>2961</v>
      </c>
      <c r="K153" s="310"/>
    </row>
    <row r="154" spans="2:11" s="1" customFormat="1" ht="15" customHeight="1">
      <c r="B154" s="287"/>
      <c r="C154" s="314" t="s">
        <v>2915</v>
      </c>
      <c r="D154" s="264"/>
      <c r="E154" s="264"/>
      <c r="F154" s="315" t="s">
        <v>2916</v>
      </c>
      <c r="G154" s="264"/>
      <c r="H154" s="314" t="s">
        <v>2950</v>
      </c>
      <c r="I154" s="314" t="s">
        <v>2912</v>
      </c>
      <c r="J154" s="314">
        <v>50</v>
      </c>
      <c r="K154" s="310"/>
    </row>
    <row r="155" spans="2:11" s="1" customFormat="1" ht="15" customHeight="1">
      <c r="B155" s="287"/>
      <c r="C155" s="314" t="s">
        <v>2918</v>
      </c>
      <c r="D155" s="264"/>
      <c r="E155" s="264"/>
      <c r="F155" s="315" t="s">
        <v>2910</v>
      </c>
      <c r="G155" s="264"/>
      <c r="H155" s="314" t="s">
        <v>2950</v>
      </c>
      <c r="I155" s="314" t="s">
        <v>2920</v>
      </c>
      <c r="J155" s="314"/>
      <c r="K155" s="310"/>
    </row>
    <row r="156" spans="2:11" s="1" customFormat="1" ht="15" customHeight="1">
      <c r="B156" s="287"/>
      <c r="C156" s="314" t="s">
        <v>2929</v>
      </c>
      <c r="D156" s="264"/>
      <c r="E156" s="264"/>
      <c r="F156" s="315" t="s">
        <v>2916</v>
      </c>
      <c r="G156" s="264"/>
      <c r="H156" s="314" t="s">
        <v>2950</v>
      </c>
      <c r="I156" s="314" t="s">
        <v>2912</v>
      </c>
      <c r="J156" s="314">
        <v>50</v>
      </c>
      <c r="K156" s="310"/>
    </row>
    <row r="157" spans="2:11" s="1" customFormat="1" ht="15" customHeight="1">
      <c r="B157" s="287"/>
      <c r="C157" s="314" t="s">
        <v>2937</v>
      </c>
      <c r="D157" s="264"/>
      <c r="E157" s="264"/>
      <c r="F157" s="315" t="s">
        <v>2916</v>
      </c>
      <c r="G157" s="264"/>
      <c r="H157" s="314" t="s">
        <v>2950</v>
      </c>
      <c r="I157" s="314" t="s">
        <v>2912</v>
      </c>
      <c r="J157" s="314">
        <v>50</v>
      </c>
      <c r="K157" s="310"/>
    </row>
    <row r="158" spans="2:11" s="1" customFormat="1" ht="15" customHeight="1">
      <c r="B158" s="287"/>
      <c r="C158" s="314" t="s">
        <v>2935</v>
      </c>
      <c r="D158" s="264"/>
      <c r="E158" s="264"/>
      <c r="F158" s="315" t="s">
        <v>2916</v>
      </c>
      <c r="G158" s="264"/>
      <c r="H158" s="314" t="s">
        <v>2950</v>
      </c>
      <c r="I158" s="314" t="s">
        <v>2912</v>
      </c>
      <c r="J158" s="314">
        <v>50</v>
      </c>
      <c r="K158" s="310"/>
    </row>
    <row r="159" spans="2:11" s="1" customFormat="1" ht="15" customHeight="1">
      <c r="B159" s="287"/>
      <c r="C159" s="314" t="s">
        <v>133</v>
      </c>
      <c r="D159" s="264"/>
      <c r="E159" s="264"/>
      <c r="F159" s="315" t="s">
        <v>2910</v>
      </c>
      <c r="G159" s="264"/>
      <c r="H159" s="314" t="s">
        <v>2972</v>
      </c>
      <c r="I159" s="314" t="s">
        <v>2912</v>
      </c>
      <c r="J159" s="314" t="s">
        <v>2973</v>
      </c>
      <c r="K159" s="310"/>
    </row>
    <row r="160" spans="2:11" s="1" customFormat="1" ht="15" customHeight="1">
      <c r="B160" s="287"/>
      <c r="C160" s="314" t="s">
        <v>2974</v>
      </c>
      <c r="D160" s="264"/>
      <c r="E160" s="264"/>
      <c r="F160" s="315" t="s">
        <v>2910</v>
      </c>
      <c r="G160" s="264"/>
      <c r="H160" s="314" t="s">
        <v>2975</v>
      </c>
      <c r="I160" s="314" t="s">
        <v>2945</v>
      </c>
      <c r="J160" s="314"/>
      <c r="K160" s="310"/>
    </row>
    <row r="161" spans="2:11" s="1" customFormat="1" ht="15" customHeight="1">
      <c r="B161" s="316"/>
      <c r="C161" s="296"/>
      <c r="D161" s="296"/>
      <c r="E161" s="296"/>
      <c r="F161" s="296"/>
      <c r="G161" s="296"/>
      <c r="H161" s="296"/>
      <c r="I161" s="296"/>
      <c r="J161" s="296"/>
      <c r="K161" s="317"/>
    </row>
    <row r="162" spans="2:11" s="1" customFormat="1" ht="18.75" customHeight="1">
      <c r="B162" s="298"/>
      <c r="C162" s="308"/>
      <c r="D162" s="308"/>
      <c r="E162" s="308"/>
      <c r="F162" s="318"/>
      <c r="G162" s="308"/>
      <c r="H162" s="308"/>
      <c r="I162" s="308"/>
      <c r="J162" s="308"/>
      <c r="K162" s="298"/>
    </row>
    <row r="163" spans="2:11" s="1" customFormat="1" ht="18.75" customHeight="1">
      <c r="B163" s="271"/>
      <c r="C163" s="271"/>
      <c r="D163" s="271"/>
      <c r="E163" s="271"/>
      <c r="F163" s="271"/>
      <c r="G163" s="271"/>
      <c r="H163" s="271"/>
      <c r="I163" s="271"/>
      <c r="J163" s="271"/>
      <c r="K163" s="271"/>
    </row>
    <row r="164" spans="2:11" s="1" customFormat="1" ht="7.5" customHeight="1">
      <c r="B164" s="253"/>
      <c r="C164" s="254"/>
      <c r="D164" s="254"/>
      <c r="E164" s="254"/>
      <c r="F164" s="254"/>
      <c r="G164" s="254"/>
      <c r="H164" s="254"/>
      <c r="I164" s="254"/>
      <c r="J164" s="254"/>
      <c r="K164" s="255"/>
    </row>
    <row r="165" spans="2:11" s="1" customFormat="1" ht="45" customHeight="1">
      <c r="B165" s="256"/>
      <c r="C165" s="395" t="s">
        <v>2976</v>
      </c>
      <c r="D165" s="395"/>
      <c r="E165" s="395"/>
      <c r="F165" s="395"/>
      <c r="G165" s="395"/>
      <c r="H165" s="395"/>
      <c r="I165" s="395"/>
      <c r="J165" s="395"/>
      <c r="K165" s="257"/>
    </row>
    <row r="166" spans="2:11" s="1" customFormat="1" ht="17.25" customHeight="1">
      <c r="B166" s="256"/>
      <c r="C166" s="277" t="s">
        <v>2904</v>
      </c>
      <c r="D166" s="277"/>
      <c r="E166" s="277"/>
      <c r="F166" s="277" t="s">
        <v>2905</v>
      </c>
      <c r="G166" s="319"/>
      <c r="H166" s="320" t="s">
        <v>61</v>
      </c>
      <c r="I166" s="320" t="s">
        <v>64</v>
      </c>
      <c r="J166" s="277" t="s">
        <v>2906</v>
      </c>
      <c r="K166" s="257"/>
    </row>
    <row r="167" spans="2:11" s="1" customFormat="1" ht="17.25" customHeight="1">
      <c r="B167" s="258"/>
      <c r="C167" s="279" t="s">
        <v>2907</v>
      </c>
      <c r="D167" s="279"/>
      <c r="E167" s="279"/>
      <c r="F167" s="280" t="s">
        <v>2908</v>
      </c>
      <c r="G167" s="321"/>
      <c r="H167" s="322"/>
      <c r="I167" s="322"/>
      <c r="J167" s="279" t="s">
        <v>2909</v>
      </c>
      <c r="K167" s="259"/>
    </row>
    <row r="168" spans="2:11" s="1" customFormat="1" ht="5.25" customHeight="1">
      <c r="B168" s="287"/>
      <c r="C168" s="282"/>
      <c r="D168" s="282"/>
      <c r="E168" s="282"/>
      <c r="F168" s="282"/>
      <c r="G168" s="283"/>
      <c r="H168" s="282"/>
      <c r="I168" s="282"/>
      <c r="J168" s="282"/>
      <c r="K168" s="310"/>
    </row>
    <row r="169" spans="2:11" s="1" customFormat="1" ht="15" customHeight="1">
      <c r="B169" s="287"/>
      <c r="C169" s="264" t="s">
        <v>2913</v>
      </c>
      <c r="D169" s="264"/>
      <c r="E169" s="264"/>
      <c r="F169" s="285" t="s">
        <v>2910</v>
      </c>
      <c r="G169" s="264"/>
      <c r="H169" s="264" t="s">
        <v>2950</v>
      </c>
      <c r="I169" s="264" t="s">
        <v>2912</v>
      </c>
      <c r="J169" s="264">
        <v>120</v>
      </c>
      <c r="K169" s="310"/>
    </row>
    <row r="170" spans="2:11" s="1" customFormat="1" ht="15" customHeight="1">
      <c r="B170" s="287"/>
      <c r="C170" s="264" t="s">
        <v>2959</v>
      </c>
      <c r="D170" s="264"/>
      <c r="E170" s="264"/>
      <c r="F170" s="285" t="s">
        <v>2910</v>
      </c>
      <c r="G170" s="264"/>
      <c r="H170" s="264" t="s">
        <v>2960</v>
      </c>
      <c r="I170" s="264" t="s">
        <v>2912</v>
      </c>
      <c r="J170" s="264" t="s">
        <v>2961</v>
      </c>
      <c r="K170" s="310"/>
    </row>
    <row r="171" spans="2:11" s="1" customFormat="1" ht="15" customHeight="1">
      <c r="B171" s="287"/>
      <c r="C171" s="264" t="s">
        <v>100</v>
      </c>
      <c r="D171" s="264"/>
      <c r="E171" s="264"/>
      <c r="F171" s="285" t="s">
        <v>2910</v>
      </c>
      <c r="G171" s="264"/>
      <c r="H171" s="264" t="s">
        <v>2977</v>
      </c>
      <c r="I171" s="264" t="s">
        <v>2912</v>
      </c>
      <c r="J171" s="264" t="s">
        <v>2961</v>
      </c>
      <c r="K171" s="310"/>
    </row>
    <row r="172" spans="2:11" s="1" customFormat="1" ht="15" customHeight="1">
      <c r="B172" s="287"/>
      <c r="C172" s="264" t="s">
        <v>2915</v>
      </c>
      <c r="D172" s="264"/>
      <c r="E172" s="264"/>
      <c r="F172" s="285" t="s">
        <v>2916</v>
      </c>
      <c r="G172" s="264"/>
      <c r="H172" s="264" t="s">
        <v>2977</v>
      </c>
      <c r="I172" s="264" t="s">
        <v>2912</v>
      </c>
      <c r="J172" s="264">
        <v>50</v>
      </c>
      <c r="K172" s="310"/>
    </row>
    <row r="173" spans="2:11" s="1" customFormat="1" ht="15" customHeight="1">
      <c r="B173" s="287"/>
      <c r="C173" s="264" t="s">
        <v>2918</v>
      </c>
      <c r="D173" s="264"/>
      <c r="E173" s="264"/>
      <c r="F173" s="285" t="s">
        <v>2910</v>
      </c>
      <c r="G173" s="264"/>
      <c r="H173" s="264" t="s">
        <v>2977</v>
      </c>
      <c r="I173" s="264" t="s">
        <v>2920</v>
      </c>
      <c r="J173" s="264"/>
      <c r="K173" s="310"/>
    </row>
    <row r="174" spans="2:11" s="1" customFormat="1" ht="15" customHeight="1">
      <c r="B174" s="287"/>
      <c r="C174" s="264" t="s">
        <v>2929</v>
      </c>
      <c r="D174" s="264"/>
      <c r="E174" s="264"/>
      <c r="F174" s="285" t="s">
        <v>2916</v>
      </c>
      <c r="G174" s="264"/>
      <c r="H174" s="264" t="s">
        <v>2977</v>
      </c>
      <c r="I174" s="264" t="s">
        <v>2912</v>
      </c>
      <c r="J174" s="264">
        <v>50</v>
      </c>
      <c r="K174" s="310"/>
    </row>
    <row r="175" spans="2:11" s="1" customFormat="1" ht="15" customHeight="1">
      <c r="B175" s="287"/>
      <c r="C175" s="264" t="s">
        <v>2937</v>
      </c>
      <c r="D175" s="264"/>
      <c r="E175" s="264"/>
      <c r="F175" s="285" t="s">
        <v>2916</v>
      </c>
      <c r="G175" s="264"/>
      <c r="H175" s="264" t="s">
        <v>2977</v>
      </c>
      <c r="I175" s="264" t="s">
        <v>2912</v>
      </c>
      <c r="J175" s="264">
        <v>50</v>
      </c>
      <c r="K175" s="310"/>
    </row>
    <row r="176" spans="2:11" s="1" customFormat="1" ht="15" customHeight="1">
      <c r="B176" s="287"/>
      <c r="C176" s="264" t="s">
        <v>2935</v>
      </c>
      <c r="D176" s="264"/>
      <c r="E176" s="264"/>
      <c r="F176" s="285" t="s">
        <v>2916</v>
      </c>
      <c r="G176" s="264"/>
      <c r="H176" s="264" t="s">
        <v>2977</v>
      </c>
      <c r="I176" s="264" t="s">
        <v>2912</v>
      </c>
      <c r="J176" s="264">
        <v>50</v>
      </c>
      <c r="K176" s="310"/>
    </row>
    <row r="177" spans="2:11" s="1" customFormat="1" ht="15" customHeight="1">
      <c r="B177" s="287"/>
      <c r="C177" s="264" t="s">
        <v>137</v>
      </c>
      <c r="D177" s="264"/>
      <c r="E177" s="264"/>
      <c r="F177" s="285" t="s">
        <v>2910</v>
      </c>
      <c r="G177" s="264"/>
      <c r="H177" s="264" t="s">
        <v>2978</v>
      </c>
      <c r="I177" s="264" t="s">
        <v>2979</v>
      </c>
      <c r="J177" s="264"/>
      <c r="K177" s="310"/>
    </row>
    <row r="178" spans="2:11" s="1" customFormat="1" ht="15" customHeight="1">
      <c r="B178" s="287"/>
      <c r="C178" s="264" t="s">
        <v>64</v>
      </c>
      <c r="D178" s="264"/>
      <c r="E178" s="264"/>
      <c r="F178" s="285" t="s">
        <v>2910</v>
      </c>
      <c r="G178" s="264"/>
      <c r="H178" s="264" t="s">
        <v>2980</v>
      </c>
      <c r="I178" s="264" t="s">
        <v>2981</v>
      </c>
      <c r="J178" s="264">
        <v>1</v>
      </c>
      <c r="K178" s="310"/>
    </row>
    <row r="179" spans="2:11" s="1" customFormat="1" ht="15" customHeight="1">
      <c r="B179" s="287"/>
      <c r="C179" s="264" t="s">
        <v>60</v>
      </c>
      <c r="D179" s="264"/>
      <c r="E179" s="264"/>
      <c r="F179" s="285" t="s">
        <v>2910</v>
      </c>
      <c r="G179" s="264"/>
      <c r="H179" s="264" t="s">
        <v>2982</v>
      </c>
      <c r="I179" s="264" t="s">
        <v>2912</v>
      </c>
      <c r="J179" s="264">
        <v>20</v>
      </c>
      <c r="K179" s="310"/>
    </row>
    <row r="180" spans="2:11" s="1" customFormat="1" ht="15" customHeight="1">
      <c r="B180" s="287"/>
      <c r="C180" s="264" t="s">
        <v>61</v>
      </c>
      <c r="D180" s="264"/>
      <c r="E180" s="264"/>
      <c r="F180" s="285" t="s">
        <v>2910</v>
      </c>
      <c r="G180" s="264"/>
      <c r="H180" s="264" t="s">
        <v>2983</v>
      </c>
      <c r="I180" s="264" t="s">
        <v>2912</v>
      </c>
      <c r="J180" s="264">
        <v>255</v>
      </c>
      <c r="K180" s="310"/>
    </row>
    <row r="181" spans="2:11" s="1" customFormat="1" ht="15" customHeight="1">
      <c r="B181" s="287"/>
      <c r="C181" s="264" t="s">
        <v>138</v>
      </c>
      <c r="D181" s="264"/>
      <c r="E181" s="264"/>
      <c r="F181" s="285" t="s">
        <v>2910</v>
      </c>
      <c r="G181" s="264"/>
      <c r="H181" s="264" t="s">
        <v>2874</v>
      </c>
      <c r="I181" s="264" t="s">
        <v>2912</v>
      </c>
      <c r="J181" s="264">
        <v>10</v>
      </c>
      <c r="K181" s="310"/>
    </row>
    <row r="182" spans="2:11" s="1" customFormat="1" ht="15" customHeight="1">
      <c r="B182" s="287"/>
      <c r="C182" s="264" t="s">
        <v>139</v>
      </c>
      <c r="D182" s="264"/>
      <c r="E182" s="264"/>
      <c r="F182" s="285" t="s">
        <v>2910</v>
      </c>
      <c r="G182" s="264"/>
      <c r="H182" s="264" t="s">
        <v>2984</v>
      </c>
      <c r="I182" s="264" t="s">
        <v>2945</v>
      </c>
      <c r="J182" s="264"/>
      <c r="K182" s="310"/>
    </row>
    <row r="183" spans="2:11" s="1" customFormat="1" ht="15" customHeight="1">
      <c r="B183" s="287"/>
      <c r="C183" s="264" t="s">
        <v>2985</v>
      </c>
      <c r="D183" s="264"/>
      <c r="E183" s="264"/>
      <c r="F183" s="285" t="s">
        <v>2910</v>
      </c>
      <c r="G183" s="264"/>
      <c r="H183" s="264" t="s">
        <v>2986</v>
      </c>
      <c r="I183" s="264" t="s">
        <v>2945</v>
      </c>
      <c r="J183" s="264"/>
      <c r="K183" s="310"/>
    </row>
    <row r="184" spans="2:11" s="1" customFormat="1" ht="15" customHeight="1">
      <c r="B184" s="287"/>
      <c r="C184" s="264" t="s">
        <v>2974</v>
      </c>
      <c r="D184" s="264"/>
      <c r="E184" s="264"/>
      <c r="F184" s="285" t="s">
        <v>2910</v>
      </c>
      <c r="G184" s="264"/>
      <c r="H184" s="264" t="s">
        <v>2987</v>
      </c>
      <c r="I184" s="264" t="s">
        <v>2945</v>
      </c>
      <c r="J184" s="264"/>
      <c r="K184" s="310"/>
    </row>
    <row r="185" spans="2:11" s="1" customFormat="1" ht="15" customHeight="1">
      <c r="B185" s="287"/>
      <c r="C185" s="264" t="s">
        <v>141</v>
      </c>
      <c r="D185" s="264"/>
      <c r="E185" s="264"/>
      <c r="F185" s="285" t="s">
        <v>2916</v>
      </c>
      <c r="G185" s="264"/>
      <c r="H185" s="264" t="s">
        <v>2988</v>
      </c>
      <c r="I185" s="264" t="s">
        <v>2912</v>
      </c>
      <c r="J185" s="264">
        <v>50</v>
      </c>
      <c r="K185" s="310"/>
    </row>
    <row r="186" spans="2:11" s="1" customFormat="1" ht="15" customHeight="1">
      <c r="B186" s="287"/>
      <c r="C186" s="264" t="s">
        <v>2989</v>
      </c>
      <c r="D186" s="264"/>
      <c r="E186" s="264"/>
      <c r="F186" s="285" t="s">
        <v>2916</v>
      </c>
      <c r="G186" s="264"/>
      <c r="H186" s="264" t="s">
        <v>2990</v>
      </c>
      <c r="I186" s="264" t="s">
        <v>2991</v>
      </c>
      <c r="J186" s="264"/>
      <c r="K186" s="310"/>
    </row>
    <row r="187" spans="2:11" s="1" customFormat="1" ht="15" customHeight="1">
      <c r="B187" s="287"/>
      <c r="C187" s="264" t="s">
        <v>2992</v>
      </c>
      <c r="D187" s="264"/>
      <c r="E187" s="264"/>
      <c r="F187" s="285" t="s">
        <v>2916</v>
      </c>
      <c r="G187" s="264"/>
      <c r="H187" s="264" t="s">
        <v>2993</v>
      </c>
      <c r="I187" s="264" t="s">
        <v>2991</v>
      </c>
      <c r="J187" s="264"/>
      <c r="K187" s="310"/>
    </row>
    <row r="188" spans="2:11" s="1" customFormat="1" ht="15" customHeight="1">
      <c r="B188" s="287"/>
      <c r="C188" s="264" t="s">
        <v>2994</v>
      </c>
      <c r="D188" s="264"/>
      <c r="E188" s="264"/>
      <c r="F188" s="285" t="s">
        <v>2916</v>
      </c>
      <c r="G188" s="264"/>
      <c r="H188" s="264" t="s">
        <v>2995</v>
      </c>
      <c r="I188" s="264" t="s">
        <v>2991</v>
      </c>
      <c r="J188" s="264"/>
      <c r="K188" s="310"/>
    </row>
    <row r="189" spans="2:11" s="1" customFormat="1" ht="15" customHeight="1">
      <c r="B189" s="287"/>
      <c r="C189" s="323" t="s">
        <v>2996</v>
      </c>
      <c r="D189" s="264"/>
      <c r="E189" s="264"/>
      <c r="F189" s="285" t="s">
        <v>2916</v>
      </c>
      <c r="G189" s="264"/>
      <c r="H189" s="264" t="s">
        <v>2997</v>
      </c>
      <c r="I189" s="264" t="s">
        <v>2998</v>
      </c>
      <c r="J189" s="324" t="s">
        <v>2999</v>
      </c>
      <c r="K189" s="310"/>
    </row>
    <row r="190" spans="2:11" s="17" customFormat="1" ht="15" customHeight="1">
      <c r="B190" s="325"/>
      <c r="C190" s="326" t="s">
        <v>3000</v>
      </c>
      <c r="D190" s="327"/>
      <c r="E190" s="327"/>
      <c r="F190" s="328" t="s">
        <v>2916</v>
      </c>
      <c r="G190" s="327"/>
      <c r="H190" s="327" t="s">
        <v>3001</v>
      </c>
      <c r="I190" s="327" t="s">
        <v>2998</v>
      </c>
      <c r="J190" s="329" t="s">
        <v>2999</v>
      </c>
      <c r="K190" s="330"/>
    </row>
    <row r="191" spans="2:11" s="1" customFormat="1" ht="15" customHeight="1">
      <c r="B191" s="287"/>
      <c r="C191" s="323" t="s">
        <v>49</v>
      </c>
      <c r="D191" s="264"/>
      <c r="E191" s="264"/>
      <c r="F191" s="285" t="s">
        <v>2910</v>
      </c>
      <c r="G191" s="264"/>
      <c r="H191" s="261" t="s">
        <v>3002</v>
      </c>
      <c r="I191" s="264" t="s">
        <v>3003</v>
      </c>
      <c r="J191" s="264"/>
      <c r="K191" s="310"/>
    </row>
    <row r="192" spans="2:11" s="1" customFormat="1" ht="15" customHeight="1">
      <c r="B192" s="287"/>
      <c r="C192" s="323" t="s">
        <v>3004</v>
      </c>
      <c r="D192" s="264"/>
      <c r="E192" s="264"/>
      <c r="F192" s="285" t="s">
        <v>2910</v>
      </c>
      <c r="G192" s="264"/>
      <c r="H192" s="264" t="s">
        <v>3005</v>
      </c>
      <c r="I192" s="264" t="s">
        <v>2945</v>
      </c>
      <c r="J192" s="264"/>
      <c r="K192" s="310"/>
    </row>
    <row r="193" spans="2:11" s="1" customFormat="1" ht="15" customHeight="1">
      <c r="B193" s="287"/>
      <c r="C193" s="323" t="s">
        <v>3006</v>
      </c>
      <c r="D193" s="264"/>
      <c r="E193" s="264"/>
      <c r="F193" s="285" t="s">
        <v>2910</v>
      </c>
      <c r="G193" s="264"/>
      <c r="H193" s="264" t="s">
        <v>3007</v>
      </c>
      <c r="I193" s="264" t="s">
        <v>2945</v>
      </c>
      <c r="J193" s="264"/>
      <c r="K193" s="310"/>
    </row>
    <row r="194" spans="2:11" s="1" customFormat="1" ht="15" customHeight="1">
      <c r="B194" s="287"/>
      <c r="C194" s="323" t="s">
        <v>3008</v>
      </c>
      <c r="D194" s="264"/>
      <c r="E194" s="264"/>
      <c r="F194" s="285" t="s">
        <v>2916</v>
      </c>
      <c r="G194" s="264"/>
      <c r="H194" s="264" t="s">
        <v>3009</v>
      </c>
      <c r="I194" s="264" t="s">
        <v>2945</v>
      </c>
      <c r="J194" s="264"/>
      <c r="K194" s="310"/>
    </row>
    <row r="195" spans="2:11" s="1" customFormat="1" ht="15" customHeight="1">
      <c r="B195" s="316"/>
      <c r="C195" s="331"/>
      <c r="D195" s="296"/>
      <c r="E195" s="296"/>
      <c r="F195" s="296"/>
      <c r="G195" s="296"/>
      <c r="H195" s="296"/>
      <c r="I195" s="296"/>
      <c r="J195" s="296"/>
      <c r="K195" s="317"/>
    </row>
    <row r="196" spans="2:11" s="1" customFormat="1" ht="18.75" customHeight="1">
      <c r="B196" s="298"/>
      <c r="C196" s="308"/>
      <c r="D196" s="308"/>
      <c r="E196" s="308"/>
      <c r="F196" s="318"/>
      <c r="G196" s="308"/>
      <c r="H196" s="308"/>
      <c r="I196" s="308"/>
      <c r="J196" s="308"/>
      <c r="K196" s="298"/>
    </row>
    <row r="197" spans="2:11" s="1" customFormat="1" ht="18.75" customHeight="1">
      <c r="B197" s="298"/>
      <c r="C197" s="308"/>
      <c r="D197" s="308"/>
      <c r="E197" s="308"/>
      <c r="F197" s="318"/>
      <c r="G197" s="308"/>
      <c r="H197" s="308"/>
      <c r="I197" s="308"/>
      <c r="J197" s="308"/>
      <c r="K197" s="298"/>
    </row>
    <row r="198" spans="2:11" s="1" customFormat="1" ht="18.75" customHeight="1">
      <c r="B198" s="271"/>
      <c r="C198" s="271"/>
      <c r="D198" s="271"/>
      <c r="E198" s="271"/>
      <c r="F198" s="271"/>
      <c r="G198" s="271"/>
      <c r="H198" s="271"/>
      <c r="I198" s="271"/>
      <c r="J198" s="271"/>
      <c r="K198" s="271"/>
    </row>
    <row r="199" spans="2:11" s="1" customFormat="1" ht="12">
      <c r="B199" s="253"/>
      <c r="C199" s="254"/>
      <c r="D199" s="254"/>
      <c r="E199" s="254"/>
      <c r="F199" s="254"/>
      <c r="G199" s="254"/>
      <c r="H199" s="254"/>
      <c r="I199" s="254"/>
      <c r="J199" s="254"/>
      <c r="K199" s="255"/>
    </row>
    <row r="200" spans="2:11" s="1" customFormat="1" ht="20.5">
      <c r="B200" s="256"/>
      <c r="C200" s="395" t="s">
        <v>3010</v>
      </c>
      <c r="D200" s="395"/>
      <c r="E200" s="395"/>
      <c r="F200" s="395"/>
      <c r="G200" s="395"/>
      <c r="H200" s="395"/>
      <c r="I200" s="395"/>
      <c r="J200" s="395"/>
      <c r="K200" s="257"/>
    </row>
    <row r="201" spans="2:11" s="1" customFormat="1" ht="25.5" customHeight="1">
      <c r="B201" s="256"/>
      <c r="C201" s="332" t="s">
        <v>3011</v>
      </c>
      <c r="D201" s="332"/>
      <c r="E201" s="332"/>
      <c r="F201" s="332" t="s">
        <v>3012</v>
      </c>
      <c r="G201" s="333"/>
      <c r="H201" s="398" t="s">
        <v>3013</v>
      </c>
      <c r="I201" s="398"/>
      <c r="J201" s="398"/>
      <c r="K201" s="257"/>
    </row>
    <row r="202" spans="2:11" s="1" customFormat="1" ht="5.25" customHeight="1">
      <c r="B202" s="287"/>
      <c r="C202" s="282"/>
      <c r="D202" s="282"/>
      <c r="E202" s="282"/>
      <c r="F202" s="282"/>
      <c r="G202" s="308"/>
      <c r="H202" s="282"/>
      <c r="I202" s="282"/>
      <c r="J202" s="282"/>
      <c r="K202" s="310"/>
    </row>
    <row r="203" spans="2:11" s="1" customFormat="1" ht="15" customHeight="1">
      <c r="B203" s="287"/>
      <c r="C203" s="264" t="s">
        <v>3003</v>
      </c>
      <c r="D203" s="264"/>
      <c r="E203" s="264"/>
      <c r="F203" s="285" t="s">
        <v>50</v>
      </c>
      <c r="G203" s="264"/>
      <c r="H203" s="399" t="s">
        <v>3014</v>
      </c>
      <c r="I203" s="399"/>
      <c r="J203" s="399"/>
      <c r="K203" s="310"/>
    </row>
    <row r="204" spans="2:11" s="1" customFormat="1" ht="15" customHeight="1">
      <c r="B204" s="287"/>
      <c r="C204" s="264"/>
      <c r="D204" s="264"/>
      <c r="E204" s="264"/>
      <c r="F204" s="285" t="s">
        <v>51</v>
      </c>
      <c r="G204" s="264"/>
      <c r="H204" s="399" t="s">
        <v>3015</v>
      </c>
      <c r="I204" s="399"/>
      <c r="J204" s="399"/>
      <c r="K204" s="310"/>
    </row>
    <row r="205" spans="2:11" s="1" customFormat="1" ht="15" customHeight="1">
      <c r="B205" s="287"/>
      <c r="C205" s="264"/>
      <c r="D205" s="264"/>
      <c r="E205" s="264"/>
      <c r="F205" s="285" t="s">
        <v>54</v>
      </c>
      <c r="G205" s="264"/>
      <c r="H205" s="399" t="s">
        <v>3016</v>
      </c>
      <c r="I205" s="399"/>
      <c r="J205" s="399"/>
      <c r="K205" s="310"/>
    </row>
    <row r="206" spans="2:11" s="1" customFormat="1" ht="15" customHeight="1">
      <c r="B206" s="287"/>
      <c r="C206" s="264"/>
      <c r="D206" s="264"/>
      <c r="E206" s="264"/>
      <c r="F206" s="285" t="s">
        <v>52</v>
      </c>
      <c r="G206" s="264"/>
      <c r="H206" s="399" t="s">
        <v>3017</v>
      </c>
      <c r="I206" s="399"/>
      <c r="J206" s="399"/>
      <c r="K206" s="310"/>
    </row>
    <row r="207" spans="2:11" s="1" customFormat="1" ht="15" customHeight="1">
      <c r="B207" s="287"/>
      <c r="C207" s="264"/>
      <c r="D207" s="264"/>
      <c r="E207" s="264"/>
      <c r="F207" s="285" t="s">
        <v>53</v>
      </c>
      <c r="G207" s="264"/>
      <c r="H207" s="399" t="s">
        <v>3018</v>
      </c>
      <c r="I207" s="399"/>
      <c r="J207" s="399"/>
      <c r="K207" s="310"/>
    </row>
    <row r="208" spans="2:11" s="1" customFormat="1" ht="15" customHeight="1">
      <c r="B208" s="287"/>
      <c r="C208" s="264"/>
      <c r="D208" s="264"/>
      <c r="E208" s="264"/>
      <c r="F208" s="285"/>
      <c r="G208" s="264"/>
      <c r="H208" s="264"/>
      <c r="I208" s="264"/>
      <c r="J208" s="264"/>
      <c r="K208" s="310"/>
    </row>
    <row r="209" spans="2:11" s="1" customFormat="1" ht="15" customHeight="1">
      <c r="B209" s="287"/>
      <c r="C209" s="264" t="s">
        <v>2957</v>
      </c>
      <c r="D209" s="264"/>
      <c r="E209" s="264"/>
      <c r="F209" s="285" t="s">
        <v>86</v>
      </c>
      <c r="G209" s="264"/>
      <c r="H209" s="399" t="s">
        <v>3019</v>
      </c>
      <c r="I209" s="399"/>
      <c r="J209" s="399"/>
      <c r="K209" s="310"/>
    </row>
    <row r="210" spans="2:11" s="1" customFormat="1" ht="15" customHeight="1">
      <c r="B210" s="287"/>
      <c r="C210" s="264"/>
      <c r="D210" s="264"/>
      <c r="E210" s="264"/>
      <c r="F210" s="285" t="s">
        <v>2854</v>
      </c>
      <c r="G210" s="264"/>
      <c r="H210" s="399" t="s">
        <v>2855</v>
      </c>
      <c r="I210" s="399"/>
      <c r="J210" s="399"/>
      <c r="K210" s="310"/>
    </row>
    <row r="211" spans="2:11" s="1" customFormat="1" ht="15" customHeight="1">
      <c r="B211" s="287"/>
      <c r="C211" s="264"/>
      <c r="D211" s="264"/>
      <c r="E211" s="264"/>
      <c r="F211" s="285" t="s">
        <v>2852</v>
      </c>
      <c r="G211" s="264"/>
      <c r="H211" s="399" t="s">
        <v>3020</v>
      </c>
      <c r="I211" s="399"/>
      <c r="J211" s="399"/>
      <c r="K211" s="310"/>
    </row>
    <row r="212" spans="2:11" s="1" customFormat="1" ht="15" customHeight="1">
      <c r="B212" s="334"/>
      <c r="C212" s="264"/>
      <c r="D212" s="264"/>
      <c r="E212" s="264"/>
      <c r="F212" s="285" t="s">
        <v>2856</v>
      </c>
      <c r="G212" s="323"/>
      <c r="H212" s="400" t="s">
        <v>2857</v>
      </c>
      <c r="I212" s="400"/>
      <c r="J212" s="400"/>
      <c r="K212" s="335"/>
    </row>
    <row r="213" spans="2:11" s="1" customFormat="1" ht="15" customHeight="1">
      <c r="B213" s="334"/>
      <c r="C213" s="264"/>
      <c r="D213" s="264"/>
      <c r="E213" s="264"/>
      <c r="F213" s="285" t="s">
        <v>2858</v>
      </c>
      <c r="G213" s="323"/>
      <c r="H213" s="400" t="s">
        <v>3021</v>
      </c>
      <c r="I213" s="400"/>
      <c r="J213" s="400"/>
      <c r="K213" s="335"/>
    </row>
    <row r="214" spans="2:11" s="1" customFormat="1" ht="15" customHeight="1">
      <c r="B214" s="334"/>
      <c r="C214" s="264"/>
      <c r="D214" s="264"/>
      <c r="E214" s="264"/>
      <c r="F214" s="285"/>
      <c r="G214" s="323"/>
      <c r="H214" s="314"/>
      <c r="I214" s="314"/>
      <c r="J214" s="314"/>
      <c r="K214" s="335"/>
    </row>
    <row r="215" spans="2:11" s="1" customFormat="1" ht="15" customHeight="1">
      <c r="B215" s="334"/>
      <c r="C215" s="264" t="s">
        <v>2981</v>
      </c>
      <c r="D215" s="264"/>
      <c r="E215" s="264"/>
      <c r="F215" s="285">
        <v>1</v>
      </c>
      <c r="G215" s="323"/>
      <c r="H215" s="400" t="s">
        <v>3022</v>
      </c>
      <c r="I215" s="400"/>
      <c r="J215" s="400"/>
      <c r="K215" s="335"/>
    </row>
    <row r="216" spans="2:11" s="1" customFormat="1" ht="15" customHeight="1">
      <c r="B216" s="334"/>
      <c r="C216" s="264"/>
      <c r="D216" s="264"/>
      <c r="E216" s="264"/>
      <c r="F216" s="285">
        <v>2</v>
      </c>
      <c r="G216" s="323"/>
      <c r="H216" s="400" t="s">
        <v>3023</v>
      </c>
      <c r="I216" s="400"/>
      <c r="J216" s="400"/>
      <c r="K216" s="335"/>
    </row>
    <row r="217" spans="2:11" s="1" customFormat="1" ht="15" customHeight="1">
      <c r="B217" s="334"/>
      <c r="C217" s="264"/>
      <c r="D217" s="264"/>
      <c r="E217" s="264"/>
      <c r="F217" s="285">
        <v>3</v>
      </c>
      <c r="G217" s="323"/>
      <c r="H217" s="400" t="s">
        <v>3024</v>
      </c>
      <c r="I217" s="400"/>
      <c r="J217" s="400"/>
      <c r="K217" s="335"/>
    </row>
    <row r="218" spans="2:11" s="1" customFormat="1" ht="15" customHeight="1">
      <c r="B218" s="334"/>
      <c r="C218" s="264"/>
      <c r="D218" s="264"/>
      <c r="E218" s="264"/>
      <c r="F218" s="285">
        <v>4</v>
      </c>
      <c r="G218" s="323"/>
      <c r="H218" s="400" t="s">
        <v>3025</v>
      </c>
      <c r="I218" s="400"/>
      <c r="J218" s="400"/>
      <c r="K218" s="335"/>
    </row>
    <row r="219" spans="2:11" s="1" customFormat="1" ht="12.75" customHeight="1">
      <c r="B219" s="336"/>
      <c r="C219" s="337"/>
      <c r="D219" s="337"/>
      <c r="E219" s="337"/>
      <c r="F219" s="337"/>
      <c r="G219" s="337"/>
      <c r="H219" s="337"/>
      <c r="I219" s="337"/>
      <c r="J219" s="337"/>
      <c r="K219" s="338"/>
    </row>
  </sheetData>
  <sheetProtection formatCells="0" formatColumns="0" formatRows="0" insertColumns="0" insertRows="0" insertHyperlinks="0" deleteColumns="0" deleteRows="0" sort="0" autoFilter="0" pivotTables="0"/>
  <mergeCells count="77">
    <mergeCell ref="H217:J217"/>
    <mergeCell ref="H218:J218"/>
    <mergeCell ref="H216:J216"/>
    <mergeCell ref="H213:J213"/>
    <mergeCell ref="H212:J212"/>
    <mergeCell ref="H206:J206"/>
    <mergeCell ref="H207:J207"/>
    <mergeCell ref="H209:J209"/>
    <mergeCell ref="H211:J211"/>
    <mergeCell ref="H215:J215"/>
    <mergeCell ref="H210:J210"/>
    <mergeCell ref="C200:J200"/>
    <mergeCell ref="H201:J201"/>
    <mergeCell ref="H203:J203"/>
    <mergeCell ref="H204:J204"/>
    <mergeCell ref="H205:J205"/>
    <mergeCell ref="C75:J75"/>
    <mergeCell ref="C102:J102"/>
    <mergeCell ref="C122:J122"/>
    <mergeCell ref="C147:J147"/>
    <mergeCell ref="C165:J165"/>
    <mergeCell ref="D66:J66"/>
    <mergeCell ref="D67:J67"/>
    <mergeCell ref="D68:J68"/>
    <mergeCell ref="D69:J69"/>
    <mergeCell ref="D70:J70"/>
    <mergeCell ref="D60:J60"/>
    <mergeCell ref="D61:J61"/>
    <mergeCell ref="D62:J62"/>
    <mergeCell ref="D63:J63"/>
    <mergeCell ref="D65:J65"/>
    <mergeCell ref="C54:J54"/>
    <mergeCell ref="C55:J55"/>
    <mergeCell ref="C57:J57"/>
    <mergeCell ref="D58:J58"/>
    <mergeCell ref="D59:J59"/>
    <mergeCell ref="F23:J23"/>
    <mergeCell ref="C25:J25"/>
    <mergeCell ref="C26:J26"/>
    <mergeCell ref="D27:J27"/>
    <mergeCell ref="D28:J28"/>
    <mergeCell ref="C52:J52"/>
    <mergeCell ref="C3:J3"/>
    <mergeCell ref="C4:J4"/>
    <mergeCell ref="C6:J6"/>
    <mergeCell ref="C7:J7"/>
    <mergeCell ref="C9:J9"/>
    <mergeCell ref="D10:J10"/>
    <mergeCell ref="D11:J11"/>
    <mergeCell ref="D15:J15"/>
    <mergeCell ref="D16:J16"/>
    <mergeCell ref="D17:J17"/>
    <mergeCell ref="F18:J18"/>
    <mergeCell ref="F19:J19"/>
    <mergeCell ref="F20:J20"/>
    <mergeCell ref="F21:J21"/>
    <mergeCell ref="F22:J22"/>
    <mergeCell ref="D47:J47"/>
    <mergeCell ref="E48:J48"/>
    <mergeCell ref="E49:J49"/>
    <mergeCell ref="E50:J50"/>
    <mergeCell ref="D51:J51"/>
    <mergeCell ref="G41:J41"/>
    <mergeCell ref="G42:J42"/>
    <mergeCell ref="G43:J43"/>
    <mergeCell ref="G44:J44"/>
    <mergeCell ref="G45:J45"/>
    <mergeCell ref="G36:J36"/>
    <mergeCell ref="G37:J37"/>
    <mergeCell ref="G38:J38"/>
    <mergeCell ref="G39:J39"/>
    <mergeCell ref="G40:J40"/>
    <mergeCell ref="D30:J30"/>
    <mergeCell ref="D31:J31"/>
    <mergeCell ref="D33:J33"/>
    <mergeCell ref="D34:J34"/>
    <mergeCell ref="D35:J35"/>
  </mergeCells>
  <pageMargins left="0.59027779999999996" right="0.59027779999999996" top="0.59027779999999996" bottom="0.59027779999999996" header="0" footer="0"/>
  <pageSetup paperSize="9" scale="7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15</vt:i4>
      </vt:variant>
      <vt:variant>
        <vt:lpstr>Pojmenované oblasti</vt:lpstr>
      </vt:variant>
      <vt:variant>
        <vt:i4>29</vt:i4>
      </vt:variant>
    </vt:vector>
  </HeadingPairs>
  <TitlesOfParts>
    <vt:vector size="44" baseType="lpstr">
      <vt:lpstr>Rekapitulace stavby</vt:lpstr>
      <vt:lpstr>00 - Soupis vedlejších a ...</vt:lpstr>
      <vt:lpstr>01 - Povrchy</vt:lpstr>
      <vt:lpstr>02 - Rušené potrubí </vt:lpstr>
      <vt:lpstr>01 - Páteřní stoka</vt:lpstr>
      <vt:lpstr>02 - Vypouštění nádrže na...</vt:lpstr>
      <vt:lpstr>03 - Odtok do vodoteče</vt:lpstr>
      <vt:lpstr>04 - Výtlak ČS</vt:lpstr>
      <vt:lpstr>IO 02 - Čerpací stanice</vt:lpstr>
      <vt:lpstr>IO 03 - Odlehčovací komora</vt:lpstr>
      <vt:lpstr>IO 04 - Usazovací nádrž</vt:lpstr>
      <vt:lpstr>01 - Technologická elektr...</vt:lpstr>
      <vt:lpstr>02 - Technologická elektr...</vt:lpstr>
      <vt:lpstr>IO 06 - Výšková úprava vo...</vt:lpstr>
      <vt:lpstr>Pokyny pro vyplnění</vt:lpstr>
      <vt:lpstr>'00 - Soupis vedlejších a ...'!Názvy_tisku</vt:lpstr>
      <vt:lpstr>'01 - Páteřní stoka'!Názvy_tisku</vt:lpstr>
      <vt:lpstr>'01 - Povrchy'!Názvy_tisku</vt:lpstr>
      <vt:lpstr>'01 - Technologická elektr...'!Názvy_tisku</vt:lpstr>
      <vt:lpstr>'02 - Rušené potrubí '!Názvy_tisku</vt:lpstr>
      <vt:lpstr>'02 - Technologická elektr...'!Názvy_tisku</vt:lpstr>
      <vt:lpstr>'02 - Vypouštění nádrže na...'!Názvy_tisku</vt:lpstr>
      <vt:lpstr>'03 - Odtok do vodoteče'!Názvy_tisku</vt:lpstr>
      <vt:lpstr>'04 - Výtlak ČS'!Názvy_tisku</vt:lpstr>
      <vt:lpstr>'IO 02 - Čerpací stanice'!Názvy_tisku</vt:lpstr>
      <vt:lpstr>'IO 03 - Odlehčovací komora'!Názvy_tisku</vt:lpstr>
      <vt:lpstr>'IO 04 - Usazovací nádrž'!Názvy_tisku</vt:lpstr>
      <vt:lpstr>'IO 06 - Výšková úprava vo...'!Názvy_tisku</vt:lpstr>
      <vt:lpstr>'00 - Soupis vedlejších a ...'!Oblast_tisku</vt:lpstr>
      <vt:lpstr>'01 - Páteřní stoka'!Oblast_tisku</vt:lpstr>
      <vt:lpstr>'01 - Povrchy'!Oblast_tisku</vt:lpstr>
      <vt:lpstr>'01 - Technologická elektr...'!Oblast_tisku</vt:lpstr>
      <vt:lpstr>'02 - Rušené potrubí '!Oblast_tisku</vt:lpstr>
      <vt:lpstr>'02 - Technologická elektr...'!Oblast_tisku</vt:lpstr>
      <vt:lpstr>'02 - Vypouštění nádrže na...'!Oblast_tisku</vt:lpstr>
      <vt:lpstr>'03 - Odtok do vodoteče'!Oblast_tisku</vt:lpstr>
      <vt:lpstr>'04 - Výtlak ČS'!Oblast_tisku</vt:lpstr>
      <vt:lpstr>'IO 02 - Čerpací stanice'!Oblast_tisku</vt:lpstr>
      <vt:lpstr>'IO 03 - Odlehčovací komora'!Oblast_tisku</vt:lpstr>
      <vt:lpstr>'IO 04 - Usazovací nádrž'!Oblast_tisku</vt:lpstr>
      <vt:lpstr>'IO 06 - Výšková úprava vo...'!Oblast_tisku</vt:lpstr>
      <vt:lpstr>'Rekapitulace stavby'!Oblast_tisku</vt:lpstr>
      <vt:lpstr>'Pokyny pro vyplnění'!Print_Area</vt:lpstr>
      <vt:lpstr>'Rekapitulace stavby'!Print_Titles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 Jícha</dc:creator>
  <cp:lastModifiedBy>Petr Jícha</cp:lastModifiedBy>
  <cp:lastPrinted>2024-12-04T15:13:14Z</cp:lastPrinted>
  <dcterms:created xsi:type="dcterms:W3CDTF">2024-01-31T08:43:22Z</dcterms:created>
  <dcterms:modified xsi:type="dcterms:W3CDTF">2024-12-04T15:19:33Z</dcterms:modified>
</cp:coreProperties>
</file>