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105" yWindow="-105" windowWidth="22155" windowHeight="13170" activeTab="1"/>
  </bookViews>
  <sheets>
    <sheet name="Pokyny pro vyplnění" sheetId="11" r:id="rId1"/>
    <sheet name="Stavba" sheetId="1" r:id="rId2"/>
    <sheet name="VzorPolozky" sheetId="10" state="hidden" r:id="rId3"/>
    <sheet name="02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1 Pol'!$A$1:$Y$130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80" i="12"/>
  <c r="BA79"/>
  <c r="BA75"/>
  <c r="BA74"/>
  <c r="BA70"/>
  <c r="BA11"/>
  <c r="BA10"/>
  <c r="G8"/>
  <c r="I49" i="1" s="1"/>
  <c r="I8" i="12"/>
  <c r="K8"/>
  <c r="O8"/>
  <c r="G9"/>
  <c r="M9" s="1"/>
  <c r="M8" s="1"/>
  <c r="I9"/>
  <c r="K9"/>
  <c r="O9"/>
  <c r="Q9"/>
  <c r="Q8" s="1"/>
  <c r="V9"/>
  <c r="V8" s="1"/>
  <c r="G14"/>
  <c r="I14"/>
  <c r="K14"/>
  <c r="O14"/>
  <c r="O13" s="1"/>
  <c r="Q14"/>
  <c r="Q13" s="1"/>
  <c r="V14"/>
  <c r="V13" s="1"/>
  <c r="G18"/>
  <c r="M18" s="1"/>
  <c r="I18"/>
  <c r="K18"/>
  <c r="O18"/>
  <c r="Q18"/>
  <c r="V18"/>
  <c r="G21"/>
  <c r="M21" s="1"/>
  <c r="I21"/>
  <c r="I13" s="1"/>
  <c r="K21"/>
  <c r="K13" s="1"/>
  <c r="O21"/>
  <c r="Q21"/>
  <c r="V21"/>
  <c r="G25"/>
  <c r="I25"/>
  <c r="K25"/>
  <c r="M25"/>
  <c r="O25"/>
  <c r="Q25"/>
  <c r="V25"/>
  <c r="G28"/>
  <c r="I28"/>
  <c r="K28"/>
  <c r="M28"/>
  <c r="O28"/>
  <c r="Q28"/>
  <c r="V28"/>
  <c r="G31"/>
  <c r="M31" s="1"/>
  <c r="I31"/>
  <c r="K31"/>
  <c r="O31"/>
  <c r="Q31"/>
  <c r="V31"/>
  <c r="G34"/>
  <c r="I51" i="1" s="1"/>
  <c r="I34" i="12"/>
  <c r="G35"/>
  <c r="M35" s="1"/>
  <c r="I35"/>
  <c r="K35"/>
  <c r="K34" s="1"/>
  <c r="O35"/>
  <c r="O34" s="1"/>
  <c r="Q35"/>
  <c r="Q34" s="1"/>
  <c r="V35"/>
  <c r="V34" s="1"/>
  <c r="G36"/>
  <c r="I36"/>
  <c r="K36"/>
  <c r="M36"/>
  <c r="O36"/>
  <c r="Q36"/>
  <c r="V36"/>
  <c r="I37"/>
  <c r="K37"/>
  <c r="O37"/>
  <c r="G38"/>
  <c r="G37" s="1"/>
  <c r="I52" i="1" s="1"/>
  <c r="I38" i="12"/>
  <c r="K38"/>
  <c r="O38"/>
  <c r="Q38"/>
  <c r="Q37" s="1"/>
  <c r="V38"/>
  <c r="V37" s="1"/>
  <c r="G40"/>
  <c r="I53" i="1" s="1"/>
  <c r="I40" i="12"/>
  <c r="K40"/>
  <c r="G41"/>
  <c r="M41" s="1"/>
  <c r="M40" s="1"/>
  <c r="I41"/>
  <c r="K41"/>
  <c r="O41"/>
  <c r="O40" s="1"/>
  <c r="Q41"/>
  <c r="Q40" s="1"/>
  <c r="V41"/>
  <c r="V40" s="1"/>
  <c r="G43"/>
  <c r="M43" s="1"/>
  <c r="I43"/>
  <c r="I42" s="1"/>
  <c r="K43"/>
  <c r="K42" s="1"/>
  <c r="O43"/>
  <c r="O42" s="1"/>
  <c r="Q43"/>
  <c r="Q42" s="1"/>
  <c r="V43"/>
  <c r="G44"/>
  <c r="I44"/>
  <c r="K44"/>
  <c r="M44"/>
  <c r="O44"/>
  <c r="Q44"/>
  <c r="V44"/>
  <c r="V42" s="1"/>
  <c r="G46"/>
  <c r="M46" s="1"/>
  <c r="I46"/>
  <c r="K46"/>
  <c r="O46"/>
  <c r="Q46"/>
  <c r="V46"/>
  <c r="G47"/>
  <c r="I47"/>
  <c r="K47"/>
  <c r="M47"/>
  <c r="O47"/>
  <c r="Q47"/>
  <c r="V47"/>
  <c r="G50"/>
  <c r="M50" s="1"/>
  <c r="I50"/>
  <c r="K50"/>
  <c r="O50"/>
  <c r="Q50"/>
  <c r="V50"/>
  <c r="G51"/>
  <c r="M51" s="1"/>
  <c r="I51"/>
  <c r="K51"/>
  <c r="O51"/>
  <c r="Q51"/>
  <c r="V51"/>
  <c r="V53"/>
  <c r="G54"/>
  <c r="G53" s="1"/>
  <c r="I55" i="1" s="1"/>
  <c r="I54" i="12"/>
  <c r="I53" s="1"/>
  <c r="K54"/>
  <c r="K53" s="1"/>
  <c r="O54"/>
  <c r="O53" s="1"/>
  <c r="Q54"/>
  <c r="Q53" s="1"/>
  <c r="V54"/>
  <c r="G56"/>
  <c r="M56" s="1"/>
  <c r="M55" s="1"/>
  <c r="I56"/>
  <c r="I55" s="1"/>
  <c r="K56"/>
  <c r="K55" s="1"/>
  <c r="O56"/>
  <c r="Q56"/>
  <c r="V56"/>
  <c r="G60"/>
  <c r="I60"/>
  <c r="K60"/>
  <c r="M60"/>
  <c r="O60"/>
  <c r="O55" s="1"/>
  <c r="Q60"/>
  <c r="Q55" s="1"/>
  <c r="V60"/>
  <c r="V55" s="1"/>
  <c r="G62"/>
  <c r="I62"/>
  <c r="I61" s="1"/>
  <c r="K62"/>
  <c r="K61" s="1"/>
  <c r="O62"/>
  <c r="O61" s="1"/>
  <c r="Q62"/>
  <c r="Q61" s="1"/>
  <c r="V62"/>
  <c r="V61" s="1"/>
  <c r="G65"/>
  <c r="M65" s="1"/>
  <c r="I65"/>
  <c r="K65"/>
  <c r="O65"/>
  <c r="Q65"/>
  <c r="V65"/>
  <c r="K68"/>
  <c r="G69"/>
  <c r="M69" s="1"/>
  <c r="I69"/>
  <c r="K69"/>
  <c r="O69"/>
  <c r="O68" s="1"/>
  <c r="Q69"/>
  <c r="Q68" s="1"/>
  <c r="V69"/>
  <c r="V68" s="1"/>
  <c r="G73"/>
  <c r="M73" s="1"/>
  <c r="I73"/>
  <c r="I68" s="1"/>
  <c r="K73"/>
  <c r="O73"/>
  <c r="Q73"/>
  <c r="V73"/>
  <c r="G78"/>
  <c r="M78" s="1"/>
  <c r="I78"/>
  <c r="K78"/>
  <c r="O78"/>
  <c r="Q78"/>
  <c r="V78"/>
  <c r="G83"/>
  <c r="M83" s="1"/>
  <c r="I83"/>
  <c r="K83"/>
  <c r="O83"/>
  <c r="Q83"/>
  <c r="V83"/>
  <c r="O84"/>
  <c r="G85"/>
  <c r="M85" s="1"/>
  <c r="I85"/>
  <c r="K85"/>
  <c r="O85"/>
  <c r="Q85"/>
  <c r="Q84" s="1"/>
  <c r="V85"/>
  <c r="V84" s="1"/>
  <c r="G86"/>
  <c r="M86" s="1"/>
  <c r="I86"/>
  <c r="I84" s="1"/>
  <c r="K86"/>
  <c r="K84" s="1"/>
  <c r="O86"/>
  <c r="Q86"/>
  <c r="V86"/>
  <c r="G88"/>
  <c r="I88"/>
  <c r="K88"/>
  <c r="M88"/>
  <c r="O88"/>
  <c r="Q88"/>
  <c r="V88"/>
  <c r="G90"/>
  <c r="M90" s="1"/>
  <c r="I90"/>
  <c r="I89" s="1"/>
  <c r="K90"/>
  <c r="K89" s="1"/>
  <c r="O90"/>
  <c r="O89" s="1"/>
  <c r="Q90"/>
  <c r="Q89" s="1"/>
  <c r="V90"/>
  <c r="V89" s="1"/>
  <c r="G91"/>
  <c r="I91"/>
  <c r="K91"/>
  <c r="M91"/>
  <c r="O91"/>
  <c r="Q91"/>
  <c r="V91"/>
  <c r="G93"/>
  <c r="I93"/>
  <c r="K93"/>
  <c r="M93"/>
  <c r="O93"/>
  <c r="Q93"/>
  <c r="V93"/>
  <c r="G95"/>
  <c r="M95" s="1"/>
  <c r="I95"/>
  <c r="I94" s="1"/>
  <c r="K95"/>
  <c r="K94" s="1"/>
  <c r="O95"/>
  <c r="Q95"/>
  <c r="V95"/>
  <c r="G99"/>
  <c r="I99"/>
  <c r="K99"/>
  <c r="M99"/>
  <c r="O99"/>
  <c r="O94" s="1"/>
  <c r="Q99"/>
  <c r="Q94" s="1"/>
  <c r="V99"/>
  <c r="V94" s="1"/>
  <c r="G100"/>
  <c r="M100" s="1"/>
  <c r="I100"/>
  <c r="K100"/>
  <c r="O100"/>
  <c r="Q100"/>
  <c r="V100"/>
  <c r="I101"/>
  <c r="K101"/>
  <c r="O101"/>
  <c r="G102"/>
  <c r="M102" s="1"/>
  <c r="M101" s="1"/>
  <c r="I102"/>
  <c r="K102"/>
  <c r="O102"/>
  <c r="Q102"/>
  <c r="Q101" s="1"/>
  <c r="V102"/>
  <c r="V101" s="1"/>
  <c r="K103"/>
  <c r="G104"/>
  <c r="M104" s="1"/>
  <c r="I104"/>
  <c r="K104"/>
  <c r="O104"/>
  <c r="O103" s="1"/>
  <c r="Q104"/>
  <c r="Q103" s="1"/>
  <c r="V104"/>
  <c r="V103" s="1"/>
  <c r="G105"/>
  <c r="M105" s="1"/>
  <c r="I105"/>
  <c r="K105"/>
  <c r="O105"/>
  <c r="Q105"/>
  <c r="V105"/>
  <c r="G106"/>
  <c r="M106" s="1"/>
  <c r="I106"/>
  <c r="K106"/>
  <c r="O106"/>
  <c r="Q106"/>
  <c r="V106"/>
  <c r="G108"/>
  <c r="I108"/>
  <c r="K108"/>
  <c r="M108"/>
  <c r="O108"/>
  <c r="Q108"/>
  <c r="V108"/>
  <c r="G109"/>
  <c r="M109" s="1"/>
  <c r="I109"/>
  <c r="K109"/>
  <c r="O109"/>
  <c r="Q109"/>
  <c r="V109"/>
  <c r="G110"/>
  <c r="M110" s="1"/>
  <c r="I110"/>
  <c r="K110"/>
  <c r="O110"/>
  <c r="Q110"/>
  <c r="V110"/>
  <c r="G111"/>
  <c r="M111" s="1"/>
  <c r="I111"/>
  <c r="I103" s="1"/>
  <c r="K111"/>
  <c r="O111"/>
  <c r="Q111"/>
  <c r="V111"/>
  <c r="Q112"/>
  <c r="V112"/>
  <c r="G113"/>
  <c r="M113" s="1"/>
  <c r="I113"/>
  <c r="K113"/>
  <c r="O113"/>
  <c r="Q113"/>
  <c r="V113"/>
  <c r="G115"/>
  <c r="M115" s="1"/>
  <c r="I115"/>
  <c r="I112" s="1"/>
  <c r="K115"/>
  <c r="K112" s="1"/>
  <c r="O115"/>
  <c r="O112" s="1"/>
  <c r="Q115"/>
  <c r="V115"/>
  <c r="G118"/>
  <c r="G112" s="1"/>
  <c r="I64" i="1" s="1"/>
  <c r="I19" s="1"/>
  <c r="I118" i="12"/>
  <c r="K118"/>
  <c r="O118"/>
  <c r="Q118"/>
  <c r="V118"/>
  <c r="AE120"/>
  <c r="F41" i="1" s="1"/>
  <c r="I20"/>
  <c r="J28"/>
  <c r="J26"/>
  <c r="G38"/>
  <c r="F38"/>
  <c r="J23"/>
  <c r="J24"/>
  <c r="J25"/>
  <c r="J27"/>
  <c r="E24"/>
  <c r="E26"/>
  <c r="G101" i="12" l="1"/>
  <c r="I62" i="1" s="1"/>
  <c r="I18" s="1"/>
  <c r="M118" i="12"/>
  <c r="M112" s="1"/>
  <c r="M94"/>
  <c r="G89"/>
  <c r="I60" i="1" s="1"/>
  <c r="M89" i="12"/>
  <c r="G61"/>
  <c r="I57" i="1" s="1"/>
  <c r="M62" i="12"/>
  <c r="M61" s="1"/>
  <c r="M54"/>
  <c r="M53" s="1"/>
  <c r="M38"/>
  <c r="M37" s="1"/>
  <c r="M34"/>
  <c r="AF120"/>
  <c r="G39" i="1" s="1"/>
  <c r="G42" s="1"/>
  <c r="G25" s="1"/>
  <c r="A25" s="1"/>
  <c r="A26" s="1"/>
  <c r="F40"/>
  <c r="M14" i="12"/>
  <c r="M13" s="1"/>
  <c r="G13"/>
  <c r="F39" i="1"/>
  <c r="M42" i="12"/>
  <c r="M68"/>
  <c r="M103"/>
  <c r="M84"/>
  <c r="G42"/>
  <c r="I54" i="1" s="1"/>
  <c r="G68" i="12"/>
  <c r="I58" i="1" s="1"/>
  <c r="G103" i="12"/>
  <c r="I63" i="1" s="1"/>
  <c r="G84" i="12"/>
  <c r="I59" i="1" s="1"/>
  <c r="G94" i="12"/>
  <c r="I61" i="1" s="1"/>
  <c r="G55" i="12"/>
  <c r="I56" i="1" s="1"/>
  <c r="J39"/>
  <c r="J41"/>
  <c r="J40"/>
  <c r="I17" l="1"/>
  <c r="G40"/>
  <c r="H40" s="1"/>
  <c r="I40" s="1"/>
  <c r="G41"/>
  <c r="H41" s="1"/>
  <c r="I41" s="1"/>
  <c r="G26"/>
  <c r="I50"/>
  <c r="G120" i="12"/>
  <c r="F42" i="1"/>
  <c r="H39"/>
  <c r="J42"/>
  <c r="G23" l="1"/>
  <c r="A23" s="1"/>
  <c r="G28"/>
  <c r="I39"/>
  <c r="I42" s="1"/>
  <c r="H42"/>
  <c r="I16"/>
  <c r="I21" s="1"/>
  <c r="I65"/>
  <c r="G24" l="1"/>
  <c r="A27" s="1"/>
  <c r="A24"/>
  <c r="J64"/>
  <c r="J61"/>
  <c r="J51"/>
  <c r="J63"/>
  <c r="J52"/>
  <c r="J58"/>
  <c r="J53"/>
  <c r="J49"/>
  <c r="J55"/>
  <c r="J50"/>
  <c r="J56"/>
  <c r="J62"/>
  <c r="J57"/>
  <c r="J59"/>
  <c r="J60"/>
  <c r="J54"/>
  <c r="A29" l="1"/>
  <c r="G29"/>
  <c r="G27" s="1"/>
  <c r="J65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Dana Víchová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<sst xmlns="http://schemas.openxmlformats.org/spreadsheetml/2006/main" count="702" uniqueCount="268">
  <si>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</si>
  <si>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</si>
  <si>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</si>
  <si>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</si>
  <si>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</si>
  <si>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</si>
  <si>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</si>
  <si>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</si>
  <si>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</si>
  <si>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</si>
  <si>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</si>
  <si>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</si>
  <si>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</si>
  <si>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</si>
  <si>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</si>
  <si>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</si>
  <si>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</si>
  <si>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</si>
  <si>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</si>
  <si>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</si>
  <si>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</si>
  <si>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</si>
  <si>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</si>
  <si>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</si>
  <si>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</si>
  <si>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</si>
  <si>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</si>
  <si>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</si>
  <si>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</si>
  <si>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</si>
  <si>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</si>
  <si>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</si>
  <si>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</si>
  <si>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</si>
  <si>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</si>
  <si>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</si>
  <si>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</si>
  <si>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</si>
  <si>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</si>
  <si>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</si>
  <si>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</si>
  <si>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</si>
  <si>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</si>
  <si>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</si>
  <si>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Architektonicko-stavební řešení</t>
  </si>
  <si>
    <t>02</t>
  </si>
  <si>
    <t>II. etapa (2NP, 3NP, půda)</t>
  </si>
  <si>
    <t>Objekt:</t>
  </si>
  <si>
    <t>Rozpočet:</t>
  </si>
  <si>
    <t>A176-2023</t>
  </si>
  <si>
    <t>Gymnázium Josefa Kainara, Hlučín</t>
  </si>
  <si>
    <t>Stavba</t>
  </si>
  <si>
    <t>Celkem za stavbu</t>
  </si>
  <si>
    <t>CZK</t>
  </si>
  <si>
    <t>Rekapitulace dílů</t>
  </si>
  <si>
    <t>Typ dílu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</si>
  <si>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</si>
  <si>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</si>
  <si>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</si>
  <si>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</si>
  <si>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</si>
  <si>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</si>
  <si>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</si>
  <si>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</si>
  <si>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</si>
  <si>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</si>
  <si>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</si>
  <si>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</si>
  <si>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</si>
  <si>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</si>
  <si>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</si>
  <si>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</si>
  <si>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</si>
  <si>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</si>
  <si>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</si>
  <si>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</si>
  <si>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</si>
  <si>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</si>
  <si>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</si>
  <si>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</si>
  <si>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</si>
  <si>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</si>
  <si>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</si>
  <si>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</si>
  <si>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</si>
  <si>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</si>
  <si>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</si>
  <si>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</si>
  <si>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</si>
  <si>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</si>
  <si>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</si>
  <si>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</si>
  <si>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</si>
  <si>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</si>
  <si>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</si>
  <si>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</si>
  <si>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</si>
  <si>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</si>
  <si>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</si>
  <si>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</si>
  <si>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</si>
  <si>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</si>
  <si>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</si>
  <si>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</si>
  <si>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</si>
  <si>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</si>
  <si>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</si>
  <si>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</si>
  <si>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</si>
  <si>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</si>
  <si>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</si>
  <si>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</si>
  <si>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</si>
  <si>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</si>
  <si>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</si>
  <si>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</si>
  <si>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</si>
  <si>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342-001.RXX</t>
  </si>
  <si>
    <t>D+M stěnové absorbéry z dřevěné vlny 1200x600x25 mm vč. skryté kce z dřev.latí vč. kotvení</t>
  </si>
  <si>
    <t>m2</t>
  </si>
  <si>
    <t>Vlastní</t>
  </si>
  <si>
    <t>Indiv</t>
  </si>
  <si>
    <t>Práce</t>
  </si>
  <si>
    <t>Běžná</t>
  </si>
  <si>
    <t>POL1_</t>
  </si>
  <si>
    <t>Obklad z dřevěné vlny pojené magnezitem 1200x600x25, vlna tloušťky 1mm. Provedení hrany se skosenou podélnou hranou a skosenou čelní hranou, panely budou doplněny akustickou minerální vatou tl. 2x30mm obj. hm. 30-50kg/m3. Provedení v barvě dle výběru investora. Akustická pohltivost ?w=0,95L, třída pohltivosti zvuku=A, reakce na oheň B-s1,d0.</t>
  </si>
  <si>
    <t>POP</t>
  </si>
  <si>
    <t>Skrytá konstrukce z dřevěných latí 50x60. Kazety jsou do konstrukce montovány za pomocí kotvících šroubů s barevně tónovanou hlavičkou. Minimálně 3 šrouby na šířku kazety. Při montáži je nutno dbát všeobecným podmínkám montáže určené výrobcem.</t>
  </si>
  <si>
    <t>3NP učebna chemie : 24</t>
  </si>
  <si>
    <t>VV</t>
  </si>
  <si>
    <t>602011112RT1</t>
  </si>
  <si>
    <t>Omítka jádrová, ručně tloušťka vrstvy 10 mm</t>
  </si>
  <si>
    <t>RTS 23/ I</t>
  </si>
  <si>
    <t>2NP : 230</t>
  </si>
  <si>
    <t>3NP : 170</t>
  </si>
  <si>
    <t>pod obklady : 20</t>
  </si>
  <si>
    <t>602011141RT3</t>
  </si>
  <si>
    <t>Štuk na stěnách vnitřní, ručně tloušťka vrstvy 4 mm</t>
  </si>
  <si>
    <t>602031101R00</t>
  </si>
  <si>
    <t xml:space="preserve">Přilnavostní a penetrační nátěr stěn </t>
  </si>
  <si>
    <t>612473185R00</t>
  </si>
  <si>
    <t>Příplatek za zabudované rohové lišty v ploše stěn</t>
  </si>
  <si>
    <t>612481211RT2</t>
  </si>
  <si>
    <t xml:space="preserve">Montáž výztužné sítě(perlinky)do stěrky-vnit.stěny včetně výztužné sítě a stěrkového tmelu </t>
  </si>
  <si>
    <t>61-001.RXX</t>
  </si>
  <si>
    <t>D+M hliníkové rohové profily dl. 1,5 m, barva bílá</t>
  </si>
  <si>
    <t>kus</t>
  </si>
  <si>
    <t>2NP : 50</t>
  </si>
  <si>
    <t>3NP : 37</t>
  </si>
  <si>
    <t>631343891R00</t>
  </si>
  <si>
    <t xml:space="preserve">Penetrace hloubková </t>
  </si>
  <si>
    <t>632411110R00</t>
  </si>
  <si>
    <t>Samonivelační stěrka,ruč.zpracování tl.10 mm</t>
  </si>
  <si>
    <t>941955002R00</t>
  </si>
  <si>
    <t>Lešení lehké pomocné, výška podlahy do 1,9 m</t>
  </si>
  <si>
    <t>385+131</t>
  </si>
  <si>
    <t>952901111R00</t>
  </si>
  <si>
    <t>Vyčištění budov o výšce podlaží do 4 m</t>
  </si>
  <si>
    <t>965081712RT1</t>
  </si>
  <si>
    <t>Bourání dlažeb keramických tl.10 mm, pl. do 1 m2 ručně, dlaždice keramické</t>
  </si>
  <si>
    <t>971033261R00</t>
  </si>
  <si>
    <t>Vybourání otv. zeď cihel. 0,0225 m2, tl. 60cm, MVC</t>
  </si>
  <si>
    <t>Včetně pomocného lešení o výšce podlahy do 1900 mm a pro zatížení do 1,5 kPa  (150 kg/m2).</t>
  </si>
  <si>
    <t>972054141R00</t>
  </si>
  <si>
    <t>Vybourání otv. stropy ŽB pl. 0,0225 m2, tl. 15 cm</t>
  </si>
  <si>
    <t>978013191R00</t>
  </si>
  <si>
    <t>Otlučení omítek vnitřních stěn v rozsahu do 100 %</t>
  </si>
  <si>
    <t>978059511R00</t>
  </si>
  <si>
    <t>Odsekání vnitřních obkladů stěn do 1 m2</t>
  </si>
  <si>
    <t>38-001.RXX</t>
  </si>
  <si>
    <t>Požární dotěsnění prostupů 100x100 mm</t>
  </si>
  <si>
    <t>40*2</t>
  </si>
  <si>
    <t>999281108R00</t>
  </si>
  <si>
    <t>Přesun hmot pro opravy a údržbu do výšky 12 m</t>
  </si>
  <si>
    <t>t</t>
  </si>
  <si>
    <t>Přesun hmot</t>
  </si>
  <si>
    <t>POL7_</t>
  </si>
  <si>
    <t>711212002R00</t>
  </si>
  <si>
    <t>Stěrka hydroizolační, vč. dodávky HI hmoty</t>
  </si>
  <si>
    <t>dvouvrstvá</t>
  </si>
  <si>
    <t>pod obklad : 20</t>
  </si>
  <si>
    <t>pod dlažbu : 2</t>
  </si>
  <si>
    <t>998711102R00</t>
  </si>
  <si>
    <t>Přesun hmot pro izolace proti vodě, výšky do 12 m</t>
  </si>
  <si>
    <t>766411811R00</t>
  </si>
  <si>
    <t xml:space="preserve">Demontáž dřevěného obložení stěn </t>
  </si>
  <si>
    <t>766411822R00</t>
  </si>
  <si>
    <t>Demontáž podkladových roštů obložení stěn</t>
  </si>
  <si>
    <t>767586101RT1</t>
  </si>
  <si>
    <t>Nosný rošt podhledu  modul 60 x 60 cm (kazety)</t>
  </si>
  <si>
    <t>učebny 2NP : 385</t>
  </si>
  <si>
    <t>učebny 3NP : 131</t>
  </si>
  <si>
    <t>767586204RTb</t>
  </si>
  <si>
    <t>Podhled minerální kazety 600x600x15 mm</t>
  </si>
  <si>
    <t>Kazetové podhledy z minerální desky vyrobené technologií wet-felt 600x600x15mm, rovná hrana na 24mm konstrukci, laminovaný povrch s nástřikem, barva bílá, akustická pohltivost ?w=0,80, třída pohltivosti zvuku=B, akustická neprůzvučnost Dnfw=28dB; Rw=13dB, odolnost proti vlhkosti 95% RH, odrazivost světla 88%, recyklovaný obsah 42%, klasifikace produktu A2-s1,d0. Podhledy jsou otíratelné mokrou tkaninou a čistitelné vysavačem.</t>
  </si>
  <si>
    <t>Řešení splňuje: nároky na čistotu prostředí ISO 4 dle EN ISO 14644-1 a třídu 100 dle federální normy US 209 E.</t>
  </si>
  <si>
    <t>učebny 2NP : 385*0,6</t>
  </si>
  <si>
    <t>učebny 3NP : 131*0,6</t>
  </si>
  <si>
    <t>767586204RTc</t>
  </si>
  <si>
    <t>Podhled minerální kazety 600x600x19 mm</t>
  </si>
  <si>
    <t>Kazetové podhledy z minerální desky 600x600x19mm, rovná hrana na 24mm konstrukci, laminovaný povrch s nástřikem, barva bílá, akustická pohltivost ?w=0,15L, třída pohltivosti zvuku=E, akustická neprůzvučnost Dnfw=38dB; Rw=22dB, odolnost proti vlhkosti 95% RH, odrazivost světla 88%, recyklovaný obsah 42%, klasifikace produktu A2-s1,d0. Podhledy jsou otíratelné mokrou tkaninou a čistitelné vysavačem.</t>
  </si>
  <si>
    <t>učebny 2NP : 385*0,4</t>
  </si>
  <si>
    <t>učebny 3NP : 131*0,4</t>
  </si>
  <si>
    <t>998767102R00</t>
  </si>
  <si>
    <t>Přesun hmot pro zámečnické konstr., výšky do 12 m</t>
  </si>
  <si>
    <t>771775107R00</t>
  </si>
  <si>
    <t>Montáž podlah keram.vnější, hladké, tmel</t>
  </si>
  <si>
    <t>597623132R</t>
  </si>
  <si>
    <t>Dlaždice - dle stávající</t>
  </si>
  <si>
    <t>SPCM</t>
  </si>
  <si>
    <t>Specifikace</t>
  </si>
  <si>
    <t>POL3_</t>
  </si>
  <si>
    <t>2*1,12</t>
  </si>
  <si>
    <t>998771102R00</t>
  </si>
  <si>
    <t>Přesun hmot pro podlahy z dlaždic, výšky do 12 m</t>
  </si>
  <si>
    <t>781475114R00</t>
  </si>
  <si>
    <t>Obklad vnitřní stěn keramický, do tmele</t>
  </si>
  <si>
    <t>597813601R</t>
  </si>
  <si>
    <t>Obkládačka - dle stávajících</t>
  </si>
  <si>
    <t>20*1,12</t>
  </si>
  <si>
    <t>998781102R00</t>
  </si>
  <si>
    <t>Přesun hmot pro obklady keramické, výšky do 12 m</t>
  </si>
  <si>
    <t>622412211RT2</t>
  </si>
  <si>
    <t xml:space="preserve">Nátěr stěn akrylátový barevný </t>
  </si>
  <si>
    <t>Penetrace podkladu v jedné vrstvě a nátěr akrylátový ve dvou vrstvách.</t>
  </si>
  <si>
    <t>784011222RT2</t>
  </si>
  <si>
    <t>Zakrytí podlah, včetně odstranění včetně papírové lepenky</t>
  </si>
  <si>
    <t>784450010RAB</t>
  </si>
  <si>
    <t>Malba z malíř. směsí jednobarevná s bílým stropem dvojnásobná vč. penetrace</t>
  </si>
  <si>
    <t>Součtová</t>
  </si>
  <si>
    <t>Agregovaná položka</t>
  </si>
  <si>
    <t>POL2_</t>
  </si>
  <si>
    <t>M21-001.RXX</t>
  </si>
  <si>
    <t>Elektroinstalace viz samostatný položkový rozpočet</t>
  </si>
  <si>
    <t>soub</t>
  </si>
  <si>
    <t>979011211R00</t>
  </si>
  <si>
    <t>Svislá doprava suti a vybour. hmot za 2.NP nošením</t>
  </si>
  <si>
    <t>Přesun suti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</si>
  <si>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</si>
  <si>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</si>
  <si>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</si>
  <si>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</si>
  <si>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</si>
  <si>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</si>
  <si>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</si>
  <si>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</si>
  <si>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</si>
  <si>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</si>
  <si>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</si>
  <si>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</si>
  <si>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</si>
  <si>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 xml:space="preserve">Poplatek za uložení suti - směs 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</si>
  <si>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</si>
  <si>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</si>
  <si>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</si>
  <si>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</si>
  <si>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</si>
  <si>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</si>
  <si>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005124010R</t>
  </si>
  <si>
    <t>Koordinační a kompletační činnost</t>
  </si>
  <si>
    <t>Koordinace stavebních a technologických dodávek stavby.</t>
  </si>
  <si>
    <t>Kompletační činnost (revize, zkoušky, dokumantace skutečného stavu, dodržování BOZP, aj...)</t>
  </si>
  <si>
    <t>VN-001</t>
  </si>
  <si>
    <t>Zakrývání zařízení a nábytku vč. manipulace s nábytkem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</si>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</sst>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91" t="s">
        <v>41</v>
      </c>
      <c r="B2" s="191"/>
      <c r="C2" s="191"/>
      <c r="D2" s="191"/>
      <c r="E2" s="191"/>
      <c r="F2" s="191"/>
      <c r="G2" s="19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8"/>
  <sheetViews>
    <sheetView showGridLines="0" tabSelected="1" topLeftCell="B4" zoomScaleNormal="100" zoomScaleSheetLayoutView="75" workbookViewId="0">
      <selection activeCell="P36" sqref="P36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192" t="s">
        <v>4</v>
      </c>
      <c r="C1" s="193"/>
      <c r="D1" s="193"/>
      <c r="E1" s="193"/>
      <c r="F1" s="193"/>
      <c r="G1" s="193"/>
      <c r="H1" s="193"/>
      <c r="I1" s="193"/>
      <c r="J1" s="194"/>
    </row>
    <row r="2" spans="1:15" ht="36" customHeight="1">
      <c r="A2" s="2"/>
      <c r="B2" s="77" t="s">
        <v>24</v>
      </c>
      <c r="C2" s="78"/>
      <c r="D2" s="79" t="s">
        <v>49</v>
      </c>
      <c r="E2" s="201" t="s">
        <v>50</v>
      </c>
      <c r="F2" s="202"/>
      <c r="G2" s="202"/>
      <c r="H2" s="202"/>
      <c r="I2" s="202"/>
      <c r="J2" s="203"/>
      <c r="O2" s="1"/>
    </row>
    <row r="3" spans="1:15" ht="27" customHeight="1">
      <c r="A3" s="2"/>
      <c r="B3" s="80" t="s">
        <v>47</v>
      </c>
      <c r="C3" s="78"/>
      <c r="D3" s="81" t="s">
        <v>45</v>
      </c>
      <c r="E3" s="204" t="s">
        <v>46</v>
      </c>
      <c r="F3" s="205"/>
      <c r="G3" s="205"/>
      <c r="H3" s="205"/>
      <c r="I3" s="205"/>
      <c r="J3" s="206"/>
    </row>
    <row r="4" spans="1:15" ht="23.25" customHeight="1">
      <c r="A4" s="76">
        <v>3385</v>
      </c>
      <c r="B4" s="82" t="s">
        <v>48</v>
      </c>
      <c r="C4" s="83"/>
      <c r="D4" s="84" t="s">
        <v>43</v>
      </c>
      <c r="E4" s="214" t="s">
        <v>44</v>
      </c>
      <c r="F4" s="215"/>
      <c r="G4" s="215"/>
      <c r="H4" s="215"/>
      <c r="I4" s="215"/>
      <c r="J4" s="216"/>
    </row>
    <row r="5" spans="1:15" ht="24" customHeight="1">
      <c r="A5" s="2"/>
      <c r="B5" s="31" t="s">
        <v>23</v>
      </c>
      <c r="D5" s="219"/>
      <c r="E5" s="220"/>
      <c r="F5" s="220"/>
      <c r="G5" s="220"/>
      <c r="H5" s="18" t="s">
        <v>42</v>
      </c>
      <c r="I5" s="22"/>
      <c r="J5" s="8"/>
    </row>
    <row r="6" spans="1:15" ht="15.75" customHeight="1">
      <c r="A6" s="2"/>
      <c r="B6" s="28"/>
      <c r="C6" s="55"/>
      <c r="D6" s="221"/>
      <c r="E6" s="222"/>
      <c r="F6" s="222"/>
      <c r="G6" s="222"/>
      <c r="H6" s="18" t="s">
        <v>36</v>
      </c>
      <c r="I6" s="22"/>
      <c r="J6" s="8"/>
    </row>
    <row r="7" spans="1:15" ht="15.75" customHeight="1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08"/>
      <c r="E11" s="208"/>
      <c r="F11" s="208"/>
      <c r="G11" s="208"/>
      <c r="H11" s="18" t="s">
        <v>42</v>
      </c>
      <c r="I11" s="86"/>
      <c r="J11" s="8"/>
    </row>
    <row r="12" spans="1:15" ht="15.75" customHeight="1">
      <c r="A12" s="2"/>
      <c r="B12" s="28"/>
      <c r="C12" s="55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1"/>
      <c r="D15" s="54"/>
      <c r="E15" s="207"/>
      <c r="F15" s="207"/>
      <c r="G15" s="209"/>
      <c r="H15" s="209"/>
      <c r="I15" s="209" t="s">
        <v>31</v>
      </c>
      <c r="J15" s="210"/>
    </row>
    <row r="16" spans="1:15" ht="23.25" customHeight="1">
      <c r="A16" s="139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SUMIF(F49:F64,A16,I49:I64)+SUMIF(F49:F64,"PSU",I49:I64)</f>
        <v>608054.80000000005</v>
      </c>
      <c r="J16" s="200"/>
    </row>
    <row r="17" spans="1:10" ht="23.25" customHeight="1">
      <c r="A17" s="139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SUMIF(F49:F64,A17,I49:I64)</f>
        <v>922662.19000000006</v>
      </c>
      <c r="J17" s="200"/>
    </row>
    <row r="18" spans="1:10" ht="23.25" customHeight="1">
      <c r="A18" s="139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f>SUMIF(F49:F64,A18,I49:I64)</f>
        <v>2289045</v>
      </c>
      <c r="J18" s="200"/>
    </row>
    <row r="19" spans="1:10" ht="23.25" customHeight="1">
      <c r="A19" s="139" t="s">
        <v>87</v>
      </c>
      <c r="B19" s="38" t="s">
        <v>29</v>
      </c>
      <c r="C19" s="62"/>
      <c r="D19" s="63"/>
      <c r="E19" s="198"/>
      <c r="F19" s="199"/>
      <c r="G19" s="198"/>
      <c r="H19" s="199"/>
      <c r="I19" s="198">
        <f>SUMIF(F49:F64,A19,I49:I64)</f>
        <v>45000</v>
      </c>
      <c r="J19" s="200"/>
    </row>
    <row r="20" spans="1:10" ht="23.25" customHeight="1">
      <c r="A20" s="139" t="s">
        <v>88</v>
      </c>
      <c r="B20" s="38" t="s">
        <v>30</v>
      </c>
      <c r="C20" s="62"/>
      <c r="D20" s="63"/>
      <c r="E20" s="198"/>
      <c r="F20" s="199"/>
      <c r="G20" s="198"/>
      <c r="H20" s="199"/>
      <c r="I20" s="198">
        <f>SUMIF(F49:F64,A20,I49:I64)</f>
        <v>0</v>
      </c>
      <c r="J20" s="200"/>
    </row>
    <row r="21" spans="1:10" ht="23.25" customHeight="1">
      <c r="A21" s="2"/>
      <c r="B21" s="48" t="s">
        <v>31</v>
      </c>
      <c r="C21" s="64"/>
      <c r="D21" s="65"/>
      <c r="E21" s="211"/>
      <c r="F21" s="212"/>
      <c r="G21" s="211"/>
      <c r="H21" s="212"/>
      <c r="I21" s="211">
        <f>SUM(I16:J20)</f>
        <v>3864761.99</v>
      </c>
      <c r="J21" s="230"/>
    </row>
    <row r="22" spans="1:10" ht="33" customHeight="1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8">
        <f>ZakladDPHSniVypocet</f>
        <v>0</v>
      </c>
      <c r="H23" s="229"/>
      <c r="I23" s="229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6">
        <f>A23</f>
        <v>0</v>
      </c>
      <c r="H24" s="227"/>
      <c r="I24" s="227"/>
      <c r="J24" s="40" t="str">
        <f t="shared" si="0"/>
        <v>CZK</v>
      </c>
    </row>
    <row r="25" spans="1:10" ht="23.25" customHeight="1">
      <c r="A25" s="2">
        <f>ZakladDPHZakl*SazbaDPH2/100</f>
        <v>811600.01790000009</v>
      </c>
      <c r="B25" s="38" t="s">
        <v>15</v>
      </c>
      <c r="C25" s="62"/>
      <c r="D25" s="63"/>
      <c r="E25" s="67">
        <v>21</v>
      </c>
      <c r="F25" s="39" t="s">
        <v>0</v>
      </c>
      <c r="G25" s="228">
        <f>ZakladDPHZaklVypocet</f>
        <v>3864761.99</v>
      </c>
      <c r="H25" s="229"/>
      <c r="I25" s="229"/>
      <c r="J25" s="40" t="str">
        <f t="shared" si="0"/>
        <v>CZK</v>
      </c>
    </row>
    <row r="26" spans="1:10" ht="23.25" customHeight="1">
      <c r="A26" s="2">
        <f>(A25-INT(A25))*100</f>
        <v>1.7900000093504786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5">
        <f>A25</f>
        <v>811600.01790000009</v>
      </c>
      <c r="H26" s="196"/>
      <c r="I26" s="196"/>
      <c r="J26" s="37" t="str">
        <f t="shared" si="0"/>
        <v>CZK</v>
      </c>
    </row>
    <row r="27" spans="1:10" ht="23.25" customHeight="1" thickBot="1">
      <c r="A27" s="2">
        <f>ZakladDPHSni+DPHSni+ZakladDPHZakl+DPHZakl</f>
        <v>4676362.0079000005</v>
      </c>
      <c r="B27" s="31" t="s">
        <v>5</v>
      </c>
      <c r="C27" s="70"/>
      <c r="D27" s="71"/>
      <c r="E27" s="70"/>
      <c r="F27" s="16"/>
      <c r="G27" s="197">
        <f>CenaCelkem-(ZakladDPHSni+DPHSni+ZakladDPHZakl+DPHZakl)</f>
        <v>0</v>
      </c>
      <c r="H27" s="197"/>
      <c r="I27" s="197"/>
      <c r="J27" s="41" t="str">
        <f t="shared" si="0"/>
        <v>CZK</v>
      </c>
    </row>
    <row r="28" spans="1:10" ht="27.75" hidden="1" customHeight="1" thickBot="1">
      <c r="A28" s="2"/>
      <c r="B28" s="112" t="s">
        <v>25</v>
      </c>
      <c r="C28" s="113"/>
      <c r="D28" s="113"/>
      <c r="E28" s="114"/>
      <c r="F28" s="115"/>
      <c r="G28" s="232">
        <f>ZakladDPHSniVypocet+ZakladDPHZaklVypocet</f>
        <v>3864761.99</v>
      </c>
      <c r="H28" s="232"/>
      <c r="I28" s="232"/>
      <c r="J28" s="116" t="str">
        <f t="shared" si="0"/>
        <v>CZK</v>
      </c>
    </row>
    <row r="29" spans="1:10" ht="27.75" customHeight="1" thickBot="1">
      <c r="A29" s="2">
        <f>(A27-INT(A27))*100</f>
        <v>0.79000005498528481</v>
      </c>
      <c r="B29" s="112" t="s">
        <v>37</v>
      </c>
      <c r="C29" s="117"/>
      <c r="D29" s="117"/>
      <c r="E29" s="117"/>
      <c r="F29" s="118"/>
      <c r="G29" s="231">
        <f>A27</f>
        <v>4676362.0079000005</v>
      </c>
      <c r="H29" s="231"/>
      <c r="I29" s="231"/>
      <c r="J29" s="119" t="s">
        <v>53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33"/>
      <c r="E34" s="234"/>
      <c r="G34" s="235"/>
      <c r="H34" s="236"/>
      <c r="I34" s="236"/>
      <c r="J34" s="25"/>
    </row>
    <row r="35" spans="1:10" ht="12.75" customHeight="1">
      <c r="A35" s="2"/>
      <c r="B35" s="2"/>
      <c r="D35" s="225" t="s">
        <v>2</v>
      </c>
      <c r="E35" s="225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>
      <c r="A39" s="88">
        <v>1</v>
      </c>
      <c r="B39" s="98" t="s">
        <v>51</v>
      </c>
      <c r="C39" s="237"/>
      <c r="D39" s="237"/>
      <c r="E39" s="237"/>
      <c r="F39" s="99">
        <f>'02 1 Pol'!AE120</f>
        <v>0</v>
      </c>
      <c r="G39" s="100">
        <f>'02 1 Pol'!AF120</f>
        <v>3864761.99</v>
      </c>
      <c r="H39" s="101">
        <f>(F39*SazbaDPH1/100)+(G39*SazbaDPH2/100)</f>
        <v>811600.01790000009</v>
      </c>
      <c r="I39" s="101">
        <f>F39+G39+H39</f>
        <v>4676362.0079000005</v>
      </c>
      <c r="J39" s="102" t="e">
        <f ca="1">IF(_xlfn.SINGLE(CenaCelkemVypocet)=0,"",I39/_xlfn.SINGLE(CenaCelkemVypocet)*100)</f>
        <v>#NAME?</v>
      </c>
    </row>
    <row r="40" spans="1:10" ht="25.5" hidden="1" customHeight="1">
      <c r="A40" s="88">
        <v>2</v>
      </c>
      <c r="B40" s="103" t="s">
        <v>45</v>
      </c>
      <c r="C40" s="238" t="s">
        <v>46</v>
      </c>
      <c r="D40" s="238"/>
      <c r="E40" s="238"/>
      <c r="F40" s="104">
        <f>'02 1 Pol'!AE120</f>
        <v>0</v>
      </c>
      <c r="G40" s="105">
        <f>'02 1 Pol'!AF120</f>
        <v>3864761.99</v>
      </c>
      <c r="H40" s="105">
        <f>(F40*SazbaDPH1/100)+(G40*SazbaDPH2/100)</f>
        <v>811600.01790000009</v>
      </c>
      <c r="I40" s="105">
        <f>F40+G40+H40</f>
        <v>4676362.0079000005</v>
      </c>
      <c r="J40" s="106" t="e">
        <f ca="1">IF(_xlfn.SINGLE(CenaCelkemVypocet)=0,"",I40/_xlfn.SINGLE(CenaCelkemVypocet)*100)</f>
        <v>#NAME?</v>
      </c>
    </row>
    <row r="41" spans="1:10" ht="25.5" hidden="1" customHeight="1">
      <c r="A41" s="88">
        <v>3</v>
      </c>
      <c r="B41" s="107" t="s">
        <v>43</v>
      </c>
      <c r="C41" s="237" t="s">
        <v>44</v>
      </c>
      <c r="D41" s="237"/>
      <c r="E41" s="237"/>
      <c r="F41" s="108">
        <f>'02 1 Pol'!AE120</f>
        <v>0</v>
      </c>
      <c r="G41" s="101">
        <f>'02 1 Pol'!AF120</f>
        <v>3864761.99</v>
      </c>
      <c r="H41" s="101">
        <f>(F41*SazbaDPH1/100)+(G41*SazbaDPH2/100)</f>
        <v>811600.01790000009</v>
      </c>
      <c r="I41" s="101">
        <f>F41+G41+H41</f>
        <v>4676362.0079000005</v>
      </c>
      <c r="J41" s="102" t="e">
        <f ca="1">IF(_xlfn.SINGLE(CenaCelkemVypocet)=0,"",I41/_xlfn.SINGLE(CenaCelkemVypocet)*100)</f>
        <v>#NAME?</v>
      </c>
    </row>
    <row r="42" spans="1:10" ht="25.5" hidden="1" customHeight="1">
      <c r="A42" s="88"/>
      <c r="B42" s="239" t="s">
        <v>52</v>
      </c>
      <c r="C42" s="240"/>
      <c r="D42" s="240"/>
      <c r="E42" s="241"/>
      <c r="F42" s="109">
        <f>SUMIF(A39:A41,"=1",F39:F41)</f>
        <v>0</v>
      </c>
      <c r="G42" s="110">
        <f>SUMIF(A39:A41,"=1",G39:G41)</f>
        <v>3864761.99</v>
      </c>
      <c r="H42" s="110">
        <f>SUMIF(A39:A41,"=1",H39:H41)</f>
        <v>811600.01790000009</v>
      </c>
      <c r="I42" s="110">
        <f>SUMIF(A39:A41,"=1",I39:I41)</f>
        <v>4676362.0079000005</v>
      </c>
      <c r="J42" s="111" t="e">
        <f ca="1">SUMIF(A39:A41,"=1",J39:J41)</f>
        <v>#NAME?</v>
      </c>
    </row>
    <row r="46" spans="1:10" ht="15.75">
      <c r="B46" s="120" t="s">
        <v>54</v>
      </c>
    </row>
    <row r="48" spans="1:10" ht="25.5" customHeight="1">
      <c r="A48" s="122"/>
      <c r="B48" s="125" t="s">
        <v>18</v>
      </c>
      <c r="C48" s="125" t="s">
        <v>6</v>
      </c>
      <c r="D48" s="126"/>
      <c r="E48" s="126"/>
      <c r="F48" s="127" t="s">
        <v>55</v>
      </c>
      <c r="G48" s="127"/>
      <c r="H48" s="127"/>
      <c r="I48" s="127" t="s">
        <v>31</v>
      </c>
      <c r="J48" s="127" t="s">
        <v>0</v>
      </c>
    </row>
    <row r="49" spans="1:10" ht="36.75" customHeight="1">
      <c r="A49" s="123"/>
      <c r="B49" s="128" t="s">
        <v>56</v>
      </c>
      <c r="C49" s="242" t="s">
        <v>57</v>
      </c>
      <c r="D49" s="243"/>
      <c r="E49" s="243"/>
      <c r="F49" s="135" t="s">
        <v>26</v>
      </c>
      <c r="G49" s="136"/>
      <c r="H49" s="136"/>
      <c r="I49" s="136">
        <f>'02 1 Pol'!G8</f>
        <v>40800</v>
      </c>
      <c r="J49" s="132">
        <f>IF(I65=0,"",I49/I65*100)</f>
        <v>1.0556924360560687</v>
      </c>
    </row>
    <row r="50" spans="1:10" ht="36.75" customHeight="1">
      <c r="A50" s="123"/>
      <c r="B50" s="128" t="s">
        <v>58</v>
      </c>
      <c r="C50" s="242" t="s">
        <v>59</v>
      </c>
      <c r="D50" s="243"/>
      <c r="E50" s="243"/>
      <c r="F50" s="135" t="s">
        <v>26</v>
      </c>
      <c r="G50" s="136"/>
      <c r="H50" s="136"/>
      <c r="I50" s="136">
        <f>'02 1 Pol'!G13</f>
        <v>263661</v>
      </c>
      <c r="J50" s="132">
        <f>IF(I65=0,"",I50/I65*100)</f>
        <v>6.8221794946808609</v>
      </c>
    </row>
    <row r="51" spans="1:10" ht="36.75" customHeight="1">
      <c r="A51" s="123"/>
      <c r="B51" s="128" t="s">
        <v>60</v>
      </c>
      <c r="C51" s="242" t="s">
        <v>61</v>
      </c>
      <c r="D51" s="243"/>
      <c r="E51" s="243"/>
      <c r="F51" s="135" t="s">
        <v>26</v>
      </c>
      <c r="G51" s="136"/>
      <c r="H51" s="136"/>
      <c r="I51" s="136">
        <f>'02 1 Pol'!G34</f>
        <v>1200</v>
      </c>
      <c r="J51" s="132">
        <f>IF(I65=0,"",I51/I65*100)</f>
        <v>3.1049777531060842E-2</v>
      </c>
    </row>
    <row r="52" spans="1:10" ht="36.75" customHeight="1">
      <c r="A52" s="123"/>
      <c r="B52" s="128" t="s">
        <v>62</v>
      </c>
      <c r="C52" s="242" t="s">
        <v>63</v>
      </c>
      <c r="D52" s="243"/>
      <c r="E52" s="243"/>
      <c r="F52" s="135" t="s">
        <v>26</v>
      </c>
      <c r="G52" s="136"/>
      <c r="H52" s="136"/>
      <c r="I52" s="136">
        <f>'02 1 Pol'!G37</f>
        <v>5160</v>
      </c>
      <c r="J52" s="132">
        <f>IF(I65=0,"",I52/I65*100)</f>
        <v>0.13351404338356163</v>
      </c>
    </row>
    <row r="53" spans="1:10" ht="36.75" customHeight="1">
      <c r="A53" s="123"/>
      <c r="B53" s="128" t="s">
        <v>64</v>
      </c>
      <c r="C53" s="242" t="s">
        <v>65</v>
      </c>
      <c r="D53" s="243"/>
      <c r="E53" s="243"/>
      <c r="F53" s="135" t="s">
        <v>26</v>
      </c>
      <c r="G53" s="136"/>
      <c r="H53" s="136"/>
      <c r="I53" s="136">
        <f>'02 1 Pol'!G40</f>
        <v>40000</v>
      </c>
      <c r="J53" s="132">
        <f>IF(I65=0,"",I53/I65*100)</f>
        <v>1.0349925843686947</v>
      </c>
    </row>
    <row r="54" spans="1:10" ht="36.75" customHeight="1">
      <c r="A54" s="123"/>
      <c r="B54" s="128" t="s">
        <v>66</v>
      </c>
      <c r="C54" s="242" t="s">
        <v>67</v>
      </c>
      <c r="D54" s="243"/>
      <c r="E54" s="243"/>
      <c r="F54" s="135" t="s">
        <v>26</v>
      </c>
      <c r="G54" s="136"/>
      <c r="H54" s="136"/>
      <c r="I54" s="136">
        <f>'02 1 Pol'!G42</f>
        <v>16500</v>
      </c>
      <c r="J54" s="132">
        <f>IF(I65=0,"",I54/I65*100)</f>
        <v>0.42693444105208661</v>
      </c>
    </row>
    <row r="55" spans="1:10" ht="36.75" customHeight="1">
      <c r="A55" s="123"/>
      <c r="B55" s="128" t="s">
        <v>68</v>
      </c>
      <c r="C55" s="242" t="s">
        <v>69</v>
      </c>
      <c r="D55" s="243"/>
      <c r="E55" s="243"/>
      <c r="F55" s="135" t="s">
        <v>26</v>
      </c>
      <c r="G55" s="136"/>
      <c r="H55" s="136"/>
      <c r="I55" s="136">
        <f>'02 1 Pol'!G53</f>
        <v>13979.1</v>
      </c>
      <c r="J55" s="132">
        <f>IF(I65=0,"",I55/I65*100)</f>
        <v>0.36170662090371053</v>
      </c>
    </row>
    <row r="56" spans="1:10" ht="36.75" customHeight="1">
      <c r="A56" s="123"/>
      <c r="B56" s="128" t="s">
        <v>70</v>
      </c>
      <c r="C56" s="242" t="s">
        <v>71</v>
      </c>
      <c r="D56" s="243"/>
      <c r="E56" s="243"/>
      <c r="F56" s="135" t="s">
        <v>27</v>
      </c>
      <c r="G56" s="136"/>
      <c r="H56" s="136"/>
      <c r="I56" s="136">
        <f>'02 1 Pol'!G55</f>
        <v>11080.96</v>
      </c>
      <c r="J56" s="132">
        <f>IF(I65=0,"",I56/I65*100)</f>
        <v>0.28671778569215328</v>
      </c>
    </row>
    <row r="57" spans="1:10" ht="36.75" customHeight="1">
      <c r="A57" s="123"/>
      <c r="B57" s="128" t="s">
        <v>72</v>
      </c>
      <c r="C57" s="242" t="s">
        <v>73</v>
      </c>
      <c r="D57" s="243"/>
      <c r="E57" s="243"/>
      <c r="F57" s="135" t="s">
        <v>27</v>
      </c>
      <c r="G57" s="136"/>
      <c r="H57" s="136"/>
      <c r="I57" s="136">
        <f>'02 1 Pol'!G61</f>
        <v>16000</v>
      </c>
      <c r="J57" s="132">
        <f>IF(I65=0,"",I57/I65*100)</f>
        <v>0.41399703374747787</v>
      </c>
    </row>
    <row r="58" spans="1:10" ht="36.75" customHeight="1">
      <c r="A58" s="123"/>
      <c r="B58" s="128" t="s">
        <v>74</v>
      </c>
      <c r="C58" s="242" t="s">
        <v>75</v>
      </c>
      <c r="D58" s="243"/>
      <c r="E58" s="243"/>
      <c r="F58" s="135" t="s">
        <v>27</v>
      </c>
      <c r="G58" s="136"/>
      <c r="H58" s="136"/>
      <c r="I58" s="136">
        <f>'02 1 Pol'!G68</f>
        <v>591841.68000000005</v>
      </c>
      <c r="J58" s="132">
        <f>IF(I65=0,"",I58/I65*100)</f>
        <v>15.313793748007754</v>
      </c>
    </row>
    <row r="59" spans="1:10" ht="36.75" customHeight="1">
      <c r="A59" s="123"/>
      <c r="B59" s="128" t="s">
        <v>76</v>
      </c>
      <c r="C59" s="242" t="s">
        <v>77</v>
      </c>
      <c r="D59" s="243"/>
      <c r="E59" s="243"/>
      <c r="F59" s="135" t="s">
        <v>27</v>
      </c>
      <c r="G59" s="136"/>
      <c r="H59" s="136"/>
      <c r="I59" s="136">
        <f>'02 1 Pol'!G84</f>
        <v>2165.67</v>
      </c>
      <c r="J59" s="132">
        <f>IF(I65=0,"",I59/I65*100)</f>
        <v>5.6036309754743781E-2</v>
      </c>
    </row>
    <row r="60" spans="1:10" ht="36.75" customHeight="1">
      <c r="A60" s="123"/>
      <c r="B60" s="128" t="s">
        <v>78</v>
      </c>
      <c r="C60" s="242" t="s">
        <v>79</v>
      </c>
      <c r="D60" s="243"/>
      <c r="E60" s="243"/>
      <c r="F60" s="135" t="s">
        <v>27</v>
      </c>
      <c r="G60" s="136"/>
      <c r="H60" s="136"/>
      <c r="I60" s="136">
        <f>'02 1 Pol'!G89</f>
        <v>21573.88</v>
      </c>
      <c r="J60" s="132">
        <f>IF(I65=0,"",I60/I65*100)</f>
        <v>0.55822014540150244</v>
      </c>
    </row>
    <row r="61" spans="1:10" ht="36.75" customHeight="1">
      <c r="A61" s="123"/>
      <c r="B61" s="128" t="s">
        <v>80</v>
      </c>
      <c r="C61" s="242" t="s">
        <v>81</v>
      </c>
      <c r="D61" s="243"/>
      <c r="E61" s="243"/>
      <c r="F61" s="135" t="s">
        <v>27</v>
      </c>
      <c r="G61" s="136"/>
      <c r="H61" s="136"/>
      <c r="I61" s="136">
        <f>'02 1 Pol'!G94</f>
        <v>280000</v>
      </c>
      <c r="J61" s="132">
        <f>IF(I65=0,"",I61/I65*100)</f>
        <v>7.2449480905808636</v>
      </c>
    </row>
    <row r="62" spans="1:10" ht="36.75" customHeight="1">
      <c r="A62" s="123"/>
      <c r="B62" s="128" t="s">
        <v>82</v>
      </c>
      <c r="C62" s="242" t="s">
        <v>83</v>
      </c>
      <c r="D62" s="243"/>
      <c r="E62" s="243"/>
      <c r="F62" s="135" t="s">
        <v>28</v>
      </c>
      <c r="G62" s="136"/>
      <c r="H62" s="136"/>
      <c r="I62" s="136">
        <f>'02 1 Pol'!G101</f>
        <v>2289045</v>
      </c>
      <c r="J62" s="132">
        <f>IF(I65=0,"",I62/I65*100)</f>
        <v>59.228615007155973</v>
      </c>
    </row>
    <row r="63" spans="1:10" ht="36.75" customHeight="1">
      <c r="A63" s="123"/>
      <c r="B63" s="128" t="s">
        <v>84</v>
      </c>
      <c r="C63" s="242" t="s">
        <v>85</v>
      </c>
      <c r="D63" s="243"/>
      <c r="E63" s="243"/>
      <c r="F63" s="135" t="s">
        <v>86</v>
      </c>
      <c r="G63" s="136"/>
      <c r="H63" s="136"/>
      <c r="I63" s="136">
        <f>'02 1 Pol'!G103</f>
        <v>226754.7</v>
      </c>
      <c r="J63" s="132">
        <f>IF(I65=0,"",I63/I65*100)</f>
        <v>5.8672358242687022</v>
      </c>
    </row>
    <row r="64" spans="1:10" ht="36.75" customHeight="1">
      <c r="A64" s="123"/>
      <c r="B64" s="128" t="s">
        <v>87</v>
      </c>
      <c r="C64" s="242" t="s">
        <v>29</v>
      </c>
      <c r="D64" s="243"/>
      <c r="E64" s="243"/>
      <c r="F64" s="135" t="s">
        <v>87</v>
      </c>
      <c r="G64" s="136"/>
      <c r="H64" s="136"/>
      <c r="I64" s="136">
        <f>'02 1 Pol'!G112</f>
        <v>45000</v>
      </c>
      <c r="J64" s="132">
        <f>IF(I65=0,"",I64/I65*100)</f>
        <v>1.1643666574147817</v>
      </c>
    </row>
    <row r="65" spans="1:10" ht="25.5" customHeight="1">
      <c r="A65" s="124"/>
      <c r="B65" s="129" t="s">
        <v>1</v>
      </c>
      <c r="C65" s="130"/>
      <c r="D65" s="131"/>
      <c r="E65" s="131"/>
      <c r="F65" s="137"/>
      <c r="G65" s="138"/>
      <c r="H65" s="138"/>
      <c r="I65" s="138">
        <f>SUM(I49:I64)</f>
        <v>3864761.99</v>
      </c>
      <c r="J65" s="133">
        <f>SUM(J49:J64)</f>
        <v>100.00000000000001</v>
      </c>
    </row>
    <row r="66" spans="1:10">
      <c r="F66" s="87"/>
      <c r="G66" s="87"/>
      <c r="H66" s="87"/>
      <c r="I66" s="87"/>
      <c r="J66" s="134"/>
    </row>
    <row r="67" spans="1:10">
      <c r="F67" s="87"/>
      <c r="G67" s="87"/>
      <c r="H67" s="87"/>
      <c r="I67" s="87"/>
      <c r="J67" s="134"/>
    </row>
    <row r="68" spans="1:10">
      <c r="F68" s="87"/>
      <c r="G68" s="87"/>
      <c r="H68" s="87"/>
      <c r="I68" s="87"/>
      <c r="J68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>
      <c r="A4" s="50" t="s">
        <v>10</v>
      </c>
      <c r="B4" s="49"/>
      <c r="C4" s="246"/>
      <c r="D4" s="246"/>
      <c r="E4" s="246"/>
      <c r="F4" s="246"/>
      <c r="G4" s="247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zoomScale="150" zoomScaleNormal="150" workbookViewId="0">
      <pane ySplit="7" topLeftCell="A101" activePane="bottomLeft" state="frozen"/>
      <selection pane="bottomLeft" activeCell="F103" sqref="F103"/>
    </sheetView>
  </sheetViews>
  <sheetFormatPr defaultRowHeight="12.75" outlineLevelRow="3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5703125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89</v>
      </c>
    </row>
    <row r="2" spans="1:60" ht="24.95" customHeight="1">
      <c r="A2" s="140" t="s">
        <v>8</v>
      </c>
      <c r="B2" s="49" t="s">
        <v>49</v>
      </c>
      <c r="C2" s="265" t="s">
        <v>50</v>
      </c>
      <c r="D2" s="266"/>
      <c r="E2" s="266"/>
      <c r="F2" s="266"/>
      <c r="G2" s="267"/>
      <c r="AG2" t="s">
        <v>90</v>
      </c>
    </row>
    <row r="3" spans="1:60" ht="24.95" customHeight="1">
      <c r="A3" s="140" t="s">
        <v>9</v>
      </c>
      <c r="B3" s="49" t="s">
        <v>45</v>
      </c>
      <c r="C3" s="265" t="s">
        <v>46</v>
      </c>
      <c r="D3" s="266"/>
      <c r="E3" s="266"/>
      <c r="F3" s="266"/>
      <c r="G3" s="267"/>
      <c r="AC3" s="121" t="s">
        <v>90</v>
      </c>
      <c r="AG3" t="s">
        <v>91</v>
      </c>
    </row>
    <row r="4" spans="1:60" ht="24.95" customHeight="1">
      <c r="A4" s="141" t="s">
        <v>10</v>
      </c>
      <c r="B4" s="142" t="s">
        <v>43</v>
      </c>
      <c r="C4" s="268" t="s">
        <v>44</v>
      </c>
      <c r="D4" s="269"/>
      <c r="E4" s="269"/>
      <c r="F4" s="269"/>
      <c r="G4" s="270"/>
      <c r="AG4" t="s">
        <v>92</v>
      </c>
    </row>
    <row r="5" spans="1:60">
      <c r="D5" s="10"/>
    </row>
    <row r="6" spans="1:60" ht="38.25">
      <c r="A6" s="144" t="s">
        <v>93</v>
      </c>
      <c r="B6" s="146" t="s">
        <v>94</v>
      </c>
      <c r="C6" s="146" t="s">
        <v>95</v>
      </c>
      <c r="D6" s="145" t="s">
        <v>96</v>
      </c>
      <c r="E6" s="144" t="s">
        <v>97</v>
      </c>
      <c r="F6" s="143" t="s">
        <v>98</v>
      </c>
      <c r="G6" s="144" t="s">
        <v>31</v>
      </c>
      <c r="H6" s="147" t="s">
        <v>32</v>
      </c>
      <c r="I6" s="147" t="s">
        <v>99</v>
      </c>
      <c r="J6" s="147" t="s">
        <v>33</v>
      </c>
      <c r="K6" s="147" t="s">
        <v>100</v>
      </c>
      <c r="L6" s="147" t="s">
        <v>101</v>
      </c>
      <c r="M6" s="147" t="s">
        <v>102</v>
      </c>
      <c r="N6" s="147" t="s">
        <v>103</v>
      </c>
      <c r="O6" s="147" t="s">
        <v>104</v>
      </c>
      <c r="P6" s="147" t="s">
        <v>105</v>
      </c>
      <c r="Q6" s="147" t="s">
        <v>106</v>
      </c>
      <c r="R6" s="147" t="s">
        <v>107</v>
      </c>
      <c r="S6" s="147" t="s">
        <v>108</v>
      </c>
      <c r="T6" s="147" t="s">
        <v>109</v>
      </c>
      <c r="U6" s="147" t="s">
        <v>110</v>
      </c>
      <c r="V6" s="147" t="s">
        <v>111</v>
      </c>
      <c r="W6" s="147" t="s">
        <v>112</v>
      </c>
      <c r="X6" s="147" t="s">
        <v>113</v>
      </c>
      <c r="Y6" s="147" t="s">
        <v>114</v>
      </c>
    </row>
    <row r="7" spans="1:60" hidden="1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>
      <c r="A8" s="164" t="s">
        <v>115</v>
      </c>
      <c r="B8" s="165" t="s">
        <v>56</v>
      </c>
      <c r="C8" s="184" t="s">
        <v>57</v>
      </c>
      <c r="D8" s="166"/>
      <c r="E8" s="167"/>
      <c r="F8" s="168"/>
      <c r="G8" s="169">
        <f>SUMIF(AG9:AG12,"&lt;&gt;NOR",G9:G12)</f>
        <v>40800</v>
      </c>
      <c r="H8" s="163"/>
      <c r="I8" s="163">
        <f>SUM(I9:I12)</f>
        <v>0</v>
      </c>
      <c r="J8" s="163"/>
      <c r="K8" s="163">
        <f>SUM(K9:K12)</f>
        <v>0</v>
      </c>
      <c r="L8" s="163"/>
      <c r="M8" s="163">
        <f>SUM(M9:M12)</f>
        <v>49368</v>
      </c>
      <c r="N8" s="162"/>
      <c r="O8" s="162">
        <f>SUM(O9:O12)</f>
        <v>0</v>
      </c>
      <c r="P8" s="162"/>
      <c r="Q8" s="162">
        <f>SUM(Q9:Q12)</f>
        <v>0</v>
      </c>
      <c r="R8" s="163"/>
      <c r="S8" s="163"/>
      <c r="T8" s="163"/>
      <c r="U8" s="163"/>
      <c r="V8" s="163">
        <f>SUM(V9:V12)</f>
        <v>0</v>
      </c>
      <c r="W8" s="163"/>
      <c r="X8" s="163"/>
      <c r="Y8" s="163"/>
      <c r="AG8" t="s">
        <v>116</v>
      </c>
    </row>
    <row r="9" spans="1:60" ht="33.75" outlineLevel="1">
      <c r="A9" s="171">
        <v>1</v>
      </c>
      <c r="B9" s="172" t="s">
        <v>117</v>
      </c>
      <c r="C9" s="185" t="s">
        <v>118</v>
      </c>
      <c r="D9" s="173" t="s">
        <v>119</v>
      </c>
      <c r="E9" s="174">
        <v>24</v>
      </c>
      <c r="F9" s="175">
        <v>1700</v>
      </c>
      <c r="G9" s="176">
        <f>ROUND(E9*F9,2)</f>
        <v>40800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49368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120</v>
      </c>
      <c r="T9" s="158" t="s">
        <v>121</v>
      </c>
      <c r="U9" s="158">
        <v>0</v>
      </c>
      <c r="V9" s="158">
        <f>ROUND(E9*U9,2)</f>
        <v>0</v>
      </c>
      <c r="W9" s="158"/>
      <c r="X9" s="158" t="s">
        <v>122</v>
      </c>
      <c r="Y9" s="158" t="s">
        <v>123</v>
      </c>
      <c r="Z9" s="148"/>
      <c r="AA9" s="148"/>
      <c r="AB9" s="148"/>
      <c r="AC9" s="148"/>
      <c r="AD9" s="148"/>
      <c r="AE9" s="148"/>
      <c r="AF9" s="148"/>
      <c r="AG9" s="148" t="s">
        <v>124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45" outlineLevel="2">
      <c r="A10" s="155"/>
      <c r="B10" s="156"/>
      <c r="C10" s="260" t="s">
        <v>125</v>
      </c>
      <c r="D10" s="261"/>
      <c r="E10" s="261"/>
      <c r="F10" s="261"/>
      <c r="G10" s="26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126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77" t="str">
        <f>C10</f>
        <v>Obklad z dřevěné vlny pojené magnezitem 1200x600x25, vlna tloušťky 1mm. Provedení hrany se skosenou podélnou hranou a skosenou čelní hranou, panely budou doplněny akustickou minerální vatou tl. 2x30mm obj. hm. 30-50kg/m3. Provedení v barvě dle výběru investora. Akustická pohltivost ?w=0,95L, třída pohltivosti zvuku=A, reakce na oheň B-s1,d0.</v>
      </c>
      <c r="BB10" s="148"/>
      <c r="BC10" s="148"/>
      <c r="BD10" s="148"/>
      <c r="BE10" s="148"/>
      <c r="BF10" s="148"/>
      <c r="BG10" s="148"/>
      <c r="BH10" s="148"/>
    </row>
    <row r="11" spans="1:60" ht="33.75" outlineLevel="3">
      <c r="A11" s="155"/>
      <c r="B11" s="156"/>
      <c r="C11" s="262" t="s">
        <v>127</v>
      </c>
      <c r="D11" s="263"/>
      <c r="E11" s="263"/>
      <c r="F11" s="263"/>
      <c r="G11" s="263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126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77" t="str">
        <f>C11</f>
        <v>Skrytá konstrukce z dřevěných latí 50x60. Kazety jsou do konstrukce montovány za pomocí kotvících šroubů s barevně tónovanou hlavičkou. Minimálně 3 šrouby na šířku kazety. Při montáži je nutno dbát všeobecným podmínkám montáže určené výrobcem.</v>
      </c>
      <c r="BB11" s="148"/>
      <c r="BC11" s="148"/>
      <c r="BD11" s="148"/>
      <c r="BE11" s="148"/>
      <c r="BF11" s="148"/>
      <c r="BG11" s="148"/>
      <c r="BH11" s="148"/>
    </row>
    <row r="12" spans="1:60" outlineLevel="2">
      <c r="A12" s="155"/>
      <c r="B12" s="156"/>
      <c r="C12" s="186" t="s">
        <v>128</v>
      </c>
      <c r="D12" s="160"/>
      <c r="E12" s="161">
        <v>24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129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>
      <c r="A13" s="164" t="s">
        <v>115</v>
      </c>
      <c r="B13" s="165" t="s">
        <v>58</v>
      </c>
      <c r="C13" s="184" t="s">
        <v>59</v>
      </c>
      <c r="D13" s="166"/>
      <c r="E13" s="167"/>
      <c r="F13" s="168"/>
      <c r="G13" s="169">
        <f>SUMIF(AG14:AG33,"&lt;&gt;NOR",G14:G33)</f>
        <v>263661</v>
      </c>
      <c r="H13" s="163"/>
      <c r="I13" s="163">
        <f>SUM(I14:I33)</f>
        <v>0</v>
      </c>
      <c r="J13" s="163"/>
      <c r="K13" s="163">
        <f>SUM(K14:K33)</f>
        <v>0</v>
      </c>
      <c r="L13" s="163"/>
      <c r="M13" s="163">
        <f>SUM(M14:M33)</f>
        <v>319029.81</v>
      </c>
      <c r="N13" s="162"/>
      <c r="O13" s="162">
        <f>SUM(O14:O33)</f>
        <v>13.03</v>
      </c>
      <c r="P13" s="162"/>
      <c r="Q13" s="162">
        <f>SUM(Q14:Q33)</f>
        <v>0</v>
      </c>
      <c r="R13" s="163"/>
      <c r="S13" s="163"/>
      <c r="T13" s="163"/>
      <c r="U13" s="163"/>
      <c r="V13" s="163">
        <f>SUM(V14:V33)</f>
        <v>437.2</v>
      </c>
      <c r="W13" s="163"/>
      <c r="X13" s="163"/>
      <c r="Y13" s="163"/>
      <c r="AG13" t="s">
        <v>116</v>
      </c>
    </row>
    <row r="14" spans="1:60" outlineLevel="1">
      <c r="A14" s="171">
        <v>2</v>
      </c>
      <c r="B14" s="172" t="s">
        <v>130</v>
      </c>
      <c r="C14" s="185" t="s">
        <v>131</v>
      </c>
      <c r="D14" s="173" t="s">
        <v>119</v>
      </c>
      <c r="E14" s="174">
        <v>420</v>
      </c>
      <c r="F14" s="175">
        <v>250</v>
      </c>
      <c r="G14" s="176">
        <f>ROUND(E14*F14,2)</f>
        <v>105000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127050</v>
      </c>
      <c r="N14" s="157">
        <v>1.7000000000000001E-2</v>
      </c>
      <c r="O14" s="157">
        <f>ROUND(E14*N14,2)</f>
        <v>7.14</v>
      </c>
      <c r="P14" s="157">
        <v>0</v>
      </c>
      <c r="Q14" s="157">
        <f>ROUND(E14*P14,2)</f>
        <v>0</v>
      </c>
      <c r="R14" s="158"/>
      <c r="S14" s="158" t="s">
        <v>132</v>
      </c>
      <c r="T14" s="158" t="s">
        <v>132</v>
      </c>
      <c r="U14" s="158">
        <v>0.36</v>
      </c>
      <c r="V14" s="158">
        <f>ROUND(E14*U14,2)</f>
        <v>151.19999999999999</v>
      </c>
      <c r="W14" s="158"/>
      <c r="X14" s="158" t="s">
        <v>122</v>
      </c>
      <c r="Y14" s="158" t="s">
        <v>123</v>
      </c>
      <c r="Z14" s="148"/>
      <c r="AA14" s="148"/>
      <c r="AB14" s="148"/>
      <c r="AC14" s="148"/>
      <c r="AD14" s="148"/>
      <c r="AE14" s="148"/>
      <c r="AF14" s="148"/>
      <c r="AG14" s="148" t="s">
        <v>124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>
      <c r="A15" s="155"/>
      <c r="B15" s="156"/>
      <c r="C15" s="186" t="s">
        <v>133</v>
      </c>
      <c r="D15" s="160"/>
      <c r="E15" s="161">
        <v>230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129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>
      <c r="A16" s="155"/>
      <c r="B16" s="156"/>
      <c r="C16" s="186" t="s">
        <v>134</v>
      </c>
      <c r="D16" s="160"/>
      <c r="E16" s="161">
        <v>170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129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>
      <c r="A17" s="155"/>
      <c r="B17" s="156"/>
      <c r="C17" s="186" t="s">
        <v>135</v>
      </c>
      <c r="D17" s="160"/>
      <c r="E17" s="161">
        <v>20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129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>
      <c r="A18" s="171">
        <v>3</v>
      </c>
      <c r="B18" s="172" t="s">
        <v>136</v>
      </c>
      <c r="C18" s="185" t="s">
        <v>137</v>
      </c>
      <c r="D18" s="173" t="s">
        <v>119</v>
      </c>
      <c r="E18" s="174">
        <v>400</v>
      </c>
      <c r="F18" s="175">
        <v>100</v>
      </c>
      <c r="G18" s="176">
        <f>ROUND(E18*F18,2)</f>
        <v>40000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48400</v>
      </c>
      <c r="N18" s="157">
        <v>4.8999999999999998E-3</v>
      </c>
      <c r="O18" s="157">
        <f>ROUND(E18*N18,2)</f>
        <v>1.96</v>
      </c>
      <c r="P18" s="157">
        <v>0</v>
      </c>
      <c r="Q18" s="157">
        <f>ROUND(E18*P18,2)</f>
        <v>0</v>
      </c>
      <c r="R18" s="158"/>
      <c r="S18" s="158" t="s">
        <v>132</v>
      </c>
      <c r="T18" s="158" t="s">
        <v>132</v>
      </c>
      <c r="U18" s="158">
        <v>0.25</v>
      </c>
      <c r="V18" s="158">
        <f>ROUND(E18*U18,2)</f>
        <v>100</v>
      </c>
      <c r="W18" s="158"/>
      <c r="X18" s="158" t="s">
        <v>122</v>
      </c>
      <c r="Y18" s="158" t="s">
        <v>123</v>
      </c>
      <c r="Z18" s="148"/>
      <c r="AA18" s="148"/>
      <c r="AB18" s="148"/>
      <c r="AC18" s="148"/>
      <c r="AD18" s="148"/>
      <c r="AE18" s="148"/>
      <c r="AF18" s="148"/>
      <c r="AG18" s="148" t="s">
        <v>124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>
      <c r="A19" s="155"/>
      <c r="B19" s="156"/>
      <c r="C19" s="186" t="s">
        <v>133</v>
      </c>
      <c r="D19" s="160"/>
      <c r="E19" s="161">
        <v>230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129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>
      <c r="A20" s="155"/>
      <c r="B20" s="156"/>
      <c r="C20" s="186" t="s">
        <v>134</v>
      </c>
      <c r="D20" s="160"/>
      <c r="E20" s="161">
        <v>170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129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>
      <c r="A21" s="171">
        <v>4</v>
      </c>
      <c r="B21" s="172" t="s">
        <v>138</v>
      </c>
      <c r="C21" s="185" t="s">
        <v>139</v>
      </c>
      <c r="D21" s="173" t="s">
        <v>119</v>
      </c>
      <c r="E21" s="174">
        <v>420</v>
      </c>
      <c r="F21" s="175">
        <v>50</v>
      </c>
      <c r="G21" s="176">
        <f>ROUND(E21*F21,2)</f>
        <v>21000</v>
      </c>
      <c r="H21" s="159"/>
      <c r="I21" s="158">
        <f>ROUND(E21*H21,2)</f>
        <v>0</v>
      </c>
      <c r="J21" s="159"/>
      <c r="K21" s="158">
        <f>ROUND(E21*J21,2)</f>
        <v>0</v>
      </c>
      <c r="L21" s="158">
        <v>21</v>
      </c>
      <c r="M21" s="158">
        <f>G21*(1+L21/100)</f>
        <v>25410</v>
      </c>
      <c r="N21" s="157">
        <v>5.7800000000000004E-3</v>
      </c>
      <c r="O21" s="157">
        <f>ROUND(E21*N21,2)</f>
        <v>2.4300000000000002</v>
      </c>
      <c r="P21" s="157">
        <v>0</v>
      </c>
      <c r="Q21" s="157">
        <f>ROUND(E21*P21,2)</f>
        <v>0</v>
      </c>
      <c r="R21" s="158"/>
      <c r="S21" s="158" t="s">
        <v>132</v>
      </c>
      <c r="T21" s="158" t="s">
        <v>132</v>
      </c>
      <c r="U21" s="158">
        <v>0.1</v>
      </c>
      <c r="V21" s="158">
        <f>ROUND(E21*U21,2)</f>
        <v>42</v>
      </c>
      <c r="W21" s="158"/>
      <c r="X21" s="158" t="s">
        <v>122</v>
      </c>
      <c r="Y21" s="158" t="s">
        <v>123</v>
      </c>
      <c r="Z21" s="148"/>
      <c r="AA21" s="148"/>
      <c r="AB21" s="148"/>
      <c r="AC21" s="148"/>
      <c r="AD21" s="148"/>
      <c r="AE21" s="148"/>
      <c r="AF21" s="148"/>
      <c r="AG21" s="148" t="s">
        <v>124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>
      <c r="A22" s="155"/>
      <c r="B22" s="156"/>
      <c r="C22" s="186" t="s">
        <v>133</v>
      </c>
      <c r="D22" s="160"/>
      <c r="E22" s="161">
        <v>230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129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3">
      <c r="A23" s="155"/>
      <c r="B23" s="156"/>
      <c r="C23" s="186" t="s">
        <v>134</v>
      </c>
      <c r="D23" s="160"/>
      <c r="E23" s="161">
        <v>170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129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>
      <c r="A24" s="155"/>
      <c r="B24" s="156"/>
      <c r="C24" s="186" t="s">
        <v>135</v>
      </c>
      <c r="D24" s="160"/>
      <c r="E24" s="161">
        <v>20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129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>
      <c r="A25" s="171">
        <v>5</v>
      </c>
      <c r="B25" s="172" t="s">
        <v>140</v>
      </c>
      <c r="C25" s="185" t="s">
        <v>141</v>
      </c>
      <c r="D25" s="173" t="s">
        <v>119</v>
      </c>
      <c r="E25" s="174">
        <v>400</v>
      </c>
      <c r="F25" s="175">
        <v>100</v>
      </c>
      <c r="G25" s="176">
        <f>ROUND(E25*F25,2)</f>
        <v>40000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21</v>
      </c>
      <c r="M25" s="158">
        <f>G25*(1+L25/100)</f>
        <v>48400</v>
      </c>
      <c r="N25" s="157">
        <v>8.0000000000000007E-5</v>
      </c>
      <c r="O25" s="157">
        <f>ROUND(E25*N25,2)</f>
        <v>0.03</v>
      </c>
      <c r="P25" s="157">
        <v>0</v>
      </c>
      <c r="Q25" s="157">
        <f>ROUND(E25*P25,2)</f>
        <v>0</v>
      </c>
      <c r="R25" s="158"/>
      <c r="S25" s="158" t="s">
        <v>132</v>
      </c>
      <c r="T25" s="158" t="s">
        <v>132</v>
      </c>
      <c r="U25" s="158">
        <v>0</v>
      </c>
      <c r="V25" s="158">
        <f>ROUND(E25*U25,2)</f>
        <v>0</v>
      </c>
      <c r="W25" s="158"/>
      <c r="X25" s="158" t="s">
        <v>122</v>
      </c>
      <c r="Y25" s="158" t="s">
        <v>123</v>
      </c>
      <c r="Z25" s="148"/>
      <c r="AA25" s="148"/>
      <c r="AB25" s="148"/>
      <c r="AC25" s="148"/>
      <c r="AD25" s="148"/>
      <c r="AE25" s="148"/>
      <c r="AF25" s="148"/>
      <c r="AG25" s="148" t="s">
        <v>124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>
      <c r="A26" s="155"/>
      <c r="B26" s="156"/>
      <c r="C26" s="186" t="s">
        <v>133</v>
      </c>
      <c r="D26" s="160"/>
      <c r="E26" s="161">
        <v>230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129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3">
      <c r="A27" s="155"/>
      <c r="B27" s="156"/>
      <c r="C27" s="186" t="s">
        <v>134</v>
      </c>
      <c r="D27" s="160"/>
      <c r="E27" s="161">
        <v>170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129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>
      <c r="A28" s="171">
        <v>6</v>
      </c>
      <c r="B28" s="172" t="s">
        <v>142</v>
      </c>
      <c r="C28" s="185" t="s">
        <v>143</v>
      </c>
      <c r="D28" s="173" t="s">
        <v>119</v>
      </c>
      <c r="E28" s="174">
        <v>400</v>
      </c>
      <c r="F28" s="175">
        <v>100</v>
      </c>
      <c r="G28" s="176">
        <f>ROUND(E28*F28,2)</f>
        <v>40000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21</v>
      </c>
      <c r="M28" s="158">
        <f>G28*(1+L28/100)</f>
        <v>48400</v>
      </c>
      <c r="N28" s="157">
        <v>3.6700000000000001E-3</v>
      </c>
      <c r="O28" s="157">
        <f>ROUND(E28*N28,2)</f>
        <v>1.47</v>
      </c>
      <c r="P28" s="157">
        <v>0</v>
      </c>
      <c r="Q28" s="157">
        <f>ROUND(E28*P28,2)</f>
        <v>0</v>
      </c>
      <c r="R28" s="158"/>
      <c r="S28" s="158" t="s">
        <v>132</v>
      </c>
      <c r="T28" s="158" t="s">
        <v>132</v>
      </c>
      <c r="U28" s="158">
        <v>0.36</v>
      </c>
      <c r="V28" s="158">
        <f>ROUND(E28*U28,2)</f>
        <v>144</v>
      </c>
      <c r="W28" s="158"/>
      <c r="X28" s="158" t="s">
        <v>122</v>
      </c>
      <c r="Y28" s="158" t="s">
        <v>123</v>
      </c>
      <c r="Z28" s="148"/>
      <c r="AA28" s="148"/>
      <c r="AB28" s="148"/>
      <c r="AC28" s="148"/>
      <c r="AD28" s="148"/>
      <c r="AE28" s="148"/>
      <c r="AF28" s="148"/>
      <c r="AG28" s="148" t="s">
        <v>124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>
      <c r="A29" s="155"/>
      <c r="B29" s="156"/>
      <c r="C29" s="186" t="s">
        <v>133</v>
      </c>
      <c r="D29" s="160"/>
      <c r="E29" s="161">
        <v>230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129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>
      <c r="A30" s="155"/>
      <c r="B30" s="156"/>
      <c r="C30" s="186" t="s">
        <v>134</v>
      </c>
      <c r="D30" s="160"/>
      <c r="E30" s="161">
        <v>170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129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>
      <c r="A31" s="171">
        <v>7</v>
      </c>
      <c r="B31" s="172" t="s">
        <v>144</v>
      </c>
      <c r="C31" s="185" t="s">
        <v>145</v>
      </c>
      <c r="D31" s="173" t="s">
        <v>146</v>
      </c>
      <c r="E31" s="174">
        <v>87</v>
      </c>
      <c r="F31" s="175">
        <v>203</v>
      </c>
      <c r="G31" s="176">
        <f>ROUND(E31*F31,2)</f>
        <v>17661</v>
      </c>
      <c r="H31" s="159"/>
      <c r="I31" s="158">
        <f>ROUND(E31*H31,2)</f>
        <v>0</v>
      </c>
      <c r="J31" s="159"/>
      <c r="K31" s="158">
        <f>ROUND(E31*J31,2)</f>
        <v>0</v>
      </c>
      <c r="L31" s="158">
        <v>21</v>
      </c>
      <c r="M31" s="158">
        <f>G31*(1+L31/100)</f>
        <v>21369.809999999998</v>
      </c>
      <c r="N31" s="157">
        <v>0</v>
      </c>
      <c r="O31" s="157">
        <f>ROUND(E31*N31,2)</f>
        <v>0</v>
      </c>
      <c r="P31" s="157">
        <v>0</v>
      </c>
      <c r="Q31" s="157">
        <f>ROUND(E31*P31,2)</f>
        <v>0</v>
      </c>
      <c r="R31" s="158"/>
      <c r="S31" s="158" t="s">
        <v>120</v>
      </c>
      <c r="T31" s="158" t="s">
        <v>121</v>
      </c>
      <c r="U31" s="158">
        <v>0</v>
      </c>
      <c r="V31" s="158">
        <f>ROUND(E31*U31,2)</f>
        <v>0</v>
      </c>
      <c r="W31" s="158"/>
      <c r="X31" s="158" t="s">
        <v>122</v>
      </c>
      <c r="Y31" s="158" t="s">
        <v>123</v>
      </c>
      <c r="Z31" s="148"/>
      <c r="AA31" s="148"/>
      <c r="AB31" s="148"/>
      <c r="AC31" s="148"/>
      <c r="AD31" s="148"/>
      <c r="AE31" s="148"/>
      <c r="AF31" s="148"/>
      <c r="AG31" s="148" t="s">
        <v>124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>
      <c r="A32" s="155"/>
      <c r="B32" s="156"/>
      <c r="C32" s="186" t="s">
        <v>147</v>
      </c>
      <c r="D32" s="160"/>
      <c r="E32" s="161">
        <v>50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129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>
      <c r="A33" s="155"/>
      <c r="B33" s="156"/>
      <c r="C33" s="186" t="s">
        <v>148</v>
      </c>
      <c r="D33" s="160"/>
      <c r="E33" s="161">
        <v>37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129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>
      <c r="A34" s="164" t="s">
        <v>115</v>
      </c>
      <c r="B34" s="165" t="s">
        <v>60</v>
      </c>
      <c r="C34" s="184" t="s">
        <v>61</v>
      </c>
      <c r="D34" s="166"/>
      <c r="E34" s="167"/>
      <c r="F34" s="168"/>
      <c r="G34" s="169">
        <f>SUMIF(AG35:AG36,"&lt;&gt;NOR",G35:G36)</f>
        <v>1200</v>
      </c>
      <c r="H34" s="163"/>
      <c r="I34" s="163">
        <f>SUM(I35:I36)</f>
        <v>0</v>
      </c>
      <c r="J34" s="163"/>
      <c r="K34" s="163">
        <f>SUM(K35:K36)</f>
        <v>0</v>
      </c>
      <c r="L34" s="163"/>
      <c r="M34" s="163">
        <f>SUM(M35:M36)</f>
        <v>1452</v>
      </c>
      <c r="N34" s="162"/>
      <c r="O34" s="162">
        <f>SUM(O35:O36)</f>
        <v>0.04</v>
      </c>
      <c r="P34" s="162"/>
      <c r="Q34" s="162">
        <f>SUM(Q35:Q36)</f>
        <v>0</v>
      </c>
      <c r="R34" s="163"/>
      <c r="S34" s="163"/>
      <c r="T34" s="163"/>
      <c r="U34" s="163"/>
      <c r="V34" s="163">
        <f>SUM(V35:V36)</f>
        <v>0.74</v>
      </c>
      <c r="W34" s="163"/>
      <c r="X34" s="163"/>
      <c r="Y34" s="163"/>
      <c r="AG34" t="s">
        <v>116</v>
      </c>
    </row>
    <row r="35" spans="1:60" outlineLevel="1">
      <c r="A35" s="178">
        <v>8</v>
      </c>
      <c r="B35" s="179" t="s">
        <v>149</v>
      </c>
      <c r="C35" s="187" t="s">
        <v>150</v>
      </c>
      <c r="D35" s="180" t="s">
        <v>119</v>
      </c>
      <c r="E35" s="181">
        <v>2</v>
      </c>
      <c r="F35" s="182">
        <v>200</v>
      </c>
      <c r="G35" s="183">
        <f>ROUND(E35*F35,2)</f>
        <v>400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484</v>
      </c>
      <c r="N35" s="157">
        <v>2.1000000000000001E-4</v>
      </c>
      <c r="O35" s="157">
        <f>ROUND(E35*N35,2)</f>
        <v>0</v>
      </c>
      <c r="P35" s="157">
        <v>0</v>
      </c>
      <c r="Q35" s="157">
        <f>ROUND(E35*P35,2)</f>
        <v>0</v>
      </c>
      <c r="R35" s="158"/>
      <c r="S35" s="158" t="s">
        <v>132</v>
      </c>
      <c r="T35" s="158" t="s">
        <v>132</v>
      </c>
      <c r="U35" s="158">
        <v>0.09</v>
      </c>
      <c r="V35" s="158">
        <f>ROUND(E35*U35,2)</f>
        <v>0.18</v>
      </c>
      <c r="W35" s="158"/>
      <c r="X35" s="158" t="s">
        <v>122</v>
      </c>
      <c r="Y35" s="158" t="s">
        <v>123</v>
      </c>
      <c r="Z35" s="148"/>
      <c r="AA35" s="148"/>
      <c r="AB35" s="148"/>
      <c r="AC35" s="148"/>
      <c r="AD35" s="148"/>
      <c r="AE35" s="148"/>
      <c r="AF35" s="148"/>
      <c r="AG35" s="148" t="s">
        <v>124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>
      <c r="A36" s="178">
        <v>9</v>
      </c>
      <c r="B36" s="179" t="s">
        <v>151</v>
      </c>
      <c r="C36" s="187" t="s">
        <v>152</v>
      </c>
      <c r="D36" s="180" t="s">
        <v>119</v>
      </c>
      <c r="E36" s="181">
        <v>2</v>
      </c>
      <c r="F36" s="182">
        <v>400</v>
      </c>
      <c r="G36" s="183">
        <f>ROUND(E36*F36,2)</f>
        <v>800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968</v>
      </c>
      <c r="N36" s="157">
        <v>1.7850000000000001E-2</v>
      </c>
      <c r="O36" s="157">
        <f>ROUND(E36*N36,2)</f>
        <v>0.04</v>
      </c>
      <c r="P36" s="157">
        <v>0</v>
      </c>
      <c r="Q36" s="157">
        <f>ROUND(E36*P36,2)</f>
        <v>0</v>
      </c>
      <c r="R36" s="158"/>
      <c r="S36" s="158" t="s">
        <v>132</v>
      </c>
      <c r="T36" s="158" t="s">
        <v>132</v>
      </c>
      <c r="U36" s="158">
        <v>0.28199999999999997</v>
      </c>
      <c r="V36" s="158">
        <f>ROUND(E36*U36,2)</f>
        <v>0.56000000000000005</v>
      </c>
      <c r="W36" s="158"/>
      <c r="X36" s="158" t="s">
        <v>122</v>
      </c>
      <c r="Y36" s="158" t="s">
        <v>123</v>
      </c>
      <c r="Z36" s="148"/>
      <c r="AA36" s="148"/>
      <c r="AB36" s="148"/>
      <c r="AC36" s="148"/>
      <c r="AD36" s="148"/>
      <c r="AE36" s="148"/>
      <c r="AF36" s="148"/>
      <c r="AG36" s="148" t="s">
        <v>124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>
      <c r="A37" s="164" t="s">
        <v>115</v>
      </c>
      <c r="B37" s="165" t="s">
        <v>62</v>
      </c>
      <c r="C37" s="184" t="s">
        <v>63</v>
      </c>
      <c r="D37" s="166"/>
      <c r="E37" s="167"/>
      <c r="F37" s="168"/>
      <c r="G37" s="169">
        <f>SUMIF(AG38:AG39,"&lt;&gt;NOR",G38:G39)</f>
        <v>5160</v>
      </c>
      <c r="H37" s="163"/>
      <c r="I37" s="163">
        <f>SUM(I38:I39)</f>
        <v>0</v>
      </c>
      <c r="J37" s="163"/>
      <c r="K37" s="163">
        <f>SUM(K38:K39)</f>
        <v>0</v>
      </c>
      <c r="L37" s="163"/>
      <c r="M37" s="163">
        <f>SUM(M38:M39)</f>
        <v>6243.5999999999995</v>
      </c>
      <c r="N37" s="162"/>
      <c r="O37" s="162">
        <f>SUM(O38:O39)</f>
        <v>0.82</v>
      </c>
      <c r="P37" s="162"/>
      <c r="Q37" s="162">
        <f>SUM(Q38:Q39)</f>
        <v>0</v>
      </c>
      <c r="R37" s="163"/>
      <c r="S37" s="163"/>
      <c r="T37" s="163"/>
      <c r="U37" s="163"/>
      <c r="V37" s="163">
        <f>SUM(V38:V39)</f>
        <v>108.36</v>
      </c>
      <c r="W37" s="163"/>
      <c r="X37" s="163"/>
      <c r="Y37" s="163"/>
      <c r="AG37" t="s">
        <v>116</v>
      </c>
    </row>
    <row r="38" spans="1:60" outlineLevel="1">
      <c r="A38" s="171">
        <v>10</v>
      </c>
      <c r="B38" s="172" t="s">
        <v>153</v>
      </c>
      <c r="C38" s="185" t="s">
        <v>154</v>
      </c>
      <c r="D38" s="173" t="s">
        <v>119</v>
      </c>
      <c r="E38" s="174">
        <v>516</v>
      </c>
      <c r="F38" s="175">
        <v>10</v>
      </c>
      <c r="G38" s="176">
        <f>ROUND(E38*F38,2)</f>
        <v>5160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6243.5999999999995</v>
      </c>
      <c r="N38" s="157">
        <v>1.58E-3</v>
      </c>
      <c r="O38" s="157">
        <f>ROUND(E38*N38,2)</f>
        <v>0.82</v>
      </c>
      <c r="P38" s="157">
        <v>0</v>
      </c>
      <c r="Q38" s="157">
        <f>ROUND(E38*P38,2)</f>
        <v>0</v>
      </c>
      <c r="R38" s="158"/>
      <c r="S38" s="158" t="s">
        <v>132</v>
      </c>
      <c r="T38" s="158" t="s">
        <v>132</v>
      </c>
      <c r="U38" s="158">
        <v>0.21</v>
      </c>
      <c r="V38" s="158">
        <f>ROUND(E38*U38,2)</f>
        <v>108.36</v>
      </c>
      <c r="W38" s="158"/>
      <c r="X38" s="158" t="s">
        <v>122</v>
      </c>
      <c r="Y38" s="158" t="s">
        <v>123</v>
      </c>
      <c r="Z38" s="148"/>
      <c r="AA38" s="148"/>
      <c r="AB38" s="148"/>
      <c r="AC38" s="148"/>
      <c r="AD38" s="148"/>
      <c r="AE38" s="148"/>
      <c r="AF38" s="148"/>
      <c r="AG38" s="148" t="s">
        <v>124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>
      <c r="A39" s="155"/>
      <c r="B39" s="156"/>
      <c r="C39" s="186" t="s">
        <v>155</v>
      </c>
      <c r="D39" s="160"/>
      <c r="E39" s="161">
        <v>516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129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5.5">
      <c r="A40" s="164" t="s">
        <v>115</v>
      </c>
      <c r="B40" s="165" t="s">
        <v>64</v>
      </c>
      <c r="C40" s="184" t="s">
        <v>65</v>
      </c>
      <c r="D40" s="166"/>
      <c r="E40" s="167"/>
      <c r="F40" s="168"/>
      <c r="G40" s="169">
        <f>SUMIF(AG41:AG41,"&lt;&gt;NOR",G41:G41)</f>
        <v>40000</v>
      </c>
      <c r="H40" s="163"/>
      <c r="I40" s="163">
        <f>SUM(I41:I41)</f>
        <v>0</v>
      </c>
      <c r="J40" s="163"/>
      <c r="K40" s="163">
        <f>SUM(K41:K41)</f>
        <v>0</v>
      </c>
      <c r="L40" s="163"/>
      <c r="M40" s="163">
        <f>SUM(M41:M41)</f>
        <v>48400</v>
      </c>
      <c r="N40" s="162"/>
      <c r="O40" s="162">
        <f>SUM(O41:O41)</f>
        <v>0.08</v>
      </c>
      <c r="P40" s="162"/>
      <c r="Q40" s="162">
        <f>SUM(Q41:Q41)</f>
        <v>0</v>
      </c>
      <c r="R40" s="163"/>
      <c r="S40" s="163"/>
      <c r="T40" s="163"/>
      <c r="U40" s="163"/>
      <c r="V40" s="163">
        <f>SUM(V41:V41)</f>
        <v>616</v>
      </c>
      <c r="W40" s="163"/>
      <c r="X40" s="163"/>
      <c r="Y40" s="163"/>
      <c r="AG40" t="s">
        <v>116</v>
      </c>
    </row>
    <row r="41" spans="1:60" outlineLevel="1">
      <c r="A41" s="178">
        <v>11</v>
      </c>
      <c r="B41" s="179" t="s">
        <v>156</v>
      </c>
      <c r="C41" s="187" t="s">
        <v>157</v>
      </c>
      <c r="D41" s="180" t="s">
        <v>119</v>
      </c>
      <c r="E41" s="181">
        <v>2000</v>
      </c>
      <c r="F41" s="182">
        <v>20</v>
      </c>
      <c r="G41" s="183">
        <f>ROUND(E41*F41,2)</f>
        <v>40000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48400</v>
      </c>
      <c r="N41" s="157">
        <v>4.0000000000000003E-5</v>
      </c>
      <c r="O41" s="157">
        <f>ROUND(E41*N41,2)</f>
        <v>0.08</v>
      </c>
      <c r="P41" s="157">
        <v>0</v>
      </c>
      <c r="Q41" s="157">
        <f>ROUND(E41*P41,2)</f>
        <v>0</v>
      </c>
      <c r="R41" s="158"/>
      <c r="S41" s="158" t="s">
        <v>132</v>
      </c>
      <c r="T41" s="158" t="s">
        <v>132</v>
      </c>
      <c r="U41" s="158">
        <v>0.308</v>
      </c>
      <c r="V41" s="158">
        <f>ROUND(E41*U41,2)</f>
        <v>616</v>
      </c>
      <c r="W41" s="158"/>
      <c r="X41" s="158" t="s">
        <v>122</v>
      </c>
      <c r="Y41" s="158" t="s">
        <v>123</v>
      </c>
      <c r="Z41" s="148"/>
      <c r="AA41" s="148"/>
      <c r="AB41" s="148"/>
      <c r="AC41" s="148"/>
      <c r="AD41" s="148"/>
      <c r="AE41" s="148"/>
      <c r="AF41" s="148"/>
      <c r="AG41" s="148" t="s">
        <v>124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>
      <c r="A42" s="164" t="s">
        <v>115</v>
      </c>
      <c r="B42" s="165" t="s">
        <v>66</v>
      </c>
      <c r="C42" s="184" t="s">
        <v>67</v>
      </c>
      <c r="D42" s="166"/>
      <c r="E42" s="167"/>
      <c r="F42" s="168"/>
      <c r="G42" s="169">
        <f>SUMIF(AG43:AG52,"&lt;&gt;NOR",G43:G52)</f>
        <v>16500</v>
      </c>
      <c r="H42" s="163"/>
      <c r="I42" s="163">
        <f>SUM(I43:I52)</f>
        <v>0</v>
      </c>
      <c r="J42" s="163"/>
      <c r="K42" s="163">
        <f>SUM(K43:K52)</f>
        <v>0</v>
      </c>
      <c r="L42" s="163"/>
      <c r="M42" s="163">
        <f>SUM(M43:M52)</f>
        <v>19965</v>
      </c>
      <c r="N42" s="162"/>
      <c r="O42" s="162">
        <f>SUM(O43:O52)</f>
        <v>0.02</v>
      </c>
      <c r="P42" s="162"/>
      <c r="Q42" s="162">
        <f>SUM(Q43:Q52)</f>
        <v>20.36</v>
      </c>
      <c r="R42" s="163"/>
      <c r="S42" s="163"/>
      <c r="T42" s="163"/>
      <c r="U42" s="163"/>
      <c r="V42" s="163">
        <f>SUM(V43:V52)</f>
        <v>148.60000000000002</v>
      </c>
      <c r="W42" s="163"/>
      <c r="X42" s="163"/>
      <c r="Y42" s="163"/>
      <c r="AG42" t="s">
        <v>116</v>
      </c>
    </row>
    <row r="43" spans="1:60" ht="22.5" outlineLevel="1">
      <c r="A43" s="178">
        <v>12</v>
      </c>
      <c r="B43" s="179" t="s">
        <v>158</v>
      </c>
      <c r="C43" s="187" t="s">
        <v>159</v>
      </c>
      <c r="D43" s="180" t="s">
        <v>119</v>
      </c>
      <c r="E43" s="181">
        <v>2</v>
      </c>
      <c r="F43" s="182">
        <v>500</v>
      </c>
      <c r="G43" s="183">
        <f>ROUND(E43*F43,2)</f>
        <v>1000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1210</v>
      </c>
      <c r="N43" s="157">
        <v>0</v>
      </c>
      <c r="O43" s="157">
        <f>ROUND(E43*N43,2)</f>
        <v>0</v>
      </c>
      <c r="P43" s="157">
        <v>0.02</v>
      </c>
      <c r="Q43" s="157">
        <f>ROUND(E43*P43,2)</f>
        <v>0.04</v>
      </c>
      <c r="R43" s="158"/>
      <c r="S43" s="158" t="s">
        <v>132</v>
      </c>
      <c r="T43" s="158" t="s">
        <v>132</v>
      </c>
      <c r="U43" s="158">
        <v>0.24</v>
      </c>
      <c r="V43" s="158">
        <f>ROUND(E43*U43,2)</f>
        <v>0.48</v>
      </c>
      <c r="W43" s="158"/>
      <c r="X43" s="158" t="s">
        <v>122</v>
      </c>
      <c r="Y43" s="158" t="s">
        <v>123</v>
      </c>
      <c r="Z43" s="148"/>
      <c r="AA43" s="148"/>
      <c r="AB43" s="148"/>
      <c r="AC43" s="148"/>
      <c r="AD43" s="148"/>
      <c r="AE43" s="148"/>
      <c r="AF43" s="148"/>
      <c r="AG43" s="148" t="s">
        <v>124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>
      <c r="A44" s="171">
        <v>13</v>
      </c>
      <c r="B44" s="172" t="s">
        <v>160</v>
      </c>
      <c r="C44" s="185" t="s">
        <v>161</v>
      </c>
      <c r="D44" s="173" t="s">
        <v>146</v>
      </c>
      <c r="E44" s="174">
        <v>30</v>
      </c>
      <c r="F44" s="175">
        <v>50</v>
      </c>
      <c r="G44" s="176">
        <f>ROUND(E44*F44,2)</f>
        <v>1500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1815</v>
      </c>
      <c r="N44" s="157">
        <v>6.7000000000000002E-4</v>
      </c>
      <c r="O44" s="157">
        <f>ROUND(E44*N44,2)</f>
        <v>0.02</v>
      </c>
      <c r="P44" s="157">
        <v>1.6E-2</v>
      </c>
      <c r="Q44" s="157">
        <f>ROUND(E44*P44,2)</f>
        <v>0.48</v>
      </c>
      <c r="R44" s="158"/>
      <c r="S44" s="158" t="s">
        <v>132</v>
      </c>
      <c r="T44" s="158" t="s">
        <v>132</v>
      </c>
      <c r="U44" s="158">
        <v>0.84</v>
      </c>
      <c r="V44" s="158">
        <f>ROUND(E44*U44,2)</f>
        <v>25.2</v>
      </c>
      <c r="W44" s="158"/>
      <c r="X44" s="158" t="s">
        <v>122</v>
      </c>
      <c r="Y44" s="158" t="s">
        <v>123</v>
      </c>
      <c r="Z44" s="148"/>
      <c r="AA44" s="148"/>
      <c r="AB44" s="148"/>
      <c r="AC44" s="148"/>
      <c r="AD44" s="148"/>
      <c r="AE44" s="148"/>
      <c r="AF44" s="148"/>
      <c r="AG44" s="148" t="s">
        <v>124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>
      <c r="A45" s="155"/>
      <c r="B45" s="156"/>
      <c r="C45" s="260" t="s">
        <v>162</v>
      </c>
      <c r="D45" s="261"/>
      <c r="E45" s="261"/>
      <c r="F45" s="261"/>
      <c r="G45" s="261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126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>
      <c r="A46" s="178">
        <v>14</v>
      </c>
      <c r="B46" s="179" t="s">
        <v>163</v>
      </c>
      <c r="C46" s="187" t="s">
        <v>164</v>
      </c>
      <c r="D46" s="180" t="s">
        <v>146</v>
      </c>
      <c r="E46" s="181">
        <v>10</v>
      </c>
      <c r="F46" s="182">
        <v>100</v>
      </c>
      <c r="G46" s="183">
        <f>ROUND(E46*F46,2)</f>
        <v>1000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1210</v>
      </c>
      <c r="N46" s="157">
        <v>0</v>
      </c>
      <c r="O46" s="157">
        <f>ROUND(E46*N46,2)</f>
        <v>0</v>
      </c>
      <c r="P46" s="157">
        <v>8.0000000000000002E-3</v>
      </c>
      <c r="Q46" s="157">
        <f>ROUND(E46*P46,2)</f>
        <v>0.08</v>
      </c>
      <c r="R46" s="158"/>
      <c r="S46" s="158" t="s">
        <v>132</v>
      </c>
      <c r="T46" s="158" t="s">
        <v>132</v>
      </c>
      <c r="U46" s="158">
        <v>0.51200000000000001</v>
      </c>
      <c r="V46" s="158">
        <f>ROUND(E46*U46,2)</f>
        <v>5.12</v>
      </c>
      <c r="W46" s="158"/>
      <c r="X46" s="158" t="s">
        <v>122</v>
      </c>
      <c r="Y46" s="158" t="s">
        <v>123</v>
      </c>
      <c r="Z46" s="148"/>
      <c r="AA46" s="148"/>
      <c r="AB46" s="148"/>
      <c r="AC46" s="148"/>
      <c r="AD46" s="148"/>
      <c r="AE46" s="148"/>
      <c r="AF46" s="148"/>
      <c r="AG46" s="148" t="s">
        <v>124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>
      <c r="A47" s="171">
        <v>15</v>
      </c>
      <c r="B47" s="172" t="s">
        <v>165</v>
      </c>
      <c r="C47" s="185" t="s">
        <v>166</v>
      </c>
      <c r="D47" s="173" t="s">
        <v>119</v>
      </c>
      <c r="E47" s="174">
        <v>400</v>
      </c>
      <c r="F47" s="175">
        <v>20</v>
      </c>
      <c r="G47" s="176">
        <f>ROUND(E47*F47,2)</f>
        <v>8000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9680</v>
      </c>
      <c r="N47" s="157">
        <v>0</v>
      </c>
      <c r="O47" s="157">
        <f>ROUND(E47*N47,2)</f>
        <v>0</v>
      </c>
      <c r="P47" s="157">
        <v>4.5999999999999999E-2</v>
      </c>
      <c r="Q47" s="157">
        <f>ROUND(E47*P47,2)</f>
        <v>18.399999999999999</v>
      </c>
      <c r="R47" s="158"/>
      <c r="S47" s="158" t="s">
        <v>132</v>
      </c>
      <c r="T47" s="158" t="s">
        <v>132</v>
      </c>
      <c r="U47" s="158">
        <v>0.26</v>
      </c>
      <c r="V47" s="158">
        <f>ROUND(E47*U47,2)</f>
        <v>104</v>
      </c>
      <c r="W47" s="158"/>
      <c r="X47" s="158" t="s">
        <v>122</v>
      </c>
      <c r="Y47" s="158" t="s">
        <v>123</v>
      </c>
      <c r="Z47" s="148"/>
      <c r="AA47" s="148"/>
      <c r="AB47" s="148"/>
      <c r="AC47" s="148"/>
      <c r="AD47" s="148"/>
      <c r="AE47" s="148"/>
      <c r="AF47" s="148"/>
      <c r="AG47" s="148" t="s">
        <v>124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>
      <c r="A48" s="155"/>
      <c r="B48" s="156"/>
      <c r="C48" s="186" t="s">
        <v>133</v>
      </c>
      <c r="D48" s="160"/>
      <c r="E48" s="161">
        <v>230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129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>
      <c r="A49" s="155"/>
      <c r="B49" s="156"/>
      <c r="C49" s="186" t="s">
        <v>134</v>
      </c>
      <c r="D49" s="160"/>
      <c r="E49" s="161">
        <v>170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129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>
      <c r="A50" s="178">
        <v>16</v>
      </c>
      <c r="B50" s="179" t="s">
        <v>167</v>
      </c>
      <c r="C50" s="187" t="s">
        <v>168</v>
      </c>
      <c r="D50" s="180" t="s">
        <v>119</v>
      </c>
      <c r="E50" s="181">
        <v>20</v>
      </c>
      <c r="F50" s="182">
        <v>50</v>
      </c>
      <c r="G50" s="183">
        <f>ROUND(E50*F50,2)</f>
        <v>1000</v>
      </c>
      <c r="H50" s="159"/>
      <c r="I50" s="158">
        <f>ROUND(E50*H50,2)</f>
        <v>0</v>
      </c>
      <c r="J50" s="159"/>
      <c r="K50" s="158">
        <f>ROUND(E50*J50,2)</f>
        <v>0</v>
      </c>
      <c r="L50" s="158">
        <v>21</v>
      </c>
      <c r="M50" s="158">
        <f>G50*(1+L50/100)</f>
        <v>1210</v>
      </c>
      <c r="N50" s="157">
        <v>0</v>
      </c>
      <c r="O50" s="157">
        <f>ROUND(E50*N50,2)</f>
        <v>0</v>
      </c>
      <c r="P50" s="157">
        <v>6.8000000000000005E-2</v>
      </c>
      <c r="Q50" s="157">
        <f>ROUND(E50*P50,2)</f>
        <v>1.36</v>
      </c>
      <c r="R50" s="158"/>
      <c r="S50" s="158" t="s">
        <v>132</v>
      </c>
      <c r="T50" s="158" t="s">
        <v>132</v>
      </c>
      <c r="U50" s="158">
        <v>0.69</v>
      </c>
      <c r="V50" s="158">
        <f>ROUND(E50*U50,2)</f>
        <v>13.8</v>
      </c>
      <c r="W50" s="158"/>
      <c r="X50" s="158" t="s">
        <v>122</v>
      </c>
      <c r="Y50" s="158" t="s">
        <v>123</v>
      </c>
      <c r="Z50" s="148"/>
      <c r="AA50" s="148"/>
      <c r="AB50" s="148"/>
      <c r="AC50" s="148"/>
      <c r="AD50" s="148"/>
      <c r="AE50" s="148"/>
      <c r="AF50" s="148"/>
      <c r="AG50" s="148" t="s">
        <v>124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>
      <c r="A51" s="171">
        <v>17</v>
      </c>
      <c r="B51" s="172" t="s">
        <v>169</v>
      </c>
      <c r="C51" s="185" t="s">
        <v>170</v>
      </c>
      <c r="D51" s="173" t="s">
        <v>146</v>
      </c>
      <c r="E51" s="174">
        <v>80</v>
      </c>
      <c r="F51" s="175">
        <v>50</v>
      </c>
      <c r="G51" s="176">
        <f>ROUND(E51*F51,2)</f>
        <v>4000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21</v>
      </c>
      <c r="M51" s="158">
        <f>G51*(1+L51/100)</f>
        <v>4840</v>
      </c>
      <c r="N51" s="157">
        <v>0</v>
      </c>
      <c r="O51" s="157">
        <f>ROUND(E51*N51,2)</f>
        <v>0</v>
      </c>
      <c r="P51" s="157">
        <v>0</v>
      </c>
      <c r="Q51" s="157">
        <f>ROUND(E51*P51,2)</f>
        <v>0</v>
      </c>
      <c r="R51" s="158"/>
      <c r="S51" s="158" t="s">
        <v>120</v>
      </c>
      <c r="T51" s="158" t="s">
        <v>121</v>
      </c>
      <c r="U51" s="158">
        <v>0</v>
      </c>
      <c r="V51" s="158">
        <f>ROUND(E51*U51,2)</f>
        <v>0</v>
      </c>
      <c r="W51" s="158"/>
      <c r="X51" s="158" t="s">
        <v>122</v>
      </c>
      <c r="Y51" s="158" t="s">
        <v>123</v>
      </c>
      <c r="Z51" s="148"/>
      <c r="AA51" s="148"/>
      <c r="AB51" s="148"/>
      <c r="AC51" s="148"/>
      <c r="AD51" s="148"/>
      <c r="AE51" s="148"/>
      <c r="AF51" s="148"/>
      <c r="AG51" s="148" t="s">
        <v>124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>
      <c r="A52" s="155"/>
      <c r="B52" s="156"/>
      <c r="C52" s="186" t="s">
        <v>171</v>
      </c>
      <c r="D52" s="160"/>
      <c r="E52" s="161">
        <v>80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8"/>
      <c r="AA52" s="148"/>
      <c r="AB52" s="148"/>
      <c r="AC52" s="148"/>
      <c r="AD52" s="148"/>
      <c r="AE52" s="148"/>
      <c r="AF52" s="148"/>
      <c r="AG52" s="148" t="s">
        <v>129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>
      <c r="A53" s="164" t="s">
        <v>115</v>
      </c>
      <c r="B53" s="165" t="s">
        <v>68</v>
      </c>
      <c r="C53" s="184" t="s">
        <v>69</v>
      </c>
      <c r="D53" s="166"/>
      <c r="E53" s="167"/>
      <c r="F53" s="168"/>
      <c r="G53" s="169">
        <f>SUMIF(AG54:AG54,"&lt;&gt;NOR",G54:G54)</f>
        <v>13979.1</v>
      </c>
      <c r="H53" s="163"/>
      <c r="I53" s="163">
        <f>SUM(I54:I54)</f>
        <v>0</v>
      </c>
      <c r="J53" s="163"/>
      <c r="K53" s="163">
        <f>SUM(K54:K54)</f>
        <v>0</v>
      </c>
      <c r="L53" s="163"/>
      <c r="M53" s="163">
        <f>SUM(M54:M54)</f>
        <v>16914.710999999999</v>
      </c>
      <c r="N53" s="162"/>
      <c r="O53" s="162">
        <f>SUM(O54:O54)</f>
        <v>0</v>
      </c>
      <c r="P53" s="162"/>
      <c r="Q53" s="162">
        <f>SUM(Q54:Q54)</f>
        <v>0</v>
      </c>
      <c r="R53" s="163"/>
      <c r="S53" s="163"/>
      <c r="T53" s="163"/>
      <c r="U53" s="163"/>
      <c r="V53" s="163">
        <f>SUM(V54:V54)</f>
        <v>26.45</v>
      </c>
      <c r="W53" s="163"/>
      <c r="X53" s="163"/>
      <c r="Y53" s="163"/>
      <c r="AG53" t="s">
        <v>116</v>
      </c>
    </row>
    <row r="54" spans="1:60" outlineLevel="1">
      <c r="A54" s="178">
        <v>18</v>
      </c>
      <c r="B54" s="179" t="s">
        <v>172</v>
      </c>
      <c r="C54" s="187" t="s">
        <v>173</v>
      </c>
      <c r="D54" s="180" t="s">
        <v>174</v>
      </c>
      <c r="E54" s="181">
        <v>13.979100000000001</v>
      </c>
      <c r="F54" s="182">
        <v>1000</v>
      </c>
      <c r="G54" s="183">
        <f>ROUND(E54*F54,2)</f>
        <v>13979.1</v>
      </c>
      <c r="H54" s="159"/>
      <c r="I54" s="158">
        <f>ROUND(E54*H54,2)</f>
        <v>0</v>
      </c>
      <c r="J54" s="159"/>
      <c r="K54" s="158">
        <f>ROUND(E54*J54,2)</f>
        <v>0</v>
      </c>
      <c r="L54" s="158">
        <v>21</v>
      </c>
      <c r="M54" s="158">
        <f>G54*(1+L54/100)</f>
        <v>16914.710999999999</v>
      </c>
      <c r="N54" s="157">
        <v>0</v>
      </c>
      <c r="O54" s="157">
        <f>ROUND(E54*N54,2)</f>
        <v>0</v>
      </c>
      <c r="P54" s="157">
        <v>0</v>
      </c>
      <c r="Q54" s="157">
        <f>ROUND(E54*P54,2)</f>
        <v>0</v>
      </c>
      <c r="R54" s="158"/>
      <c r="S54" s="158" t="s">
        <v>132</v>
      </c>
      <c r="T54" s="158" t="s">
        <v>132</v>
      </c>
      <c r="U54" s="158">
        <v>1.8919999999999999</v>
      </c>
      <c r="V54" s="158">
        <f>ROUND(E54*U54,2)</f>
        <v>26.45</v>
      </c>
      <c r="W54" s="158"/>
      <c r="X54" s="158" t="s">
        <v>175</v>
      </c>
      <c r="Y54" s="158" t="s">
        <v>123</v>
      </c>
      <c r="Z54" s="148"/>
      <c r="AA54" s="148"/>
      <c r="AB54" s="148"/>
      <c r="AC54" s="148"/>
      <c r="AD54" s="148"/>
      <c r="AE54" s="148"/>
      <c r="AF54" s="148"/>
      <c r="AG54" s="148" t="s">
        <v>176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>
      <c r="A55" s="164" t="s">
        <v>115</v>
      </c>
      <c r="B55" s="165" t="s">
        <v>70</v>
      </c>
      <c r="C55" s="184" t="s">
        <v>71</v>
      </c>
      <c r="D55" s="166"/>
      <c r="E55" s="167"/>
      <c r="F55" s="168"/>
      <c r="G55" s="169">
        <f>SUMIF(AG56:AG60,"&lt;&gt;NOR",G56:G60)</f>
        <v>11080.96</v>
      </c>
      <c r="H55" s="163"/>
      <c r="I55" s="163">
        <f>SUM(I56:I60)</f>
        <v>0</v>
      </c>
      <c r="J55" s="163"/>
      <c r="K55" s="163">
        <f>SUM(K56:K60)</f>
        <v>0</v>
      </c>
      <c r="L55" s="163"/>
      <c r="M55" s="163">
        <f>SUM(M56:M60)</f>
        <v>13407.961600000001</v>
      </c>
      <c r="N55" s="162"/>
      <c r="O55" s="162">
        <f>SUM(O56:O60)</f>
        <v>0.08</v>
      </c>
      <c r="P55" s="162"/>
      <c r="Q55" s="162">
        <f>SUM(Q56:Q60)</f>
        <v>0</v>
      </c>
      <c r="R55" s="163"/>
      <c r="S55" s="163"/>
      <c r="T55" s="163"/>
      <c r="U55" s="163"/>
      <c r="V55" s="163">
        <f>SUM(V56:V60)</f>
        <v>8.7100000000000009</v>
      </c>
      <c r="W55" s="163"/>
      <c r="X55" s="163"/>
      <c r="Y55" s="163"/>
      <c r="AG55" t="s">
        <v>116</v>
      </c>
    </row>
    <row r="56" spans="1:60" outlineLevel="1">
      <c r="A56" s="171">
        <v>19</v>
      </c>
      <c r="B56" s="172" t="s">
        <v>177</v>
      </c>
      <c r="C56" s="185" t="s">
        <v>178</v>
      </c>
      <c r="D56" s="173" t="s">
        <v>119</v>
      </c>
      <c r="E56" s="174">
        <v>22</v>
      </c>
      <c r="F56" s="175">
        <v>500</v>
      </c>
      <c r="G56" s="176">
        <f>ROUND(E56*F56,2)</f>
        <v>11000</v>
      </c>
      <c r="H56" s="159"/>
      <c r="I56" s="158">
        <f>ROUND(E56*H56,2)</f>
        <v>0</v>
      </c>
      <c r="J56" s="159"/>
      <c r="K56" s="158">
        <f>ROUND(E56*J56,2)</f>
        <v>0</v>
      </c>
      <c r="L56" s="158">
        <v>21</v>
      </c>
      <c r="M56" s="158">
        <f>G56*(1+L56/100)</f>
        <v>13310</v>
      </c>
      <c r="N56" s="157">
        <v>3.6800000000000001E-3</v>
      </c>
      <c r="O56" s="157">
        <f>ROUND(E56*N56,2)</f>
        <v>0.08</v>
      </c>
      <c r="P56" s="157">
        <v>0</v>
      </c>
      <c r="Q56" s="157">
        <f>ROUND(E56*P56,2)</f>
        <v>0</v>
      </c>
      <c r="R56" s="158"/>
      <c r="S56" s="158" t="s">
        <v>132</v>
      </c>
      <c r="T56" s="158" t="s">
        <v>132</v>
      </c>
      <c r="U56" s="158">
        <v>0.39</v>
      </c>
      <c r="V56" s="158">
        <f>ROUND(E56*U56,2)</f>
        <v>8.58</v>
      </c>
      <c r="W56" s="158"/>
      <c r="X56" s="158" t="s">
        <v>122</v>
      </c>
      <c r="Y56" s="158" t="s">
        <v>123</v>
      </c>
      <c r="Z56" s="148"/>
      <c r="AA56" s="148"/>
      <c r="AB56" s="148"/>
      <c r="AC56" s="148"/>
      <c r="AD56" s="148"/>
      <c r="AE56" s="148"/>
      <c r="AF56" s="148"/>
      <c r="AG56" s="148" t="s">
        <v>124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>
      <c r="A57" s="155"/>
      <c r="B57" s="156"/>
      <c r="C57" s="260" t="s">
        <v>179</v>
      </c>
      <c r="D57" s="261"/>
      <c r="E57" s="261"/>
      <c r="F57" s="261"/>
      <c r="G57" s="261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126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2">
      <c r="A58" s="155"/>
      <c r="B58" s="156"/>
      <c r="C58" s="186" t="s">
        <v>180</v>
      </c>
      <c r="D58" s="160"/>
      <c r="E58" s="161">
        <v>20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129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>
      <c r="A59" s="155"/>
      <c r="B59" s="156"/>
      <c r="C59" s="186" t="s">
        <v>181</v>
      </c>
      <c r="D59" s="160"/>
      <c r="E59" s="161">
        <v>2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129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>
      <c r="A60" s="178">
        <v>20</v>
      </c>
      <c r="B60" s="179" t="s">
        <v>182</v>
      </c>
      <c r="C60" s="187" t="s">
        <v>183</v>
      </c>
      <c r="D60" s="180" t="s">
        <v>174</v>
      </c>
      <c r="E60" s="181">
        <v>8.0960000000000004E-2</v>
      </c>
      <c r="F60" s="182">
        <v>1000</v>
      </c>
      <c r="G60" s="183">
        <f>ROUND(E60*F60,2)</f>
        <v>80.959999999999994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97.96159999999999</v>
      </c>
      <c r="N60" s="157">
        <v>0</v>
      </c>
      <c r="O60" s="157">
        <f>ROUND(E60*N60,2)</f>
        <v>0</v>
      </c>
      <c r="P60" s="157">
        <v>0</v>
      </c>
      <c r="Q60" s="157">
        <f>ROUND(E60*P60,2)</f>
        <v>0</v>
      </c>
      <c r="R60" s="158"/>
      <c r="S60" s="158" t="s">
        <v>132</v>
      </c>
      <c r="T60" s="158" t="s">
        <v>132</v>
      </c>
      <c r="U60" s="158">
        <v>1.5980000000000001</v>
      </c>
      <c r="V60" s="158">
        <f>ROUND(E60*U60,2)</f>
        <v>0.13</v>
      </c>
      <c r="W60" s="158"/>
      <c r="X60" s="158" t="s">
        <v>175</v>
      </c>
      <c r="Y60" s="158" t="s">
        <v>123</v>
      </c>
      <c r="Z60" s="148"/>
      <c r="AA60" s="148"/>
      <c r="AB60" s="148"/>
      <c r="AC60" s="148"/>
      <c r="AD60" s="148"/>
      <c r="AE60" s="148"/>
      <c r="AF60" s="148"/>
      <c r="AG60" s="148" t="s">
        <v>176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>
      <c r="A61" s="164" t="s">
        <v>115</v>
      </c>
      <c r="B61" s="165" t="s">
        <v>72</v>
      </c>
      <c r="C61" s="184" t="s">
        <v>73</v>
      </c>
      <c r="D61" s="166"/>
      <c r="E61" s="167"/>
      <c r="F61" s="168"/>
      <c r="G61" s="169">
        <f>SUMIF(AG62:AG67,"&lt;&gt;NOR",G62:G67)</f>
        <v>16000</v>
      </c>
      <c r="H61" s="163"/>
      <c r="I61" s="163">
        <f>SUM(I62:I67)</f>
        <v>0</v>
      </c>
      <c r="J61" s="163"/>
      <c r="K61" s="163">
        <f>SUM(K62:K67)</f>
        <v>0</v>
      </c>
      <c r="L61" s="163"/>
      <c r="M61" s="163">
        <f>SUM(M62:M67)</f>
        <v>19360</v>
      </c>
      <c r="N61" s="162"/>
      <c r="O61" s="162">
        <f>SUM(O62:O67)</f>
        <v>0</v>
      </c>
      <c r="P61" s="162"/>
      <c r="Q61" s="162">
        <f>SUM(Q62:Q67)</f>
        <v>13.059999999999999</v>
      </c>
      <c r="R61" s="163"/>
      <c r="S61" s="163"/>
      <c r="T61" s="163"/>
      <c r="U61" s="163"/>
      <c r="V61" s="163">
        <f>SUM(V62:V67)</f>
        <v>128</v>
      </c>
      <c r="W61" s="163"/>
      <c r="X61" s="163"/>
      <c r="Y61" s="163"/>
      <c r="AG61" t="s">
        <v>116</v>
      </c>
    </row>
    <row r="62" spans="1:60" outlineLevel="1">
      <c r="A62" s="171">
        <v>21</v>
      </c>
      <c r="B62" s="172" t="s">
        <v>184</v>
      </c>
      <c r="C62" s="185" t="s">
        <v>185</v>
      </c>
      <c r="D62" s="173" t="s">
        <v>119</v>
      </c>
      <c r="E62" s="174">
        <v>400</v>
      </c>
      <c r="F62" s="175">
        <v>20</v>
      </c>
      <c r="G62" s="176">
        <f>ROUND(E62*F62,2)</f>
        <v>8000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9680</v>
      </c>
      <c r="N62" s="157">
        <v>0</v>
      </c>
      <c r="O62" s="157">
        <f>ROUND(E62*N62,2)</f>
        <v>0</v>
      </c>
      <c r="P62" s="157">
        <v>2.4649999999999998E-2</v>
      </c>
      <c r="Q62" s="157">
        <f>ROUND(E62*P62,2)</f>
        <v>9.86</v>
      </c>
      <c r="R62" s="158"/>
      <c r="S62" s="158" t="s">
        <v>132</v>
      </c>
      <c r="T62" s="158" t="s">
        <v>132</v>
      </c>
      <c r="U62" s="158">
        <v>0.25</v>
      </c>
      <c r="V62" s="158">
        <f>ROUND(E62*U62,2)</f>
        <v>100</v>
      </c>
      <c r="W62" s="158"/>
      <c r="X62" s="158" t="s">
        <v>122</v>
      </c>
      <c r="Y62" s="158" t="s">
        <v>123</v>
      </c>
      <c r="Z62" s="148"/>
      <c r="AA62" s="148"/>
      <c r="AB62" s="148"/>
      <c r="AC62" s="148"/>
      <c r="AD62" s="148"/>
      <c r="AE62" s="148"/>
      <c r="AF62" s="148"/>
      <c r="AG62" s="148" t="s">
        <v>124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>
      <c r="A63" s="155"/>
      <c r="B63" s="156"/>
      <c r="C63" s="186" t="s">
        <v>133</v>
      </c>
      <c r="D63" s="160"/>
      <c r="E63" s="161">
        <v>230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129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>
      <c r="A64" s="155"/>
      <c r="B64" s="156"/>
      <c r="C64" s="186" t="s">
        <v>134</v>
      </c>
      <c r="D64" s="160"/>
      <c r="E64" s="161">
        <v>170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129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>
      <c r="A65" s="171">
        <v>22</v>
      </c>
      <c r="B65" s="172" t="s">
        <v>186</v>
      </c>
      <c r="C65" s="185" t="s">
        <v>187</v>
      </c>
      <c r="D65" s="173" t="s">
        <v>119</v>
      </c>
      <c r="E65" s="174">
        <v>400</v>
      </c>
      <c r="F65" s="175">
        <v>20</v>
      </c>
      <c r="G65" s="176">
        <f>ROUND(E65*F65,2)</f>
        <v>8000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9680</v>
      </c>
      <c r="N65" s="157">
        <v>0</v>
      </c>
      <c r="O65" s="157">
        <f>ROUND(E65*N65,2)</f>
        <v>0</v>
      </c>
      <c r="P65" s="157">
        <v>8.0000000000000002E-3</v>
      </c>
      <c r="Q65" s="157">
        <f>ROUND(E65*P65,2)</f>
        <v>3.2</v>
      </c>
      <c r="R65" s="158"/>
      <c r="S65" s="158" t="s">
        <v>132</v>
      </c>
      <c r="T65" s="158" t="s">
        <v>132</v>
      </c>
      <c r="U65" s="158">
        <v>7.0000000000000007E-2</v>
      </c>
      <c r="V65" s="158">
        <f>ROUND(E65*U65,2)</f>
        <v>28</v>
      </c>
      <c r="W65" s="158"/>
      <c r="X65" s="158" t="s">
        <v>122</v>
      </c>
      <c r="Y65" s="158" t="s">
        <v>123</v>
      </c>
      <c r="Z65" s="148"/>
      <c r="AA65" s="148"/>
      <c r="AB65" s="148"/>
      <c r="AC65" s="148"/>
      <c r="AD65" s="148"/>
      <c r="AE65" s="148"/>
      <c r="AF65" s="148"/>
      <c r="AG65" s="148" t="s">
        <v>124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>
      <c r="A66" s="155"/>
      <c r="B66" s="156"/>
      <c r="C66" s="186" t="s">
        <v>133</v>
      </c>
      <c r="D66" s="160"/>
      <c r="E66" s="161">
        <v>230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129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3">
      <c r="A67" s="155"/>
      <c r="B67" s="156"/>
      <c r="C67" s="186" t="s">
        <v>134</v>
      </c>
      <c r="D67" s="160"/>
      <c r="E67" s="161">
        <v>170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129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>
      <c r="A68" s="164" t="s">
        <v>115</v>
      </c>
      <c r="B68" s="165" t="s">
        <v>74</v>
      </c>
      <c r="C68" s="184" t="s">
        <v>75</v>
      </c>
      <c r="D68" s="166"/>
      <c r="E68" s="167"/>
      <c r="F68" s="168"/>
      <c r="G68" s="169">
        <f>SUMIF(AG69:AG83,"&lt;&gt;NOR",G69:G83)</f>
        <v>591841.68000000005</v>
      </c>
      <c r="H68" s="163"/>
      <c r="I68" s="163">
        <f>SUM(I69:I83)</f>
        <v>0</v>
      </c>
      <c r="J68" s="163"/>
      <c r="K68" s="163">
        <f>SUM(K69:K83)</f>
        <v>0</v>
      </c>
      <c r="L68" s="163"/>
      <c r="M68" s="163">
        <f>SUM(M69:M83)</f>
        <v>716128.43280000007</v>
      </c>
      <c r="N68" s="162"/>
      <c r="O68" s="162">
        <f>SUM(O69:O83)</f>
        <v>3.61</v>
      </c>
      <c r="P68" s="162"/>
      <c r="Q68" s="162">
        <f>SUM(Q69:Q83)</f>
        <v>0</v>
      </c>
      <c r="R68" s="163"/>
      <c r="S68" s="163"/>
      <c r="T68" s="163"/>
      <c r="U68" s="163"/>
      <c r="V68" s="163">
        <f>SUM(V69:V83)</f>
        <v>531.99</v>
      </c>
      <c r="W68" s="163"/>
      <c r="X68" s="163"/>
      <c r="Y68" s="163"/>
      <c r="AG68" t="s">
        <v>116</v>
      </c>
    </row>
    <row r="69" spans="1:60" outlineLevel="1">
      <c r="A69" s="171">
        <v>23</v>
      </c>
      <c r="B69" s="172" t="s">
        <v>188</v>
      </c>
      <c r="C69" s="185" t="s">
        <v>189</v>
      </c>
      <c r="D69" s="173" t="s">
        <v>119</v>
      </c>
      <c r="E69" s="174">
        <v>516</v>
      </c>
      <c r="F69" s="175">
        <v>350</v>
      </c>
      <c r="G69" s="176">
        <f>ROUND(E69*F69,2)</f>
        <v>180600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218526</v>
      </c>
      <c r="N69" s="157">
        <v>2.8800000000000002E-3</v>
      </c>
      <c r="O69" s="157">
        <f>ROUND(E69*N69,2)</f>
        <v>1.49</v>
      </c>
      <c r="P69" s="157">
        <v>0</v>
      </c>
      <c r="Q69" s="157">
        <f>ROUND(E69*P69,2)</f>
        <v>0</v>
      </c>
      <c r="R69" s="158"/>
      <c r="S69" s="158" t="s">
        <v>132</v>
      </c>
      <c r="T69" s="158" t="s">
        <v>132</v>
      </c>
      <c r="U69" s="158">
        <v>0.52</v>
      </c>
      <c r="V69" s="158">
        <f>ROUND(E69*U69,2)</f>
        <v>268.32</v>
      </c>
      <c r="W69" s="158"/>
      <c r="X69" s="158" t="s">
        <v>122</v>
      </c>
      <c r="Y69" s="158" t="s">
        <v>123</v>
      </c>
      <c r="Z69" s="148"/>
      <c r="AA69" s="148"/>
      <c r="AB69" s="148"/>
      <c r="AC69" s="148"/>
      <c r="AD69" s="148"/>
      <c r="AE69" s="148"/>
      <c r="AF69" s="148"/>
      <c r="AG69" s="148" t="s">
        <v>124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>
      <c r="A70" s="155"/>
      <c r="B70" s="156"/>
      <c r="C70" s="260"/>
      <c r="D70" s="261"/>
      <c r="E70" s="261"/>
      <c r="F70" s="261"/>
      <c r="G70" s="261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126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77">
        <f>C70</f>
        <v>0</v>
      </c>
      <c r="BB70" s="148"/>
      <c r="BC70" s="148"/>
      <c r="BD70" s="148"/>
      <c r="BE70" s="148"/>
      <c r="BF70" s="148"/>
      <c r="BG70" s="148"/>
      <c r="BH70" s="148"/>
    </row>
    <row r="71" spans="1:60" outlineLevel="2">
      <c r="A71" s="155"/>
      <c r="B71" s="156"/>
      <c r="C71" s="186" t="s">
        <v>190</v>
      </c>
      <c r="D71" s="160"/>
      <c r="E71" s="161">
        <v>385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129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>
      <c r="A72" s="155"/>
      <c r="B72" s="156"/>
      <c r="C72" s="186" t="s">
        <v>191</v>
      </c>
      <c r="D72" s="160"/>
      <c r="E72" s="161">
        <v>131</v>
      </c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129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>
      <c r="A73" s="171">
        <v>24</v>
      </c>
      <c r="B73" s="172" t="s">
        <v>192</v>
      </c>
      <c r="C73" s="185" t="s">
        <v>193</v>
      </c>
      <c r="D73" s="173" t="s">
        <v>119</v>
      </c>
      <c r="E73" s="174">
        <v>309.60000000000002</v>
      </c>
      <c r="F73" s="175">
        <v>750</v>
      </c>
      <c r="G73" s="176">
        <f>ROUND(E73*F73,2)</f>
        <v>232200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280962</v>
      </c>
      <c r="N73" s="157">
        <v>4.1000000000000003E-3</v>
      </c>
      <c r="O73" s="157">
        <f>ROUND(E73*N73,2)</f>
        <v>1.27</v>
      </c>
      <c r="P73" s="157">
        <v>0</v>
      </c>
      <c r="Q73" s="157">
        <f>ROUND(E73*P73,2)</f>
        <v>0</v>
      </c>
      <c r="R73" s="158"/>
      <c r="S73" s="158" t="s">
        <v>120</v>
      </c>
      <c r="T73" s="158" t="s">
        <v>121</v>
      </c>
      <c r="U73" s="158">
        <v>0.49</v>
      </c>
      <c r="V73" s="158">
        <f>ROUND(E73*U73,2)</f>
        <v>151.69999999999999</v>
      </c>
      <c r="W73" s="158"/>
      <c r="X73" s="158" t="s">
        <v>122</v>
      </c>
      <c r="Y73" s="158" t="s">
        <v>123</v>
      </c>
      <c r="Z73" s="148"/>
      <c r="AA73" s="148"/>
      <c r="AB73" s="148"/>
      <c r="AC73" s="148"/>
      <c r="AD73" s="148"/>
      <c r="AE73" s="148"/>
      <c r="AF73" s="148"/>
      <c r="AG73" s="148" t="s">
        <v>124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56.25" outlineLevel="2">
      <c r="A74" s="155"/>
      <c r="B74" s="156"/>
      <c r="C74" s="260" t="s">
        <v>194</v>
      </c>
      <c r="D74" s="261"/>
      <c r="E74" s="261"/>
      <c r="F74" s="261"/>
      <c r="G74" s="261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126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77" t="str">
        <f>C74</f>
        <v>Kazetové podhledy z minerální desky vyrobené technologií wet-felt 600x600x15mm, rovná hrana na 24mm konstrukci, laminovaný povrch s nástřikem, barva bílá, akustická pohltivost ?w=0,80, třída pohltivosti zvuku=B, akustická neprůzvučnost Dnfw=28dB; Rw=13dB, odolnost proti vlhkosti 95% RH, odrazivost světla 88%, recyklovaný obsah 42%, klasifikace produktu A2-s1,d0. Podhledy jsou otíratelné mokrou tkaninou a čistitelné vysavačem.</v>
      </c>
      <c r="BB74" s="148"/>
      <c r="BC74" s="148"/>
      <c r="BD74" s="148"/>
      <c r="BE74" s="148"/>
      <c r="BF74" s="148"/>
      <c r="BG74" s="148"/>
      <c r="BH74" s="148"/>
    </row>
    <row r="75" spans="1:60" ht="22.5" outlineLevel="3">
      <c r="A75" s="155"/>
      <c r="B75" s="156"/>
      <c r="C75" s="262" t="s">
        <v>195</v>
      </c>
      <c r="D75" s="263"/>
      <c r="E75" s="263"/>
      <c r="F75" s="263"/>
      <c r="G75" s="263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126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77" t="str">
        <f>C75</f>
        <v>Řešení splňuje: nároky na čistotu prostředí ISO 4 dle EN ISO 14644-1 a třídu 100 dle federální normy US 209 E.</v>
      </c>
      <c r="BB75" s="148"/>
      <c r="BC75" s="148"/>
      <c r="BD75" s="148"/>
      <c r="BE75" s="148"/>
      <c r="BF75" s="148"/>
      <c r="BG75" s="148"/>
      <c r="BH75" s="148"/>
    </row>
    <row r="76" spans="1:60" outlineLevel="2">
      <c r="A76" s="155"/>
      <c r="B76" s="156"/>
      <c r="C76" s="186" t="s">
        <v>196</v>
      </c>
      <c r="D76" s="160"/>
      <c r="E76" s="161">
        <v>231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129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>
      <c r="A77" s="155"/>
      <c r="B77" s="156"/>
      <c r="C77" s="186" t="s">
        <v>197</v>
      </c>
      <c r="D77" s="160"/>
      <c r="E77" s="161">
        <v>78.599999999999994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129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>
      <c r="A78" s="171">
        <v>25</v>
      </c>
      <c r="B78" s="172" t="s">
        <v>198</v>
      </c>
      <c r="C78" s="185" t="s">
        <v>199</v>
      </c>
      <c r="D78" s="173" t="s">
        <v>119</v>
      </c>
      <c r="E78" s="174">
        <v>206.4</v>
      </c>
      <c r="F78" s="175">
        <v>850</v>
      </c>
      <c r="G78" s="176">
        <f>ROUND(E78*F78,2)</f>
        <v>175440</v>
      </c>
      <c r="H78" s="159"/>
      <c r="I78" s="158">
        <f>ROUND(E78*H78,2)</f>
        <v>0</v>
      </c>
      <c r="J78" s="159"/>
      <c r="K78" s="158">
        <f>ROUND(E78*J78,2)</f>
        <v>0</v>
      </c>
      <c r="L78" s="158">
        <v>21</v>
      </c>
      <c r="M78" s="158">
        <f>G78*(1+L78/100)</f>
        <v>212282.4</v>
      </c>
      <c r="N78" s="157">
        <v>4.1000000000000003E-3</v>
      </c>
      <c r="O78" s="157">
        <f>ROUND(E78*N78,2)</f>
        <v>0.85</v>
      </c>
      <c r="P78" s="157">
        <v>0</v>
      </c>
      <c r="Q78" s="157">
        <f>ROUND(E78*P78,2)</f>
        <v>0</v>
      </c>
      <c r="R78" s="158"/>
      <c r="S78" s="158" t="s">
        <v>120</v>
      </c>
      <c r="T78" s="158" t="s">
        <v>121</v>
      </c>
      <c r="U78" s="158">
        <v>0.49</v>
      </c>
      <c r="V78" s="158">
        <f>ROUND(E78*U78,2)</f>
        <v>101.14</v>
      </c>
      <c r="W78" s="158"/>
      <c r="X78" s="158" t="s">
        <v>122</v>
      </c>
      <c r="Y78" s="158" t="s">
        <v>123</v>
      </c>
      <c r="Z78" s="148"/>
      <c r="AA78" s="148"/>
      <c r="AB78" s="148"/>
      <c r="AC78" s="148"/>
      <c r="AD78" s="148"/>
      <c r="AE78" s="148"/>
      <c r="AF78" s="148"/>
      <c r="AG78" s="148" t="s">
        <v>124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56.25" outlineLevel="2">
      <c r="A79" s="155"/>
      <c r="B79" s="156"/>
      <c r="C79" s="260" t="s">
        <v>200</v>
      </c>
      <c r="D79" s="261"/>
      <c r="E79" s="261"/>
      <c r="F79" s="261"/>
      <c r="G79" s="261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126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77" t="str">
        <f>C79</f>
        <v>Kazetové podhledy z minerální desky 600x600x19mm, rovná hrana na 24mm konstrukci, laminovaný povrch s nástřikem, barva bílá, akustická pohltivost ?w=0,15L, třída pohltivosti zvuku=E, akustická neprůzvučnost Dnfw=38dB; Rw=22dB, odolnost proti vlhkosti 95% RH, odrazivost světla 88%, recyklovaný obsah 42%, klasifikace produktu A2-s1,d0. Podhledy jsou otíratelné mokrou tkaninou a čistitelné vysavačem.</v>
      </c>
      <c r="BB79" s="148"/>
      <c r="BC79" s="148"/>
      <c r="BD79" s="148"/>
      <c r="BE79" s="148"/>
      <c r="BF79" s="148"/>
      <c r="BG79" s="148"/>
      <c r="BH79" s="148"/>
    </row>
    <row r="80" spans="1:60" ht="22.5" outlineLevel="3">
      <c r="A80" s="155"/>
      <c r="B80" s="156"/>
      <c r="C80" s="262" t="s">
        <v>195</v>
      </c>
      <c r="D80" s="263"/>
      <c r="E80" s="263"/>
      <c r="F80" s="263"/>
      <c r="G80" s="263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126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77" t="str">
        <f>C80</f>
        <v>Řešení splňuje: nároky na čistotu prostředí ISO 4 dle EN ISO 14644-1 a třídu 100 dle federální normy US 209 E.</v>
      </c>
      <c r="BB80" s="148"/>
      <c r="BC80" s="148"/>
      <c r="BD80" s="148"/>
      <c r="BE80" s="148"/>
      <c r="BF80" s="148"/>
      <c r="BG80" s="148"/>
      <c r="BH80" s="148"/>
    </row>
    <row r="81" spans="1:60" outlineLevel="2">
      <c r="A81" s="155"/>
      <c r="B81" s="156"/>
      <c r="C81" s="186" t="s">
        <v>201</v>
      </c>
      <c r="D81" s="160"/>
      <c r="E81" s="161">
        <v>154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129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>
      <c r="A82" s="155"/>
      <c r="B82" s="156"/>
      <c r="C82" s="186" t="s">
        <v>202</v>
      </c>
      <c r="D82" s="160"/>
      <c r="E82" s="161">
        <v>52.4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129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>
      <c r="A83" s="178">
        <v>26</v>
      </c>
      <c r="B83" s="179" t="s">
        <v>203</v>
      </c>
      <c r="C83" s="187" t="s">
        <v>204</v>
      </c>
      <c r="D83" s="180" t="s">
        <v>174</v>
      </c>
      <c r="E83" s="181">
        <v>3.60168</v>
      </c>
      <c r="F83" s="182">
        <v>1000</v>
      </c>
      <c r="G83" s="183">
        <f>ROUND(E83*F83,2)</f>
        <v>3601.68</v>
      </c>
      <c r="H83" s="159"/>
      <c r="I83" s="158">
        <f>ROUND(E83*H83,2)</f>
        <v>0</v>
      </c>
      <c r="J83" s="159"/>
      <c r="K83" s="158">
        <f>ROUND(E83*J83,2)</f>
        <v>0</v>
      </c>
      <c r="L83" s="158">
        <v>21</v>
      </c>
      <c r="M83" s="158">
        <f>G83*(1+L83/100)</f>
        <v>4358.0328</v>
      </c>
      <c r="N83" s="157">
        <v>0</v>
      </c>
      <c r="O83" s="157">
        <f>ROUND(E83*N83,2)</f>
        <v>0</v>
      </c>
      <c r="P83" s="157">
        <v>0</v>
      </c>
      <c r="Q83" s="157">
        <f>ROUND(E83*P83,2)</f>
        <v>0</v>
      </c>
      <c r="R83" s="158"/>
      <c r="S83" s="158" t="s">
        <v>132</v>
      </c>
      <c r="T83" s="158" t="s">
        <v>132</v>
      </c>
      <c r="U83" s="158">
        <v>3.0059999999999998</v>
      </c>
      <c r="V83" s="158">
        <f>ROUND(E83*U83,2)</f>
        <v>10.83</v>
      </c>
      <c r="W83" s="158"/>
      <c r="X83" s="158" t="s">
        <v>175</v>
      </c>
      <c r="Y83" s="158" t="s">
        <v>123</v>
      </c>
      <c r="Z83" s="148"/>
      <c r="AA83" s="148"/>
      <c r="AB83" s="148"/>
      <c r="AC83" s="148"/>
      <c r="AD83" s="148"/>
      <c r="AE83" s="148"/>
      <c r="AF83" s="148"/>
      <c r="AG83" s="148" t="s">
        <v>176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>
      <c r="A84" s="164" t="s">
        <v>115</v>
      </c>
      <c r="B84" s="165" t="s">
        <v>76</v>
      </c>
      <c r="C84" s="184" t="s">
        <v>77</v>
      </c>
      <c r="D84" s="166"/>
      <c r="E84" s="167"/>
      <c r="F84" s="168"/>
      <c r="G84" s="169">
        <f>SUMIF(AG85:AG88,"&lt;&gt;NOR",G85:G88)</f>
        <v>2165.67</v>
      </c>
      <c r="H84" s="163"/>
      <c r="I84" s="163">
        <f>SUM(I85:I88)</f>
        <v>0</v>
      </c>
      <c r="J84" s="163"/>
      <c r="K84" s="163">
        <f>SUM(K85:K88)</f>
        <v>0</v>
      </c>
      <c r="L84" s="163"/>
      <c r="M84" s="163">
        <f>SUM(M85:M88)</f>
        <v>2620.4606999999996</v>
      </c>
      <c r="N84" s="162"/>
      <c r="O84" s="162">
        <f>SUM(O85:O88)</f>
        <v>0.04</v>
      </c>
      <c r="P84" s="162"/>
      <c r="Q84" s="162">
        <f>SUM(Q85:Q88)</f>
        <v>0</v>
      </c>
      <c r="R84" s="163"/>
      <c r="S84" s="163"/>
      <c r="T84" s="163"/>
      <c r="U84" s="163"/>
      <c r="V84" s="163">
        <f>SUM(V85:V88)</f>
        <v>2.27</v>
      </c>
      <c r="W84" s="163"/>
      <c r="X84" s="163"/>
      <c r="Y84" s="163"/>
      <c r="AG84" t="s">
        <v>116</v>
      </c>
    </row>
    <row r="85" spans="1:60" outlineLevel="1">
      <c r="A85" s="178">
        <v>27</v>
      </c>
      <c r="B85" s="179" t="s">
        <v>205</v>
      </c>
      <c r="C85" s="187" t="s">
        <v>206</v>
      </c>
      <c r="D85" s="180" t="s">
        <v>119</v>
      </c>
      <c r="E85" s="181">
        <v>2</v>
      </c>
      <c r="F85" s="182">
        <v>500</v>
      </c>
      <c r="G85" s="183">
        <f>ROUND(E85*F85,2)</f>
        <v>1000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1210</v>
      </c>
      <c r="N85" s="157">
        <v>6.9300000000000004E-3</v>
      </c>
      <c r="O85" s="157">
        <f>ROUND(E85*N85,2)</f>
        <v>0.01</v>
      </c>
      <c r="P85" s="157">
        <v>0</v>
      </c>
      <c r="Q85" s="157">
        <f>ROUND(E85*P85,2)</f>
        <v>0</v>
      </c>
      <c r="R85" s="158"/>
      <c r="S85" s="158" t="s">
        <v>132</v>
      </c>
      <c r="T85" s="158" t="s">
        <v>132</v>
      </c>
      <c r="U85" s="158">
        <v>1.1066</v>
      </c>
      <c r="V85" s="158">
        <f>ROUND(E85*U85,2)</f>
        <v>2.21</v>
      </c>
      <c r="W85" s="158"/>
      <c r="X85" s="158" t="s">
        <v>122</v>
      </c>
      <c r="Y85" s="158" t="s">
        <v>123</v>
      </c>
      <c r="Z85" s="148"/>
      <c r="AA85" s="148"/>
      <c r="AB85" s="148"/>
      <c r="AC85" s="148"/>
      <c r="AD85" s="148"/>
      <c r="AE85" s="148"/>
      <c r="AF85" s="148"/>
      <c r="AG85" s="148" t="s">
        <v>124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>
      <c r="A86" s="171">
        <v>28</v>
      </c>
      <c r="B86" s="172" t="s">
        <v>207</v>
      </c>
      <c r="C86" s="185" t="s">
        <v>208</v>
      </c>
      <c r="D86" s="173" t="s">
        <v>119</v>
      </c>
      <c r="E86" s="174">
        <v>2.2400000000000002</v>
      </c>
      <c r="F86" s="175">
        <v>500</v>
      </c>
      <c r="G86" s="176">
        <f>ROUND(E86*F86,2)</f>
        <v>1120</v>
      </c>
      <c r="H86" s="159"/>
      <c r="I86" s="158">
        <f>ROUND(E86*H86,2)</f>
        <v>0</v>
      </c>
      <c r="J86" s="159"/>
      <c r="K86" s="158">
        <f>ROUND(E86*J86,2)</f>
        <v>0</v>
      </c>
      <c r="L86" s="158">
        <v>21</v>
      </c>
      <c r="M86" s="158">
        <f>G86*(1+L86/100)</f>
        <v>1355.2</v>
      </c>
      <c r="N86" s="157">
        <v>1.4200000000000001E-2</v>
      </c>
      <c r="O86" s="157">
        <f>ROUND(E86*N86,2)</f>
        <v>0.03</v>
      </c>
      <c r="P86" s="157">
        <v>0</v>
      </c>
      <c r="Q86" s="157">
        <f>ROUND(E86*P86,2)</f>
        <v>0</v>
      </c>
      <c r="R86" s="158" t="s">
        <v>209</v>
      </c>
      <c r="S86" s="158" t="s">
        <v>132</v>
      </c>
      <c r="T86" s="158" t="s">
        <v>132</v>
      </c>
      <c r="U86" s="158">
        <v>0</v>
      </c>
      <c r="V86" s="158">
        <f>ROUND(E86*U86,2)</f>
        <v>0</v>
      </c>
      <c r="W86" s="158"/>
      <c r="X86" s="158" t="s">
        <v>210</v>
      </c>
      <c r="Y86" s="158" t="s">
        <v>123</v>
      </c>
      <c r="Z86" s="148"/>
      <c r="AA86" s="148"/>
      <c r="AB86" s="148"/>
      <c r="AC86" s="148"/>
      <c r="AD86" s="148"/>
      <c r="AE86" s="148"/>
      <c r="AF86" s="148"/>
      <c r="AG86" s="148" t="s">
        <v>211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>
      <c r="A87" s="155"/>
      <c r="B87" s="156"/>
      <c r="C87" s="186" t="s">
        <v>212</v>
      </c>
      <c r="D87" s="160"/>
      <c r="E87" s="161">
        <v>2.2400000000000002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129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>
      <c r="A88" s="178">
        <v>29</v>
      </c>
      <c r="B88" s="179" t="s">
        <v>213</v>
      </c>
      <c r="C88" s="187" t="s">
        <v>214</v>
      </c>
      <c r="D88" s="180" t="s">
        <v>174</v>
      </c>
      <c r="E88" s="181">
        <v>4.5670000000000002E-2</v>
      </c>
      <c r="F88" s="182">
        <v>1000</v>
      </c>
      <c r="G88" s="183">
        <f>ROUND(E88*F88,2)</f>
        <v>45.67</v>
      </c>
      <c r="H88" s="159"/>
      <c r="I88" s="158">
        <f>ROUND(E88*H88,2)</f>
        <v>0</v>
      </c>
      <c r="J88" s="159"/>
      <c r="K88" s="158">
        <f>ROUND(E88*J88,2)</f>
        <v>0</v>
      </c>
      <c r="L88" s="158">
        <v>21</v>
      </c>
      <c r="M88" s="158">
        <f>G88*(1+L88/100)</f>
        <v>55.2607</v>
      </c>
      <c r="N88" s="157">
        <v>0</v>
      </c>
      <c r="O88" s="157">
        <f>ROUND(E88*N88,2)</f>
        <v>0</v>
      </c>
      <c r="P88" s="157">
        <v>0</v>
      </c>
      <c r="Q88" s="157">
        <f>ROUND(E88*P88,2)</f>
        <v>0</v>
      </c>
      <c r="R88" s="158"/>
      <c r="S88" s="158" t="s">
        <v>132</v>
      </c>
      <c r="T88" s="158" t="s">
        <v>132</v>
      </c>
      <c r="U88" s="158">
        <v>1.2649999999999999</v>
      </c>
      <c r="V88" s="158">
        <f>ROUND(E88*U88,2)</f>
        <v>0.06</v>
      </c>
      <c r="W88" s="158"/>
      <c r="X88" s="158" t="s">
        <v>175</v>
      </c>
      <c r="Y88" s="158" t="s">
        <v>123</v>
      </c>
      <c r="Z88" s="148"/>
      <c r="AA88" s="148"/>
      <c r="AB88" s="148"/>
      <c r="AC88" s="148"/>
      <c r="AD88" s="148"/>
      <c r="AE88" s="148"/>
      <c r="AF88" s="148"/>
      <c r="AG88" s="148" t="s">
        <v>176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>
      <c r="A89" s="164" t="s">
        <v>115</v>
      </c>
      <c r="B89" s="165" t="s">
        <v>78</v>
      </c>
      <c r="C89" s="184" t="s">
        <v>79</v>
      </c>
      <c r="D89" s="166"/>
      <c r="E89" s="167"/>
      <c r="F89" s="168"/>
      <c r="G89" s="169">
        <f>SUMIF(AG90:AG93,"&lt;&gt;NOR",G90:G93)</f>
        <v>21573.88</v>
      </c>
      <c r="H89" s="163"/>
      <c r="I89" s="163">
        <f>SUM(I90:I93)</f>
        <v>0</v>
      </c>
      <c r="J89" s="163"/>
      <c r="K89" s="163">
        <f>SUM(K90:K93)</f>
        <v>0</v>
      </c>
      <c r="L89" s="163"/>
      <c r="M89" s="163">
        <f>SUM(M90:M93)</f>
        <v>26104.394799999998</v>
      </c>
      <c r="N89" s="162"/>
      <c r="O89" s="162">
        <f>SUM(O90:O93)</f>
        <v>0.37</v>
      </c>
      <c r="P89" s="162"/>
      <c r="Q89" s="162">
        <f>SUM(Q90:Q93)</f>
        <v>0</v>
      </c>
      <c r="R89" s="163"/>
      <c r="S89" s="163"/>
      <c r="T89" s="163"/>
      <c r="U89" s="163"/>
      <c r="V89" s="163">
        <f>SUM(V90:V93)</f>
        <v>21.959999999999997</v>
      </c>
      <c r="W89" s="163"/>
      <c r="X89" s="163"/>
      <c r="Y89" s="163"/>
      <c r="AG89" t="s">
        <v>116</v>
      </c>
    </row>
    <row r="90" spans="1:60" outlineLevel="1">
      <c r="A90" s="178">
        <v>30</v>
      </c>
      <c r="B90" s="179" t="s">
        <v>215</v>
      </c>
      <c r="C90" s="187" t="s">
        <v>216</v>
      </c>
      <c r="D90" s="180" t="s">
        <v>119</v>
      </c>
      <c r="E90" s="181">
        <v>20</v>
      </c>
      <c r="F90" s="182">
        <v>500</v>
      </c>
      <c r="G90" s="183">
        <f>ROUND(E90*F90,2)</f>
        <v>10000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21</v>
      </c>
      <c r="M90" s="158">
        <f>G90*(1+L90/100)</f>
        <v>12100</v>
      </c>
      <c r="N90" s="157">
        <v>5.0299999999999997E-3</v>
      </c>
      <c r="O90" s="157">
        <f>ROUND(E90*N90,2)</f>
        <v>0.1</v>
      </c>
      <c r="P90" s="157">
        <v>0</v>
      </c>
      <c r="Q90" s="157">
        <f>ROUND(E90*P90,2)</f>
        <v>0</v>
      </c>
      <c r="R90" s="158"/>
      <c r="S90" s="158" t="s">
        <v>132</v>
      </c>
      <c r="T90" s="158" t="s">
        <v>132</v>
      </c>
      <c r="U90" s="158">
        <v>1.0746</v>
      </c>
      <c r="V90" s="158">
        <f>ROUND(E90*U90,2)</f>
        <v>21.49</v>
      </c>
      <c r="W90" s="158"/>
      <c r="X90" s="158" t="s">
        <v>122</v>
      </c>
      <c r="Y90" s="158" t="s">
        <v>123</v>
      </c>
      <c r="Z90" s="148"/>
      <c r="AA90" s="148"/>
      <c r="AB90" s="148"/>
      <c r="AC90" s="148"/>
      <c r="AD90" s="148"/>
      <c r="AE90" s="148"/>
      <c r="AF90" s="148"/>
      <c r="AG90" s="148" t="s">
        <v>124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>
      <c r="A91" s="171">
        <v>31</v>
      </c>
      <c r="B91" s="172" t="s">
        <v>217</v>
      </c>
      <c r="C91" s="185" t="s">
        <v>218</v>
      </c>
      <c r="D91" s="173" t="s">
        <v>119</v>
      </c>
      <c r="E91" s="174">
        <v>22.4</v>
      </c>
      <c r="F91" s="175">
        <v>500</v>
      </c>
      <c r="G91" s="176">
        <f>ROUND(E91*F91,2)</f>
        <v>11200</v>
      </c>
      <c r="H91" s="159"/>
      <c r="I91" s="158">
        <f>ROUND(E91*H91,2)</f>
        <v>0</v>
      </c>
      <c r="J91" s="159"/>
      <c r="K91" s="158">
        <f>ROUND(E91*J91,2)</f>
        <v>0</v>
      </c>
      <c r="L91" s="158">
        <v>21</v>
      </c>
      <c r="M91" s="158">
        <f>G91*(1+L91/100)</f>
        <v>13552</v>
      </c>
      <c r="N91" s="157">
        <v>1.2200000000000001E-2</v>
      </c>
      <c r="O91" s="157">
        <f>ROUND(E91*N91,2)</f>
        <v>0.27</v>
      </c>
      <c r="P91" s="157">
        <v>0</v>
      </c>
      <c r="Q91" s="157">
        <f>ROUND(E91*P91,2)</f>
        <v>0</v>
      </c>
      <c r="R91" s="158" t="s">
        <v>209</v>
      </c>
      <c r="S91" s="158" t="s">
        <v>132</v>
      </c>
      <c r="T91" s="158" t="s">
        <v>132</v>
      </c>
      <c r="U91" s="158">
        <v>0</v>
      </c>
      <c r="V91" s="158">
        <f>ROUND(E91*U91,2)</f>
        <v>0</v>
      </c>
      <c r="W91" s="158"/>
      <c r="X91" s="158" t="s">
        <v>210</v>
      </c>
      <c r="Y91" s="158" t="s">
        <v>123</v>
      </c>
      <c r="Z91" s="148"/>
      <c r="AA91" s="148"/>
      <c r="AB91" s="148"/>
      <c r="AC91" s="148"/>
      <c r="AD91" s="148"/>
      <c r="AE91" s="148"/>
      <c r="AF91" s="148"/>
      <c r="AG91" s="148" t="s">
        <v>211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>
      <c r="A92" s="155"/>
      <c r="B92" s="156"/>
      <c r="C92" s="186" t="s">
        <v>219</v>
      </c>
      <c r="D92" s="160"/>
      <c r="E92" s="161">
        <v>22.4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129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>
      <c r="A93" s="178">
        <v>32</v>
      </c>
      <c r="B93" s="179" t="s">
        <v>220</v>
      </c>
      <c r="C93" s="187" t="s">
        <v>221</v>
      </c>
      <c r="D93" s="180" t="s">
        <v>174</v>
      </c>
      <c r="E93" s="181">
        <v>0.37387999999999999</v>
      </c>
      <c r="F93" s="182">
        <v>1000</v>
      </c>
      <c r="G93" s="183">
        <f>ROUND(E93*F93,2)</f>
        <v>373.88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452.39479999999998</v>
      </c>
      <c r="N93" s="157">
        <v>0</v>
      </c>
      <c r="O93" s="157">
        <f>ROUND(E93*N93,2)</f>
        <v>0</v>
      </c>
      <c r="P93" s="157">
        <v>0</v>
      </c>
      <c r="Q93" s="157">
        <f>ROUND(E93*P93,2)</f>
        <v>0</v>
      </c>
      <c r="R93" s="158"/>
      <c r="S93" s="158" t="s">
        <v>132</v>
      </c>
      <c r="T93" s="158" t="s">
        <v>132</v>
      </c>
      <c r="U93" s="158">
        <v>1.2649999999999999</v>
      </c>
      <c r="V93" s="158">
        <f>ROUND(E93*U93,2)</f>
        <v>0.47</v>
      </c>
      <c r="W93" s="158"/>
      <c r="X93" s="158" t="s">
        <v>175</v>
      </c>
      <c r="Y93" s="158" t="s">
        <v>123</v>
      </c>
      <c r="Z93" s="148"/>
      <c r="AA93" s="148"/>
      <c r="AB93" s="148"/>
      <c r="AC93" s="148"/>
      <c r="AD93" s="148"/>
      <c r="AE93" s="148"/>
      <c r="AF93" s="148"/>
      <c r="AG93" s="148" t="s">
        <v>176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>
      <c r="A94" s="164" t="s">
        <v>115</v>
      </c>
      <c r="B94" s="165" t="s">
        <v>80</v>
      </c>
      <c r="C94" s="184" t="s">
        <v>81</v>
      </c>
      <c r="D94" s="166"/>
      <c r="E94" s="167"/>
      <c r="F94" s="168"/>
      <c r="G94" s="169">
        <f>SUMIF(AG95:AG100,"&lt;&gt;NOR",G95:G100)</f>
        <v>280000</v>
      </c>
      <c r="H94" s="163"/>
      <c r="I94" s="163">
        <f>SUM(I95:I100)</f>
        <v>0</v>
      </c>
      <c r="J94" s="163"/>
      <c r="K94" s="163">
        <f>SUM(K95:K100)</f>
        <v>0</v>
      </c>
      <c r="L94" s="163"/>
      <c r="M94" s="163">
        <f>SUM(M95:M100)</f>
        <v>338800</v>
      </c>
      <c r="N94" s="162"/>
      <c r="O94" s="162">
        <f>SUM(O95:O100)</f>
        <v>1.8399999999999999</v>
      </c>
      <c r="P94" s="162"/>
      <c r="Q94" s="162">
        <f>SUM(Q95:Q100)</f>
        <v>0</v>
      </c>
      <c r="R94" s="163"/>
      <c r="S94" s="163"/>
      <c r="T94" s="163"/>
      <c r="U94" s="163"/>
      <c r="V94" s="163">
        <f>SUM(V95:V100)</f>
        <v>111</v>
      </c>
      <c r="W94" s="163"/>
      <c r="X94" s="163"/>
      <c r="Y94" s="163"/>
      <c r="AG94" t="s">
        <v>116</v>
      </c>
    </row>
    <row r="95" spans="1:60" outlineLevel="1">
      <c r="A95" s="171">
        <v>33</v>
      </c>
      <c r="B95" s="172" t="s">
        <v>222</v>
      </c>
      <c r="C95" s="185" t="s">
        <v>223</v>
      </c>
      <c r="D95" s="173" t="s">
        <v>119</v>
      </c>
      <c r="E95" s="174">
        <v>400</v>
      </c>
      <c r="F95" s="175">
        <v>75</v>
      </c>
      <c r="G95" s="176">
        <f>ROUND(E95*F95,2)</f>
        <v>30000</v>
      </c>
      <c r="H95" s="159"/>
      <c r="I95" s="158">
        <f>ROUND(E95*H95,2)</f>
        <v>0</v>
      </c>
      <c r="J95" s="159"/>
      <c r="K95" s="158">
        <f>ROUND(E95*J95,2)</f>
        <v>0</v>
      </c>
      <c r="L95" s="158">
        <v>21</v>
      </c>
      <c r="M95" s="158">
        <f>G95*(1+L95/100)</f>
        <v>36300</v>
      </c>
      <c r="N95" s="157">
        <v>6.4999999999999997E-4</v>
      </c>
      <c r="O95" s="157">
        <f>ROUND(E95*N95,2)</f>
        <v>0.26</v>
      </c>
      <c r="P95" s="157">
        <v>0</v>
      </c>
      <c r="Q95" s="157">
        <f>ROUND(E95*P95,2)</f>
        <v>0</v>
      </c>
      <c r="R95" s="158"/>
      <c r="S95" s="158" t="s">
        <v>132</v>
      </c>
      <c r="T95" s="158" t="s">
        <v>132</v>
      </c>
      <c r="U95" s="158">
        <v>0.21</v>
      </c>
      <c r="V95" s="158">
        <f>ROUND(E95*U95,2)</f>
        <v>84</v>
      </c>
      <c r="W95" s="158"/>
      <c r="X95" s="158" t="s">
        <v>122</v>
      </c>
      <c r="Y95" s="158" t="s">
        <v>123</v>
      </c>
      <c r="Z95" s="148"/>
      <c r="AA95" s="148"/>
      <c r="AB95" s="148"/>
      <c r="AC95" s="148"/>
      <c r="AD95" s="148"/>
      <c r="AE95" s="148"/>
      <c r="AF95" s="148"/>
      <c r="AG95" s="148" t="s">
        <v>124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2">
      <c r="A96" s="155"/>
      <c r="B96" s="156"/>
      <c r="C96" s="260" t="s">
        <v>224</v>
      </c>
      <c r="D96" s="261"/>
      <c r="E96" s="261"/>
      <c r="F96" s="261"/>
      <c r="G96" s="261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126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>
      <c r="A97" s="155"/>
      <c r="B97" s="156"/>
      <c r="C97" s="186" t="s">
        <v>133</v>
      </c>
      <c r="D97" s="160"/>
      <c r="E97" s="161">
        <v>230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129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>
      <c r="A98" s="155"/>
      <c r="B98" s="156"/>
      <c r="C98" s="186" t="s">
        <v>134</v>
      </c>
      <c r="D98" s="160"/>
      <c r="E98" s="161">
        <v>170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129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2.5" outlineLevel="1">
      <c r="A99" s="178">
        <v>34</v>
      </c>
      <c r="B99" s="179" t="s">
        <v>225</v>
      </c>
      <c r="C99" s="187" t="s">
        <v>226</v>
      </c>
      <c r="D99" s="180" t="s">
        <v>119</v>
      </c>
      <c r="E99" s="181">
        <v>2000</v>
      </c>
      <c r="F99" s="182">
        <v>25</v>
      </c>
      <c r="G99" s="183">
        <f>ROUND(E99*F99,2)</f>
        <v>50000</v>
      </c>
      <c r="H99" s="159"/>
      <c r="I99" s="158">
        <f>ROUND(E99*H99,2)</f>
        <v>0</v>
      </c>
      <c r="J99" s="159"/>
      <c r="K99" s="158">
        <f>ROUND(E99*J99,2)</f>
        <v>0</v>
      </c>
      <c r="L99" s="158">
        <v>21</v>
      </c>
      <c r="M99" s="158">
        <f>G99*(1+L99/100)</f>
        <v>60500</v>
      </c>
      <c r="N99" s="157">
        <v>3.5E-4</v>
      </c>
      <c r="O99" s="157">
        <f>ROUND(E99*N99,2)</f>
        <v>0.7</v>
      </c>
      <c r="P99" s="157">
        <v>0</v>
      </c>
      <c r="Q99" s="157">
        <f>ROUND(E99*P99,2)</f>
        <v>0</v>
      </c>
      <c r="R99" s="158"/>
      <c r="S99" s="158" t="s">
        <v>132</v>
      </c>
      <c r="T99" s="158" t="s">
        <v>132</v>
      </c>
      <c r="U99" s="158">
        <v>1.35E-2</v>
      </c>
      <c r="V99" s="158">
        <f>ROUND(E99*U99,2)</f>
        <v>27</v>
      </c>
      <c r="W99" s="158"/>
      <c r="X99" s="158" t="s">
        <v>122</v>
      </c>
      <c r="Y99" s="158" t="s">
        <v>123</v>
      </c>
      <c r="Z99" s="148"/>
      <c r="AA99" s="148"/>
      <c r="AB99" s="148"/>
      <c r="AC99" s="148"/>
      <c r="AD99" s="148"/>
      <c r="AE99" s="148"/>
      <c r="AF99" s="148"/>
      <c r="AG99" s="148" t="s">
        <v>124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22.5" outlineLevel="1">
      <c r="A100" s="178">
        <v>35</v>
      </c>
      <c r="B100" s="179" t="s">
        <v>227</v>
      </c>
      <c r="C100" s="187" t="s">
        <v>228</v>
      </c>
      <c r="D100" s="180" t="s">
        <v>119</v>
      </c>
      <c r="E100" s="181">
        <v>4000</v>
      </c>
      <c r="F100" s="182">
        <v>50</v>
      </c>
      <c r="G100" s="183">
        <f>ROUND(E100*F100,2)</f>
        <v>200000</v>
      </c>
      <c r="H100" s="159"/>
      <c r="I100" s="158">
        <f>ROUND(E100*H100,2)</f>
        <v>0</v>
      </c>
      <c r="J100" s="159"/>
      <c r="K100" s="158">
        <f>ROUND(E100*J100,2)</f>
        <v>0</v>
      </c>
      <c r="L100" s="158">
        <v>21</v>
      </c>
      <c r="M100" s="158">
        <f>G100*(1+L100/100)</f>
        <v>242000</v>
      </c>
      <c r="N100" s="157">
        <v>2.2000000000000001E-4</v>
      </c>
      <c r="O100" s="157">
        <f>ROUND(E100*N100,2)</f>
        <v>0.88</v>
      </c>
      <c r="P100" s="157">
        <v>0</v>
      </c>
      <c r="Q100" s="157">
        <f>ROUND(E100*P100,2)</f>
        <v>0</v>
      </c>
      <c r="R100" s="158"/>
      <c r="S100" s="158" t="s">
        <v>132</v>
      </c>
      <c r="T100" s="158" t="s">
        <v>229</v>
      </c>
      <c r="U100" s="158">
        <v>0</v>
      </c>
      <c r="V100" s="158">
        <f>ROUND(E100*U100,2)</f>
        <v>0</v>
      </c>
      <c r="W100" s="158"/>
      <c r="X100" s="158" t="s">
        <v>230</v>
      </c>
      <c r="Y100" s="158" t="s">
        <v>123</v>
      </c>
      <c r="Z100" s="148"/>
      <c r="AA100" s="148"/>
      <c r="AB100" s="148"/>
      <c r="AC100" s="148"/>
      <c r="AD100" s="148"/>
      <c r="AE100" s="148"/>
      <c r="AF100" s="148"/>
      <c r="AG100" s="148" t="s">
        <v>231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>
      <c r="A101" s="164" t="s">
        <v>115</v>
      </c>
      <c r="B101" s="165" t="s">
        <v>82</v>
      </c>
      <c r="C101" s="184" t="s">
        <v>83</v>
      </c>
      <c r="D101" s="166"/>
      <c r="E101" s="167"/>
      <c r="F101" s="168"/>
      <c r="G101" s="169">
        <f>SUMIF(AG102:AG102,"&lt;&gt;NOR",G102:G102)</f>
        <v>2289045</v>
      </c>
      <c r="H101" s="163"/>
      <c r="I101" s="163">
        <f>SUM(I102:I102)</f>
        <v>0</v>
      </c>
      <c r="J101" s="163"/>
      <c r="K101" s="163">
        <f>SUM(K102:K102)</f>
        <v>0</v>
      </c>
      <c r="L101" s="163"/>
      <c r="M101" s="163">
        <f>SUM(M102:M102)</f>
        <v>2769744.4499999997</v>
      </c>
      <c r="N101" s="162"/>
      <c r="O101" s="162">
        <f>SUM(O102:O102)</f>
        <v>0</v>
      </c>
      <c r="P101" s="162"/>
      <c r="Q101" s="162">
        <f>SUM(Q102:Q102)</f>
        <v>0</v>
      </c>
      <c r="R101" s="163"/>
      <c r="S101" s="163"/>
      <c r="T101" s="163"/>
      <c r="U101" s="163"/>
      <c r="V101" s="163">
        <f>SUM(V102:V102)</f>
        <v>0</v>
      </c>
      <c r="W101" s="163"/>
      <c r="X101" s="163"/>
      <c r="Y101" s="163"/>
      <c r="AG101" t="s">
        <v>116</v>
      </c>
    </row>
    <row r="102" spans="1:60" outlineLevel="1">
      <c r="A102" s="178">
        <v>36</v>
      </c>
      <c r="B102" s="179" t="s">
        <v>232</v>
      </c>
      <c r="C102" s="187" t="s">
        <v>233</v>
      </c>
      <c r="D102" s="180" t="s">
        <v>234</v>
      </c>
      <c r="E102" s="181">
        <v>1</v>
      </c>
      <c r="F102" s="182">
        <v>2289045</v>
      </c>
      <c r="G102" s="183">
        <f>ROUND(E102*F102,2)</f>
        <v>2289045</v>
      </c>
      <c r="H102" s="159"/>
      <c r="I102" s="158">
        <f>ROUND(E102*H102,2)</f>
        <v>0</v>
      </c>
      <c r="J102" s="159"/>
      <c r="K102" s="158">
        <f>ROUND(E102*J102,2)</f>
        <v>0</v>
      </c>
      <c r="L102" s="158">
        <v>21</v>
      </c>
      <c r="M102" s="158">
        <f>G102*(1+L102/100)</f>
        <v>2769744.4499999997</v>
      </c>
      <c r="N102" s="157">
        <v>0</v>
      </c>
      <c r="O102" s="157">
        <f>ROUND(E102*N102,2)</f>
        <v>0</v>
      </c>
      <c r="P102" s="157">
        <v>0</v>
      </c>
      <c r="Q102" s="157">
        <f>ROUND(E102*P102,2)</f>
        <v>0</v>
      </c>
      <c r="R102" s="158"/>
      <c r="S102" s="158" t="s">
        <v>120</v>
      </c>
      <c r="T102" s="158" t="s">
        <v>121</v>
      </c>
      <c r="U102" s="158">
        <v>0</v>
      </c>
      <c r="V102" s="158">
        <f>ROUND(E102*U102,2)</f>
        <v>0</v>
      </c>
      <c r="W102" s="158"/>
      <c r="X102" s="158" t="s">
        <v>122</v>
      </c>
      <c r="Y102" s="158" t="s">
        <v>123</v>
      </c>
      <c r="Z102" s="148"/>
      <c r="AA102" s="148"/>
      <c r="AB102" s="148"/>
      <c r="AC102" s="148"/>
      <c r="AD102" s="148"/>
      <c r="AE102" s="148"/>
      <c r="AF102" s="148"/>
      <c r="AG102" s="148" t="s">
        <v>124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>
      <c r="A103" s="164" t="s">
        <v>115</v>
      </c>
      <c r="B103" s="165" t="s">
        <v>84</v>
      </c>
      <c r="C103" s="184" t="s">
        <v>85</v>
      </c>
      <c r="D103" s="166"/>
      <c r="E103" s="167"/>
      <c r="F103" s="168"/>
      <c r="G103" s="169">
        <f>SUMIF(AG104:AG111,"&lt;&gt;NOR",G104:G111)</f>
        <v>226754.7</v>
      </c>
      <c r="H103" s="163"/>
      <c r="I103" s="163">
        <f>SUM(I104:I111)</f>
        <v>0</v>
      </c>
      <c r="J103" s="163"/>
      <c r="K103" s="163">
        <f>SUM(K104:K111)</f>
        <v>0</v>
      </c>
      <c r="L103" s="163"/>
      <c r="M103" s="163">
        <f>SUM(M104:M111)</f>
        <v>274373.18699999998</v>
      </c>
      <c r="N103" s="162"/>
      <c r="O103" s="162">
        <f>SUM(O104:O111)</f>
        <v>0</v>
      </c>
      <c r="P103" s="162"/>
      <c r="Q103" s="162">
        <f>SUM(Q104:Q111)</f>
        <v>0</v>
      </c>
      <c r="R103" s="163"/>
      <c r="S103" s="163"/>
      <c r="T103" s="163"/>
      <c r="U103" s="163"/>
      <c r="V103" s="163">
        <f>SUM(V104:V111)</f>
        <v>196.67999999999998</v>
      </c>
      <c r="W103" s="163"/>
      <c r="X103" s="163"/>
      <c r="Y103" s="163"/>
      <c r="AG103" t="s">
        <v>116</v>
      </c>
    </row>
    <row r="104" spans="1:60" outlineLevel="1">
      <c r="A104" s="178">
        <v>37</v>
      </c>
      <c r="B104" s="179" t="s">
        <v>235</v>
      </c>
      <c r="C104" s="187" t="s">
        <v>236</v>
      </c>
      <c r="D104" s="180" t="s">
        <v>174</v>
      </c>
      <c r="E104" s="181">
        <v>33.42</v>
      </c>
      <c r="F104" s="182">
        <v>800</v>
      </c>
      <c r="G104" s="183">
        <f>ROUND(E104*F104,2)</f>
        <v>26736</v>
      </c>
      <c r="H104" s="159"/>
      <c r="I104" s="158">
        <f>ROUND(E104*H104,2)</f>
        <v>0</v>
      </c>
      <c r="J104" s="159"/>
      <c r="K104" s="158">
        <f>ROUND(E104*J104,2)</f>
        <v>0</v>
      </c>
      <c r="L104" s="158">
        <v>21</v>
      </c>
      <c r="M104" s="158">
        <f>G104*(1+L104/100)</f>
        <v>32350.559999999998</v>
      </c>
      <c r="N104" s="157">
        <v>0</v>
      </c>
      <c r="O104" s="157">
        <f>ROUND(E104*N104,2)</f>
        <v>0</v>
      </c>
      <c r="P104" s="157">
        <v>0</v>
      </c>
      <c r="Q104" s="157">
        <f>ROUND(E104*P104,2)</f>
        <v>0</v>
      </c>
      <c r="R104" s="158"/>
      <c r="S104" s="158" t="s">
        <v>132</v>
      </c>
      <c r="T104" s="158" t="s">
        <v>132</v>
      </c>
      <c r="U104" s="158">
        <v>2.0099999999999998</v>
      </c>
      <c r="V104" s="158">
        <f>ROUND(E104*U104,2)</f>
        <v>67.17</v>
      </c>
      <c r="W104" s="158"/>
      <c r="X104" s="158" t="s">
        <v>237</v>
      </c>
      <c r="Y104" s="158" t="s">
        <v>123</v>
      </c>
      <c r="Z104" s="148"/>
      <c r="AA104" s="148"/>
      <c r="AB104" s="148"/>
      <c r="AC104" s="148"/>
      <c r="AD104" s="148"/>
      <c r="AE104" s="148"/>
      <c r="AF104" s="148"/>
      <c r="AG104" s="148" t="s">
        <v>238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1">
      <c r="A105" s="178">
        <v>38</v>
      </c>
      <c r="B105" s="179" t="s">
        <v>239</v>
      </c>
      <c r="C105" s="187" t="s">
        <v>240</v>
      </c>
      <c r="D105" s="180" t="s">
        <v>174</v>
      </c>
      <c r="E105" s="181">
        <v>66.84</v>
      </c>
      <c r="F105" s="182">
        <v>800</v>
      </c>
      <c r="G105" s="183">
        <f>ROUND(E105*F105,2)</f>
        <v>53472</v>
      </c>
      <c r="H105" s="159"/>
      <c r="I105" s="158">
        <f>ROUND(E105*H105,2)</f>
        <v>0</v>
      </c>
      <c r="J105" s="159"/>
      <c r="K105" s="158">
        <f>ROUND(E105*J105,2)</f>
        <v>0</v>
      </c>
      <c r="L105" s="158">
        <v>21</v>
      </c>
      <c r="M105" s="158">
        <f>G105*(1+L105/100)</f>
        <v>64701.119999999995</v>
      </c>
      <c r="N105" s="157">
        <v>0</v>
      </c>
      <c r="O105" s="157">
        <f>ROUND(E105*N105,2)</f>
        <v>0</v>
      </c>
      <c r="P105" s="157">
        <v>0</v>
      </c>
      <c r="Q105" s="157">
        <f>ROUND(E105*P105,2)</f>
        <v>0</v>
      </c>
      <c r="R105" s="158"/>
      <c r="S105" s="158" t="s">
        <v>132</v>
      </c>
      <c r="T105" s="158" t="s">
        <v>132</v>
      </c>
      <c r="U105" s="158">
        <v>0.95899999999999996</v>
      </c>
      <c r="V105" s="158">
        <f>ROUND(E105*U105,2)</f>
        <v>64.099999999999994</v>
      </c>
      <c r="W105" s="158"/>
      <c r="X105" s="158" t="s">
        <v>237</v>
      </c>
      <c r="Y105" s="158" t="s">
        <v>123</v>
      </c>
      <c r="Z105" s="148"/>
      <c r="AA105" s="148"/>
      <c r="AB105" s="148"/>
      <c r="AC105" s="148"/>
      <c r="AD105" s="148"/>
      <c r="AE105" s="148"/>
      <c r="AF105" s="148"/>
      <c r="AG105" s="148" t="s">
        <v>238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>
      <c r="A106" s="171">
        <v>39</v>
      </c>
      <c r="B106" s="172" t="s">
        <v>241</v>
      </c>
      <c r="C106" s="185" t="s">
        <v>242</v>
      </c>
      <c r="D106" s="173" t="s">
        <v>174</v>
      </c>
      <c r="E106" s="174">
        <v>33.42</v>
      </c>
      <c r="F106" s="175">
        <v>500</v>
      </c>
      <c r="G106" s="176">
        <f>ROUND(E106*F106,2)</f>
        <v>16710</v>
      </c>
      <c r="H106" s="159"/>
      <c r="I106" s="158">
        <f>ROUND(E106*H106,2)</f>
        <v>0</v>
      </c>
      <c r="J106" s="159"/>
      <c r="K106" s="158">
        <f>ROUND(E106*J106,2)</f>
        <v>0</v>
      </c>
      <c r="L106" s="158">
        <v>21</v>
      </c>
      <c r="M106" s="158">
        <f>G106*(1+L106/100)</f>
        <v>20219.099999999999</v>
      </c>
      <c r="N106" s="157">
        <v>0</v>
      </c>
      <c r="O106" s="157">
        <f>ROUND(E106*N106,2)</f>
        <v>0</v>
      </c>
      <c r="P106" s="157">
        <v>0</v>
      </c>
      <c r="Q106" s="157">
        <f>ROUND(E106*P106,2)</f>
        <v>0</v>
      </c>
      <c r="R106" s="158"/>
      <c r="S106" s="158" t="s">
        <v>132</v>
      </c>
      <c r="T106" s="158" t="s">
        <v>132</v>
      </c>
      <c r="U106" s="158">
        <v>0.49</v>
      </c>
      <c r="V106" s="158">
        <f>ROUND(E106*U106,2)</f>
        <v>16.38</v>
      </c>
      <c r="W106" s="158"/>
      <c r="X106" s="158" t="s">
        <v>237</v>
      </c>
      <c r="Y106" s="158" t="s">
        <v>123</v>
      </c>
      <c r="Z106" s="148"/>
      <c r="AA106" s="148"/>
      <c r="AB106" s="148"/>
      <c r="AC106" s="148"/>
      <c r="AD106" s="148"/>
      <c r="AE106" s="148"/>
      <c r="AF106" s="148"/>
      <c r="AG106" s="148" t="s">
        <v>238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>
      <c r="A107" s="155"/>
      <c r="B107" s="156"/>
      <c r="C107" s="260" t="s">
        <v>243</v>
      </c>
      <c r="D107" s="261"/>
      <c r="E107" s="261"/>
      <c r="F107" s="261"/>
      <c r="G107" s="261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126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>
      <c r="A108" s="178">
        <v>40</v>
      </c>
      <c r="B108" s="179" t="s">
        <v>244</v>
      </c>
      <c r="C108" s="187" t="s">
        <v>245</v>
      </c>
      <c r="D108" s="180" t="s">
        <v>174</v>
      </c>
      <c r="E108" s="181">
        <v>634.98</v>
      </c>
      <c r="F108" s="182">
        <v>15</v>
      </c>
      <c r="G108" s="183">
        <f>ROUND(E108*F108,2)</f>
        <v>9524.7000000000007</v>
      </c>
      <c r="H108" s="159"/>
      <c r="I108" s="158">
        <f>ROUND(E108*H108,2)</f>
        <v>0</v>
      </c>
      <c r="J108" s="159"/>
      <c r="K108" s="158">
        <f>ROUND(E108*J108,2)</f>
        <v>0</v>
      </c>
      <c r="L108" s="158">
        <v>21</v>
      </c>
      <c r="M108" s="158">
        <f>G108*(1+L108/100)</f>
        <v>11524.887000000001</v>
      </c>
      <c r="N108" s="157">
        <v>0</v>
      </c>
      <c r="O108" s="157">
        <f>ROUND(E108*N108,2)</f>
        <v>0</v>
      </c>
      <c r="P108" s="157">
        <v>0</v>
      </c>
      <c r="Q108" s="157">
        <f>ROUND(E108*P108,2)</f>
        <v>0</v>
      </c>
      <c r="R108" s="158"/>
      <c r="S108" s="158" t="s">
        <v>132</v>
      </c>
      <c r="T108" s="158" t="s">
        <v>132</v>
      </c>
      <c r="U108" s="158">
        <v>0</v>
      </c>
      <c r="V108" s="158">
        <f>ROUND(E108*U108,2)</f>
        <v>0</v>
      </c>
      <c r="W108" s="158"/>
      <c r="X108" s="158" t="s">
        <v>237</v>
      </c>
      <c r="Y108" s="158" t="s">
        <v>123</v>
      </c>
      <c r="Z108" s="148"/>
      <c r="AA108" s="148"/>
      <c r="AB108" s="148"/>
      <c r="AC108" s="148"/>
      <c r="AD108" s="148"/>
      <c r="AE108" s="148"/>
      <c r="AF108" s="148"/>
      <c r="AG108" s="148" t="s">
        <v>238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>
      <c r="A109" s="178">
        <v>41</v>
      </c>
      <c r="B109" s="179" t="s">
        <v>246</v>
      </c>
      <c r="C109" s="187" t="s">
        <v>247</v>
      </c>
      <c r="D109" s="180" t="s">
        <v>174</v>
      </c>
      <c r="E109" s="181">
        <v>33.42</v>
      </c>
      <c r="F109" s="182">
        <v>300</v>
      </c>
      <c r="G109" s="183">
        <f>ROUND(E109*F109,2)</f>
        <v>10026</v>
      </c>
      <c r="H109" s="159"/>
      <c r="I109" s="158">
        <f>ROUND(E109*H109,2)</f>
        <v>0</v>
      </c>
      <c r="J109" s="159"/>
      <c r="K109" s="158">
        <f>ROUND(E109*J109,2)</f>
        <v>0</v>
      </c>
      <c r="L109" s="158">
        <v>21</v>
      </c>
      <c r="M109" s="158">
        <f>G109*(1+L109/100)</f>
        <v>12131.46</v>
      </c>
      <c r="N109" s="157">
        <v>0</v>
      </c>
      <c r="O109" s="157">
        <f>ROUND(E109*N109,2)</f>
        <v>0</v>
      </c>
      <c r="P109" s="157">
        <v>0</v>
      </c>
      <c r="Q109" s="157">
        <f>ROUND(E109*P109,2)</f>
        <v>0</v>
      </c>
      <c r="R109" s="158"/>
      <c r="S109" s="158" t="s">
        <v>132</v>
      </c>
      <c r="T109" s="158" t="s">
        <v>132</v>
      </c>
      <c r="U109" s="158">
        <v>0.94199999999999995</v>
      </c>
      <c r="V109" s="158">
        <f>ROUND(E109*U109,2)</f>
        <v>31.48</v>
      </c>
      <c r="W109" s="158"/>
      <c r="X109" s="158" t="s">
        <v>237</v>
      </c>
      <c r="Y109" s="158" t="s">
        <v>123</v>
      </c>
      <c r="Z109" s="148"/>
      <c r="AA109" s="148"/>
      <c r="AB109" s="148"/>
      <c r="AC109" s="148"/>
      <c r="AD109" s="148"/>
      <c r="AE109" s="148"/>
      <c r="AF109" s="148"/>
      <c r="AG109" s="148" t="s">
        <v>238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>
      <c r="A110" s="178">
        <v>42</v>
      </c>
      <c r="B110" s="179" t="s">
        <v>248</v>
      </c>
      <c r="C110" s="187" t="s">
        <v>249</v>
      </c>
      <c r="D110" s="180" t="s">
        <v>174</v>
      </c>
      <c r="E110" s="181">
        <v>167.1</v>
      </c>
      <c r="F110" s="182">
        <v>300</v>
      </c>
      <c r="G110" s="183">
        <f>ROUND(E110*F110,2)</f>
        <v>50130</v>
      </c>
      <c r="H110" s="159"/>
      <c r="I110" s="158">
        <f>ROUND(E110*H110,2)</f>
        <v>0</v>
      </c>
      <c r="J110" s="159"/>
      <c r="K110" s="158">
        <f>ROUND(E110*J110,2)</f>
        <v>0</v>
      </c>
      <c r="L110" s="158">
        <v>21</v>
      </c>
      <c r="M110" s="158">
        <f>G110*(1+L110/100)</f>
        <v>60657.299999999996</v>
      </c>
      <c r="N110" s="157">
        <v>0</v>
      </c>
      <c r="O110" s="157">
        <f>ROUND(E110*N110,2)</f>
        <v>0</v>
      </c>
      <c r="P110" s="157">
        <v>0</v>
      </c>
      <c r="Q110" s="157">
        <f>ROUND(E110*P110,2)</f>
        <v>0</v>
      </c>
      <c r="R110" s="158"/>
      <c r="S110" s="158" t="s">
        <v>132</v>
      </c>
      <c r="T110" s="158" t="s">
        <v>132</v>
      </c>
      <c r="U110" s="158">
        <v>0.105</v>
      </c>
      <c r="V110" s="158">
        <f>ROUND(E110*U110,2)</f>
        <v>17.55</v>
      </c>
      <c r="W110" s="158"/>
      <c r="X110" s="158" t="s">
        <v>237</v>
      </c>
      <c r="Y110" s="158" t="s">
        <v>123</v>
      </c>
      <c r="Z110" s="148"/>
      <c r="AA110" s="148"/>
      <c r="AB110" s="148"/>
      <c r="AC110" s="148"/>
      <c r="AD110" s="148"/>
      <c r="AE110" s="148"/>
      <c r="AF110" s="148"/>
      <c r="AG110" s="148" t="s">
        <v>238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>
      <c r="A111" s="178">
        <v>43</v>
      </c>
      <c r="B111" s="179" t="s">
        <v>250</v>
      </c>
      <c r="C111" s="187" t="s">
        <v>251</v>
      </c>
      <c r="D111" s="180" t="s">
        <v>174</v>
      </c>
      <c r="E111" s="181">
        <v>33.42</v>
      </c>
      <c r="F111" s="182">
        <v>1800</v>
      </c>
      <c r="G111" s="183">
        <f>ROUND(E111*F111,2)</f>
        <v>60156</v>
      </c>
      <c r="H111" s="159"/>
      <c r="I111" s="158">
        <f>ROUND(E111*H111,2)</f>
        <v>0</v>
      </c>
      <c r="J111" s="159"/>
      <c r="K111" s="158">
        <f>ROUND(E111*J111,2)</f>
        <v>0</v>
      </c>
      <c r="L111" s="158">
        <v>21</v>
      </c>
      <c r="M111" s="158">
        <f>G111*(1+L111/100)</f>
        <v>72788.759999999995</v>
      </c>
      <c r="N111" s="157">
        <v>0</v>
      </c>
      <c r="O111" s="157">
        <f>ROUND(E111*N111,2)</f>
        <v>0</v>
      </c>
      <c r="P111" s="157">
        <v>0</v>
      </c>
      <c r="Q111" s="157">
        <f>ROUND(E111*P111,2)</f>
        <v>0</v>
      </c>
      <c r="R111" s="158"/>
      <c r="S111" s="158" t="s">
        <v>132</v>
      </c>
      <c r="T111" s="158" t="s">
        <v>132</v>
      </c>
      <c r="U111" s="158">
        <v>0</v>
      </c>
      <c r="V111" s="158">
        <f>ROUND(E111*U111,2)</f>
        <v>0</v>
      </c>
      <c r="W111" s="158"/>
      <c r="X111" s="158" t="s">
        <v>237</v>
      </c>
      <c r="Y111" s="158" t="s">
        <v>123</v>
      </c>
      <c r="Z111" s="148"/>
      <c r="AA111" s="148"/>
      <c r="AB111" s="148"/>
      <c r="AC111" s="148"/>
      <c r="AD111" s="148"/>
      <c r="AE111" s="148"/>
      <c r="AF111" s="148"/>
      <c r="AG111" s="148" t="s">
        <v>238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>
      <c r="A112" s="164" t="s">
        <v>115</v>
      </c>
      <c r="B112" s="165" t="s">
        <v>87</v>
      </c>
      <c r="C112" s="184" t="s">
        <v>29</v>
      </c>
      <c r="D112" s="166"/>
      <c r="E112" s="167"/>
      <c r="F112" s="168"/>
      <c r="G112" s="169">
        <f>SUMIF(AG113:AG118,"&lt;&gt;NOR",G113:G118)</f>
        <v>45000</v>
      </c>
      <c r="H112" s="163"/>
      <c r="I112" s="163">
        <f>SUM(I113:I118)</f>
        <v>0</v>
      </c>
      <c r="J112" s="163"/>
      <c r="K112" s="163">
        <f>SUM(K113:K118)</f>
        <v>0</v>
      </c>
      <c r="L112" s="163"/>
      <c r="M112" s="163">
        <f>SUM(M113:M118)</f>
        <v>54450</v>
      </c>
      <c r="N112" s="162"/>
      <c r="O112" s="162">
        <f>SUM(O113:O118)</f>
        <v>0</v>
      </c>
      <c r="P112" s="162"/>
      <c r="Q112" s="162">
        <f>SUM(Q113:Q118)</f>
        <v>0</v>
      </c>
      <c r="R112" s="163"/>
      <c r="S112" s="163"/>
      <c r="T112" s="163"/>
      <c r="U112" s="163"/>
      <c r="V112" s="163">
        <f>SUM(V113:V118)</f>
        <v>0</v>
      </c>
      <c r="W112" s="163"/>
      <c r="X112" s="163"/>
      <c r="Y112" s="163"/>
      <c r="AG112" t="s">
        <v>116</v>
      </c>
    </row>
    <row r="113" spans="1:60" outlineLevel="1">
      <c r="A113" s="171">
        <v>44</v>
      </c>
      <c r="B113" s="172" t="s">
        <v>252</v>
      </c>
      <c r="C113" s="185" t="s">
        <v>253</v>
      </c>
      <c r="D113" s="173" t="s">
        <v>254</v>
      </c>
      <c r="E113" s="174">
        <v>1</v>
      </c>
      <c r="F113" s="175">
        <v>5000</v>
      </c>
      <c r="G113" s="176">
        <f>ROUND(E113*F113,2)</f>
        <v>5000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6050</v>
      </c>
      <c r="N113" s="157">
        <v>0</v>
      </c>
      <c r="O113" s="157">
        <f>ROUND(E113*N113,2)</f>
        <v>0</v>
      </c>
      <c r="P113" s="157">
        <v>0</v>
      </c>
      <c r="Q113" s="157">
        <f>ROUND(E113*P113,2)</f>
        <v>0</v>
      </c>
      <c r="R113" s="158"/>
      <c r="S113" s="158" t="s">
        <v>132</v>
      </c>
      <c r="T113" s="158" t="s">
        <v>121</v>
      </c>
      <c r="U113" s="158">
        <v>0</v>
      </c>
      <c r="V113" s="158">
        <f>ROUND(E113*U113,2)</f>
        <v>0</v>
      </c>
      <c r="W113" s="158"/>
      <c r="X113" s="158" t="s">
        <v>255</v>
      </c>
      <c r="Y113" s="158" t="s">
        <v>123</v>
      </c>
      <c r="Z113" s="148"/>
      <c r="AA113" s="148"/>
      <c r="AB113" s="148"/>
      <c r="AC113" s="148"/>
      <c r="AD113" s="148"/>
      <c r="AE113" s="148"/>
      <c r="AF113" s="148"/>
      <c r="AG113" s="148" t="s">
        <v>256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>
      <c r="A114" s="155"/>
      <c r="B114" s="156"/>
      <c r="C114" s="260" t="s">
        <v>257</v>
      </c>
      <c r="D114" s="261"/>
      <c r="E114" s="261"/>
      <c r="F114" s="261"/>
      <c r="G114" s="261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126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>
      <c r="A115" s="171">
        <v>45</v>
      </c>
      <c r="B115" s="172" t="s">
        <v>258</v>
      </c>
      <c r="C115" s="185" t="s">
        <v>259</v>
      </c>
      <c r="D115" s="173" t="s">
        <v>254</v>
      </c>
      <c r="E115" s="174">
        <v>1</v>
      </c>
      <c r="F115" s="175">
        <v>15000</v>
      </c>
      <c r="G115" s="176">
        <f>ROUND(E115*F115,2)</f>
        <v>15000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18150</v>
      </c>
      <c r="N115" s="157">
        <v>0</v>
      </c>
      <c r="O115" s="157">
        <f>ROUND(E115*N115,2)</f>
        <v>0</v>
      </c>
      <c r="P115" s="157">
        <v>0</v>
      </c>
      <c r="Q115" s="157">
        <f>ROUND(E115*P115,2)</f>
        <v>0</v>
      </c>
      <c r="R115" s="158"/>
      <c r="S115" s="158" t="s">
        <v>132</v>
      </c>
      <c r="T115" s="158" t="s">
        <v>121</v>
      </c>
      <c r="U115" s="158">
        <v>0</v>
      </c>
      <c r="V115" s="158">
        <f>ROUND(E115*U115,2)</f>
        <v>0</v>
      </c>
      <c r="W115" s="158"/>
      <c r="X115" s="158" t="s">
        <v>255</v>
      </c>
      <c r="Y115" s="158" t="s">
        <v>123</v>
      </c>
      <c r="Z115" s="148"/>
      <c r="AA115" s="148"/>
      <c r="AB115" s="148"/>
      <c r="AC115" s="148"/>
      <c r="AD115" s="148"/>
      <c r="AE115" s="148"/>
      <c r="AF115" s="148"/>
      <c r="AG115" s="148" t="s">
        <v>256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>
      <c r="A116" s="155"/>
      <c r="B116" s="156"/>
      <c r="C116" s="260" t="s">
        <v>260</v>
      </c>
      <c r="D116" s="261"/>
      <c r="E116" s="261"/>
      <c r="F116" s="261"/>
      <c r="G116" s="261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126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3">
      <c r="A117" s="155"/>
      <c r="B117" s="156"/>
      <c r="C117" s="262" t="s">
        <v>261</v>
      </c>
      <c r="D117" s="263"/>
      <c r="E117" s="263"/>
      <c r="F117" s="263"/>
      <c r="G117" s="263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126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ht="22.5" outlineLevel="1">
      <c r="A118" s="171">
        <v>46</v>
      </c>
      <c r="B118" s="172" t="s">
        <v>262</v>
      </c>
      <c r="C118" s="185" t="s">
        <v>263</v>
      </c>
      <c r="D118" s="173" t="s">
        <v>234</v>
      </c>
      <c r="E118" s="174">
        <v>1</v>
      </c>
      <c r="F118" s="175">
        <v>25000</v>
      </c>
      <c r="G118" s="176">
        <f>ROUND(E118*F118,2)</f>
        <v>25000</v>
      </c>
      <c r="H118" s="159"/>
      <c r="I118" s="158">
        <f>ROUND(E118*H118,2)</f>
        <v>0</v>
      </c>
      <c r="J118" s="159"/>
      <c r="K118" s="158">
        <f>ROUND(E118*J118,2)</f>
        <v>0</v>
      </c>
      <c r="L118" s="158">
        <v>21</v>
      </c>
      <c r="M118" s="158">
        <f>G118*(1+L118/100)</f>
        <v>30250</v>
      </c>
      <c r="N118" s="157">
        <v>0</v>
      </c>
      <c r="O118" s="157">
        <f>ROUND(E118*N118,2)</f>
        <v>0</v>
      </c>
      <c r="P118" s="157">
        <v>0</v>
      </c>
      <c r="Q118" s="157">
        <f>ROUND(E118*P118,2)</f>
        <v>0</v>
      </c>
      <c r="R118" s="158"/>
      <c r="S118" s="158" t="s">
        <v>120</v>
      </c>
      <c r="T118" s="158" t="s">
        <v>121</v>
      </c>
      <c r="U118" s="158">
        <v>0</v>
      </c>
      <c r="V118" s="158">
        <f>ROUND(E118*U118,2)</f>
        <v>0</v>
      </c>
      <c r="W118" s="158"/>
      <c r="X118" s="158" t="s">
        <v>255</v>
      </c>
      <c r="Y118" s="158" t="s">
        <v>123</v>
      </c>
      <c r="Z118" s="148"/>
      <c r="AA118" s="148"/>
      <c r="AB118" s="148"/>
      <c r="AC118" s="148"/>
      <c r="AD118" s="148"/>
      <c r="AE118" s="148"/>
      <c r="AF118" s="148"/>
      <c r="AG118" s="148" t="s">
        <v>256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>
      <c r="A119" s="3"/>
      <c r="B119" s="4"/>
      <c r="C119" s="188"/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E119">
        <v>15</v>
      </c>
      <c r="AF119">
        <v>21</v>
      </c>
      <c r="AG119" t="s">
        <v>101</v>
      </c>
    </row>
    <row r="120" spans="1:60">
      <c r="A120" s="151"/>
      <c r="B120" s="152" t="s">
        <v>31</v>
      </c>
      <c r="C120" s="189"/>
      <c r="D120" s="153"/>
      <c r="E120" s="154"/>
      <c r="F120" s="154"/>
      <c r="G120" s="170">
        <f>G8+G13+G34+G37+G40+G42+G53+G55+G61+G68+G84+G89+G94+G101+G103+G112</f>
        <v>3864761.99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f>SUMIF(L7:L118,AE119,G7:G118)</f>
        <v>0</v>
      </c>
      <c r="AF120">
        <f>SUMIF(L7:L118,AF119,G7:G118)</f>
        <v>3864761.99</v>
      </c>
      <c r="AG120" t="s">
        <v>264</v>
      </c>
    </row>
    <row r="121" spans="1:60">
      <c r="A121" s="3"/>
      <c r="B121" s="4"/>
      <c r="C121" s="188"/>
      <c r="D121" s="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60">
      <c r="A122" s="3"/>
      <c r="B122" s="4"/>
      <c r="C122" s="188"/>
      <c r="D122" s="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60">
      <c r="A123" s="271" t="s">
        <v>265</v>
      </c>
      <c r="B123" s="271"/>
      <c r="C123" s="272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60">
      <c r="A124" s="248"/>
      <c r="B124" s="249"/>
      <c r="C124" s="250"/>
      <c r="D124" s="249"/>
      <c r="E124" s="249"/>
      <c r="F124" s="249"/>
      <c r="G124" s="25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G124" t="s">
        <v>266</v>
      </c>
    </row>
    <row r="125" spans="1:60">
      <c r="A125" s="252"/>
      <c r="B125" s="253"/>
      <c r="C125" s="254"/>
      <c r="D125" s="253"/>
      <c r="E125" s="253"/>
      <c r="F125" s="253"/>
      <c r="G125" s="25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60">
      <c r="A126" s="252"/>
      <c r="B126" s="253"/>
      <c r="C126" s="254"/>
      <c r="D126" s="253"/>
      <c r="E126" s="253"/>
      <c r="F126" s="253"/>
      <c r="G126" s="25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60">
      <c r="A127" s="252"/>
      <c r="B127" s="253"/>
      <c r="C127" s="254"/>
      <c r="D127" s="253"/>
      <c r="E127" s="253"/>
      <c r="F127" s="253"/>
      <c r="G127" s="25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60">
      <c r="A128" s="256"/>
      <c r="B128" s="257"/>
      <c r="C128" s="258"/>
      <c r="D128" s="257"/>
      <c r="E128" s="257"/>
      <c r="F128" s="257"/>
      <c r="G128" s="25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33">
      <c r="A129" s="3"/>
      <c r="B129" s="4"/>
      <c r="C129" s="18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33">
      <c r="C130" s="190"/>
      <c r="D130" s="10"/>
      <c r="AG130" t="s">
        <v>267</v>
      </c>
    </row>
    <row r="131" spans="1:33">
      <c r="D131" s="10"/>
    </row>
    <row r="132" spans="1:33">
      <c r="D132" s="10"/>
    </row>
    <row r="133" spans="1:33">
      <c r="D133" s="10"/>
    </row>
    <row r="134" spans="1:33">
      <c r="D134" s="10"/>
    </row>
    <row r="135" spans="1:33">
      <c r="D135" s="10"/>
    </row>
    <row r="136" spans="1:33">
      <c r="D136" s="10"/>
    </row>
    <row r="137" spans="1:33">
      <c r="D137" s="10"/>
    </row>
    <row r="138" spans="1:33">
      <c r="D138" s="10"/>
    </row>
    <row r="139" spans="1:33">
      <c r="D139" s="10"/>
    </row>
    <row r="140" spans="1:33">
      <c r="D140" s="10"/>
    </row>
    <row r="141" spans="1:33">
      <c r="D141" s="10"/>
    </row>
    <row r="142" spans="1:33">
      <c r="D142" s="10"/>
    </row>
    <row r="143" spans="1:33">
      <c r="D143" s="10"/>
    </row>
    <row r="144" spans="1:33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20">
    <mergeCell ref="A1:G1"/>
    <mergeCell ref="C2:G2"/>
    <mergeCell ref="C3:G3"/>
    <mergeCell ref="C4:G4"/>
    <mergeCell ref="A123:C123"/>
    <mergeCell ref="C107:G107"/>
    <mergeCell ref="C114:G114"/>
    <mergeCell ref="C116:G116"/>
    <mergeCell ref="C117:G117"/>
    <mergeCell ref="C70:G70"/>
    <mergeCell ref="C74:G74"/>
    <mergeCell ref="C75:G75"/>
    <mergeCell ref="C79:G79"/>
    <mergeCell ref="C80:G80"/>
    <mergeCell ref="C96:G96"/>
    <mergeCell ref="A124:G128"/>
    <mergeCell ref="C10:G10"/>
    <mergeCell ref="C11:G11"/>
    <mergeCell ref="C45:G45"/>
    <mergeCell ref="C57:G57"/>
  </mergeCells>
  <pageMargins left="0.59055118110236204" right="0.196850393700787" top="0.78740157499999996" bottom="0.78740157499999996" header="0.3" footer="0.3"/>
  <pageSetup paperSize="9" orientation="portrait" horizontalDpi="4294967293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1 Pol'!Názvy_tisku</vt:lpstr>
      <vt:lpstr>oadresa</vt:lpstr>
      <vt:lpstr>Stavba!Objednatel</vt:lpstr>
      <vt:lpstr>Stavba!Objekt</vt:lpstr>
      <vt:lpstr>'02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Hahn</cp:lastModifiedBy>
  <cp:lastPrinted>2024-02-16T06:49:31Z</cp:lastPrinted>
  <dcterms:created xsi:type="dcterms:W3CDTF">2009-04-08T07:15:50Z</dcterms:created>
  <dcterms:modified xsi:type="dcterms:W3CDTF">2024-02-19T10:59:40Z</dcterms:modified>
</cp:coreProperties>
</file>