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D:\ŽoP_PET_CT\4. ŽoP - PET.CT\ZL 43 - nedočerpání rozpočtu\"/>
    </mc:Choice>
  </mc:AlternateContent>
  <xr:revisionPtr revIDLastSave="0" documentId="13_ncr:1_{BE5EC7FF-18F8-40B6-8B90-813D917E88D8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Rekapitulace stavby" sheetId="1" r:id="rId1"/>
    <sheet name="ZL43a - Nedofaturované po..." sheetId="2" r:id="rId2"/>
    <sheet name="ZL43b - Nedofakturované p..." sheetId="3" r:id="rId3"/>
  </sheets>
  <definedNames>
    <definedName name="_xlnm._FilterDatabase" localSheetId="1" hidden="1">'ZL43a - Nedofaturované po...'!$C$132:$K$230</definedName>
    <definedName name="_xlnm._FilterDatabase" localSheetId="2" hidden="1">'ZL43b - Nedofakturované p...'!$C$96:$K$126</definedName>
    <definedName name="_xlnm.Print_Titles" localSheetId="0">'Rekapitulace stavby'!$52:$52</definedName>
    <definedName name="_xlnm.Print_Titles" localSheetId="1">'ZL43a - Nedofaturované po...'!$132:$132</definedName>
    <definedName name="_xlnm.Print_Titles" localSheetId="2">'ZL43b - Nedofakturované p...'!$96:$96</definedName>
    <definedName name="_xlnm.Print_Area" localSheetId="0">'Rekapitulace stavby'!$D$4:$AO$36,'Rekapitulace stavby'!$C$42:$AQ$58</definedName>
    <definedName name="_xlnm.Print_Area" localSheetId="1">'ZL43a - Nedofaturované po...'!$C$4:$J$41,'ZL43a - Nedofaturované po...'!$C$47:$J$112,'ZL43a - Nedofaturované po...'!$C$118:$J$230</definedName>
    <definedName name="_xlnm.Print_Area" localSheetId="2">'ZL43b - Nedofakturované p...'!$C$4:$J$41,'ZL43b - Nedofakturované p...'!$C$47:$J$76,'ZL43b - Nedofakturované p...'!$C$82:$J$126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9" i="3" l="1"/>
  <c r="J38" i="3"/>
  <c r="AY57" i="1" s="1"/>
  <c r="J37" i="3"/>
  <c r="AX57" i="1" s="1"/>
  <c r="BI126" i="3"/>
  <c r="BH126" i="3"/>
  <c r="BG126" i="3"/>
  <c r="BF126" i="3"/>
  <c r="T126" i="3"/>
  <c r="T125" i="3"/>
  <c r="R126" i="3"/>
  <c r="R125" i="3" s="1"/>
  <c r="P126" i="3"/>
  <c r="P125" i="3" s="1"/>
  <c r="BI124" i="3"/>
  <c r="BH124" i="3"/>
  <c r="BG124" i="3"/>
  <c r="BF124" i="3"/>
  <c r="T124" i="3"/>
  <c r="T123" i="3" s="1"/>
  <c r="R124" i="3"/>
  <c r="R123" i="3"/>
  <c r="P124" i="3"/>
  <c r="P123" i="3" s="1"/>
  <c r="BI122" i="3"/>
  <c r="BH122" i="3"/>
  <c r="BG122" i="3"/>
  <c r="BF122" i="3"/>
  <c r="T122" i="3"/>
  <c r="R122" i="3"/>
  <c r="P122" i="3"/>
  <c r="BI121" i="3"/>
  <c r="BH121" i="3"/>
  <c r="BG121" i="3"/>
  <c r="BF121" i="3"/>
  <c r="T121" i="3"/>
  <c r="R121" i="3"/>
  <c r="P121" i="3"/>
  <c r="BI116" i="3"/>
  <c r="BH116" i="3"/>
  <c r="BG116" i="3"/>
  <c r="BF116" i="3"/>
  <c r="T116" i="3"/>
  <c r="R116" i="3"/>
  <c r="P116" i="3"/>
  <c r="BI115" i="3"/>
  <c r="BH115" i="3"/>
  <c r="BG115" i="3"/>
  <c r="BF115" i="3"/>
  <c r="T115" i="3"/>
  <c r="R115" i="3"/>
  <c r="P115" i="3"/>
  <c r="BI114" i="3"/>
  <c r="BH114" i="3"/>
  <c r="BG114" i="3"/>
  <c r="BF114" i="3"/>
  <c r="T114" i="3"/>
  <c r="R114" i="3"/>
  <c r="P114" i="3"/>
  <c r="BI112" i="3"/>
  <c r="BH112" i="3"/>
  <c r="BG112" i="3"/>
  <c r="BF112" i="3"/>
  <c r="T112" i="3"/>
  <c r="T111" i="3"/>
  <c r="R112" i="3"/>
  <c r="R111" i="3"/>
  <c r="P112" i="3"/>
  <c r="P111" i="3"/>
  <c r="BI110" i="3"/>
  <c r="BH110" i="3"/>
  <c r="BG110" i="3"/>
  <c r="BF110" i="3"/>
  <c r="T110" i="3"/>
  <c r="T109" i="3"/>
  <c r="R110" i="3"/>
  <c r="R109" i="3"/>
  <c r="P110" i="3"/>
  <c r="P109" i="3"/>
  <c r="BI108" i="3"/>
  <c r="BH108" i="3"/>
  <c r="BG108" i="3"/>
  <c r="BF108" i="3"/>
  <c r="T108" i="3"/>
  <c r="R108" i="3"/>
  <c r="P108" i="3"/>
  <c r="BI107" i="3"/>
  <c r="BH107" i="3"/>
  <c r="BG107" i="3"/>
  <c r="BF107" i="3"/>
  <c r="T107" i="3"/>
  <c r="R107" i="3"/>
  <c r="P107" i="3"/>
  <c r="BI106" i="3"/>
  <c r="BH106" i="3"/>
  <c r="BG106" i="3"/>
  <c r="BF106" i="3"/>
  <c r="T106" i="3"/>
  <c r="R106" i="3"/>
  <c r="P106" i="3"/>
  <c r="BI104" i="3"/>
  <c r="BH104" i="3"/>
  <c r="BG104" i="3"/>
  <c r="BF104" i="3"/>
  <c r="T104" i="3"/>
  <c r="R104" i="3"/>
  <c r="P104" i="3"/>
  <c r="BI103" i="3"/>
  <c r="BH103" i="3"/>
  <c r="BG103" i="3"/>
  <c r="BF103" i="3"/>
  <c r="T103" i="3"/>
  <c r="R103" i="3"/>
  <c r="P103" i="3"/>
  <c r="BI102" i="3"/>
  <c r="BH102" i="3"/>
  <c r="BG102" i="3"/>
  <c r="BF102" i="3"/>
  <c r="T102" i="3"/>
  <c r="R102" i="3"/>
  <c r="P102" i="3"/>
  <c r="BI101" i="3"/>
  <c r="BH101" i="3"/>
  <c r="BG101" i="3"/>
  <c r="BF101" i="3"/>
  <c r="T101" i="3"/>
  <c r="R101" i="3"/>
  <c r="P101" i="3"/>
  <c r="BI100" i="3"/>
  <c r="BH100" i="3"/>
  <c r="BG100" i="3"/>
  <c r="BF100" i="3"/>
  <c r="T100" i="3"/>
  <c r="R100" i="3"/>
  <c r="P100" i="3"/>
  <c r="F94" i="3"/>
  <c r="J93" i="3"/>
  <c r="F93" i="3"/>
  <c r="F91" i="3"/>
  <c r="E89" i="3"/>
  <c r="F59" i="3"/>
  <c r="J58" i="3"/>
  <c r="F58" i="3"/>
  <c r="F56" i="3"/>
  <c r="E54" i="3"/>
  <c r="J26" i="3"/>
  <c r="E26" i="3"/>
  <c r="J94" i="3" s="1"/>
  <c r="J25" i="3"/>
  <c r="J14" i="3"/>
  <c r="J91" i="3"/>
  <c r="E7" i="3"/>
  <c r="E85" i="3"/>
  <c r="J39" i="2"/>
  <c r="J38" i="2"/>
  <c r="AY56" i="1" s="1"/>
  <c r="J37" i="2"/>
  <c r="AX56" i="1" s="1"/>
  <c r="BI230" i="2"/>
  <c r="BH230" i="2"/>
  <c r="BG230" i="2"/>
  <c r="BF230" i="2"/>
  <c r="T230" i="2"/>
  <c r="T229" i="2" s="1"/>
  <c r="R230" i="2"/>
  <c r="R229" i="2"/>
  <c r="P230" i="2"/>
  <c r="P229" i="2" s="1"/>
  <c r="BI228" i="2"/>
  <c r="BH228" i="2"/>
  <c r="BG228" i="2"/>
  <c r="BF228" i="2"/>
  <c r="T228" i="2"/>
  <c r="R228" i="2"/>
  <c r="P228" i="2"/>
  <c r="BI227" i="2"/>
  <c r="BH227" i="2"/>
  <c r="BG227" i="2"/>
  <c r="BF227" i="2"/>
  <c r="T227" i="2"/>
  <c r="R227" i="2"/>
  <c r="P227" i="2"/>
  <c r="BI223" i="2"/>
  <c r="BH223" i="2"/>
  <c r="BG223" i="2"/>
  <c r="BF223" i="2"/>
  <c r="T223" i="2"/>
  <c r="T222" i="2" s="1"/>
  <c r="T221" i="2" s="1"/>
  <c r="T220" i="2" s="1"/>
  <c r="R223" i="2"/>
  <c r="R222" i="2" s="1"/>
  <c r="R221" i="2" s="1"/>
  <c r="R220" i="2" s="1"/>
  <c r="P223" i="2"/>
  <c r="P222" i="2" s="1"/>
  <c r="P221" i="2" s="1"/>
  <c r="P220" i="2" s="1"/>
  <c r="BI218" i="2"/>
  <c r="BH218" i="2"/>
  <c r="BG218" i="2"/>
  <c r="BF218" i="2"/>
  <c r="T218" i="2"/>
  <c r="R218" i="2"/>
  <c r="P218" i="2"/>
  <c r="BI217" i="2"/>
  <c r="BH217" i="2"/>
  <c r="BG217" i="2"/>
  <c r="BF217" i="2"/>
  <c r="T217" i="2"/>
  <c r="R217" i="2"/>
  <c r="P217" i="2"/>
  <c r="BI215" i="2"/>
  <c r="BH215" i="2"/>
  <c r="BG215" i="2"/>
  <c r="BF215" i="2"/>
  <c r="T215" i="2"/>
  <c r="T214" i="2" s="1"/>
  <c r="R215" i="2"/>
  <c r="R214" i="2" s="1"/>
  <c r="P215" i="2"/>
  <c r="P214" i="2"/>
  <c r="BI211" i="2"/>
  <c r="BH211" i="2"/>
  <c r="BG211" i="2"/>
  <c r="BF211" i="2"/>
  <c r="T211" i="2"/>
  <c r="T210" i="2" s="1"/>
  <c r="R211" i="2"/>
  <c r="R210" i="2" s="1"/>
  <c r="P211" i="2"/>
  <c r="P210" i="2" s="1"/>
  <c r="BI209" i="2"/>
  <c r="BH209" i="2"/>
  <c r="BG209" i="2"/>
  <c r="BF209" i="2"/>
  <c r="T209" i="2"/>
  <c r="T208" i="2"/>
  <c r="T207" i="2"/>
  <c r="T206" i="2" s="1"/>
  <c r="R209" i="2"/>
  <c r="R208" i="2" s="1"/>
  <c r="R207" i="2" s="1"/>
  <c r="R206" i="2" s="1"/>
  <c r="P209" i="2"/>
  <c r="P208" i="2"/>
  <c r="P207" i="2"/>
  <c r="BI205" i="2"/>
  <c r="BH205" i="2"/>
  <c r="BG205" i="2"/>
  <c r="BF205" i="2"/>
  <c r="T205" i="2"/>
  <c r="R205" i="2"/>
  <c r="P205" i="2"/>
  <c r="BI204" i="2"/>
  <c r="BH204" i="2"/>
  <c r="BG204" i="2"/>
  <c r="BF204" i="2"/>
  <c r="T204" i="2"/>
  <c r="R204" i="2"/>
  <c r="P204" i="2"/>
  <c r="BI199" i="2"/>
  <c r="BH199" i="2"/>
  <c r="BG199" i="2"/>
  <c r="BF199" i="2"/>
  <c r="T199" i="2"/>
  <c r="R199" i="2"/>
  <c r="P199" i="2"/>
  <c r="BI198" i="2"/>
  <c r="BH198" i="2"/>
  <c r="BG198" i="2"/>
  <c r="BF198" i="2"/>
  <c r="T198" i="2"/>
  <c r="R198" i="2"/>
  <c r="P198" i="2"/>
  <c r="BI197" i="2"/>
  <c r="BH197" i="2"/>
  <c r="BG197" i="2"/>
  <c r="BF197" i="2"/>
  <c r="T197" i="2"/>
  <c r="R197" i="2"/>
  <c r="P197" i="2"/>
  <c r="BI196" i="2"/>
  <c r="BH196" i="2"/>
  <c r="BG196" i="2"/>
  <c r="BF196" i="2"/>
  <c r="T196" i="2"/>
  <c r="R196" i="2"/>
  <c r="P196" i="2"/>
  <c r="BI192" i="2"/>
  <c r="BH192" i="2"/>
  <c r="BG192" i="2"/>
  <c r="BF192" i="2"/>
  <c r="T192" i="2"/>
  <c r="T191" i="2" s="1"/>
  <c r="T190" i="2" s="1"/>
  <c r="T189" i="2" s="1"/>
  <c r="R192" i="2"/>
  <c r="R191" i="2" s="1"/>
  <c r="R190" i="2" s="1"/>
  <c r="R189" i="2" s="1"/>
  <c r="P192" i="2"/>
  <c r="P191" i="2" s="1"/>
  <c r="P190" i="2" s="1"/>
  <c r="P189" i="2" s="1"/>
  <c r="BI188" i="2"/>
  <c r="BH188" i="2"/>
  <c r="BG188" i="2"/>
  <c r="BF188" i="2"/>
  <c r="T188" i="2"/>
  <c r="R188" i="2"/>
  <c r="P188" i="2"/>
  <c r="BI187" i="2"/>
  <c r="BH187" i="2"/>
  <c r="BG187" i="2"/>
  <c r="BF187" i="2"/>
  <c r="T187" i="2"/>
  <c r="R187" i="2"/>
  <c r="P187" i="2"/>
  <c r="BI186" i="2"/>
  <c r="BH186" i="2"/>
  <c r="BG186" i="2"/>
  <c r="BF186" i="2"/>
  <c r="T186" i="2"/>
  <c r="R186" i="2"/>
  <c r="P186" i="2"/>
  <c r="BI183" i="2"/>
  <c r="BH183" i="2"/>
  <c r="BG183" i="2"/>
  <c r="BF183" i="2"/>
  <c r="T183" i="2"/>
  <c r="T182" i="2"/>
  <c r="T181" i="2"/>
  <c r="T180" i="2"/>
  <c r="R183" i="2"/>
  <c r="R182" i="2" s="1"/>
  <c r="R181" i="2" s="1"/>
  <c r="R180" i="2" s="1"/>
  <c r="P183" i="2"/>
  <c r="P182" i="2" s="1"/>
  <c r="P181" i="2" s="1"/>
  <c r="P180" i="2" s="1"/>
  <c r="BI179" i="2"/>
  <c r="BH179" i="2"/>
  <c r="BG179" i="2"/>
  <c r="BF179" i="2"/>
  <c r="T179" i="2"/>
  <c r="R179" i="2"/>
  <c r="P179" i="2"/>
  <c r="BI178" i="2"/>
  <c r="BH178" i="2"/>
  <c r="BG178" i="2"/>
  <c r="BF178" i="2"/>
  <c r="T178" i="2"/>
  <c r="R178" i="2"/>
  <c r="P178" i="2"/>
  <c r="BI177" i="2"/>
  <c r="BH177" i="2"/>
  <c r="BG177" i="2"/>
  <c r="BF177" i="2"/>
  <c r="T177" i="2"/>
  <c r="R177" i="2"/>
  <c r="P177" i="2"/>
  <c r="BI176" i="2"/>
  <c r="BH176" i="2"/>
  <c r="BG176" i="2"/>
  <c r="BF176" i="2"/>
  <c r="T176" i="2"/>
  <c r="R176" i="2"/>
  <c r="P176" i="2"/>
  <c r="BI174" i="2"/>
  <c r="BH174" i="2"/>
  <c r="BG174" i="2"/>
  <c r="BF174" i="2"/>
  <c r="T174" i="2"/>
  <c r="T173" i="2" s="1"/>
  <c r="R174" i="2"/>
  <c r="R173" i="2"/>
  <c r="P174" i="2"/>
  <c r="P173" i="2"/>
  <c r="BI172" i="2"/>
  <c r="BH172" i="2"/>
  <c r="BG172" i="2"/>
  <c r="BF172" i="2"/>
  <c r="T172" i="2"/>
  <c r="R172" i="2"/>
  <c r="P172" i="2"/>
  <c r="BI171" i="2"/>
  <c r="BH171" i="2"/>
  <c r="BG171" i="2"/>
  <c r="BF171" i="2"/>
  <c r="T171" i="2"/>
  <c r="R171" i="2"/>
  <c r="P171" i="2"/>
  <c r="BI169" i="2"/>
  <c r="BH169" i="2"/>
  <c r="BG169" i="2"/>
  <c r="BF169" i="2"/>
  <c r="T169" i="2"/>
  <c r="T168" i="2" s="1"/>
  <c r="R169" i="2"/>
  <c r="R168" i="2"/>
  <c r="P169" i="2"/>
  <c r="P168" i="2"/>
  <c r="BI167" i="2"/>
  <c r="BH167" i="2"/>
  <c r="BG167" i="2"/>
  <c r="BF167" i="2"/>
  <c r="T167" i="2"/>
  <c r="R167" i="2"/>
  <c r="P167" i="2"/>
  <c r="BI166" i="2"/>
  <c r="BH166" i="2"/>
  <c r="BG166" i="2"/>
  <c r="BF166" i="2"/>
  <c r="T166" i="2"/>
  <c r="R166" i="2"/>
  <c r="P166" i="2"/>
  <c r="BI165" i="2"/>
  <c r="BH165" i="2"/>
  <c r="BG165" i="2"/>
  <c r="BF165" i="2"/>
  <c r="T165" i="2"/>
  <c r="R165" i="2"/>
  <c r="P165" i="2"/>
  <c r="BI163" i="2"/>
  <c r="BH163" i="2"/>
  <c r="BG163" i="2"/>
  <c r="BF163" i="2"/>
  <c r="T163" i="2"/>
  <c r="R163" i="2"/>
  <c r="P163" i="2"/>
  <c r="BI162" i="2"/>
  <c r="BH162" i="2"/>
  <c r="BG162" i="2"/>
  <c r="BF162" i="2"/>
  <c r="T162" i="2"/>
  <c r="R162" i="2"/>
  <c r="P162" i="2"/>
  <c r="BI161" i="2"/>
  <c r="BH161" i="2"/>
  <c r="BG161" i="2"/>
  <c r="BF161" i="2"/>
  <c r="T161" i="2"/>
  <c r="R161" i="2"/>
  <c r="P161" i="2"/>
  <c r="BI160" i="2"/>
  <c r="BH160" i="2"/>
  <c r="BG160" i="2"/>
  <c r="BF160" i="2"/>
  <c r="T160" i="2"/>
  <c r="R160" i="2"/>
  <c r="P160" i="2"/>
  <c r="BI157" i="2"/>
  <c r="BH157" i="2"/>
  <c r="BG157" i="2"/>
  <c r="BF157" i="2"/>
  <c r="T157" i="2"/>
  <c r="R157" i="2"/>
  <c r="P157" i="2"/>
  <c r="BI156" i="2"/>
  <c r="BH156" i="2"/>
  <c r="BG156" i="2"/>
  <c r="BF156" i="2"/>
  <c r="T156" i="2"/>
  <c r="R156" i="2"/>
  <c r="P156" i="2"/>
  <c r="BI155" i="2"/>
  <c r="BH155" i="2"/>
  <c r="BG155" i="2"/>
  <c r="BF155" i="2"/>
  <c r="T155" i="2"/>
  <c r="R155" i="2"/>
  <c r="P155" i="2"/>
  <c r="BI153" i="2"/>
  <c r="BH153" i="2"/>
  <c r="BG153" i="2"/>
  <c r="BF153" i="2"/>
  <c r="T153" i="2"/>
  <c r="T152" i="2"/>
  <c r="R153" i="2"/>
  <c r="R152" i="2" s="1"/>
  <c r="P153" i="2"/>
  <c r="P152" i="2" s="1"/>
  <c r="BI151" i="2"/>
  <c r="BH151" i="2"/>
  <c r="BG151" i="2"/>
  <c r="BF151" i="2"/>
  <c r="T151" i="2"/>
  <c r="R151" i="2"/>
  <c r="P151" i="2"/>
  <c r="BI150" i="2"/>
  <c r="BH150" i="2"/>
  <c r="BG150" i="2"/>
  <c r="BF150" i="2"/>
  <c r="T150" i="2"/>
  <c r="R150" i="2"/>
  <c r="P150" i="2"/>
  <c r="BI149" i="2"/>
  <c r="BH149" i="2"/>
  <c r="BG149" i="2"/>
  <c r="BF149" i="2"/>
  <c r="T149" i="2"/>
  <c r="R149" i="2"/>
  <c r="P149" i="2"/>
  <c r="BI148" i="2"/>
  <c r="BH148" i="2"/>
  <c r="BG148" i="2"/>
  <c r="BF148" i="2"/>
  <c r="T148" i="2"/>
  <c r="R148" i="2"/>
  <c r="P148" i="2"/>
  <c r="BI146" i="2"/>
  <c r="BH146" i="2"/>
  <c r="BG146" i="2"/>
  <c r="BF146" i="2"/>
  <c r="T146" i="2"/>
  <c r="R146" i="2"/>
  <c r="P146" i="2"/>
  <c r="BI145" i="2"/>
  <c r="BH145" i="2"/>
  <c r="BG145" i="2"/>
  <c r="BF145" i="2"/>
  <c r="T145" i="2"/>
  <c r="R145" i="2"/>
  <c r="P145" i="2"/>
  <c r="BI144" i="2"/>
  <c r="BH144" i="2"/>
  <c r="BG144" i="2"/>
  <c r="BF144" i="2"/>
  <c r="T144" i="2"/>
  <c r="R144" i="2"/>
  <c r="P144" i="2"/>
  <c r="BI143" i="2"/>
  <c r="BH143" i="2"/>
  <c r="BG143" i="2"/>
  <c r="BF143" i="2"/>
  <c r="T143" i="2"/>
  <c r="R143" i="2"/>
  <c r="P143" i="2"/>
  <c r="BI142" i="2"/>
  <c r="BH142" i="2"/>
  <c r="BG142" i="2"/>
  <c r="BF142" i="2"/>
  <c r="T142" i="2"/>
  <c r="R142" i="2"/>
  <c r="P142" i="2"/>
  <c r="BI136" i="2"/>
  <c r="BH136" i="2"/>
  <c r="BG136" i="2"/>
  <c r="BF136" i="2"/>
  <c r="T136" i="2"/>
  <c r="T135" i="2"/>
  <c r="T134" i="2" s="1"/>
  <c r="R136" i="2"/>
  <c r="R135" i="2" s="1"/>
  <c r="R134" i="2" s="1"/>
  <c r="P136" i="2"/>
  <c r="P135" i="2"/>
  <c r="P134" i="2"/>
  <c r="F130" i="2"/>
  <c r="J129" i="2"/>
  <c r="F129" i="2"/>
  <c r="F127" i="2"/>
  <c r="E125" i="2"/>
  <c r="F59" i="2"/>
  <c r="J58" i="2"/>
  <c r="F58" i="2"/>
  <c r="F56" i="2"/>
  <c r="E54" i="2"/>
  <c r="J26" i="2"/>
  <c r="E26" i="2"/>
  <c r="J130" i="2"/>
  <c r="J25" i="2"/>
  <c r="J14" i="2"/>
  <c r="J127" i="2" s="1"/>
  <c r="E7" i="2"/>
  <c r="E50" i="2" s="1"/>
  <c r="L50" i="1"/>
  <c r="AM50" i="1"/>
  <c r="AM49" i="1"/>
  <c r="L49" i="1"/>
  <c r="AM47" i="1"/>
  <c r="L47" i="1"/>
  <c r="L45" i="1"/>
  <c r="L44" i="1"/>
  <c r="J228" i="2"/>
  <c r="BK223" i="2"/>
  <c r="J217" i="2"/>
  <c r="BK211" i="2"/>
  <c r="J205" i="2"/>
  <c r="BK199" i="2"/>
  <c r="J197" i="2"/>
  <c r="BK192" i="2"/>
  <c r="J187" i="2"/>
  <c r="BK183" i="2"/>
  <c r="J178" i="2"/>
  <c r="BK176" i="2"/>
  <c r="J172" i="2"/>
  <c r="J169" i="2"/>
  <c r="J166" i="2"/>
  <c r="J163" i="2"/>
  <c r="J161" i="2"/>
  <c r="BK157" i="2"/>
  <c r="BK155" i="2"/>
  <c r="BK150" i="2"/>
  <c r="BK148" i="2"/>
  <c r="BK145" i="2"/>
  <c r="BK143" i="2"/>
  <c r="J136" i="2"/>
  <c r="J230" i="2"/>
  <c r="BK228" i="2"/>
  <c r="J227" i="2"/>
  <c r="J223" i="2"/>
  <c r="BK217" i="2"/>
  <c r="J211" i="2"/>
  <c r="BK205" i="2"/>
  <c r="J199" i="2"/>
  <c r="BK197" i="2"/>
  <c r="J192" i="2"/>
  <c r="BK187" i="2"/>
  <c r="J186" i="2"/>
  <c r="BK179" i="2"/>
  <c r="J177" i="2"/>
  <c r="BK174" i="2"/>
  <c r="J171" i="2"/>
  <c r="BK167" i="2"/>
  <c r="J165" i="2"/>
  <c r="BK162" i="2"/>
  <c r="J160" i="2"/>
  <c r="BK156" i="2"/>
  <c r="BK153" i="2"/>
  <c r="BK151" i="2"/>
  <c r="BK149" i="2"/>
  <c r="BK146" i="2"/>
  <c r="BK144" i="2"/>
  <c r="BK142" i="2"/>
  <c r="J126" i="3"/>
  <c r="J124" i="3"/>
  <c r="J121" i="3"/>
  <c r="BK115" i="3"/>
  <c r="BK112" i="3"/>
  <c r="BK108" i="3"/>
  <c r="J106" i="3"/>
  <c r="J103" i="3"/>
  <c r="J101" i="3"/>
  <c r="BK122" i="3"/>
  <c r="BK116" i="3"/>
  <c r="J114" i="3"/>
  <c r="J110" i="3"/>
  <c r="BK107" i="3"/>
  <c r="BK104" i="3"/>
  <c r="J102" i="3"/>
  <c r="BK100" i="3"/>
  <c r="BK230" i="2"/>
  <c r="BK227" i="2"/>
  <c r="J218" i="2"/>
  <c r="J215" i="2"/>
  <c r="BK209" i="2"/>
  <c r="BK204" i="2"/>
  <c r="BK198" i="2"/>
  <c r="BK196" i="2"/>
  <c r="BK188" i="2"/>
  <c r="BK186" i="2"/>
  <c r="J179" i="2"/>
  <c r="BK177" i="2"/>
  <c r="J174" i="2"/>
  <c r="BK171" i="2"/>
  <c r="J167" i="2"/>
  <c r="BK165" i="2"/>
  <c r="J162" i="2"/>
  <c r="BK160" i="2"/>
  <c r="J156" i="2"/>
  <c r="J151" i="2"/>
  <c r="J149" i="2"/>
  <c r="J146" i="2"/>
  <c r="J144" i="2"/>
  <c r="J142" i="2"/>
  <c r="AS55" i="1"/>
  <c r="BK218" i="2"/>
  <c r="BK215" i="2"/>
  <c r="J209" i="2"/>
  <c r="J204" i="2"/>
  <c r="J198" i="2"/>
  <c r="J196" i="2"/>
  <c r="J188" i="2"/>
  <c r="J183" i="2"/>
  <c r="BK178" i="2"/>
  <c r="J176" i="2"/>
  <c r="BK172" i="2"/>
  <c r="BK169" i="2"/>
  <c r="BK166" i="2"/>
  <c r="BK163" i="2"/>
  <c r="BK161" i="2"/>
  <c r="J157" i="2"/>
  <c r="J155" i="2"/>
  <c r="J153" i="2"/>
  <c r="J150" i="2"/>
  <c r="J148" i="2"/>
  <c r="J145" i="2"/>
  <c r="J143" i="2"/>
  <c r="BK136" i="2"/>
  <c r="BK126" i="3"/>
  <c r="BK124" i="3"/>
  <c r="J122" i="3"/>
  <c r="J116" i="3"/>
  <c r="BK114" i="3"/>
  <c r="BK110" i="3"/>
  <c r="J107" i="3"/>
  <c r="J104" i="3"/>
  <c r="BK102" i="3"/>
  <c r="J100" i="3"/>
  <c r="BK121" i="3"/>
  <c r="J115" i="3"/>
  <c r="J112" i="3"/>
  <c r="J108" i="3"/>
  <c r="BK106" i="3"/>
  <c r="BK103" i="3"/>
  <c r="BK101" i="3"/>
  <c r="P206" i="2" l="1"/>
  <c r="P141" i="2"/>
  <c r="T141" i="2"/>
  <c r="P147" i="2"/>
  <c r="T147" i="2"/>
  <c r="P154" i="2"/>
  <c r="T154" i="2"/>
  <c r="P159" i="2"/>
  <c r="T159" i="2"/>
  <c r="P164" i="2"/>
  <c r="T164" i="2"/>
  <c r="P170" i="2"/>
  <c r="T170" i="2"/>
  <c r="P175" i="2"/>
  <c r="R175" i="2"/>
  <c r="P185" i="2"/>
  <c r="P184" i="2" s="1"/>
  <c r="R185" i="2"/>
  <c r="R184" i="2"/>
  <c r="P195" i="2"/>
  <c r="P194" i="2"/>
  <c r="P193" i="2" s="1"/>
  <c r="T195" i="2"/>
  <c r="T194" i="2"/>
  <c r="T193" i="2"/>
  <c r="BK203" i="2"/>
  <c r="J203" i="2"/>
  <c r="J95" i="2"/>
  <c r="R203" i="2"/>
  <c r="R202" i="2" s="1"/>
  <c r="R201" i="2" s="1"/>
  <c r="R200" i="2" s="1"/>
  <c r="P216" i="2"/>
  <c r="P213" i="2" s="1"/>
  <c r="P212" i="2" s="1"/>
  <c r="T216" i="2"/>
  <c r="T213" i="2"/>
  <c r="T212" i="2" s="1"/>
  <c r="BK226" i="2"/>
  <c r="J226" i="2"/>
  <c r="J110" i="2" s="1"/>
  <c r="R226" i="2"/>
  <c r="R225" i="2"/>
  <c r="R224" i="2" s="1"/>
  <c r="R219" i="2" s="1"/>
  <c r="P99" i="3"/>
  <c r="T99" i="3"/>
  <c r="P105" i="3"/>
  <c r="T105" i="3"/>
  <c r="P113" i="3"/>
  <c r="T113" i="3"/>
  <c r="P120" i="3"/>
  <c r="P119" i="3" s="1"/>
  <c r="P118" i="3" s="1"/>
  <c r="P117" i="3" s="1"/>
  <c r="R120" i="3"/>
  <c r="R119" i="3"/>
  <c r="R118" i="3" s="1"/>
  <c r="R117" i="3" s="1"/>
  <c r="BK141" i="2"/>
  <c r="J141" i="2" s="1"/>
  <c r="J70" i="2" s="1"/>
  <c r="R141" i="2"/>
  <c r="BK147" i="2"/>
  <c r="J147" i="2" s="1"/>
  <c r="J71" i="2" s="1"/>
  <c r="R147" i="2"/>
  <c r="BK154" i="2"/>
  <c r="J154" i="2"/>
  <c r="J73" i="2" s="1"/>
  <c r="R154" i="2"/>
  <c r="BK159" i="2"/>
  <c r="J159" i="2"/>
  <c r="J75" i="2" s="1"/>
  <c r="R159" i="2"/>
  <c r="BK164" i="2"/>
  <c r="J164" i="2" s="1"/>
  <c r="J76" i="2" s="1"/>
  <c r="R164" i="2"/>
  <c r="BK170" i="2"/>
  <c r="J170" i="2"/>
  <c r="J78" i="2" s="1"/>
  <c r="R170" i="2"/>
  <c r="BK175" i="2"/>
  <c r="J175" i="2"/>
  <c r="J80" i="2" s="1"/>
  <c r="T175" i="2"/>
  <c r="BK185" i="2"/>
  <c r="J185" i="2" s="1"/>
  <c r="J85" i="2" s="1"/>
  <c r="T185" i="2"/>
  <c r="T184" i="2" s="1"/>
  <c r="BK195" i="2"/>
  <c r="J195" i="2" s="1"/>
  <c r="J91" i="2" s="1"/>
  <c r="R195" i="2"/>
  <c r="R194" i="2"/>
  <c r="R193" i="2" s="1"/>
  <c r="P203" i="2"/>
  <c r="P202" i="2"/>
  <c r="P201" i="2" s="1"/>
  <c r="P200" i="2" s="1"/>
  <c r="T203" i="2"/>
  <c r="T202" i="2" s="1"/>
  <c r="T201" i="2" s="1"/>
  <c r="T200" i="2" s="1"/>
  <c r="BK216" i="2"/>
  <c r="J216" i="2"/>
  <c r="J103" i="2"/>
  <c r="R216" i="2"/>
  <c r="R213" i="2"/>
  <c r="R212" i="2"/>
  <c r="P226" i="2"/>
  <c r="P225" i="2"/>
  <c r="P224" i="2"/>
  <c r="P219" i="2" s="1"/>
  <c r="T226" i="2"/>
  <c r="T225" i="2" s="1"/>
  <c r="T224" i="2" s="1"/>
  <c r="T219" i="2" s="1"/>
  <c r="BK99" i="3"/>
  <c r="J99" i="3" s="1"/>
  <c r="J65" i="3" s="1"/>
  <c r="R99" i="3"/>
  <c r="BK105" i="3"/>
  <c r="J105" i="3" s="1"/>
  <c r="J66" i="3" s="1"/>
  <c r="R105" i="3"/>
  <c r="BK113" i="3"/>
  <c r="J113" i="3" s="1"/>
  <c r="J69" i="3" s="1"/>
  <c r="R113" i="3"/>
  <c r="BK120" i="3"/>
  <c r="J120" i="3" s="1"/>
  <c r="J73" i="3" s="1"/>
  <c r="T120" i="3"/>
  <c r="T119" i="3" s="1"/>
  <c r="T118" i="3" s="1"/>
  <c r="T117" i="3" s="1"/>
  <c r="BK135" i="2"/>
  <c r="J135" i="2"/>
  <c r="J65" i="2" s="1"/>
  <c r="BK182" i="2"/>
  <c r="J182" i="2"/>
  <c r="J83" i="2"/>
  <c r="BK208" i="2"/>
  <c r="J208" i="2"/>
  <c r="J98" i="2"/>
  <c r="BK210" i="2"/>
  <c r="J210" i="2" s="1"/>
  <c r="J99" i="2" s="1"/>
  <c r="BK214" i="2"/>
  <c r="J214" i="2"/>
  <c r="J102" i="2" s="1"/>
  <c r="BK222" i="2"/>
  <c r="J222" i="2"/>
  <c r="J107" i="2"/>
  <c r="BK229" i="2"/>
  <c r="J229" i="2"/>
  <c r="J111" i="2"/>
  <c r="BK152" i="2"/>
  <c r="J152" i="2" s="1"/>
  <c r="J72" i="2" s="1"/>
  <c r="BK168" i="2"/>
  <c r="J168" i="2"/>
  <c r="J77" i="2" s="1"/>
  <c r="BK173" i="2"/>
  <c r="J173" i="2"/>
  <c r="J79" i="2"/>
  <c r="BK191" i="2"/>
  <c r="J191" i="2"/>
  <c r="J88" i="2"/>
  <c r="BK109" i="3"/>
  <c r="J109" i="3" s="1"/>
  <c r="J67" i="3" s="1"/>
  <c r="BK111" i="3"/>
  <c r="J111" i="3"/>
  <c r="J68" i="3" s="1"/>
  <c r="BK123" i="3"/>
  <c r="J123" i="3" s="1"/>
  <c r="J74" i="3" s="1"/>
  <c r="BK125" i="3"/>
  <c r="J125" i="3"/>
  <c r="J75" i="3"/>
  <c r="E50" i="3"/>
  <c r="J56" i="3"/>
  <c r="BE100" i="3"/>
  <c r="BE102" i="3"/>
  <c r="BE103" i="3"/>
  <c r="BE106" i="3"/>
  <c r="BE110" i="3"/>
  <c r="BE115" i="3"/>
  <c r="J59" i="3"/>
  <c r="BE101" i="3"/>
  <c r="BE104" i="3"/>
  <c r="BE107" i="3"/>
  <c r="BE108" i="3"/>
  <c r="BE112" i="3"/>
  <c r="BE114" i="3"/>
  <c r="BE116" i="3"/>
  <c r="BE121" i="3"/>
  <c r="BE122" i="3"/>
  <c r="BE124" i="3"/>
  <c r="BE126" i="3"/>
  <c r="J59" i="2"/>
  <c r="E121" i="2"/>
  <c r="BE143" i="2"/>
  <c r="BE144" i="2"/>
  <c r="BE145" i="2"/>
  <c r="BE148" i="2"/>
  <c r="BE150" i="2"/>
  <c r="BE157" i="2"/>
  <c r="BE160" i="2"/>
  <c r="BE162" i="2"/>
  <c r="BE165" i="2"/>
  <c r="BE166" i="2"/>
  <c r="BE171" i="2"/>
  <c r="BE174" i="2"/>
  <c r="BE177" i="2"/>
  <c r="BE178" i="2"/>
  <c r="BE183" i="2"/>
  <c r="BE186" i="2"/>
  <c r="BE188" i="2"/>
  <c r="BE192" i="2"/>
  <c r="BE196" i="2"/>
  <c r="BE199" i="2"/>
  <c r="BE204" i="2"/>
  <c r="BE209" i="2"/>
  <c r="BE211" i="2"/>
  <c r="BE217" i="2"/>
  <c r="BE218" i="2"/>
  <c r="BE223" i="2"/>
  <c r="BE227" i="2"/>
  <c r="BE230" i="2"/>
  <c r="J56" i="2"/>
  <c r="BE136" i="2"/>
  <c r="BE142" i="2"/>
  <c r="BE146" i="2"/>
  <c r="BE149" i="2"/>
  <c r="BE151" i="2"/>
  <c r="BE153" i="2"/>
  <c r="BE155" i="2"/>
  <c r="BE156" i="2"/>
  <c r="BE161" i="2"/>
  <c r="BE163" i="2"/>
  <c r="BE167" i="2"/>
  <c r="BE169" i="2"/>
  <c r="BE172" i="2"/>
  <c r="BE176" i="2"/>
  <c r="BE179" i="2"/>
  <c r="BE187" i="2"/>
  <c r="BE197" i="2"/>
  <c r="BE198" i="2"/>
  <c r="BE205" i="2"/>
  <c r="BE215" i="2"/>
  <c r="BE228" i="2"/>
  <c r="J36" i="2"/>
  <c r="AW56" i="1" s="1"/>
  <c r="F38" i="2"/>
  <c r="BC56" i="1" s="1"/>
  <c r="F37" i="2"/>
  <c r="BB56" i="1" s="1"/>
  <c r="AS54" i="1"/>
  <c r="F38" i="3"/>
  <c r="BC57" i="1"/>
  <c r="J36" i="3"/>
  <c r="AW57" i="1"/>
  <c r="F39" i="3"/>
  <c r="BD57" i="1" s="1"/>
  <c r="F36" i="2"/>
  <c r="BA56" i="1"/>
  <c r="F39" i="2"/>
  <c r="BD56" i="1"/>
  <c r="F36" i="3"/>
  <c r="BA57" i="1"/>
  <c r="F37" i="3"/>
  <c r="BB57" i="1"/>
  <c r="P140" i="2" l="1"/>
  <c r="P139" i="2" s="1"/>
  <c r="P138" i="2" s="1"/>
  <c r="P137" i="2" s="1"/>
  <c r="P133" i="2" s="1"/>
  <c r="AU56" i="1" s="1"/>
  <c r="R98" i="3"/>
  <c r="R97" i="3"/>
  <c r="R140" i="2"/>
  <c r="T98" i="3"/>
  <c r="T97" i="3" s="1"/>
  <c r="P98" i="3"/>
  <c r="P97" i="3" s="1"/>
  <c r="AU57" i="1" s="1"/>
  <c r="T158" i="2"/>
  <c r="P158" i="2"/>
  <c r="T140" i="2"/>
  <c r="T139" i="2"/>
  <c r="T138" i="2"/>
  <c r="T137" i="2"/>
  <c r="T133" i="2" s="1"/>
  <c r="R158" i="2"/>
  <c r="BK181" i="2"/>
  <c r="J181" i="2"/>
  <c r="J82" i="2"/>
  <c r="BK184" i="2"/>
  <c r="J184" i="2"/>
  <c r="J84" i="2" s="1"/>
  <c r="BK190" i="2"/>
  <c r="J190" i="2"/>
  <c r="J87" i="2"/>
  <c r="BK202" i="2"/>
  <c r="J202" i="2"/>
  <c r="J94" i="2" s="1"/>
  <c r="BK213" i="2"/>
  <c r="J213" i="2"/>
  <c r="J101" i="2"/>
  <c r="BK221" i="2"/>
  <c r="J221" i="2"/>
  <c r="J106" i="2" s="1"/>
  <c r="BK225" i="2"/>
  <c r="J225" i="2"/>
  <c r="J109" i="2" s="1"/>
  <c r="BK119" i="3"/>
  <c r="BK118" i="3"/>
  <c r="BK117" i="3" s="1"/>
  <c r="J117" i="3" s="1"/>
  <c r="J70" i="3" s="1"/>
  <c r="BK134" i="2"/>
  <c r="J134" i="2"/>
  <c r="J64" i="2"/>
  <c r="BK140" i="2"/>
  <c r="J140" i="2"/>
  <c r="J69" i="2"/>
  <c r="BK158" i="2"/>
  <c r="J158" i="2"/>
  <c r="J74" i="2"/>
  <c r="BK194" i="2"/>
  <c r="J194" i="2"/>
  <c r="J90" i="2"/>
  <c r="BK207" i="2"/>
  <c r="J207" i="2"/>
  <c r="J97" i="2"/>
  <c r="BK98" i="3"/>
  <c r="J98" i="3"/>
  <c r="J64" i="3"/>
  <c r="J35" i="2"/>
  <c r="AV56" i="1" s="1"/>
  <c r="AT56" i="1" s="1"/>
  <c r="BD55" i="1"/>
  <c r="BD54" i="1"/>
  <c r="W33" i="1"/>
  <c r="BB55" i="1"/>
  <c r="AX55" i="1"/>
  <c r="BA55" i="1"/>
  <c r="BA54" i="1" s="1"/>
  <c r="AW54" i="1" s="1"/>
  <c r="AK30" i="1" s="1"/>
  <c r="BC55" i="1"/>
  <c r="AY55" i="1" s="1"/>
  <c r="F35" i="3"/>
  <c r="AZ57" i="1" s="1"/>
  <c r="F35" i="2"/>
  <c r="AZ56" i="1"/>
  <c r="J35" i="3"/>
  <c r="AV57" i="1"/>
  <c r="AT57" i="1"/>
  <c r="R139" i="2" l="1"/>
  <c r="R138" i="2"/>
  <c r="R137" i="2" s="1"/>
  <c r="R133" i="2" s="1"/>
  <c r="BK180" i="2"/>
  <c r="J180" i="2" s="1"/>
  <c r="J81" i="2" s="1"/>
  <c r="BK189" i="2"/>
  <c r="J189" i="2" s="1"/>
  <c r="J86" i="2" s="1"/>
  <c r="BK201" i="2"/>
  <c r="J201" i="2" s="1"/>
  <c r="J93" i="2" s="1"/>
  <c r="BK206" i="2"/>
  <c r="J206" i="2" s="1"/>
  <c r="J96" i="2" s="1"/>
  <c r="BK212" i="2"/>
  <c r="J212" i="2" s="1"/>
  <c r="J100" i="2" s="1"/>
  <c r="BK220" i="2"/>
  <c r="J220" i="2"/>
  <c r="J105" i="2" s="1"/>
  <c r="BK224" i="2"/>
  <c r="J224" i="2" s="1"/>
  <c r="J108" i="2" s="1"/>
  <c r="BK97" i="3"/>
  <c r="J97" i="3" s="1"/>
  <c r="J32" i="3" s="1"/>
  <c r="AG57" i="1" s="1"/>
  <c r="J118" i="3"/>
  <c r="J71" i="3" s="1"/>
  <c r="J119" i="3"/>
  <c r="J72" i="3"/>
  <c r="BK193" i="2"/>
  <c r="J193" i="2"/>
  <c r="J89" i="2" s="1"/>
  <c r="AU55" i="1"/>
  <c r="AU54" i="1" s="1"/>
  <c r="AZ55" i="1"/>
  <c r="AV55" i="1"/>
  <c r="W30" i="1"/>
  <c r="BB54" i="1"/>
  <c r="W31" i="1"/>
  <c r="AW55" i="1"/>
  <c r="BC54" i="1"/>
  <c r="W32" i="1" s="1"/>
  <c r="BK139" i="2" l="1"/>
  <c r="J139" i="2" s="1"/>
  <c r="J68" i="2" s="1"/>
  <c r="J41" i="3"/>
  <c r="J63" i="3"/>
  <c r="BK200" i="2"/>
  <c r="J200" i="2" s="1"/>
  <c r="J92" i="2" s="1"/>
  <c r="BK219" i="2"/>
  <c r="J219" i="2"/>
  <c r="J104" i="2"/>
  <c r="AN57" i="1"/>
  <c r="AT55" i="1"/>
  <c r="AY54" i="1"/>
  <c r="AX54" i="1"/>
  <c r="AZ54" i="1"/>
  <c r="W29" i="1"/>
  <c r="BK138" i="2" l="1"/>
  <c r="J138" i="2" s="1"/>
  <c r="J67" i="2" s="1"/>
  <c r="AV54" i="1"/>
  <c r="AK29" i="1" s="1"/>
  <c r="BK137" i="2" l="1"/>
  <c r="J137" i="2" s="1"/>
  <c r="J66" i="2" s="1"/>
  <c r="AT54" i="1"/>
  <c r="BK133" i="2" l="1"/>
  <c r="J133" i="2" s="1"/>
  <c r="J63" i="2" s="1"/>
  <c r="J32" i="2" l="1"/>
  <c r="AG56" i="1" s="1"/>
  <c r="AG55" i="1" s="1"/>
  <c r="AG54" i="1" s="1"/>
  <c r="AK26" i="1" s="1"/>
  <c r="AN55" i="1" l="1"/>
  <c r="J41" i="2"/>
  <c r="AN56" i="1"/>
  <c r="AK35" i="1"/>
  <c r="AN54" i="1"/>
</calcChain>
</file>

<file path=xl/sharedStrings.xml><?xml version="1.0" encoding="utf-8"?>
<sst xmlns="http://schemas.openxmlformats.org/spreadsheetml/2006/main" count="1752" uniqueCount="514">
  <si>
    <t>Export Komplet</t>
  </si>
  <si>
    <t>VZ</t>
  </si>
  <si>
    <t>2.0</t>
  </si>
  <si>
    <t>ZAMOK</t>
  </si>
  <si>
    <t>False</t>
  </si>
  <si>
    <t>{1222fae5-eacb-49a7-8901-b0ade3dac4c0}</t>
  </si>
  <si>
    <t>0,01</t>
  </si>
  <si>
    <t>21</t>
  </si>
  <si>
    <t>15</t>
  </si>
  <si>
    <t>REKAPITULACE STAVBY</t>
  </si>
  <si>
    <t>v ---  níže se nacházejí doplnkové a pomocné údaje k sestavám  --- v</t>
  </si>
  <si>
    <t>0,001</t>
  </si>
  <si>
    <t>Kód:</t>
  </si>
  <si>
    <t>2001-R04_ZL</t>
  </si>
  <si>
    <t>Stavba:</t>
  </si>
  <si>
    <t>KNL - výstavba objektu pro PET/CT - ZMĚNOVÉ LISTY</t>
  </si>
  <si>
    <t>KSO:</t>
  </si>
  <si>
    <t>8011121</t>
  </si>
  <si>
    <t>CC-CZ:</t>
  </si>
  <si>
    <t>1264</t>
  </si>
  <si>
    <t>Místo:</t>
  </si>
  <si>
    <t>Liberec</t>
  </si>
  <si>
    <t>Datum:</t>
  </si>
  <si>
    <t>31. 1. 2022</t>
  </si>
  <si>
    <t>CZ-CPV:</t>
  </si>
  <si>
    <t>45000000-7</t>
  </si>
  <si>
    <t>CZ-CPA:</t>
  </si>
  <si>
    <t>41.00.28</t>
  </si>
  <si>
    <t>Zadavatel:</t>
  </si>
  <si>
    <t>IČ:</t>
  </si>
  <si>
    <t>27283933</t>
  </si>
  <si>
    <t>Krajská nemocnice Liberec, a.s.</t>
  </si>
  <si>
    <t>DIČ:</t>
  </si>
  <si>
    <t>CZ2728393</t>
  </si>
  <si>
    <t>Zhotovitel:</t>
  </si>
  <si>
    <t>26768607</t>
  </si>
  <si>
    <t>CL-EVANS s.r.o.</t>
  </si>
  <si>
    <t>CZ26768607</t>
  </si>
  <si>
    <t>Projektant:</t>
  </si>
  <si>
    <t>25410482</t>
  </si>
  <si>
    <t>STORING spol. s r. o.</t>
  </si>
  <si>
    <t>CZ25410482</t>
  </si>
  <si>
    <t>True</t>
  </si>
  <si>
    <t>Zpracovatel:</t>
  </si>
  <si>
    <t/>
  </si>
  <si>
    <t xml:space="preserve"> </t>
  </si>
  <si>
    <t>Poznámka:</t>
  </si>
  <si>
    <t>Soupis prací je sestaven s využitím Cenové soustavy ÚRS. Položky, které pochází z této cenové soustavy, jsou ve sloupci 'Cenová soustava' označeny popisem 'CS ÚRS' a úrovní příslušného kalendářního pololetí. Veškeré další informace vymezující popis a podmínky použití těchto položek z Cenové soustavy, které nejsou uvedeny přímo v soupisu prací, jsou neomezeně dálkově k dispozici na webu podminky.urs.cz.</t>
  </si>
  <si>
    <t>Cena bez DPH</t>
  </si>
  <si>
    <t>Sazba daně</t>
  </si>
  <si>
    <t>Základ daně</t>
  </si>
  <si>
    <t>Výše daně</t>
  </si>
  <si>
    <t>DPH</t>
  </si>
  <si>
    <t>základní</t>
  </si>
  <si>
    <t>snížená</t>
  </si>
  <si>
    <t>zákl. přenesená</t>
  </si>
  <si>
    <t>sníž. přenesená</t>
  </si>
  <si>
    <t>nulová</t>
  </si>
  <si>
    <t>Cena s DPH</t>
  </si>
  <si>
    <t>v</t>
  </si>
  <si>
    <t>CZK</t>
  </si>
  <si>
    <t>REKAPITULACE OBJEKTŮ STAVBY A SOUPISŮ PRACÍ</t>
  </si>
  <si>
    <t>Informatívní údaje z listů zakázek</t>
  </si>
  <si>
    <t>Kód</t>
  </si>
  <si>
    <t>Popis</t>
  </si>
  <si>
    <t>Cena bez DPH [CZK]</t>
  </si>
  <si>
    <t>Cena s DPH [CZK]</t>
  </si>
  <si>
    <t>Typ</t>
  </si>
  <si>
    <t>z toho Ostat._x000D_
náklady [CZK]</t>
  </si>
  <si>
    <t>DPH [CZK]</t>
  </si>
  <si>
    <t>Normohodiny [h]</t>
  </si>
  <si>
    <t>DPH základní [CZK]</t>
  </si>
  <si>
    <t>DPH snížená [CZK]</t>
  </si>
  <si>
    <t>DPH základní přenesená_x000D_
[CZK]</t>
  </si>
  <si>
    <t>DPH snížená přenesená_x000D_
[CZK]</t>
  </si>
  <si>
    <t>Základna_x000D_
DPH základní</t>
  </si>
  <si>
    <t>Základna_x000D_
DPH snížená</t>
  </si>
  <si>
    <t>Základna_x000D_
DPH zákl. přenesená</t>
  </si>
  <si>
    <t>Základna_x000D_
DPH sníž. přenesená</t>
  </si>
  <si>
    <t>Základna_x000D_
DPH nulová</t>
  </si>
  <si>
    <t>Náklady stavby celkem</t>
  </si>
  <si>
    <t>D</t>
  </si>
  <si>
    <t>0</t>
  </si>
  <si>
    <t>###NOIMPORT###</t>
  </si>
  <si>
    <t>IMPORT</t>
  </si>
  <si>
    <t>{00000000-0000-0000-0000-000000000000}</t>
  </si>
  <si>
    <t>DOD_05</t>
  </si>
  <si>
    <t>Nedofakturované položky</t>
  </si>
  <si>
    <t>STA</t>
  </si>
  <si>
    <t>1</t>
  </si>
  <si>
    <t>{3b7d8da4-29fa-4d1d-b040-8e9ce043cacd}</t>
  </si>
  <si>
    <t>2</t>
  </si>
  <si>
    <t>/</t>
  </si>
  <si>
    <t>ZL43a</t>
  </si>
  <si>
    <t>Nedofaturované položky z SOD</t>
  </si>
  <si>
    <t>Soupis</t>
  </si>
  <si>
    <t>{b78567d1-b2f6-4c7c-9d71-1128e45756ad}</t>
  </si>
  <si>
    <t>ZL43b</t>
  </si>
  <si>
    <t>Nedofakturované položky z dodatků</t>
  </si>
  <si>
    <t>{5a31f9a6-2f99-481d-a6c4-ec555324ef17}</t>
  </si>
  <si>
    <t>KRYCÍ LIST SOUPISU PRACÍ</t>
  </si>
  <si>
    <t>Objekt:</t>
  </si>
  <si>
    <t>DOD_05 - Nedofakturované položky</t>
  </si>
  <si>
    <t>Soupis:</t>
  </si>
  <si>
    <t>ZL43a - Nedofaturované položky z SOD</t>
  </si>
  <si>
    <t>REKAPITULACE ČLENĚNÍ SOUPISU PRACÍ</t>
  </si>
  <si>
    <t>Kód dílu - Popis</t>
  </si>
  <si>
    <t>Cena celkem [CZK]</t>
  </si>
  <si>
    <t>-1</t>
  </si>
  <si>
    <t>2001/01 - Část 1 - Odstranění objektu R a garáže</t>
  </si>
  <si>
    <t xml:space="preserve">    9 - Ostatní konstrukce a práce, bourání</t>
  </si>
  <si>
    <t>2001/02 - Část 2 - Výstavba objektu pro PET/CT</t>
  </si>
  <si>
    <t xml:space="preserve">    SO 000 - Objekt pro PET/CT</t>
  </si>
  <si>
    <t xml:space="preserve">      D1.01.100 - Architektonicko stavební část</t>
  </si>
  <si>
    <t xml:space="preserve">        HSV - Práce a dodávky HSV</t>
  </si>
  <si>
    <t xml:space="preserve">          4 - Vodorovné konstrukce</t>
  </si>
  <si>
    <t xml:space="preserve">          6 - Úpravy povrchů, podlahy a osazování výplní</t>
  </si>
  <si>
    <t xml:space="preserve">          9 - Ostatní konstrukce a práce, bourání</t>
  </si>
  <si>
    <t xml:space="preserve">          997 - Přesun sutě</t>
  </si>
  <si>
    <t xml:space="preserve">        PSV - Práce a dodávky PSV</t>
  </si>
  <si>
    <t xml:space="preserve">          764 - Konstrukce klempířské</t>
  </si>
  <si>
    <t xml:space="preserve">          766-767 - Dveře</t>
  </si>
  <si>
    <t xml:space="preserve">          767 - Konstrukce zámečnické</t>
  </si>
  <si>
    <t xml:space="preserve">          767-2 - Ostatní prvky</t>
  </si>
  <si>
    <t xml:space="preserve">          767-3 - Ocelové konstrukce</t>
  </si>
  <si>
    <t xml:space="preserve">          776 - Podlahy povlakové</t>
  </si>
  <si>
    <t xml:space="preserve">        D1.04.100 - Zdravotně technické instalace</t>
  </si>
  <si>
    <t xml:space="preserve">          PSV - Práce a dodávky PSV</t>
  </si>
  <si>
    <t xml:space="preserve">            725 - Zdravotechnika - zařizovací předměty</t>
  </si>
  <si>
    <t xml:space="preserve">        D1.04.700 - Silnoproudá elektrotechnika</t>
  </si>
  <si>
    <t xml:space="preserve">          741.003 - Elektroinstalace osvětlení</t>
  </si>
  <si>
    <t xml:space="preserve">        D1.04.800 - Slaboproudá elektrotechnika</t>
  </si>
  <si>
    <t xml:space="preserve">          742.4 - Systém Sestra/Pacient</t>
  </si>
  <si>
    <t xml:space="preserve">            742.401 - Moduly systému</t>
  </si>
  <si>
    <t xml:space="preserve">        D1.06.100 - Terénní úpravy</t>
  </si>
  <si>
    <t xml:space="preserve">          HSV - Práce a dodávky HSV</t>
  </si>
  <si>
    <t xml:space="preserve">            1 - Zemní práce</t>
  </si>
  <si>
    <t xml:space="preserve">      SO 300 - Vodohospodářské stavby</t>
  </si>
  <si>
    <t xml:space="preserve">        SO 303 - Přípojka dešťové kanalizace</t>
  </si>
  <si>
    <t xml:space="preserve">            8 - Trubní vedení</t>
  </si>
  <si>
    <t xml:space="preserve">        SO 306 - Areálový vodovod (suchovod)</t>
  </si>
  <si>
    <t xml:space="preserve">          OST - Areálový vodovod (suchovod) - ostatní</t>
  </si>
  <si>
    <t xml:space="preserve">      SO 500 - Úprava areálových zpevněných ploch a komunikací</t>
  </si>
  <si>
    <t xml:space="preserve">        D1.05.100 - Komunikace a zpevněné plochy</t>
  </si>
  <si>
    <t xml:space="preserve">          0 - Všeobecné konstrukce a práce</t>
  </si>
  <si>
    <t xml:space="preserve">          5 - Komunikace</t>
  </si>
  <si>
    <t xml:space="preserve">      SO 910 - VS Mikrobiologie</t>
  </si>
  <si>
    <t xml:space="preserve">        D1.01.100 - Architektonicko stavební část</t>
  </si>
  <si>
    <t xml:space="preserve">            9 - Ostatní konstrukce a práce, bourání</t>
  </si>
  <si>
    <t xml:space="preserve">        D1.04.300 - Vytápění VS</t>
  </si>
  <si>
    <t xml:space="preserve">            733 - Ústřední vytápění - potrubí</t>
  </si>
  <si>
    <t xml:space="preserve">            783 - Dokončovací práce - nátěry</t>
  </si>
  <si>
    <t>SOUPIS PRACÍ</t>
  </si>
  <si>
    <t>PČ</t>
  </si>
  <si>
    <t>MJ</t>
  </si>
  <si>
    <t>Množství</t>
  </si>
  <si>
    <t>J.cena [CZK]</t>
  </si>
  <si>
    <t>Cenová soustava</t>
  </si>
  <si>
    <t>J. Nh [h]</t>
  </si>
  <si>
    <t>Nh celkem [h]</t>
  </si>
  <si>
    <t>J. hmotnost [t]</t>
  </si>
  <si>
    <t>Hmotnost celkem [t]</t>
  </si>
  <si>
    <t>J. suť [t]</t>
  </si>
  <si>
    <t>Suť Celkem [t]</t>
  </si>
  <si>
    <t>Náklady soupisu celkem</t>
  </si>
  <si>
    <t>2001/01</t>
  </si>
  <si>
    <t>Část 1 - Odstranění objektu R a garáže</t>
  </si>
  <si>
    <t>ROZPOCET</t>
  </si>
  <si>
    <t>9</t>
  </si>
  <si>
    <t>Ostatní konstrukce a práce, bourání</t>
  </si>
  <si>
    <t>K</t>
  </si>
  <si>
    <t>980011020.1</t>
  </si>
  <si>
    <t>Vodovodní přípojka - odborné odpojení dle požadavků správce sítě - kompletní provedení - vyříznutí asfaltu v šířce 1m, vyhloubení rýhy na úroveň potrubí, zpětný zásyp, zapravení komunikace vč. znovuosazení obruby, ozn. na koo.výkrese Ov</t>
  </si>
  <si>
    <t>m</t>
  </si>
  <si>
    <t>4</t>
  </si>
  <si>
    <t>-702015064</t>
  </si>
  <si>
    <t>2001/02</t>
  </si>
  <si>
    <t>Část 2 - Výstavba objektu pro PET/CT</t>
  </si>
  <si>
    <t>SO 000</t>
  </si>
  <si>
    <t>Objekt pro PET/CT</t>
  </si>
  <si>
    <t>D1.01.100</t>
  </si>
  <si>
    <t>Architektonicko stavební část</t>
  </si>
  <si>
    <t>HSV</t>
  </si>
  <si>
    <t>Práce a dodávky HSV</t>
  </si>
  <si>
    <t>3</t>
  </si>
  <si>
    <t>Vodorovné konstrukce</t>
  </si>
  <si>
    <t>69</t>
  </si>
  <si>
    <t>411354245</t>
  </si>
  <si>
    <t>Bednění stropů ztracené z hraněných trapézových vln v 60 mm plech pozinkovaný tl 0,75 mm</t>
  </si>
  <si>
    <t>m2</t>
  </si>
  <si>
    <t>5</t>
  </si>
  <si>
    <t>82454381</t>
  </si>
  <si>
    <t>80</t>
  </si>
  <si>
    <t>430321515</t>
  </si>
  <si>
    <t>Schodišťová konstrukce a rampa ze ŽB tř. C 20/25</t>
  </si>
  <si>
    <t>m3</t>
  </si>
  <si>
    <t>1057854854</t>
  </si>
  <si>
    <t>81</t>
  </si>
  <si>
    <t>430361821</t>
  </si>
  <si>
    <t>Výztuž schodišťové konstrukce a rampy betonářskou ocelí 10 505</t>
  </si>
  <si>
    <t>t</t>
  </si>
  <si>
    <t>-2145407830</t>
  </si>
  <si>
    <t>84</t>
  </si>
  <si>
    <t>434351141</t>
  </si>
  <si>
    <t>Zřízení bednění stupňů přímočarých schodišť</t>
  </si>
  <si>
    <t>935527748</t>
  </si>
  <si>
    <t>85</t>
  </si>
  <si>
    <t>434351142</t>
  </si>
  <si>
    <t>Odstranění bednění stupňů přímočarých schodišť</t>
  </si>
  <si>
    <t>1977305904</t>
  </si>
  <si>
    <t>6</t>
  </si>
  <si>
    <t>Úpravy povrchů, podlahy a osazování výplní</t>
  </si>
  <si>
    <t>87</t>
  </si>
  <si>
    <t>612131101</t>
  </si>
  <si>
    <t>Podkladní a spojovací vrstva vnitřních omítaných ploch cementový postřik nanášený ručně celoplošně stěn</t>
  </si>
  <si>
    <t>1257943516</t>
  </si>
  <si>
    <t>88</t>
  </si>
  <si>
    <t>612321141</t>
  </si>
  <si>
    <t>Vápenocementová omítka štuková dvouvrstvá vnitřních stěn nanášená ručně</t>
  </si>
  <si>
    <t>1145335489</t>
  </si>
  <si>
    <t>95</t>
  </si>
  <si>
    <t>622221001</t>
  </si>
  <si>
    <t>Montáž kontaktního zateplení lepením a mechanickým kotvením z desek z minerální vlny s podélnou orientací vláken na vnější stěny, tloušťky desek do 40 mm</t>
  </si>
  <si>
    <t>-1698469263</t>
  </si>
  <si>
    <t>96</t>
  </si>
  <si>
    <t>M</t>
  </si>
  <si>
    <t>63151518</t>
  </si>
  <si>
    <t>deska tepelně izolační minerální kontaktních fasád podélné vlákno λ=0,036 tl 40mm</t>
  </si>
  <si>
    <t>8</t>
  </si>
  <si>
    <t>-1200197720</t>
  </si>
  <si>
    <t>142</t>
  </si>
  <si>
    <t>977211111</t>
  </si>
  <si>
    <t>Řezání stěnovou pilou ŽB kcí s výztuží průměru do 16 mm hl do 200 mm</t>
  </si>
  <si>
    <t>1684173004</t>
  </si>
  <si>
    <t>997</t>
  </si>
  <si>
    <t>Přesun sutě</t>
  </si>
  <si>
    <t>154</t>
  </si>
  <si>
    <t>997013501</t>
  </si>
  <si>
    <t>Odvoz suti a vybouraných hmot na skládku nebo meziskládku se složením, na vzdálenost do 1 km</t>
  </si>
  <si>
    <t>-954771611</t>
  </si>
  <si>
    <t>155</t>
  </si>
  <si>
    <t>997013509</t>
  </si>
  <si>
    <t>Příplatek k odvozu suti a vybouraných hmot na skládku ZKD 1 km přes 1 km</t>
  </si>
  <si>
    <t>1475783979</t>
  </si>
  <si>
    <t>156</t>
  </si>
  <si>
    <t>997013601</t>
  </si>
  <si>
    <t>Poplatek za uložení na skládce (skládkovné) stavebního odpadu betonového kód odpadu 17 01 01</t>
  </si>
  <si>
    <t>-1973512986</t>
  </si>
  <si>
    <t>PSV</t>
  </si>
  <si>
    <t>Práce a dodávky PSV</t>
  </si>
  <si>
    <t>764</t>
  </si>
  <si>
    <t>Konstrukce klempířské</t>
  </si>
  <si>
    <t>270</t>
  </si>
  <si>
    <t>764-KPL/104</t>
  </si>
  <si>
    <t>D +M vnější oplechování zídky rampy, hliníkový eloxovaný plech tl. 2mm, RAL 9006 r.š.510 - podrobný popis viz tabulka zámečnických prvků ozn. KPL/104</t>
  </si>
  <si>
    <t>16</t>
  </si>
  <si>
    <t>-1864539522</t>
  </si>
  <si>
    <t>271</t>
  </si>
  <si>
    <t>764-KPL/105</t>
  </si>
  <si>
    <t>D +M vnější oplechování zídky rampy, hliníkový eloxovaný plech tl. 2mm, RAL 9006 r.š.310 - podrobný popis viz tabulka zámečnických prvků ozn. KPL/105</t>
  </si>
  <si>
    <t>-1001548462</t>
  </si>
  <si>
    <t>279</t>
  </si>
  <si>
    <t>764-KPL/208</t>
  </si>
  <si>
    <t>D +M vnější oplechování - parapet dveří Rš 200mm, pozinkovaný plech tl.1,5mm, stříbrná barva RAL 9006 - podrobný popis viz tabulka zámečnických prvků ozn. KPL/208</t>
  </si>
  <si>
    <t>-1221253736</t>
  </si>
  <si>
    <t>282</t>
  </si>
  <si>
    <t>998764102</t>
  </si>
  <si>
    <t>Přesun hmot tonážní pro konstrukce klempířské v objektech v do 12 m</t>
  </si>
  <si>
    <t>-1002442773</t>
  </si>
  <si>
    <t>766-767</t>
  </si>
  <si>
    <t>Dveře</t>
  </si>
  <si>
    <t>329</t>
  </si>
  <si>
    <t>766-030</t>
  </si>
  <si>
    <t>D + M Dveře jednokřídlé,900x2100mm levé, DTD s laminacÍ HPL, ocelová zárubeň - podrobný popis viz Tabulka dveří ozn. Di030</t>
  </si>
  <si>
    <t>kus</t>
  </si>
  <si>
    <t>750582079</t>
  </si>
  <si>
    <t>332</t>
  </si>
  <si>
    <t>766-033</t>
  </si>
  <si>
    <t>D + M Dveře jednokřídlé,800x2100mm pravé, DTD s laminacÍ HPL, ocelová zárubeň - podrobný popis viz Tabulka dveří ozn. Di033</t>
  </si>
  <si>
    <t>-2099153743</t>
  </si>
  <si>
    <t>335</t>
  </si>
  <si>
    <t>766-036</t>
  </si>
  <si>
    <t>D + M Dveře jednokřídlé,900x2100mm levé, DTD s laminacÍ HPL, ocelová zárubeň - podrobný popis viz Tabulka dveří ozn. Di036</t>
  </si>
  <si>
    <t>1884402073</t>
  </si>
  <si>
    <t>767</t>
  </si>
  <si>
    <t>Konstrukce zámečnické</t>
  </si>
  <si>
    <t>413</t>
  </si>
  <si>
    <t>767-Z007</t>
  </si>
  <si>
    <t>D + M Ocelové zábradlí umístěné na venkovním upravovaném schodišti k objektu O Konstrukce nakreslena na výkrese : D1.02.100-257 , Podrobný popis viz Výpis zámečnických prvků D1.01. - 153 ozn Z007</t>
  </si>
  <si>
    <t>kg</t>
  </si>
  <si>
    <t>-1823509717</t>
  </si>
  <si>
    <t>767-2</t>
  </si>
  <si>
    <t>Ostatní prvky</t>
  </si>
  <si>
    <t>490</t>
  </si>
  <si>
    <t>767-2-OV052</t>
  </si>
  <si>
    <t>D + M nerezová konstrukce pro zavěšení omyvatelného závěsu, tvořená nerezovým lankem průměru 8mm celkové délky 3,80 bm - Podrobný popis viz Výpis ostatních prvků D1.01.100 - 155 oz. OV052</t>
  </si>
  <si>
    <t>911280393</t>
  </si>
  <si>
    <t>498</t>
  </si>
  <si>
    <t>767-2-OV060</t>
  </si>
  <si>
    <t>D + M Střešní pojistný přepad 100x300 mm délky 600 mm. PVC manžeta a PVC chrlič, barva bílá. - Podrobný popis viz Výpis ostatních prvků D1.01.100 - 155 oz. OV060</t>
  </si>
  <si>
    <t>-193818499</t>
  </si>
  <si>
    <t>767-3</t>
  </si>
  <si>
    <t>Ocelové konstrukce</t>
  </si>
  <si>
    <t>516</t>
  </si>
  <si>
    <t>998767102</t>
  </si>
  <si>
    <t>Přesun hmot tonážní pro zámečnické konstrukce v objektech v do 12 m</t>
  </si>
  <si>
    <t>-1163677527</t>
  </si>
  <si>
    <t>776</t>
  </si>
  <si>
    <t>Podlahy povlakové</t>
  </si>
  <si>
    <t>573</t>
  </si>
  <si>
    <t>776141111.2</t>
  </si>
  <si>
    <t xml:space="preserve">Příprava podkladu vyrovnání samonivelační stěrkou podlah elektrostaticky vodivých min.pevnosti 20 MPa, tloušťky do 3 mm včetně vyrovnání případných výtluků. Výběr materiálů dle systémové skladby. </t>
  </si>
  <si>
    <t>325424231</t>
  </si>
  <si>
    <t>543</t>
  </si>
  <si>
    <t>776221111.1</t>
  </si>
  <si>
    <t xml:space="preserve">Lepení pásů z PVC standardním lepidlem </t>
  </si>
  <si>
    <t>1727891149</t>
  </si>
  <si>
    <t>545</t>
  </si>
  <si>
    <t>776221121</t>
  </si>
  <si>
    <t>Lepení elektrostaticky vodivých pásů z PVC standardním lepidlem</t>
  </si>
  <si>
    <t>-841611626</t>
  </si>
  <si>
    <t>550</t>
  </si>
  <si>
    <t>776421111</t>
  </si>
  <si>
    <t>Montáž vytažených soklů obvodových lepených na systémové lišty</t>
  </si>
  <si>
    <t>1480147441</t>
  </si>
  <si>
    <t>D1.04.100</t>
  </si>
  <si>
    <t>Zdravotně technické instalace</t>
  </si>
  <si>
    <t>725</t>
  </si>
  <si>
    <t>Zdravotechnika - zařizovací předměty</t>
  </si>
  <si>
    <t>89</t>
  </si>
  <si>
    <t>725319111</t>
  </si>
  <si>
    <t>Montáž dřezu ostatních typů</t>
  </si>
  <si>
    <t>soubor</t>
  </si>
  <si>
    <t>265490687</t>
  </si>
  <si>
    <t>D1.04.700</t>
  </si>
  <si>
    <t>Silnoproudá elektrotechnika</t>
  </si>
  <si>
    <t>741.003</t>
  </si>
  <si>
    <t>Elektroinstalace osvětlení</t>
  </si>
  <si>
    <t>41</t>
  </si>
  <si>
    <t>741003.008</t>
  </si>
  <si>
    <t>G - Příprava pro svítidlo, ukončeno volným vývodem a svorkami; dodávka + montáž</t>
  </si>
  <si>
    <t>ks</t>
  </si>
  <si>
    <t>1054902330</t>
  </si>
  <si>
    <t>46</t>
  </si>
  <si>
    <t>741003.013</t>
  </si>
  <si>
    <t>Svítidlo pod kuchyňskou linku se spínačem a vidlicí; dodávka + montáž</t>
  </si>
  <si>
    <t>-184787019</t>
  </si>
  <si>
    <t>51</t>
  </si>
  <si>
    <t>741003.018</t>
  </si>
  <si>
    <t>P2 - SVÍTIDLO NÁSTĚNNÉ / LED / 5,8W / IP65 / EM3h / PIKTOGRAM; dodávka + montáž</t>
  </si>
  <si>
    <t>-1703774340</t>
  </si>
  <si>
    <t>D1.04.800</t>
  </si>
  <si>
    <t>Slaboproudá elektrotechnika</t>
  </si>
  <si>
    <t>742.4</t>
  </si>
  <si>
    <t>Systém Sestra/Pacient</t>
  </si>
  <si>
    <t>742.401</t>
  </si>
  <si>
    <t>Moduly systému</t>
  </si>
  <si>
    <t>119</t>
  </si>
  <si>
    <t>742401.005</t>
  </si>
  <si>
    <t>Orientační / signalizační světlo před imobil. WC např. SCHRACK lv1; dodávka + montáž</t>
  </si>
  <si>
    <t>-69199195</t>
  </si>
  <si>
    <t>D1.06.100</t>
  </si>
  <si>
    <t>Terénní úpravy</t>
  </si>
  <si>
    <t>Zemní práce</t>
  </si>
  <si>
    <t>122351505</t>
  </si>
  <si>
    <t>Odkopávky a prokopávky zapažené v hornině třídy těžitelnosti II, skupiny 4 objem do 1000 m3 strojně</t>
  </si>
  <si>
    <t>-1800154532</t>
  </si>
  <si>
    <t>13</t>
  </si>
  <si>
    <t>162751157</t>
  </si>
  <si>
    <t>Vodorovné přemístění do 10000 m výkopku/sypaniny z horniny třídy těžitelnosti III, skupiny 6 a 7</t>
  </si>
  <si>
    <t>-95495549</t>
  </si>
  <si>
    <t>14</t>
  </si>
  <si>
    <t>162751159</t>
  </si>
  <si>
    <t>Příplatek k vodorovnému přemístění výkopku/sypaniny z horniny třídy těžitelnosti III, skupiny 6 a 7 ZKD 1000 m přes 10000 m</t>
  </si>
  <si>
    <t>1238570534</t>
  </si>
  <si>
    <t>171201231</t>
  </si>
  <si>
    <t>Poplatek za uložení zeminy a kamení na recyklační skládce (skládkovné) kód odpadu 17 05 04</t>
  </si>
  <si>
    <t>1712585424</t>
  </si>
  <si>
    <t>SO 300</t>
  </si>
  <si>
    <t>Vodohospodářské stavby</t>
  </si>
  <si>
    <t>SO 303</t>
  </si>
  <si>
    <t>Přípojka dešťové kanalizace</t>
  </si>
  <si>
    <t>Trubní vedení</t>
  </si>
  <si>
    <t>60</t>
  </si>
  <si>
    <t>59224348</t>
  </si>
  <si>
    <t>těsnění elastomerové pro spojení šachetních dílů DN 1000</t>
  </si>
  <si>
    <t>-1718665888</t>
  </si>
  <si>
    <t>65</t>
  </si>
  <si>
    <t>428210323</t>
  </si>
  <si>
    <t>SO 306</t>
  </si>
  <si>
    <t>Areálový vodovod (suchovod)</t>
  </si>
  <si>
    <t>36</t>
  </si>
  <si>
    <t>89972-R</t>
  </si>
  <si>
    <t>Laboratorní zkoušky pitné vody</t>
  </si>
  <si>
    <t>-1649139886</t>
  </si>
  <si>
    <t>OST</t>
  </si>
  <si>
    <t>Areálový vodovod (suchovod) - ostatní</t>
  </si>
  <si>
    <t>OST.018</t>
  </si>
  <si>
    <t>Zaškolení obsluhy včetně vyhotovení protokolu o zaškolení</t>
  </si>
  <si>
    <t>hod</t>
  </si>
  <si>
    <t>262144</t>
  </si>
  <si>
    <t>-781652740</t>
  </si>
  <si>
    <t>SO 500</t>
  </si>
  <si>
    <t>Úprava areálových zpevněných ploch a komunikací</t>
  </si>
  <si>
    <t>D1.05.100</t>
  </si>
  <si>
    <t>Komunikace a zpevněné plochy</t>
  </si>
  <si>
    <t>Všeobecné konstrukce a práce</t>
  </si>
  <si>
    <t>7</t>
  </si>
  <si>
    <t>02950</t>
  </si>
  <si>
    <t>OSTATNÍ POŽADAVKY - POSUDKY, KONTROLY, REVIZNÍ ZPRÁVY - konzultace s hydrogeologem (pouze na vyžádání a dle potřeby) - odborný odhad</t>
  </si>
  <si>
    <t>HOD</t>
  </si>
  <si>
    <t>1054325902</t>
  </si>
  <si>
    <t>Komunikace</t>
  </si>
  <si>
    <t>48</t>
  </si>
  <si>
    <t>58251</t>
  </si>
  <si>
    <t>DLÁŽDĚNÉ KRYTY Z BETONOVÝCH DLAŽDIC DO LOŽE Z KAMENIVA, lemování var. a signálních pásů 255x255 mm, 10% navíc</t>
  </si>
  <si>
    <t>M2</t>
  </si>
  <si>
    <t>-91652798</t>
  </si>
  <si>
    <t>49</t>
  </si>
  <si>
    <t>58251a</t>
  </si>
  <si>
    <t>DLÁŽDĚNÉ KRYTY Z BETONOVÝCH DLAŽDIC DO LOŽE Z KAMENIVA, prvky se spec. hmatovou úpravou barevně odlišné od realizovaných povrchů 60x60x30</t>
  </si>
  <si>
    <t>-1642072097</t>
  </si>
  <si>
    <t>SO 910</t>
  </si>
  <si>
    <t>VS Mikrobiologie</t>
  </si>
  <si>
    <t>31</t>
  </si>
  <si>
    <t>-763720581</t>
  </si>
  <si>
    <t>D1.04.300</t>
  </si>
  <si>
    <t>Vytápění VS</t>
  </si>
  <si>
    <t>733</t>
  </si>
  <si>
    <t>Ústřední vytápění - potrubí</t>
  </si>
  <si>
    <t>52</t>
  </si>
  <si>
    <t>733121225</t>
  </si>
  <si>
    <t>Potrubí ocelové hladké bezešvé v kotelnách nebo strojovnách D 89x3,6</t>
  </si>
  <si>
    <t>-841482511</t>
  </si>
  <si>
    <t>733190225</t>
  </si>
  <si>
    <t>Zkouška těsnosti potrubí ocelové hladké přes D 60,3x2,9 do D 89x5,0</t>
  </si>
  <si>
    <t>542781333</t>
  </si>
  <si>
    <t>783</t>
  </si>
  <si>
    <t>Dokončovací práce - nátěry</t>
  </si>
  <si>
    <t>111</t>
  </si>
  <si>
    <t>783425428</t>
  </si>
  <si>
    <t>Nátěry potrubí ocelového</t>
  </si>
  <si>
    <t>1902263840</t>
  </si>
  <si>
    <t>ZL43b - Nedofakturované položky z dodatků</t>
  </si>
  <si>
    <t>DOD_02 - Dodatek č.2</t>
  </si>
  <si>
    <t xml:space="preserve">    ZL05 a - ARCH URS</t>
  </si>
  <si>
    <t xml:space="preserve">    ZL05b - ARCH R POL</t>
  </si>
  <si>
    <t xml:space="preserve">    ZL 05e - Vytápění VS URS</t>
  </si>
  <si>
    <t xml:space="preserve">    ZL05f - ZTI URS</t>
  </si>
  <si>
    <t xml:space="preserve">    ZL05i - Elektro Silno R pol</t>
  </si>
  <si>
    <t>DOD_04 - Dodatek č.4</t>
  </si>
  <si>
    <t xml:space="preserve">    ZL36 - Medicínská technologie</t>
  </si>
  <si>
    <t xml:space="preserve">      4 - VRN</t>
  </si>
  <si>
    <t xml:space="preserve">        0.30001 - Zařízení staveniště</t>
  </si>
  <si>
    <t xml:space="preserve">        0.60001 - Územní vlivy</t>
  </si>
  <si>
    <t xml:space="preserve">        VRN4 - Inženýrská činnost</t>
  </si>
  <si>
    <t>DOD_02</t>
  </si>
  <si>
    <t>Dodatek č.2</t>
  </si>
  <si>
    <t>ZL05 a</t>
  </si>
  <si>
    <t>ARCH URS</t>
  </si>
  <si>
    <t>311113132</t>
  </si>
  <si>
    <t>Nosná zeď tl do 200 mm z hladkých tvárnic ztraceného bednění včetně výplně z betonu tř. C 16/20</t>
  </si>
  <si>
    <t>-1789368564</t>
  </si>
  <si>
    <t>684063153</t>
  </si>
  <si>
    <t>1068031963</t>
  </si>
  <si>
    <t>-1643390528</t>
  </si>
  <si>
    <t>162362609</t>
  </si>
  <si>
    <t>ZL05b</t>
  </si>
  <si>
    <t>ARCH R POL</t>
  </si>
  <si>
    <t>514263428</t>
  </si>
  <si>
    <t>258155162</t>
  </si>
  <si>
    <t>1988985017</t>
  </si>
  <si>
    <t>ZL 05e</t>
  </si>
  <si>
    <t>Vytápění VS URS</t>
  </si>
  <si>
    <t>164746472</t>
  </si>
  <si>
    <t>ZL05f</t>
  </si>
  <si>
    <t>ZTI URS</t>
  </si>
  <si>
    <t>2141275816</t>
  </si>
  <si>
    <t>ZL05i</t>
  </si>
  <si>
    <t>Elektro Silno R pol</t>
  </si>
  <si>
    <t>38</t>
  </si>
  <si>
    <t>741003.005</t>
  </si>
  <si>
    <t>D - SVÍTIDLO PRŮMYSLOVÉ PŘISAZENÉ / LED / 34W / 4000K / Ra 80 / IP66 / EVG, vstupní napětí 220-240V, udržovaná hodnota světelného toku po dobu životnosti 4500 lm, CRI&gt;80, polykarbonát, optická část UV stabilizována, minimální délka svítidla 1500mm, vyzařování celkově max 150°, maximální příkon včetně zdroje 35W, PFC&gt;0,95, životnost svítidla dle TM21 (IEC) min. 50000 hodin, rozsah provozních teplot bez ztráty záruky a parametrů 0°C-44°C,plná záruka 5 let bez vymezení výrobcem; dodávka + montáž</t>
  </si>
  <si>
    <t>1789187137</t>
  </si>
  <si>
    <t>-80046472</t>
  </si>
  <si>
    <t>910588887</t>
  </si>
  <si>
    <t>DOD_04</t>
  </si>
  <si>
    <t>Dodatek č.4</t>
  </si>
  <si>
    <t>ZL36</t>
  </si>
  <si>
    <t>Medicínská technologie</t>
  </si>
  <si>
    <t>VRN</t>
  </si>
  <si>
    <t>0.30001</t>
  </si>
  <si>
    <t>Zařízení staveniště</t>
  </si>
  <si>
    <t>17</t>
  </si>
  <si>
    <t>0.30001x02</t>
  </si>
  <si>
    <t>Oplocení staveniště po celou dobu stavby včetně vjezdů a vstupů. Oplocení výšky 1,80 m, neprůhledné, staticky zajištěno proti povětrnostním vlivům, branka a brána zamykatelná.</t>
  </si>
  <si>
    <t>bm</t>
  </si>
  <si>
    <t>-496757279</t>
  </si>
  <si>
    <t>030001000</t>
  </si>
  <si>
    <t>Zařízení staveniště v minimální skladbě 1 ks buňky kancelářské, 1 ks buňky šatní pro zaměstnance, 1 ks skladového kontejneru po celou dobu stavby.</t>
  </si>
  <si>
    <t>580707015</t>
  </si>
  <si>
    <t>0.60001</t>
  </si>
  <si>
    <t>Územní vlivy</t>
  </si>
  <si>
    <t>27</t>
  </si>
  <si>
    <t>0.60001x01</t>
  </si>
  <si>
    <t>Zajištění bezpečnosti při plnění předmětu zakázky a zajištění ochrany životního prostředí zhotovitelem v průběhu realizace bez ovlivnění a nepříznivých dopadů na životní prostředí a okolí</t>
  </si>
  <si>
    <t>-1997787322</t>
  </si>
  <si>
    <t>VRN4</t>
  </si>
  <si>
    <t>Inženýrská činnost</t>
  </si>
  <si>
    <t>837</t>
  </si>
  <si>
    <t>045203000</t>
  </si>
  <si>
    <t>Kompletační a koordinační činnost</t>
  </si>
  <si>
    <t>Kč</t>
  </si>
  <si>
    <t>-1056093549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</si>
</sst>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%"/>
    <numFmt numFmtId="165" formatCode="dd\.mm\.yyyy"/>
    <numFmt numFmtId="166" formatCode="#,##0.00000"/>
    <numFmt numFmtId="167" formatCode="#,##0.000"/>
  </numFmts>
  <fonts count="33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i/>
      <sz val="8"/>
      <color rgb="FF003366"/>
      <name val="Arial CE"/>
    </font>
    <font>
      <sz val="8"/>
      <color rgb="FFFFFFFF"/>
      <name val="Arial CE"/>
    </font>
    <font>
      <b/>
      <sz val="14"/>
      <name val="Arial CE"/>
    </font>
    <font>
      <sz val="8"/>
      <color rgb="FF3366FF"/>
      <name val="Arial CE"/>
    </font>
    <font>
      <b/>
      <sz val="10"/>
      <name val="Arial CE"/>
    </font>
    <font>
      <b/>
      <sz val="10"/>
      <color rgb="FF96969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2"/>
      <name val="Arial CE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8"/>
      <color theme="10"/>
      <name val="Wingdings 2"/>
    </font>
    <font>
      <b/>
      <sz val="10"/>
      <color rgb="FF003366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</borders>
  <cellStyleXfs count="2">
    <xf numFmtId="0" fontId="0" fillId="0" borderId="0"/>
    <xf numFmtId="0" fontId="32" fillId="0" borderId="0" applyNumberFormat="0" applyFill="0" applyBorder="0" applyAlignment="0" applyProtection="0"/>
  </cellStyleXfs>
  <cellXfs count="20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/>
    <xf numFmtId="0" fontId="9" fillId="0" borderId="0" xfId="0" applyFont="1"/>
    <xf numFmtId="0" fontId="1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 wrapText="1"/>
    </xf>
    <xf numFmtId="0" fontId="0" fillId="0" borderId="4" xfId="0" applyBorder="1"/>
    <xf numFmtId="0" fontId="0" fillId="0" borderId="3" xfId="0" applyBorder="1" applyAlignment="1">
      <alignment vertical="center"/>
    </xf>
    <xf numFmtId="0" fontId="13" fillId="0" borderId="5" xfId="0" applyFont="1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vertical="center"/>
    </xf>
    <xf numFmtId="0" fontId="0" fillId="2" borderId="0" xfId="0" applyFill="1" applyAlignment="1">
      <alignment vertical="center"/>
    </xf>
    <xf numFmtId="0" fontId="4" fillId="2" borderId="6" xfId="0" applyFont="1" applyFill="1" applyBorder="1" applyAlignment="1">
      <alignment horizontal="left" vertical="center"/>
    </xf>
    <xf numFmtId="0" fontId="0" fillId="2" borderId="7" xfId="0" applyFill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13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16" fillId="0" borderId="0" xfId="0" applyFont="1" applyAlignment="1">
      <alignment horizontal="left" vertical="center"/>
    </xf>
    <xf numFmtId="0" fontId="0" fillId="0" borderId="15" xfId="0" applyBorder="1" applyAlignment="1">
      <alignment vertical="center"/>
    </xf>
    <xf numFmtId="0" fontId="0" fillId="3" borderId="7" xfId="0" applyFill="1" applyBorder="1" applyAlignment="1">
      <alignment vertical="center"/>
    </xf>
    <xf numFmtId="0" fontId="17" fillId="3" borderId="8" xfId="0" applyFont="1" applyFill="1" applyBorder="1" applyAlignment="1">
      <alignment horizontal="center" vertical="center"/>
    </xf>
    <xf numFmtId="0" fontId="18" fillId="0" borderId="16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4" fillId="0" borderId="3" xfId="0" applyFont="1" applyBorder="1" applyAlignment="1">
      <alignment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vertical="center"/>
    </xf>
    <xf numFmtId="4" fontId="19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4" fontId="15" fillId="0" borderId="14" xfId="0" applyNumberFormat="1" applyFont="1" applyBorder="1" applyAlignment="1">
      <alignment vertical="center"/>
    </xf>
    <xf numFmtId="4" fontId="15" fillId="0" borderId="0" xfId="0" applyNumberFormat="1" applyFont="1" applyAlignment="1">
      <alignment vertical="center"/>
    </xf>
    <xf numFmtId="166" fontId="15" fillId="0" borderId="0" xfId="0" applyNumberFormat="1" applyFont="1" applyAlignment="1">
      <alignment vertical="center"/>
    </xf>
    <xf numFmtId="4" fontId="15" fillId="0" borderId="15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5" fillId="0" borderId="3" xfId="0" applyFont="1" applyBorder="1" applyAlignment="1">
      <alignment vertical="center"/>
    </xf>
    <xf numFmtId="0" fontId="21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" fontId="23" fillId="0" borderId="14" xfId="0" applyNumberFormat="1" applyFont="1" applyBorder="1" applyAlignment="1">
      <alignment vertical="center"/>
    </xf>
    <xf numFmtId="4" fontId="23" fillId="0" borderId="0" xfId="0" applyNumberFormat="1" applyFont="1" applyAlignment="1">
      <alignment vertical="center"/>
    </xf>
    <xf numFmtId="166" fontId="23" fillId="0" borderId="0" xfId="0" applyNumberFormat="1" applyFont="1" applyAlignment="1">
      <alignment vertical="center"/>
    </xf>
    <xf numFmtId="4" fontId="23" fillId="0" borderId="15" xfId="0" applyNumberFormat="1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24" fillId="0" borderId="0" xfId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" fontId="1" fillId="0" borderId="14" xfId="0" applyNumberFormat="1" applyFont="1" applyBorder="1" applyAlignment="1">
      <alignment vertical="center"/>
    </xf>
    <xf numFmtId="4" fontId="1" fillId="0" borderId="0" xfId="0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4" fontId="1" fillId="0" borderId="15" xfId="0" applyNumberFormat="1" applyFont="1" applyBorder="1" applyAlignment="1">
      <alignment vertical="center"/>
    </xf>
    <xf numFmtId="4" fontId="1" fillId="0" borderId="19" xfId="0" applyNumberFormat="1" applyFont="1" applyBorder="1" applyAlignment="1">
      <alignment vertical="center"/>
    </xf>
    <xf numFmtId="4" fontId="1" fillId="0" borderId="20" xfId="0" applyNumberFormat="1" applyFont="1" applyBorder="1" applyAlignment="1">
      <alignment vertical="center"/>
    </xf>
    <xf numFmtId="166" fontId="1" fillId="0" borderId="20" xfId="0" applyNumberFormat="1" applyFont="1" applyBorder="1" applyAlignment="1">
      <alignment vertical="center"/>
    </xf>
    <xf numFmtId="4" fontId="1" fillId="0" borderId="21" xfId="0" applyNumberFormat="1" applyFont="1" applyBorder="1" applyAlignment="1">
      <alignment vertical="center"/>
    </xf>
    <xf numFmtId="0" fontId="26" fillId="0" borderId="0" xfId="0" applyFont="1" applyAlignment="1">
      <alignment horizontal="left" vertical="center"/>
    </xf>
    <xf numFmtId="0" fontId="0" fillId="0" borderId="3" xfId="0" applyBorder="1" applyAlignment="1">
      <alignment vertical="center" wrapText="1"/>
    </xf>
    <xf numFmtId="0" fontId="13" fillId="0" borderId="0" xfId="0" applyFont="1" applyAlignment="1">
      <alignment horizontal="left" vertical="center"/>
    </xf>
    <xf numFmtId="164" fontId="1" fillId="0" borderId="0" xfId="0" applyNumberFormat="1" applyFont="1" applyAlignment="1">
      <alignment horizontal="right" vertical="center"/>
    </xf>
    <xf numFmtId="0" fontId="0" fillId="3" borderId="0" xfId="0" applyFill="1" applyAlignment="1">
      <alignment vertical="center"/>
    </xf>
    <xf numFmtId="0" fontId="4" fillId="3" borderId="6" xfId="0" applyFont="1" applyFill="1" applyBorder="1" applyAlignment="1">
      <alignment horizontal="left" vertical="center"/>
    </xf>
    <xf numFmtId="0" fontId="4" fillId="3" borderId="7" xfId="0" applyFont="1" applyFill="1" applyBorder="1" applyAlignment="1">
      <alignment horizontal="right" vertical="center"/>
    </xf>
    <xf numFmtId="0" fontId="4" fillId="3" borderId="7" xfId="0" applyFont="1" applyFill="1" applyBorder="1" applyAlignment="1">
      <alignment horizontal="center" vertical="center"/>
    </xf>
    <xf numFmtId="4" fontId="4" fillId="3" borderId="7" xfId="0" applyNumberFormat="1" applyFont="1" applyFill="1" applyBorder="1" applyAlignment="1">
      <alignment vertical="center"/>
    </xf>
    <xf numFmtId="0" fontId="0" fillId="3" borderId="8" xfId="0" applyFill="1" applyBorder="1" applyAlignment="1">
      <alignment vertical="center"/>
    </xf>
    <xf numFmtId="0" fontId="17" fillId="3" borderId="0" xfId="0" applyFont="1" applyFill="1" applyAlignment="1">
      <alignment horizontal="left" vertical="center"/>
    </xf>
    <xf numFmtId="0" fontId="17" fillId="3" borderId="0" xfId="0" applyFont="1" applyFill="1" applyAlignment="1">
      <alignment horizontal="right" vertical="center"/>
    </xf>
    <xf numFmtId="0" fontId="27" fillId="0" borderId="0" xfId="0" applyFont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4" fontId="6" fillId="0" borderId="20" xfId="0" applyNumberFormat="1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20" xfId="0" applyFont="1" applyBorder="1" applyAlignment="1">
      <alignment horizontal="left" vertical="center"/>
    </xf>
    <xf numFmtId="0" fontId="7" fillId="0" borderId="20" xfId="0" applyFont="1" applyBorder="1" applyAlignment="1">
      <alignment vertical="center"/>
    </xf>
    <xf numFmtId="4" fontId="7" fillId="0" borderId="20" xfId="0" applyNumberFormat="1" applyFont="1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17" fillId="3" borderId="16" xfId="0" applyFont="1" applyFill="1" applyBorder="1" applyAlignment="1">
      <alignment horizontal="center" vertical="center" wrapText="1"/>
    </xf>
    <xf numFmtId="0" fontId="17" fillId="3" borderId="17" xfId="0" applyFont="1" applyFill="1" applyBorder="1" applyAlignment="1">
      <alignment horizontal="center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17" fillId="3" borderId="0" xfId="0" applyFont="1" applyFill="1" applyAlignment="1">
      <alignment horizontal="center" vertical="center" wrapText="1"/>
    </xf>
    <xf numFmtId="4" fontId="19" fillId="0" borderId="0" xfId="0" applyNumberFormat="1" applyFont="1"/>
    <xf numFmtId="166" fontId="28" fillId="0" borderId="12" xfId="0" applyNumberFormat="1" applyFont="1" applyBorder="1"/>
    <xf numFmtId="166" fontId="28" fillId="0" borderId="13" xfId="0" applyNumberFormat="1" applyFont="1" applyBorder="1"/>
    <xf numFmtId="4" fontId="29" fillId="0" borderId="0" xfId="0" applyNumberFormat="1" applyFont="1" applyAlignment="1">
      <alignment vertical="center"/>
    </xf>
    <xf numFmtId="0" fontId="8" fillId="0" borderId="3" xfId="0" applyFont="1" applyBorder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4" fontId="6" fillId="0" borderId="0" xfId="0" applyNumberFormat="1" applyFont="1"/>
    <xf numFmtId="0" fontId="8" fillId="0" borderId="14" xfId="0" applyFont="1" applyBorder="1"/>
    <xf numFmtId="166" fontId="8" fillId="0" borderId="0" xfId="0" applyNumberFormat="1" applyFont="1"/>
    <xf numFmtId="166" fontId="8" fillId="0" borderId="15" xfId="0" applyNumberFormat="1" applyFont="1" applyBorder="1"/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/>
    </xf>
    <xf numFmtId="4" fontId="7" fillId="0" borderId="0" xfId="0" applyNumberFormat="1" applyFont="1"/>
    <xf numFmtId="0" fontId="17" fillId="0" borderId="22" xfId="0" applyFont="1" applyBorder="1" applyAlignment="1">
      <alignment horizontal="center" vertical="center"/>
    </xf>
    <xf numFmtId="49" fontId="17" fillId="0" borderId="22" xfId="0" applyNumberFormat="1" applyFont="1" applyBorder="1" applyAlignment="1">
      <alignment horizontal="left" vertical="center" wrapText="1"/>
    </xf>
    <xf numFmtId="0" fontId="17" fillId="0" borderId="22" xfId="0" applyFont="1" applyBorder="1" applyAlignment="1">
      <alignment horizontal="left" vertical="center" wrapText="1"/>
    </xf>
    <xf numFmtId="0" fontId="17" fillId="0" borderId="22" xfId="0" applyFont="1" applyBorder="1" applyAlignment="1">
      <alignment horizontal="center" vertical="center" wrapText="1"/>
    </xf>
    <xf numFmtId="167" fontId="17" fillId="0" borderId="22" xfId="0" applyNumberFormat="1" applyFont="1" applyBorder="1" applyAlignment="1">
      <alignment vertical="center"/>
    </xf>
    <xf numFmtId="4" fontId="17" fillId="0" borderId="22" xfId="0" applyNumberFormat="1" applyFont="1" applyBorder="1" applyAlignment="1">
      <alignment vertical="center"/>
    </xf>
    <xf numFmtId="0" fontId="0" fillId="0" borderId="22" xfId="0" applyBorder="1" applyAlignment="1">
      <alignment vertical="center"/>
    </xf>
    <xf numFmtId="0" fontId="18" fillId="0" borderId="14" xfId="0" applyFont="1" applyBorder="1" applyAlignment="1">
      <alignment horizontal="left" vertical="center"/>
    </xf>
    <xf numFmtId="0" fontId="18" fillId="0" borderId="0" xfId="0" applyFont="1" applyAlignment="1">
      <alignment horizontal="center" vertical="center"/>
    </xf>
    <xf numFmtId="166" fontId="18" fillId="0" borderId="0" xfId="0" applyNumberFormat="1" applyFont="1" applyAlignment="1">
      <alignment vertical="center"/>
    </xf>
    <xf numFmtId="166" fontId="18" fillId="0" borderId="15" xfId="0" applyNumberFormat="1" applyFont="1" applyBorder="1" applyAlignment="1">
      <alignment vertical="center"/>
    </xf>
    <xf numFmtId="0" fontId="17" fillId="0" borderId="0" xfId="0" applyFont="1" applyAlignment="1">
      <alignment horizontal="left" vertical="center"/>
    </xf>
    <xf numFmtId="4" fontId="0" fillId="0" borderId="0" xfId="0" applyNumberFormat="1" applyAlignment="1">
      <alignment vertical="center"/>
    </xf>
    <xf numFmtId="0" fontId="9" fillId="0" borderId="3" xfId="0" applyFont="1" applyBorder="1"/>
    <xf numFmtId="0" fontId="9" fillId="0" borderId="0" xfId="0" applyFont="1" applyAlignment="1">
      <alignment horizontal="left"/>
    </xf>
    <xf numFmtId="4" fontId="9" fillId="0" borderId="0" xfId="0" applyNumberFormat="1" applyFont="1"/>
    <xf numFmtId="0" fontId="9" fillId="0" borderId="14" xfId="0" applyFont="1" applyBorder="1"/>
    <xf numFmtId="166" fontId="9" fillId="0" borderId="0" xfId="0" applyNumberFormat="1" applyFont="1"/>
    <xf numFmtId="166" fontId="9" fillId="0" borderId="15" xfId="0" applyNumberFormat="1" applyFont="1" applyBorder="1"/>
    <xf numFmtId="0" fontId="9" fillId="0" borderId="0" xfId="0" applyFont="1" applyAlignment="1">
      <alignment horizontal="center"/>
    </xf>
    <xf numFmtId="4" fontId="9" fillId="0" borderId="0" xfId="0" applyNumberFormat="1" applyFont="1" applyAlignment="1">
      <alignment vertical="center"/>
    </xf>
    <xf numFmtId="0" fontId="30" fillId="0" borderId="22" xfId="0" applyFont="1" applyBorder="1" applyAlignment="1">
      <alignment horizontal="center" vertical="center"/>
    </xf>
    <xf numFmtId="49" fontId="30" fillId="0" borderId="22" xfId="0" applyNumberFormat="1" applyFont="1" applyBorder="1" applyAlignment="1">
      <alignment horizontal="left" vertical="center" wrapText="1"/>
    </xf>
    <xf numFmtId="0" fontId="30" fillId="0" borderId="22" xfId="0" applyFont="1" applyBorder="1" applyAlignment="1">
      <alignment horizontal="left" vertical="center" wrapText="1"/>
    </xf>
    <xf numFmtId="0" fontId="30" fillId="0" borderId="22" xfId="0" applyFont="1" applyBorder="1" applyAlignment="1">
      <alignment horizontal="center" vertical="center" wrapText="1"/>
    </xf>
    <xf numFmtId="167" fontId="30" fillId="0" borderId="22" xfId="0" applyNumberFormat="1" applyFont="1" applyBorder="1" applyAlignment="1">
      <alignment vertical="center"/>
    </xf>
    <xf numFmtId="4" fontId="30" fillId="0" borderId="22" xfId="0" applyNumberFormat="1" applyFont="1" applyBorder="1" applyAlignment="1">
      <alignment vertical="center"/>
    </xf>
    <xf numFmtId="0" fontId="31" fillId="0" borderId="22" xfId="0" applyFont="1" applyBorder="1" applyAlignment="1">
      <alignment vertical="center"/>
    </xf>
    <xf numFmtId="0" fontId="31" fillId="0" borderId="3" xfId="0" applyFont="1" applyBorder="1" applyAlignment="1">
      <alignment vertical="center"/>
    </xf>
    <xf numFmtId="0" fontId="30" fillId="0" borderId="14" xfId="0" applyFont="1" applyBorder="1" applyAlignment="1">
      <alignment horizontal="left" vertical="center"/>
    </xf>
    <xf numFmtId="0" fontId="30" fillId="0" borderId="0" xfId="0" applyFont="1" applyAlignment="1">
      <alignment horizontal="center" vertical="center"/>
    </xf>
    <xf numFmtId="0" fontId="18" fillId="0" borderId="19" xfId="0" applyFont="1" applyBorder="1" applyAlignment="1">
      <alignment horizontal="left" vertical="center"/>
    </xf>
    <xf numFmtId="0" fontId="18" fillId="0" borderId="20" xfId="0" applyFont="1" applyBorder="1" applyAlignment="1">
      <alignment horizontal="center" vertical="center"/>
    </xf>
    <xf numFmtId="166" fontId="18" fillId="0" borderId="20" xfId="0" applyNumberFormat="1" applyFont="1" applyBorder="1" applyAlignment="1">
      <alignment vertical="center"/>
    </xf>
    <xf numFmtId="166" fontId="18" fillId="0" borderId="21" xfId="0" applyNumberFormat="1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/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4" fontId="13" fillId="0" borderId="5" xfId="0" applyNumberFormat="1" applyFont="1" applyBorder="1" applyAlignment="1">
      <alignment vertical="center"/>
    </xf>
    <xf numFmtId="0" fontId="0" fillId="0" borderId="5" xfId="0" applyBorder="1" applyAlignment="1">
      <alignment vertical="center"/>
    </xf>
    <xf numFmtId="0" fontId="1" fillId="0" borderId="0" xfId="0" applyFont="1" applyAlignment="1">
      <alignment horizontal="right" vertical="center"/>
    </xf>
    <xf numFmtId="4" fontId="14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left" vertical="center"/>
    </xf>
    <xf numFmtId="4" fontId="7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25" fillId="0" borderId="0" xfId="0" applyFont="1" applyAlignment="1">
      <alignment horizontal="left" vertical="center" wrapText="1"/>
    </xf>
    <xf numFmtId="0" fontId="17" fillId="3" borderId="6" xfId="0" applyFont="1" applyFill="1" applyBorder="1" applyAlignment="1">
      <alignment horizontal="center" vertical="center"/>
    </xf>
    <xf numFmtId="0" fontId="17" fillId="3" borderId="7" xfId="0" applyFont="1" applyFill="1" applyBorder="1" applyAlignment="1">
      <alignment horizontal="left" vertical="center"/>
    </xf>
    <xf numFmtId="0" fontId="17" fillId="3" borderId="7" xfId="0" applyFont="1" applyFill="1" applyBorder="1" applyAlignment="1">
      <alignment horizontal="center" vertical="center"/>
    </xf>
    <xf numFmtId="0" fontId="17" fillId="3" borderId="7" xfId="0" applyFont="1" applyFill="1" applyBorder="1" applyAlignment="1">
      <alignment horizontal="right" vertical="center"/>
    </xf>
    <xf numFmtId="4" fontId="22" fillId="0" borderId="0" xfId="0" applyNumberFormat="1" applyFont="1" applyAlignment="1">
      <alignment vertical="center"/>
    </xf>
    <xf numFmtId="0" fontId="22" fillId="0" borderId="0" xfId="0" applyFont="1" applyAlignment="1">
      <alignment vertical="center"/>
    </xf>
    <xf numFmtId="4" fontId="22" fillId="0" borderId="0" xfId="0" applyNumberFormat="1" applyFont="1" applyAlignment="1">
      <alignment horizontal="right" vertical="center"/>
    </xf>
    <xf numFmtId="0" fontId="21" fillId="0" borderId="0" xfId="0" applyFont="1" applyAlignment="1">
      <alignment horizontal="left" vertical="center" wrapText="1"/>
    </xf>
    <xf numFmtId="4" fontId="19" fillId="0" borderId="0" xfId="0" applyNumberFormat="1" applyFont="1" applyAlignment="1">
      <alignment horizontal="right" vertical="center"/>
    </xf>
    <xf numFmtId="4" fontId="19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5" fillId="0" borderId="11" xfId="0" applyFont="1" applyBorder="1" applyAlignment="1">
      <alignment horizontal="center" vertical="center"/>
    </xf>
    <xf numFmtId="0" fontId="15" fillId="0" borderId="12" xfId="0" applyFont="1" applyBorder="1" applyAlignment="1">
      <alignment horizontal="left" vertical="center"/>
    </xf>
    <xf numFmtId="0" fontId="16" fillId="0" borderId="14" xfId="0" applyFont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4" fillId="2" borderId="7" xfId="0" applyFont="1" applyFill="1" applyBorder="1" applyAlignment="1">
      <alignment horizontal="left" vertical="center"/>
    </xf>
    <xf numFmtId="0" fontId="0" fillId="2" borderId="7" xfId="0" applyFill="1" applyBorder="1" applyAlignment="1">
      <alignment vertical="center"/>
    </xf>
    <xf numFmtId="4" fontId="4" fillId="2" borderId="7" xfId="0" applyNumberFormat="1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</cellXfs>
  <cellStyles count="2">
    <cellStyle name="Hypertextový odkaz" xfId="1" builtinId="8"/>
    <cellStyle name="Normální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urs.cz/software-a-data/kros-4-ocenovani-a-rizeni-stavebni-vyroby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urs.cz/software-a-data/kros-4-ocenovani-a-rizeni-stavebni-vyroby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urs.cz/software-a-data/kros-4-ocenovani-a-rizeni-stavebni-vyroby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urs.cz/software-a-data/kros-4-ocenovani-a-rizeni-stavebni-vyroby/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urs.cz/software-a-data/kros-4-ocenovani-a-rizeni-stavebni-vyroby/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urs.cz/software-a-data/kros-4-ocenovani-a-rizeni-stavebni-vyroby/"/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M59"/>
  <sheetViews>
    <sheetView showGridLines="0" topLeftCell="A11" workbookViewId="0"/>
  </sheetViews>
  <sheetFormatPr defaultRowHeight="11.25"/>
  <cols>
    <col min="1" max="1" width="8.33203125" customWidth="1"/>
    <col min="2" max="2" width="1.6640625" customWidth="1"/>
    <col min="3" max="3" width="4.1640625" customWidth="1"/>
    <col min="4" max="33" width="2.6640625" customWidth="1"/>
    <col min="34" max="34" width="3.33203125" customWidth="1"/>
    <col min="35" max="35" width="31.6640625" customWidth="1"/>
    <col min="36" max="37" width="2.5" customWidth="1"/>
    <col min="38" max="38" width="8.33203125" customWidth="1"/>
    <col min="39" max="39" width="3.33203125" customWidth="1"/>
    <col min="40" max="40" width="13.33203125" customWidth="1"/>
    <col min="41" max="41" width="7.5" customWidth="1"/>
    <col min="42" max="42" width="4.1640625" customWidth="1"/>
    <col min="43" max="43" width="15.6640625" customWidth="1"/>
    <col min="44" max="44" width="13.6640625" customWidth="1"/>
    <col min="45" max="47" width="25.83203125" hidden="1" customWidth="1"/>
    <col min="48" max="49" width="21.6640625" hidden="1" customWidth="1"/>
    <col min="50" max="51" width="25" hidden="1" customWidth="1"/>
    <col min="52" max="52" width="21.6640625" hidden="1" customWidth="1"/>
    <col min="53" max="53" width="19.1640625" hidden="1" customWidth="1"/>
    <col min="54" max="54" width="25" hidden="1" customWidth="1"/>
    <col min="55" max="55" width="21.6640625" hidden="1" customWidth="1"/>
    <col min="56" max="56" width="19.1640625" hidden="1" customWidth="1"/>
    <col min="57" max="57" width="66.5" customWidth="1"/>
    <col min="71" max="91" width="9.33203125" hidden="1"/>
  </cols>
  <sheetData>
    <row r="1" spans="1:74">
      <c r="A1" s="13" t="s">
        <v>0</v>
      </c>
      <c r="AZ1" s="13" t="s">
        <v>1</v>
      </c>
      <c r="BA1" s="13" t="s">
        <v>2</v>
      </c>
      <c r="BB1" s="13" t="s">
        <v>3</v>
      </c>
      <c r="BT1" s="13" t="s">
        <v>4</v>
      </c>
      <c r="BU1" s="13" t="s">
        <v>4</v>
      </c>
      <c r="BV1" s="13" t="s">
        <v>5</v>
      </c>
    </row>
    <row r="2" spans="1:74" ht="36.950000000000003" customHeight="1">
      <c r="AR2" s="162"/>
      <c r="AS2" s="162"/>
      <c r="AT2" s="162"/>
      <c r="AU2" s="162"/>
      <c r="AV2" s="162"/>
      <c r="AW2" s="162"/>
      <c r="AX2" s="162"/>
      <c r="AY2" s="162"/>
      <c r="AZ2" s="162"/>
      <c r="BA2" s="162"/>
      <c r="BB2" s="162"/>
      <c r="BC2" s="162"/>
      <c r="BD2" s="162"/>
      <c r="BE2" s="162"/>
      <c r="BS2" s="14" t="s">
        <v>6</v>
      </c>
      <c r="BT2" s="14" t="s">
        <v>7</v>
      </c>
    </row>
    <row r="3" spans="1:74" ht="6.95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7"/>
      <c r="BS3" s="14" t="s">
        <v>6</v>
      </c>
      <c r="BT3" s="14" t="s">
        <v>8</v>
      </c>
    </row>
    <row r="4" spans="1:74" ht="24.95" customHeight="1">
      <c r="B4" s="17"/>
      <c r="D4" s="18" t="s">
        <v>9</v>
      </c>
      <c r="AR4" s="17"/>
      <c r="AS4" s="19" t="s">
        <v>10</v>
      </c>
      <c r="BS4" s="14" t="s">
        <v>11</v>
      </c>
    </row>
    <row r="5" spans="1:74" ht="12" customHeight="1">
      <c r="B5" s="17"/>
      <c r="D5" s="20" t="s">
        <v>12</v>
      </c>
      <c r="K5" s="161" t="s">
        <v>13</v>
      </c>
      <c r="L5" s="162"/>
      <c r="M5" s="162"/>
      <c r="N5" s="162"/>
      <c r="O5" s="162"/>
      <c r="P5" s="162"/>
      <c r="Q5" s="162"/>
      <c r="R5" s="162"/>
      <c r="S5" s="162"/>
      <c r="T5" s="162"/>
      <c r="U5" s="162"/>
      <c r="V5" s="162"/>
      <c r="W5" s="162"/>
      <c r="X5" s="162"/>
      <c r="Y5" s="162"/>
      <c r="Z5" s="162"/>
      <c r="AA5" s="162"/>
      <c r="AB5" s="162"/>
      <c r="AC5" s="162"/>
      <c r="AD5" s="162"/>
      <c r="AE5" s="162"/>
      <c r="AF5" s="162"/>
      <c r="AG5" s="162"/>
      <c r="AH5" s="162"/>
      <c r="AI5" s="162"/>
      <c r="AJ5" s="162"/>
      <c r="AK5" s="162"/>
      <c r="AL5" s="162"/>
      <c r="AM5" s="162"/>
      <c r="AN5" s="162"/>
      <c r="AO5" s="162"/>
      <c r="AR5" s="17"/>
      <c r="BS5" s="14" t="s">
        <v>6</v>
      </c>
    </row>
    <row r="6" spans="1:74" ht="36.950000000000003" customHeight="1">
      <c r="B6" s="17"/>
      <c r="D6" s="22" t="s">
        <v>14</v>
      </c>
      <c r="K6" s="163" t="s">
        <v>15</v>
      </c>
      <c r="L6" s="162"/>
      <c r="M6" s="162"/>
      <c r="N6" s="162"/>
      <c r="O6" s="162"/>
      <c r="P6" s="162"/>
      <c r="Q6" s="162"/>
      <c r="R6" s="162"/>
      <c r="S6" s="162"/>
      <c r="T6" s="162"/>
      <c r="U6" s="162"/>
      <c r="V6" s="162"/>
      <c r="W6" s="162"/>
      <c r="X6" s="162"/>
      <c r="Y6" s="162"/>
      <c r="Z6" s="162"/>
      <c r="AA6" s="162"/>
      <c r="AB6" s="162"/>
      <c r="AC6" s="162"/>
      <c r="AD6" s="162"/>
      <c r="AE6" s="162"/>
      <c r="AF6" s="162"/>
      <c r="AG6" s="162"/>
      <c r="AH6" s="162"/>
      <c r="AI6" s="162"/>
      <c r="AJ6" s="162"/>
      <c r="AK6" s="162"/>
      <c r="AL6" s="162"/>
      <c r="AM6" s="162"/>
      <c r="AN6" s="162"/>
      <c r="AO6" s="162"/>
      <c r="AR6" s="17"/>
      <c r="BS6" s="14" t="s">
        <v>6</v>
      </c>
    </row>
    <row r="7" spans="1:74" ht="12" customHeight="1">
      <c r="B7" s="17"/>
      <c r="D7" s="23" t="s">
        <v>16</v>
      </c>
      <c r="K7" s="21" t="s">
        <v>17</v>
      </c>
      <c r="AK7" s="23" t="s">
        <v>18</v>
      </c>
      <c r="AN7" s="21" t="s">
        <v>19</v>
      </c>
      <c r="AR7" s="17"/>
      <c r="BS7" s="14" t="s">
        <v>6</v>
      </c>
    </row>
    <row r="8" spans="1:74" ht="12" customHeight="1">
      <c r="B8" s="17"/>
      <c r="D8" s="23" t="s">
        <v>20</v>
      </c>
      <c r="K8" s="21" t="s">
        <v>21</v>
      </c>
      <c r="AK8" s="23" t="s">
        <v>22</v>
      </c>
      <c r="AN8" s="21" t="s">
        <v>23</v>
      </c>
      <c r="AR8" s="17"/>
      <c r="BS8" s="14" t="s">
        <v>6</v>
      </c>
    </row>
    <row r="9" spans="1:74" ht="29.25" customHeight="1">
      <c r="B9" s="17"/>
      <c r="D9" s="20" t="s">
        <v>24</v>
      </c>
      <c r="K9" s="24" t="s">
        <v>25</v>
      </c>
      <c r="AK9" s="20" t="s">
        <v>26</v>
      </c>
      <c r="AN9" s="24" t="s">
        <v>27</v>
      </c>
      <c r="AR9" s="17"/>
      <c r="BS9" s="14" t="s">
        <v>6</v>
      </c>
    </row>
    <row r="10" spans="1:74" ht="12" customHeight="1">
      <c r="B10" s="17"/>
      <c r="D10" s="23" t="s">
        <v>28</v>
      </c>
      <c r="AK10" s="23" t="s">
        <v>29</v>
      </c>
      <c r="AN10" s="21" t="s">
        <v>30</v>
      </c>
      <c r="AR10" s="17"/>
      <c r="BS10" s="14" t="s">
        <v>6</v>
      </c>
    </row>
    <row r="11" spans="1:74" ht="18.399999999999999" customHeight="1">
      <c r="B11" s="17"/>
      <c r="E11" s="21" t="s">
        <v>31</v>
      </c>
      <c r="AK11" s="23" t="s">
        <v>32</v>
      </c>
      <c r="AN11" s="21" t="s">
        <v>33</v>
      </c>
      <c r="AR11" s="17"/>
      <c r="BS11" s="14" t="s">
        <v>6</v>
      </c>
    </row>
    <row r="12" spans="1:74" ht="6.95" customHeight="1">
      <c r="B12" s="17"/>
      <c r="AR12" s="17"/>
      <c r="BS12" s="14" t="s">
        <v>6</v>
      </c>
    </row>
    <row r="13" spans="1:74" ht="12" customHeight="1">
      <c r="B13" s="17"/>
      <c r="D13" s="23" t="s">
        <v>34</v>
      </c>
      <c r="AK13" s="23" t="s">
        <v>29</v>
      </c>
      <c r="AN13" s="21" t="s">
        <v>35</v>
      </c>
      <c r="AR13" s="17"/>
      <c r="BS13" s="14" t="s">
        <v>6</v>
      </c>
    </row>
    <row r="14" spans="1:74" ht="12.75">
      <c r="B14" s="17"/>
      <c r="E14" s="21" t="s">
        <v>36</v>
      </c>
      <c r="AK14" s="23" t="s">
        <v>32</v>
      </c>
      <c r="AN14" s="21" t="s">
        <v>37</v>
      </c>
      <c r="AR14" s="17"/>
      <c r="BS14" s="14" t="s">
        <v>6</v>
      </c>
    </row>
    <row r="15" spans="1:74" ht="6.95" customHeight="1">
      <c r="B15" s="17"/>
      <c r="AR15" s="17"/>
      <c r="BS15" s="14" t="s">
        <v>4</v>
      </c>
    </row>
    <row r="16" spans="1:74" ht="12" customHeight="1">
      <c r="B16" s="17"/>
      <c r="D16" s="23" t="s">
        <v>38</v>
      </c>
      <c r="AK16" s="23" t="s">
        <v>29</v>
      </c>
      <c r="AN16" s="21" t="s">
        <v>39</v>
      </c>
      <c r="AR16" s="17"/>
      <c r="BS16" s="14" t="s">
        <v>4</v>
      </c>
    </row>
    <row r="17" spans="2:71" ht="18.399999999999999" customHeight="1">
      <c r="B17" s="17"/>
      <c r="E17" s="21" t="s">
        <v>40</v>
      </c>
      <c r="AK17" s="23" t="s">
        <v>32</v>
      </c>
      <c r="AN17" s="21" t="s">
        <v>41</v>
      </c>
      <c r="AR17" s="17"/>
      <c r="BS17" s="14" t="s">
        <v>42</v>
      </c>
    </row>
    <row r="18" spans="2:71" ht="6.95" customHeight="1">
      <c r="B18" s="17"/>
      <c r="AR18" s="17"/>
      <c r="BS18" s="14" t="s">
        <v>6</v>
      </c>
    </row>
    <row r="19" spans="2:71" ht="12" customHeight="1">
      <c r="B19" s="17"/>
      <c r="D19" s="23" t="s">
        <v>43</v>
      </c>
      <c r="AK19" s="23" t="s">
        <v>29</v>
      </c>
      <c r="AN19" s="21" t="s">
        <v>44</v>
      </c>
      <c r="AR19" s="17"/>
      <c r="BS19" s="14" t="s">
        <v>6</v>
      </c>
    </row>
    <row r="20" spans="2:71" ht="18.399999999999999" customHeight="1">
      <c r="B20" s="17"/>
      <c r="E20" s="21" t="s">
        <v>45</v>
      </c>
      <c r="AK20" s="23" t="s">
        <v>32</v>
      </c>
      <c r="AN20" s="21" t="s">
        <v>44</v>
      </c>
      <c r="AR20" s="17"/>
      <c r="BS20" s="14" t="s">
        <v>4</v>
      </c>
    </row>
    <row r="21" spans="2:71" ht="6.95" customHeight="1">
      <c r="B21" s="17"/>
      <c r="AR21" s="17"/>
    </row>
    <row r="22" spans="2:71" ht="12" customHeight="1">
      <c r="B22" s="17"/>
      <c r="D22" s="23" t="s">
        <v>46</v>
      </c>
      <c r="AR22" s="17"/>
    </row>
    <row r="23" spans="2:71" ht="54" customHeight="1">
      <c r="B23" s="17"/>
      <c r="E23" s="164" t="s">
        <v>47</v>
      </c>
      <c r="F23" s="164"/>
      <c r="G23" s="164"/>
      <c r="H23" s="164"/>
      <c r="I23" s="164"/>
      <c r="J23" s="164"/>
      <c r="K23" s="164"/>
      <c r="L23" s="164"/>
      <c r="M23" s="164"/>
      <c r="N23" s="164"/>
      <c r="O23" s="164"/>
      <c r="P23" s="164"/>
      <c r="Q23" s="164"/>
      <c r="R23" s="164"/>
      <c r="S23" s="164"/>
      <c r="T23" s="164"/>
      <c r="U23" s="164"/>
      <c r="V23" s="164"/>
      <c r="W23" s="164"/>
      <c r="X23" s="164"/>
      <c r="Y23" s="164"/>
      <c r="Z23" s="164"/>
      <c r="AA23" s="164"/>
      <c r="AB23" s="164"/>
      <c r="AC23" s="164"/>
      <c r="AD23" s="164"/>
      <c r="AE23" s="164"/>
      <c r="AF23" s="164"/>
      <c r="AG23" s="164"/>
      <c r="AH23" s="164"/>
      <c r="AI23" s="164"/>
      <c r="AJ23" s="164"/>
      <c r="AK23" s="164"/>
      <c r="AL23" s="164"/>
      <c r="AM23" s="164"/>
      <c r="AN23" s="164"/>
      <c r="AR23" s="17"/>
    </row>
    <row r="24" spans="2:71" ht="6.95" customHeight="1">
      <c r="B24" s="17"/>
      <c r="AR24" s="17"/>
    </row>
    <row r="25" spans="2:71" ht="6.95" customHeight="1">
      <c r="B25" s="17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R25" s="17"/>
    </row>
    <row r="26" spans="2:71" s="1" customFormat="1" ht="25.9" customHeight="1">
      <c r="B26" s="27"/>
      <c r="D26" s="28" t="s">
        <v>48</v>
      </c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165">
        <f>ROUND(AG54,2)</f>
        <v>-510615.65</v>
      </c>
      <c r="AL26" s="166"/>
      <c r="AM26" s="166"/>
      <c r="AN26" s="166"/>
      <c r="AO26" s="166"/>
      <c r="AR26" s="27"/>
    </row>
    <row r="27" spans="2:71" s="1" customFormat="1" ht="6.95" customHeight="1">
      <c r="B27" s="27"/>
      <c r="AR27" s="27"/>
    </row>
    <row r="28" spans="2:71" s="1" customFormat="1" ht="12.75">
      <c r="B28" s="27"/>
      <c r="L28" s="167" t="s">
        <v>49</v>
      </c>
      <c r="M28" s="167"/>
      <c r="N28" s="167"/>
      <c r="O28" s="167"/>
      <c r="P28" s="167"/>
      <c r="W28" s="167" t="s">
        <v>50</v>
      </c>
      <c r="X28" s="167"/>
      <c r="Y28" s="167"/>
      <c r="Z28" s="167"/>
      <c r="AA28" s="167"/>
      <c r="AB28" s="167"/>
      <c r="AC28" s="167"/>
      <c r="AD28" s="167"/>
      <c r="AE28" s="167"/>
      <c r="AK28" s="167" t="s">
        <v>51</v>
      </c>
      <c r="AL28" s="167"/>
      <c r="AM28" s="167"/>
      <c r="AN28" s="167"/>
      <c r="AO28" s="167"/>
      <c r="AR28" s="27"/>
    </row>
    <row r="29" spans="2:71" s="2" customFormat="1" ht="14.45" customHeight="1">
      <c r="B29" s="31"/>
      <c r="D29" s="23" t="s">
        <v>52</v>
      </c>
      <c r="F29" s="23" t="s">
        <v>53</v>
      </c>
      <c r="L29" s="170">
        <v>0.21</v>
      </c>
      <c r="M29" s="169"/>
      <c r="N29" s="169"/>
      <c r="O29" s="169"/>
      <c r="P29" s="169"/>
      <c r="W29" s="168">
        <f>ROUND(AZ54, 2)</f>
        <v>-510615.65</v>
      </c>
      <c r="X29" s="169"/>
      <c r="Y29" s="169"/>
      <c r="Z29" s="169"/>
      <c r="AA29" s="169"/>
      <c r="AB29" s="169"/>
      <c r="AC29" s="169"/>
      <c r="AD29" s="169"/>
      <c r="AE29" s="169"/>
      <c r="AK29" s="168">
        <f>ROUND(AV54, 2)</f>
        <v>-107229.29</v>
      </c>
      <c r="AL29" s="169"/>
      <c r="AM29" s="169"/>
      <c r="AN29" s="169"/>
      <c r="AO29" s="169"/>
      <c r="AR29" s="31"/>
    </row>
    <row r="30" spans="2:71" s="2" customFormat="1" ht="14.45" customHeight="1">
      <c r="B30" s="31"/>
      <c r="F30" s="23" t="s">
        <v>54</v>
      </c>
      <c r="L30" s="170">
        <v>0.15</v>
      </c>
      <c r="M30" s="169"/>
      <c r="N30" s="169"/>
      <c r="O30" s="169"/>
      <c r="P30" s="169"/>
      <c r="W30" s="168">
        <f>ROUND(BA54, 2)</f>
        <v>0</v>
      </c>
      <c r="X30" s="169"/>
      <c r="Y30" s="169"/>
      <c r="Z30" s="169"/>
      <c r="AA30" s="169"/>
      <c r="AB30" s="169"/>
      <c r="AC30" s="169"/>
      <c r="AD30" s="169"/>
      <c r="AE30" s="169"/>
      <c r="AK30" s="168">
        <f>ROUND(AW54, 2)</f>
        <v>0</v>
      </c>
      <c r="AL30" s="169"/>
      <c r="AM30" s="169"/>
      <c r="AN30" s="169"/>
      <c r="AO30" s="169"/>
      <c r="AR30" s="31"/>
    </row>
    <row r="31" spans="2:71" s="2" customFormat="1" ht="14.45" hidden="1" customHeight="1">
      <c r="B31" s="31"/>
      <c r="F31" s="23" t="s">
        <v>55</v>
      </c>
      <c r="L31" s="170">
        <v>0.21</v>
      </c>
      <c r="M31" s="169"/>
      <c r="N31" s="169"/>
      <c r="O31" s="169"/>
      <c r="P31" s="169"/>
      <c r="W31" s="168">
        <f>ROUND(BB54, 2)</f>
        <v>0</v>
      </c>
      <c r="X31" s="169"/>
      <c r="Y31" s="169"/>
      <c r="Z31" s="169"/>
      <c r="AA31" s="169"/>
      <c r="AB31" s="169"/>
      <c r="AC31" s="169"/>
      <c r="AD31" s="169"/>
      <c r="AE31" s="169"/>
      <c r="AK31" s="168">
        <v>0</v>
      </c>
      <c r="AL31" s="169"/>
      <c r="AM31" s="169"/>
      <c r="AN31" s="169"/>
      <c r="AO31" s="169"/>
      <c r="AR31" s="31"/>
    </row>
    <row r="32" spans="2:71" s="2" customFormat="1" ht="14.45" hidden="1" customHeight="1">
      <c r="B32" s="31"/>
      <c r="F32" s="23" t="s">
        <v>56</v>
      </c>
      <c r="L32" s="170">
        <v>0.15</v>
      </c>
      <c r="M32" s="169"/>
      <c r="N32" s="169"/>
      <c r="O32" s="169"/>
      <c r="P32" s="169"/>
      <c r="W32" s="168">
        <f>ROUND(BC54, 2)</f>
        <v>0</v>
      </c>
      <c r="X32" s="169"/>
      <c r="Y32" s="169"/>
      <c r="Z32" s="169"/>
      <c r="AA32" s="169"/>
      <c r="AB32" s="169"/>
      <c r="AC32" s="169"/>
      <c r="AD32" s="169"/>
      <c r="AE32" s="169"/>
      <c r="AK32" s="168">
        <v>0</v>
      </c>
      <c r="AL32" s="169"/>
      <c r="AM32" s="169"/>
      <c r="AN32" s="169"/>
      <c r="AO32" s="169"/>
      <c r="AR32" s="31"/>
    </row>
    <row r="33" spans="2:44" s="2" customFormat="1" ht="14.45" hidden="1" customHeight="1">
      <c r="B33" s="31"/>
      <c r="F33" s="23" t="s">
        <v>57</v>
      </c>
      <c r="L33" s="170">
        <v>0</v>
      </c>
      <c r="M33" s="169"/>
      <c r="N33" s="169"/>
      <c r="O33" s="169"/>
      <c r="P33" s="169"/>
      <c r="W33" s="168">
        <f>ROUND(BD54, 2)</f>
        <v>0</v>
      </c>
      <c r="X33" s="169"/>
      <c r="Y33" s="169"/>
      <c r="Z33" s="169"/>
      <c r="AA33" s="169"/>
      <c r="AB33" s="169"/>
      <c r="AC33" s="169"/>
      <c r="AD33" s="169"/>
      <c r="AE33" s="169"/>
      <c r="AK33" s="168">
        <v>0</v>
      </c>
      <c r="AL33" s="169"/>
      <c r="AM33" s="169"/>
      <c r="AN33" s="169"/>
      <c r="AO33" s="169"/>
      <c r="AR33" s="31"/>
    </row>
    <row r="34" spans="2:44" s="1" customFormat="1" ht="6.95" customHeight="1">
      <c r="B34" s="27"/>
      <c r="AR34" s="27"/>
    </row>
    <row r="35" spans="2:44" s="1" customFormat="1" ht="25.9" customHeight="1">
      <c r="B35" s="27"/>
      <c r="C35" s="32"/>
      <c r="D35" s="33" t="s">
        <v>58</v>
      </c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5" t="s">
        <v>59</v>
      </c>
      <c r="U35" s="34"/>
      <c r="V35" s="34"/>
      <c r="W35" s="34"/>
      <c r="X35" s="193" t="s">
        <v>60</v>
      </c>
      <c r="Y35" s="194"/>
      <c r="Z35" s="194"/>
      <c r="AA35" s="194"/>
      <c r="AB35" s="194"/>
      <c r="AC35" s="34"/>
      <c r="AD35" s="34"/>
      <c r="AE35" s="34"/>
      <c r="AF35" s="34"/>
      <c r="AG35" s="34"/>
      <c r="AH35" s="34"/>
      <c r="AI35" s="34"/>
      <c r="AJ35" s="34"/>
      <c r="AK35" s="195">
        <f>SUM(AK26:AK33)</f>
        <v>-617844.94000000006</v>
      </c>
      <c r="AL35" s="194"/>
      <c r="AM35" s="194"/>
      <c r="AN35" s="194"/>
      <c r="AO35" s="196"/>
      <c r="AP35" s="32"/>
      <c r="AQ35" s="32"/>
      <c r="AR35" s="27"/>
    </row>
    <row r="36" spans="2:44" s="1" customFormat="1" ht="6.95" customHeight="1">
      <c r="B36" s="27"/>
      <c r="AR36" s="27"/>
    </row>
    <row r="37" spans="2:44" s="1" customFormat="1" ht="6.95" customHeight="1">
      <c r="B37" s="36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27"/>
    </row>
    <row r="41" spans="2:44" s="1" customFormat="1" ht="6.95" customHeight="1">
      <c r="B41" s="38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9"/>
      <c r="AL41" s="39"/>
      <c r="AM41" s="39"/>
      <c r="AN41" s="39"/>
      <c r="AO41" s="39"/>
      <c r="AP41" s="39"/>
      <c r="AQ41" s="39"/>
      <c r="AR41" s="27"/>
    </row>
    <row r="42" spans="2:44" s="1" customFormat="1" ht="24.95" customHeight="1">
      <c r="B42" s="27"/>
      <c r="C42" s="18" t="s">
        <v>61</v>
      </c>
      <c r="AR42" s="27"/>
    </row>
    <row r="43" spans="2:44" s="1" customFormat="1" ht="6.95" customHeight="1">
      <c r="B43" s="27"/>
      <c r="AR43" s="27"/>
    </row>
    <row r="44" spans="2:44" s="3" customFormat="1" ht="12" customHeight="1">
      <c r="B44" s="40"/>
      <c r="C44" s="23" t="s">
        <v>12</v>
      </c>
      <c r="L44" s="3" t="str">
        <f>K5</f>
        <v>2001-R04_ZL</v>
      </c>
      <c r="AR44" s="40"/>
    </row>
    <row r="45" spans="2:44" s="4" customFormat="1" ht="36.950000000000003" customHeight="1">
      <c r="B45" s="41"/>
      <c r="C45" s="42" t="s">
        <v>14</v>
      </c>
      <c r="L45" s="184" t="str">
        <f>K6</f>
        <v>KNL - výstavba objektu pro PET/CT - ZMĚNOVÉ LISTY</v>
      </c>
      <c r="M45" s="185"/>
      <c r="N45" s="185"/>
      <c r="O45" s="185"/>
      <c r="P45" s="185"/>
      <c r="Q45" s="185"/>
      <c r="R45" s="185"/>
      <c r="S45" s="185"/>
      <c r="T45" s="185"/>
      <c r="U45" s="185"/>
      <c r="V45" s="185"/>
      <c r="W45" s="185"/>
      <c r="X45" s="185"/>
      <c r="Y45" s="185"/>
      <c r="Z45" s="185"/>
      <c r="AA45" s="185"/>
      <c r="AB45" s="185"/>
      <c r="AC45" s="185"/>
      <c r="AD45" s="185"/>
      <c r="AE45" s="185"/>
      <c r="AF45" s="185"/>
      <c r="AG45" s="185"/>
      <c r="AH45" s="185"/>
      <c r="AI45" s="185"/>
      <c r="AJ45" s="185"/>
      <c r="AK45" s="185"/>
      <c r="AL45" s="185"/>
      <c r="AM45" s="185"/>
      <c r="AN45" s="185"/>
      <c r="AO45" s="185"/>
      <c r="AR45" s="41"/>
    </row>
    <row r="46" spans="2:44" s="1" customFormat="1" ht="6.95" customHeight="1">
      <c r="B46" s="27"/>
      <c r="AR46" s="27"/>
    </row>
    <row r="47" spans="2:44" s="1" customFormat="1" ht="12" customHeight="1">
      <c r="B47" s="27"/>
      <c r="C47" s="23" t="s">
        <v>20</v>
      </c>
      <c r="L47" s="43" t="str">
        <f>IF(K8="","",K8)</f>
        <v>Liberec</v>
      </c>
      <c r="AI47" s="23" t="s">
        <v>22</v>
      </c>
      <c r="AM47" s="186" t="str">
        <f>IF(AN8= "","",AN8)</f>
        <v>31. 1. 2022</v>
      </c>
      <c r="AN47" s="186"/>
      <c r="AR47" s="27"/>
    </row>
    <row r="48" spans="2:44" s="1" customFormat="1" ht="6.95" customHeight="1">
      <c r="B48" s="27"/>
      <c r="AR48" s="27"/>
    </row>
    <row r="49" spans="1:91" s="1" customFormat="1" ht="15.2" customHeight="1">
      <c r="B49" s="27"/>
      <c r="C49" s="23" t="s">
        <v>28</v>
      </c>
      <c r="L49" s="3" t="str">
        <f>IF(E11= "","",E11)</f>
        <v>Krajská nemocnice Liberec, a.s.</v>
      </c>
      <c r="AI49" s="23" t="s">
        <v>38</v>
      </c>
      <c r="AM49" s="187" t="str">
        <f>IF(E17="","",E17)</f>
        <v>STORING spol. s r. o.</v>
      </c>
      <c r="AN49" s="188"/>
      <c r="AO49" s="188"/>
      <c r="AP49" s="188"/>
      <c r="AR49" s="27"/>
      <c r="AS49" s="189" t="s">
        <v>62</v>
      </c>
      <c r="AT49" s="190"/>
      <c r="AU49" s="45"/>
      <c r="AV49" s="45"/>
      <c r="AW49" s="45"/>
      <c r="AX49" s="45"/>
      <c r="AY49" s="45"/>
      <c r="AZ49" s="45"/>
      <c r="BA49" s="45"/>
      <c r="BB49" s="45"/>
      <c r="BC49" s="45"/>
      <c r="BD49" s="46"/>
    </row>
    <row r="50" spans="1:91" s="1" customFormat="1" ht="15.2" customHeight="1">
      <c r="B50" s="27"/>
      <c r="C50" s="23" t="s">
        <v>34</v>
      </c>
      <c r="L50" s="3" t="str">
        <f>IF(E14="","",E14)</f>
        <v>CL-EVANS s.r.o.</v>
      </c>
      <c r="AI50" s="23" t="s">
        <v>43</v>
      </c>
      <c r="AM50" s="187" t="str">
        <f>IF(E20="","",E20)</f>
        <v xml:space="preserve"> </v>
      </c>
      <c r="AN50" s="188"/>
      <c r="AO50" s="188"/>
      <c r="AP50" s="188"/>
      <c r="AR50" s="27"/>
      <c r="AS50" s="191"/>
      <c r="AT50" s="192"/>
      <c r="BD50" s="48"/>
    </row>
    <row r="51" spans="1:91" s="1" customFormat="1" ht="10.9" customHeight="1">
      <c r="B51" s="27"/>
      <c r="AR51" s="27"/>
      <c r="AS51" s="191"/>
      <c r="AT51" s="192"/>
      <c r="BD51" s="48"/>
    </row>
    <row r="52" spans="1:91" s="1" customFormat="1" ht="29.25" customHeight="1">
      <c r="B52" s="27"/>
      <c r="C52" s="174" t="s">
        <v>63</v>
      </c>
      <c r="D52" s="175"/>
      <c r="E52" s="175"/>
      <c r="F52" s="175"/>
      <c r="G52" s="175"/>
      <c r="H52" s="49"/>
      <c r="I52" s="176" t="s">
        <v>64</v>
      </c>
      <c r="J52" s="175"/>
      <c r="K52" s="175"/>
      <c r="L52" s="175"/>
      <c r="M52" s="175"/>
      <c r="N52" s="175"/>
      <c r="O52" s="175"/>
      <c r="P52" s="175"/>
      <c r="Q52" s="175"/>
      <c r="R52" s="175"/>
      <c r="S52" s="175"/>
      <c r="T52" s="175"/>
      <c r="U52" s="175"/>
      <c r="V52" s="175"/>
      <c r="W52" s="175"/>
      <c r="X52" s="175"/>
      <c r="Y52" s="175"/>
      <c r="Z52" s="175"/>
      <c r="AA52" s="175"/>
      <c r="AB52" s="175"/>
      <c r="AC52" s="175"/>
      <c r="AD52" s="175"/>
      <c r="AE52" s="175"/>
      <c r="AF52" s="175"/>
      <c r="AG52" s="177" t="s">
        <v>65</v>
      </c>
      <c r="AH52" s="175"/>
      <c r="AI52" s="175"/>
      <c r="AJ52" s="175"/>
      <c r="AK52" s="175"/>
      <c r="AL52" s="175"/>
      <c r="AM52" s="175"/>
      <c r="AN52" s="176" t="s">
        <v>66</v>
      </c>
      <c r="AO52" s="175"/>
      <c r="AP52" s="175"/>
      <c r="AQ52" s="50" t="s">
        <v>67</v>
      </c>
      <c r="AR52" s="27"/>
      <c r="AS52" s="51" t="s">
        <v>68</v>
      </c>
      <c r="AT52" s="52" t="s">
        <v>69</v>
      </c>
      <c r="AU52" s="52" t="s">
        <v>70</v>
      </c>
      <c r="AV52" s="52" t="s">
        <v>71</v>
      </c>
      <c r="AW52" s="52" t="s">
        <v>72</v>
      </c>
      <c r="AX52" s="52" t="s">
        <v>73</v>
      </c>
      <c r="AY52" s="52" t="s">
        <v>74</v>
      </c>
      <c r="AZ52" s="52" t="s">
        <v>75</v>
      </c>
      <c r="BA52" s="52" t="s">
        <v>76</v>
      </c>
      <c r="BB52" s="52" t="s">
        <v>77</v>
      </c>
      <c r="BC52" s="52" t="s">
        <v>78</v>
      </c>
      <c r="BD52" s="53" t="s">
        <v>79</v>
      </c>
    </row>
    <row r="53" spans="1:91" s="1" customFormat="1" ht="10.9" customHeight="1">
      <c r="B53" s="27"/>
      <c r="AR53" s="27"/>
      <c r="AS53" s="54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6"/>
    </row>
    <row r="54" spans="1:91" s="5" customFormat="1" ht="32.450000000000003" customHeight="1">
      <c r="B54" s="55"/>
      <c r="C54" s="56" t="s">
        <v>80</v>
      </c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  <c r="AA54" s="57"/>
      <c r="AB54" s="57"/>
      <c r="AC54" s="57"/>
      <c r="AD54" s="57"/>
      <c r="AE54" s="57"/>
      <c r="AF54" s="57"/>
      <c r="AG54" s="182">
        <f>ROUND(AG55,2)</f>
        <v>-510615.65</v>
      </c>
      <c r="AH54" s="182"/>
      <c r="AI54" s="182"/>
      <c r="AJ54" s="182"/>
      <c r="AK54" s="182"/>
      <c r="AL54" s="182"/>
      <c r="AM54" s="182"/>
      <c r="AN54" s="183">
        <f>SUM(AG54,AT54)</f>
        <v>-617844.94000000006</v>
      </c>
      <c r="AO54" s="183"/>
      <c r="AP54" s="183"/>
      <c r="AQ54" s="59" t="s">
        <v>44</v>
      </c>
      <c r="AR54" s="55"/>
      <c r="AS54" s="60">
        <f>ROUND(AS55,2)</f>
        <v>0</v>
      </c>
      <c r="AT54" s="61">
        <f>ROUND(SUM(AV54:AW54),2)</f>
        <v>-107229.29</v>
      </c>
      <c r="AU54" s="62">
        <f>ROUND(AU55,5)</f>
        <v>0</v>
      </c>
      <c r="AV54" s="61">
        <f>ROUND(AZ54*L29,2)</f>
        <v>-107229.29</v>
      </c>
      <c r="AW54" s="61">
        <f>ROUND(BA54*L30,2)</f>
        <v>0</v>
      </c>
      <c r="AX54" s="61">
        <f>ROUND(BB54*L29,2)</f>
        <v>0</v>
      </c>
      <c r="AY54" s="61">
        <f>ROUND(BC54*L30,2)</f>
        <v>0</v>
      </c>
      <c r="AZ54" s="61">
        <f>ROUND(AZ55,2)</f>
        <v>-510615.65</v>
      </c>
      <c r="BA54" s="61">
        <f>ROUND(BA55,2)</f>
        <v>0</v>
      </c>
      <c r="BB54" s="61">
        <f>ROUND(BB55,2)</f>
        <v>0</v>
      </c>
      <c r="BC54" s="61">
        <f>ROUND(BC55,2)</f>
        <v>0</v>
      </c>
      <c r="BD54" s="63">
        <f>ROUND(BD55,2)</f>
        <v>0</v>
      </c>
      <c r="BS54" s="64" t="s">
        <v>81</v>
      </c>
      <c r="BT54" s="64" t="s">
        <v>82</v>
      </c>
      <c r="BU54" s="65" t="s">
        <v>83</v>
      </c>
      <c r="BV54" s="64" t="s">
        <v>84</v>
      </c>
      <c r="BW54" s="64" t="s">
        <v>5</v>
      </c>
      <c r="BX54" s="64" t="s">
        <v>85</v>
      </c>
      <c r="CL54" s="64" t="s">
        <v>17</v>
      </c>
    </row>
    <row r="55" spans="1:91" s="6" customFormat="1" ht="16.5" customHeight="1">
      <c r="B55" s="66"/>
      <c r="C55" s="67"/>
      <c r="D55" s="181" t="s">
        <v>86</v>
      </c>
      <c r="E55" s="181"/>
      <c r="F55" s="181"/>
      <c r="G55" s="181"/>
      <c r="H55" s="181"/>
      <c r="I55" s="68"/>
      <c r="J55" s="181" t="s">
        <v>87</v>
      </c>
      <c r="K55" s="181"/>
      <c r="L55" s="181"/>
      <c r="M55" s="181"/>
      <c r="N55" s="181"/>
      <c r="O55" s="181"/>
      <c r="P55" s="181"/>
      <c r="Q55" s="181"/>
      <c r="R55" s="181"/>
      <c r="S55" s="181"/>
      <c r="T55" s="181"/>
      <c r="U55" s="181"/>
      <c r="V55" s="181"/>
      <c r="W55" s="181"/>
      <c r="X55" s="181"/>
      <c r="Y55" s="181"/>
      <c r="Z55" s="181"/>
      <c r="AA55" s="181"/>
      <c r="AB55" s="181"/>
      <c r="AC55" s="181"/>
      <c r="AD55" s="181"/>
      <c r="AE55" s="181"/>
      <c r="AF55" s="181"/>
      <c r="AG55" s="180">
        <f>ROUND(SUM(AG56:AG57),2)</f>
        <v>-510615.65</v>
      </c>
      <c r="AH55" s="179"/>
      <c r="AI55" s="179"/>
      <c r="AJ55" s="179"/>
      <c r="AK55" s="179"/>
      <c r="AL55" s="179"/>
      <c r="AM55" s="179"/>
      <c r="AN55" s="178">
        <f>SUM(AG55,AT55)</f>
        <v>-617844.94000000006</v>
      </c>
      <c r="AO55" s="179"/>
      <c r="AP55" s="179"/>
      <c r="AQ55" s="69" t="s">
        <v>88</v>
      </c>
      <c r="AR55" s="66"/>
      <c r="AS55" s="70">
        <f>ROUND(SUM(AS56:AS57),2)</f>
        <v>0</v>
      </c>
      <c r="AT55" s="71">
        <f>ROUND(SUM(AV55:AW55),2)</f>
        <v>-107229.29</v>
      </c>
      <c r="AU55" s="72">
        <f>ROUND(SUM(AU56:AU57),5)</f>
        <v>0</v>
      </c>
      <c r="AV55" s="71">
        <f>ROUND(AZ55*L29,2)</f>
        <v>-107229.29</v>
      </c>
      <c r="AW55" s="71">
        <f>ROUND(BA55*L30,2)</f>
        <v>0</v>
      </c>
      <c r="AX55" s="71">
        <f>ROUND(BB55*L29,2)</f>
        <v>0</v>
      </c>
      <c r="AY55" s="71">
        <f>ROUND(BC55*L30,2)</f>
        <v>0</v>
      </c>
      <c r="AZ55" s="71">
        <f>ROUND(SUM(AZ56:AZ57),2)</f>
        <v>-510615.65</v>
      </c>
      <c r="BA55" s="71">
        <f>ROUND(SUM(BA56:BA57),2)</f>
        <v>0</v>
      </c>
      <c r="BB55" s="71">
        <f>ROUND(SUM(BB56:BB57),2)</f>
        <v>0</v>
      </c>
      <c r="BC55" s="71">
        <f>ROUND(SUM(BC56:BC57),2)</f>
        <v>0</v>
      </c>
      <c r="BD55" s="73">
        <f>ROUND(SUM(BD56:BD57),2)</f>
        <v>0</v>
      </c>
      <c r="BS55" s="74" t="s">
        <v>81</v>
      </c>
      <c r="BT55" s="74" t="s">
        <v>89</v>
      </c>
      <c r="BU55" s="74" t="s">
        <v>83</v>
      </c>
      <c r="BV55" s="74" t="s">
        <v>84</v>
      </c>
      <c r="BW55" s="74" t="s">
        <v>90</v>
      </c>
      <c r="BX55" s="74" t="s">
        <v>5</v>
      </c>
      <c r="CL55" s="74" t="s">
        <v>17</v>
      </c>
      <c r="CM55" s="74" t="s">
        <v>91</v>
      </c>
    </row>
    <row r="56" spans="1:91" s="3" customFormat="1" ht="16.5" customHeight="1">
      <c r="A56" s="75" t="s">
        <v>92</v>
      </c>
      <c r="B56" s="40"/>
      <c r="C56" s="9"/>
      <c r="D56" s="9"/>
      <c r="E56" s="173" t="s">
        <v>93</v>
      </c>
      <c r="F56" s="173"/>
      <c r="G56" s="173"/>
      <c r="H56" s="173"/>
      <c r="I56" s="173"/>
      <c r="J56" s="9"/>
      <c r="K56" s="173" t="s">
        <v>94</v>
      </c>
      <c r="L56" s="173"/>
      <c r="M56" s="173"/>
      <c r="N56" s="173"/>
      <c r="O56" s="173"/>
      <c r="P56" s="173"/>
      <c r="Q56" s="173"/>
      <c r="R56" s="173"/>
      <c r="S56" s="173"/>
      <c r="T56" s="173"/>
      <c r="U56" s="173"/>
      <c r="V56" s="173"/>
      <c r="W56" s="173"/>
      <c r="X56" s="173"/>
      <c r="Y56" s="173"/>
      <c r="Z56" s="173"/>
      <c r="AA56" s="173"/>
      <c r="AB56" s="173"/>
      <c r="AC56" s="173"/>
      <c r="AD56" s="173"/>
      <c r="AE56" s="173"/>
      <c r="AF56" s="173"/>
      <c r="AG56" s="171">
        <f>'ZL43a - Nedofaturované po...'!J32</f>
        <v>-381286.59</v>
      </c>
      <c r="AH56" s="172"/>
      <c r="AI56" s="172"/>
      <c r="AJ56" s="172"/>
      <c r="AK56" s="172"/>
      <c r="AL56" s="172"/>
      <c r="AM56" s="172"/>
      <c r="AN56" s="171">
        <f>SUM(AG56,AT56)</f>
        <v>-461356.77</v>
      </c>
      <c r="AO56" s="172"/>
      <c r="AP56" s="172"/>
      <c r="AQ56" s="76" t="s">
        <v>95</v>
      </c>
      <c r="AR56" s="40"/>
      <c r="AS56" s="77">
        <v>0</v>
      </c>
      <c r="AT56" s="78">
        <f>ROUND(SUM(AV56:AW56),2)</f>
        <v>-80070.179999999993</v>
      </c>
      <c r="AU56" s="79">
        <f>'ZL43a - Nedofaturované po...'!P133</f>
        <v>0</v>
      </c>
      <c r="AV56" s="78">
        <f>'ZL43a - Nedofaturované po...'!J35</f>
        <v>-80070.179999999993</v>
      </c>
      <c r="AW56" s="78">
        <f>'ZL43a - Nedofaturované po...'!J36</f>
        <v>0</v>
      </c>
      <c r="AX56" s="78">
        <f>'ZL43a - Nedofaturované po...'!J37</f>
        <v>0</v>
      </c>
      <c r="AY56" s="78">
        <f>'ZL43a - Nedofaturované po...'!J38</f>
        <v>0</v>
      </c>
      <c r="AZ56" s="78">
        <f>'ZL43a - Nedofaturované po...'!F35</f>
        <v>-381286.59</v>
      </c>
      <c r="BA56" s="78">
        <f>'ZL43a - Nedofaturované po...'!F36</f>
        <v>0</v>
      </c>
      <c r="BB56" s="78">
        <f>'ZL43a - Nedofaturované po...'!F37</f>
        <v>0</v>
      </c>
      <c r="BC56" s="78">
        <f>'ZL43a - Nedofaturované po...'!F38</f>
        <v>0</v>
      </c>
      <c r="BD56" s="80">
        <f>'ZL43a - Nedofaturované po...'!F39</f>
        <v>0</v>
      </c>
      <c r="BT56" s="21" t="s">
        <v>91</v>
      </c>
      <c r="BV56" s="21" t="s">
        <v>84</v>
      </c>
      <c r="BW56" s="21" t="s">
        <v>96</v>
      </c>
      <c r="BX56" s="21" t="s">
        <v>90</v>
      </c>
      <c r="CL56" s="21" t="s">
        <v>17</v>
      </c>
    </row>
    <row r="57" spans="1:91" s="3" customFormat="1" ht="16.5" customHeight="1">
      <c r="A57" s="75" t="s">
        <v>92</v>
      </c>
      <c r="B57" s="40"/>
      <c r="C57" s="9"/>
      <c r="D57" s="9"/>
      <c r="E57" s="173" t="s">
        <v>97</v>
      </c>
      <c r="F57" s="173"/>
      <c r="G57" s="173"/>
      <c r="H57" s="173"/>
      <c r="I57" s="173"/>
      <c r="J57" s="9"/>
      <c r="K57" s="173" t="s">
        <v>98</v>
      </c>
      <c r="L57" s="173"/>
      <c r="M57" s="173"/>
      <c r="N57" s="173"/>
      <c r="O57" s="173"/>
      <c r="P57" s="173"/>
      <c r="Q57" s="173"/>
      <c r="R57" s="173"/>
      <c r="S57" s="173"/>
      <c r="T57" s="173"/>
      <c r="U57" s="173"/>
      <c r="V57" s="173"/>
      <c r="W57" s="173"/>
      <c r="X57" s="173"/>
      <c r="Y57" s="173"/>
      <c r="Z57" s="173"/>
      <c r="AA57" s="173"/>
      <c r="AB57" s="173"/>
      <c r="AC57" s="173"/>
      <c r="AD57" s="173"/>
      <c r="AE57" s="173"/>
      <c r="AF57" s="173"/>
      <c r="AG57" s="171">
        <f>'ZL43b - Nedofakturované p...'!J32</f>
        <v>-129329.06</v>
      </c>
      <c r="AH57" s="172"/>
      <c r="AI57" s="172"/>
      <c r="AJ57" s="172"/>
      <c r="AK57" s="172"/>
      <c r="AL57" s="172"/>
      <c r="AM57" s="172"/>
      <c r="AN57" s="171">
        <f>SUM(AG57,AT57)</f>
        <v>-156488.16</v>
      </c>
      <c r="AO57" s="172"/>
      <c r="AP57" s="172"/>
      <c r="AQ57" s="76" t="s">
        <v>95</v>
      </c>
      <c r="AR57" s="40"/>
      <c r="AS57" s="81">
        <v>0</v>
      </c>
      <c r="AT57" s="82">
        <f>ROUND(SUM(AV57:AW57),2)</f>
        <v>-27159.1</v>
      </c>
      <c r="AU57" s="83">
        <f>'ZL43b - Nedofakturované p...'!P97</f>
        <v>0</v>
      </c>
      <c r="AV57" s="82">
        <f>'ZL43b - Nedofakturované p...'!J35</f>
        <v>-27159.1</v>
      </c>
      <c r="AW57" s="82">
        <f>'ZL43b - Nedofakturované p...'!J36</f>
        <v>0</v>
      </c>
      <c r="AX57" s="82">
        <f>'ZL43b - Nedofakturované p...'!J37</f>
        <v>0</v>
      </c>
      <c r="AY57" s="82">
        <f>'ZL43b - Nedofakturované p...'!J38</f>
        <v>0</v>
      </c>
      <c r="AZ57" s="82">
        <f>'ZL43b - Nedofakturované p...'!F35</f>
        <v>-129329.06</v>
      </c>
      <c r="BA57" s="82">
        <f>'ZL43b - Nedofakturované p...'!F36</f>
        <v>0</v>
      </c>
      <c r="BB57" s="82">
        <f>'ZL43b - Nedofakturované p...'!F37</f>
        <v>0</v>
      </c>
      <c r="BC57" s="82">
        <f>'ZL43b - Nedofakturované p...'!F38</f>
        <v>0</v>
      </c>
      <c r="BD57" s="84">
        <f>'ZL43b - Nedofakturované p...'!F39</f>
        <v>0</v>
      </c>
      <c r="BT57" s="21" t="s">
        <v>91</v>
      </c>
      <c r="BV57" s="21" t="s">
        <v>84</v>
      </c>
      <c r="BW57" s="21" t="s">
        <v>99</v>
      </c>
      <c r="BX57" s="21" t="s">
        <v>90</v>
      </c>
      <c r="CL57" s="21" t="s">
        <v>17</v>
      </c>
    </row>
    <row r="58" spans="1:91" s="1" customFormat="1" ht="30" customHeight="1">
      <c r="B58" s="27"/>
      <c r="AR58" s="27"/>
    </row>
    <row r="59" spans="1:91" s="1" customFormat="1" ht="6.95" customHeight="1">
      <c r="B59" s="36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M59" s="37"/>
      <c r="AN59" s="37"/>
      <c r="AO59" s="37"/>
      <c r="AP59" s="37"/>
      <c r="AQ59" s="37"/>
      <c r="AR59" s="27"/>
    </row>
  </sheetData>
  <sheetProtection algorithmName="SHA-512" hashValue="ZMzPF/L4NBAXIZXSQ4d/ouuqaJqQpADhh1J1sEQWMmUdA0hPacz3z0vyr3mwiTGP5u3tMHLki6Q2gqRMfWzuQQ==" saltValue="ERn2MxYU2Kk5LtWEDSIN6ef9zr4+k6PWI0TeV/7WVCS49EgNFzHcLoBzlWzd+vnxVJnir8BDV7No4VaUyIJgKw==" spinCount="100000" sheet="1" objects="1" scenarios="1" formatColumns="0" formatRows="0"/>
  <mergeCells count="48">
    <mergeCell ref="AR2:BE2"/>
    <mergeCell ref="AN56:AP56"/>
    <mergeCell ref="AG56:AM56"/>
    <mergeCell ref="E56:I56"/>
    <mergeCell ref="K56:AF56"/>
    <mergeCell ref="L45:AO45"/>
    <mergeCell ref="AM47:AN47"/>
    <mergeCell ref="AM49:AP49"/>
    <mergeCell ref="AS49:AT51"/>
    <mergeCell ref="AM50:AP50"/>
    <mergeCell ref="W33:AE33"/>
    <mergeCell ref="AK33:AO33"/>
    <mergeCell ref="L33:P33"/>
    <mergeCell ref="X35:AB35"/>
    <mergeCell ref="AK35:AO35"/>
    <mergeCell ref="W31:AE31"/>
    <mergeCell ref="AN57:AP57"/>
    <mergeCell ref="AG57:AM57"/>
    <mergeCell ref="E57:I57"/>
    <mergeCell ref="K57:AF57"/>
    <mergeCell ref="C52:G52"/>
    <mergeCell ref="I52:AF52"/>
    <mergeCell ref="AG52:AM52"/>
    <mergeCell ref="AN52:AP52"/>
    <mergeCell ref="AN55:AP55"/>
    <mergeCell ref="AG55:AM55"/>
    <mergeCell ref="D55:H55"/>
    <mergeCell ref="J55:AF55"/>
    <mergeCell ref="AG54:AM54"/>
    <mergeCell ref="AN54:AP54"/>
    <mergeCell ref="AK31:AO31"/>
    <mergeCell ref="L31:P31"/>
    <mergeCell ref="W32:AE32"/>
    <mergeCell ref="AK32:AO32"/>
    <mergeCell ref="L32:P32"/>
    <mergeCell ref="W29:AE29"/>
    <mergeCell ref="AK29:AO29"/>
    <mergeCell ref="L29:P29"/>
    <mergeCell ref="W30:AE30"/>
    <mergeCell ref="AK30:AO30"/>
    <mergeCell ref="L30:P30"/>
    <mergeCell ref="K5:AO5"/>
    <mergeCell ref="K6:AO6"/>
    <mergeCell ref="E23:AN23"/>
    <mergeCell ref="AK26:AO26"/>
    <mergeCell ref="L28:P28"/>
    <mergeCell ref="W28:AE28"/>
    <mergeCell ref="AK28:AO28"/>
  </mergeCells>
  <hyperlinks>
    <hyperlink ref="A56" location="'ZL43a - Nedofaturované po...'!C2" display="/" xr:uid="{00000000-0004-0000-0000-000000000000}"/>
    <hyperlink ref="A57" location="'ZL43b - Nedofakturované p...'!C2" display="/" xr:uid="{00000000-0004-0000-0000-000001000000}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BM231"/>
  <sheetViews>
    <sheetView showGridLines="0" workbookViewId="0"/>
  </sheetViews>
  <sheetFormatPr defaultRowHeight="11.25"/>
  <cols>
    <col min="1" max="1" width="8.33203125" customWidth="1"/>
    <col min="2" max="2" width="1.1640625" customWidth="1"/>
    <col min="3" max="3" width="4.1640625" customWidth="1"/>
    <col min="4" max="4" width="4.33203125" customWidth="1"/>
    <col min="5" max="5" width="17.1640625" customWidth="1"/>
    <col min="6" max="6" width="50.83203125" customWidth="1"/>
    <col min="7" max="7" width="7.5" customWidth="1"/>
    <col min="8" max="8" width="14" customWidth="1"/>
    <col min="9" max="9" width="15.83203125" customWidth="1"/>
    <col min="10" max="10" width="22.33203125" customWidth="1"/>
    <col min="11" max="11" width="22.33203125" hidden="1" customWidth="1"/>
    <col min="12" max="12" width="9.33203125" customWidth="1"/>
    <col min="13" max="13" width="10.83203125" hidden="1" customWidth="1"/>
    <col min="14" max="14" width="9.33203125" hidden="1"/>
    <col min="15" max="20" width="14.1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2" spans="2:46" ht="36.950000000000003" customHeight="1">
      <c r="L2" s="162"/>
      <c r="M2" s="162"/>
      <c r="N2" s="162"/>
      <c r="O2" s="162"/>
      <c r="P2" s="162"/>
      <c r="Q2" s="162"/>
      <c r="R2" s="162"/>
      <c r="S2" s="162"/>
      <c r="T2" s="162"/>
      <c r="U2" s="162"/>
      <c r="V2" s="162"/>
      <c r="AT2" s="14" t="s">
        <v>96</v>
      </c>
    </row>
    <row r="3" spans="2:46" ht="6.95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7"/>
      <c r="AT3" s="14" t="s">
        <v>91</v>
      </c>
    </row>
    <row r="4" spans="2:46" ht="24.95" customHeight="1">
      <c r="B4" s="17"/>
      <c r="D4" s="18" t="s">
        <v>100</v>
      </c>
      <c r="L4" s="17"/>
      <c r="M4" s="85" t="s">
        <v>10</v>
      </c>
      <c r="AT4" s="14" t="s">
        <v>4</v>
      </c>
    </row>
    <row r="5" spans="2:46" ht="6.95" customHeight="1">
      <c r="B5" s="17"/>
      <c r="L5" s="17"/>
    </row>
    <row r="6" spans="2:46" ht="12" customHeight="1">
      <c r="B6" s="17"/>
      <c r="D6" s="23" t="s">
        <v>14</v>
      </c>
      <c r="L6" s="17"/>
    </row>
    <row r="7" spans="2:46" ht="16.5" customHeight="1">
      <c r="B7" s="17"/>
      <c r="E7" s="198" t="str">
        <f>'Rekapitulace stavby'!K6</f>
        <v>KNL - výstavba objektu pro PET/CT - ZMĚNOVÉ LISTY</v>
      </c>
      <c r="F7" s="199"/>
      <c r="G7" s="199"/>
      <c r="H7" s="199"/>
      <c r="L7" s="17"/>
    </row>
    <row r="8" spans="2:46" ht="12" customHeight="1">
      <c r="B8" s="17"/>
      <c r="D8" s="23" t="s">
        <v>101</v>
      </c>
      <c r="L8" s="17"/>
    </row>
    <row r="9" spans="2:46" s="1" customFormat="1" ht="16.5" customHeight="1">
      <c r="B9" s="27"/>
      <c r="E9" s="198" t="s">
        <v>102</v>
      </c>
      <c r="F9" s="197"/>
      <c r="G9" s="197"/>
      <c r="H9" s="197"/>
      <c r="L9" s="27"/>
    </row>
    <row r="10" spans="2:46" s="1" customFormat="1" ht="12" customHeight="1">
      <c r="B10" s="27"/>
      <c r="D10" s="23" t="s">
        <v>103</v>
      </c>
      <c r="L10" s="27"/>
    </row>
    <row r="11" spans="2:46" s="1" customFormat="1" ht="16.5" customHeight="1">
      <c r="B11" s="27"/>
      <c r="E11" s="184" t="s">
        <v>104</v>
      </c>
      <c r="F11" s="197"/>
      <c r="G11" s="197"/>
      <c r="H11" s="197"/>
      <c r="L11" s="27"/>
    </row>
    <row r="12" spans="2:46" s="1" customFormat="1">
      <c r="B12" s="27"/>
      <c r="L12" s="27"/>
    </row>
    <row r="13" spans="2:46" s="1" customFormat="1" ht="12" customHeight="1">
      <c r="B13" s="27"/>
      <c r="D13" s="23" t="s">
        <v>16</v>
      </c>
      <c r="F13" s="21" t="s">
        <v>17</v>
      </c>
      <c r="I13" s="23" t="s">
        <v>18</v>
      </c>
      <c r="J13" s="21" t="s">
        <v>44</v>
      </c>
      <c r="L13" s="27"/>
    </row>
    <row r="14" spans="2:46" s="1" customFormat="1" ht="18.75" customHeight="1">
      <c r="B14" s="27"/>
      <c r="D14" s="23" t="s">
        <v>20</v>
      </c>
      <c r="F14" s="21" t="s">
        <v>21</v>
      </c>
      <c r="I14" s="23" t="s">
        <v>22</v>
      </c>
      <c r="J14" s="44" t="str">
        <f>'Rekapitulace stavby'!AN8</f>
        <v>31. 1. 2022</v>
      </c>
      <c r="L14" s="27"/>
    </row>
    <row r="15" spans="2:46" s="1" customFormat="1" ht="10.9" customHeight="1">
      <c r="B15" s="27"/>
      <c r="L15" s="27"/>
    </row>
    <row r="16" spans="2:46" s="1" customFormat="1" ht="12" customHeight="1">
      <c r="B16" s="27"/>
      <c r="D16" s="23" t="s">
        <v>28</v>
      </c>
      <c r="I16" s="23" t="s">
        <v>29</v>
      </c>
      <c r="J16" s="21" t="s">
        <v>30</v>
      </c>
      <c r="L16" s="27"/>
    </row>
    <row r="17" spans="2:12" s="1" customFormat="1" ht="22.5" customHeight="1">
      <c r="B17" s="27"/>
      <c r="E17" s="21" t="s">
        <v>31</v>
      </c>
      <c r="I17" s="23" t="s">
        <v>32</v>
      </c>
      <c r="J17" s="21" t="s">
        <v>33</v>
      </c>
      <c r="L17" s="27"/>
    </row>
    <row r="18" spans="2:12" s="1" customFormat="1" ht="6.95" customHeight="1">
      <c r="B18" s="27"/>
      <c r="L18" s="27"/>
    </row>
    <row r="19" spans="2:12" s="1" customFormat="1" ht="12" customHeight="1">
      <c r="B19" s="27"/>
      <c r="D19" s="23" t="s">
        <v>34</v>
      </c>
      <c r="I19" s="23" t="s">
        <v>29</v>
      </c>
      <c r="J19" s="21" t="s">
        <v>35</v>
      </c>
      <c r="L19" s="27"/>
    </row>
    <row r="20" spans="2:12" s="1" customFormat="1" ht="24.75" customHeight="1">
      <c r="B20" s="27"/>
      <c r="E20" s="21" t="s">
        <v>36</v>
      </c>
      <c r="I20" s="23" t="s">
        <v>32</v>
      </c>
      <c r="J20" s="21" t="s">
        <v>37</v>
      </c>
      <c r="L20" s="27"/>
    </row>
    <row r="21" spans="2:12" s="1" customFormat="1" ht="6.95" customHeight="1">
      <c r="B21" s="27"/>
      <c r="L21" s="27"/>
    </row>
    <row r="22" spans="2:12" s="1" customFormat="1" ht="12" customHeight="1">
      <c r="B22" s="27"/>
      <c r="D22" s="23" t="s">
        <v>38</v>
      </c>
      <c r="I22" s="23" t="s">
        <v>29</v>
      </c>
      <c r="J22" s="21" t="s">
        <v>39</v>
      </c>
      <c r="L22" s="27"/>
    </row>
    <row r="23" spans="2:12" s="1" customFormat="1" ht="22.5" customHeight="1">
      <c r="B23" s="27"/>
      <c r="E23" s="21" t="s">
        <v>40</v>
      </c>
      <c r="I23" s="23" t="s">
        <v>32</v>
      </c>
      <c r="J23" s="21" t="s">
        <v>41</v>
      </c>
      <c r="L23" s="27"/>
    </row>
    <row r="24" spans="2:12" s="1" customFormat="1" ht="6.95" customHeight="1">
      <c r="B24" s="27"/>
      <c r="L24" s="27"/>
    </row>
    <row r="25" spans="2:12" s="1" customFormat="1" ht="12" customHeight="1">
      <c r="B25" s="27"/>
      <c r="D25" s="23" t="s">
        <v>43</v>
      </c>
      <c r="I25" s="23" t="s">
        <v>29</v>
      </c>
      <c r="J25" s="21" t="str">
        <f>IF('Rekapitulace stavby'!AN19="","",'Rekapitulace stavby'!AN19)</f>
        <v/>
      </c>
      <c r="L25" s="27"/>
    </row>
    <row r="26" spans="2:12" s="1" customFormat="1" ht="18" customHeight="1">
      <c r="B26" s="27"/>
      <c r="E26" s="21" t="str">
        <f>IF('Rekapitulace stavby'!E20="","",'Rekapitulace stavby'!E20)</f>
        <v xml:space="preserve"> </v>
      </c>
      <c r="I26" s="23" t="s">
        <v>32</v>
      </c>
      <c r="J26" s="21" t="str">
        <f>IF('Rekapitulace stavby'!AN20="","",'Rekapitulace stavby'!AN20)</f>
        <v/>
      </c>
      <c r="L26" s="27"/>
    </row>
    <row r="27" spans="2:12" s="1" customFormat="1" ht="6.95" customHeight="1">
      <c r="B27" s="27"/>
      <c r="L27" s="27"/>
    </row>
    <row r="28" spans="2:12" s="1" customFormat="1" ht="12" customHeight="1">
      <c r="B28" s="27"/>
      <c r="D28" s="23" t="s">
        <v>46</v>
      </c>
      <c r="L28" s="27"/>
    </row>
    <row r="29" spans="2:12" s="7" customFormat="1" ht="16.5" customHeight="1">
      <c r="B29" s="86"/>
      <c r="E29" s="164" t="s">
        <v>44</v>
      </c>
      <c r="F29" s="164"/>
      <c r="G29" s="164"/>
      <c r="H29" s="164"/>
      <c r="L29" s="86"/>
    </row>
    <row r="30" spans="2:12" s="1" customFormat="1" ht="6.95" customHeight="1">
      <c r="B30" s="27"/>
      <c r="L30" s="27"/>
    </row>
    <row r="31" spans="2:12" s="1" customFormat="1" ht="6.95" customHeight="1">
      <c r="B31" s="27"/>
      <c r="D31" s="45"/>
      <c r="E31" s="45"/>
      <c r="F31" s="45"/>
      <c r="G31" s="45"/>
      <c r="H31" s="45"/>
      <c r="I31" s="45"/>
      <c r="J31" s="45"/>
      <c r="K31" s="45"/>
      <c r="L31" s="27"/>
    </row>
    <row r="32" spans="2:12" s="1" customFormat="1" ht="25.35" customHeight="1">
      <c r="B32" s="27"/>
      <c r="D32" s="87" t="s">
        <v>48</v>
      </c>
      <c r="J32" s="58">
        <f>ROUND(J133, 2)</f>
        <v>-381286.59</v>
      </c>
      <c r="L32" s="27"/>
    </row>
    <row r="33" spans="2:12" s="1" customFormat="1" ht="6.95" customHeight="1">
      <c r="B33" s="27"/>
      <c r="D33" s="45"/>
      <c r="E33" s="45"/>
      <c r="F33" s="45"/>
      <c r="G33" s="45"/>
      <c r="H33" s="45"/>
      <c r="I33" s="45"/>
      <c r="J33" s="45"/>
      <c r="K33" s="45"/>
      <c r="L33" s="27"/>
    </row>
    <row r="34" spans="2:12" s="1" customFormat="1" ht="14.45" customHeight="1">
      <c r="B34" s="27"/>
      <c r="F34" s="30" t="s">
        <v>50</v>
      </c>
      <c r="I34" s="30" t="s">
        <v>49</v>
      </c>
      <c r="J34" s="30" t="s">
        <v>51</v>
      </c>
      <c r="L34" s="27"/>
    </row>
    <row r="35" spans="2:12" s="1" customFormat="1" ht="14.45" customHeight="1">
      <c r="B35" s="27"/>
      <c r="D35" s="47" t="s">
        <v>52</v>
      </c>
      <c r="E35" s="23" t="s">
        <v>53</v>
      </c>
      <c r="F35" s="78">
        <f>ROUND((SUM(BE133:BE230)),  2)</f>
        <v>-381286.59</v>
      </c>
      <c r="I35" s="88">
        <v>0.21</v>
      </c>
      <c r="J35" s="78">
        <f>ROUND(((SUM(BE133:BE230))*I35),  2)</f>
        <v>-80070.179999999993</v>
      </c>
      <c r="L35" s="27"/>
    </row>
    <row r="36" spans="2:12" s="1" customFormat="1" ht="14.45" customHeight="1">
      <c r="B36" s="27"/>
      <c r="E36" s="23" t="s">
        <v>54</v>
      </c>
      <c r="F36" s="78">
        <f>ROUND((SUM(BF133:BF230)),  2)</f>
        <v>0</v>
      </c>
      <c r="I36" s="88">
        <v>0.15</v>
      </c>
      <c r="J36" s="78">
        <f>ROUND(((SUM(BF133:BF230))*I36),  2)</f>
        <v>0</v>
      </c>
      <c r="L36" s="27"/>
    </row>
    <row r="37" spans="2:12" s="1" customFormat="1" ht="14.45" hidden="1" customHeight="1">
      <c r="B37" s="27"/>
      <c r="E37" s="23" t="s">
        <v>55</v>
      </c>
      <c r="F37" s="78">
        <f>ROUND((SUM(BG133:BG230)),  2)</f>
        <v>0</v>
      </c>
      <c r="I37" s="88">
        <v>0.21</v>
      </c>
      <c r="J37" s="78">
        <f>0</f>
        <v>0</v>
      </c>
      <c r="L37" s="27"/>
    </row>
    <row r="38" spans="2:12" s="1" customFormat="1" ht="14.45" hidden="1" customHeight="1">
      <c r="B38" s="27"/>
      <c r="E38" s="23" t="s">
        <v>56</v>
      </c>
      <c r="F38" s="78">
        <f>ROUND((SUM(BH133:BH230)),  2)</f>
        <v>0</v>
      </c>
      <c r="I38" s="88">
        <v>0.15</v>
      </c>
      <c r="J38" s="78">
        <f>0</f>
        <v>0</v>
      </c>
      <c r="L38" s="27"/>
    </row>
    <row r="39" spans="2:12" s="1" customFormat="1" ht="14.45" hidden="1" customHeight="1">
      <c r="B39" s="27"/>
      <c r="E39" s="23" t="s">
        <v>57</v>
      </c>
      <c r="F39" s="78">
        <f>ROUND((SUM(BI133:BI230)),  2)</f>
        <v>0</v>
      </c>
      <c r="I39" s="88">
        <v>0</v>
      </c>
      <c r="J39" s="78">
        <f>0</f>
        <v>0</v>
      </c>
      <c r="L39" s="27"/>
    </row>
    <row r="40" spans="2:12" s="1" customFormat="1" ht="6.95" customHeight="1">
      <c r="B40" s="27"/>
      <c r="L40" s="27"/>
    </row>
    <row r="41" spans="2:12" s="1" customFormat="1" ht="25.35" customHeight="1">
      <c r="B41" s="27"/>
      <c r="C41" s="89"/>
      <c r="D41" s="90" t="s">
        <v>58</v>
      </c>
      <c r="E41" s="49"/>
      <c r="F41" s="49"/>
      <c r="G41" s="91" t="s">
        <v>59</v>
      </c>
      <c r="H41" s="92" t="s">
        <v>60</v>
      </c>
      <c r="I41" s="49"/>
      <c r="J41" s="93">
        <f>SUM(J32:J39)</f>
        <v>-461356.77</v>
      </c>
      <c r="K41" s="94"/>
      <c r="L41" s="27"/>
    </row>
    <row r="42" spans="2:12" s="1" customFormat="1" ht="14.45" customHeight="1">
      <c r="B42" s="36"/>
      <c r="C42" s="37"/>
      <c r="D42" s="37"/>
      <c r="E42" s="37"/>
      <c r="F42" s="37"/>
      <c r="G42" s="37"/>
      <c r="H42" s="37"/>
      <c r="I42" s="37"/>
      <c r="J42" s="37"/>
      <c r="K42" s="37"/>
      <c r="L42" s="27"/>
    </row>
    <row r="46" spans="2:12" s="1" customFormat="1" ht="6.95" customHeight="1">
      <c r="B46" s="38"/>
      <c r="C46" s="39"/>
      <c r="D46" s="39"/>
      <c r="E46" s="39"/>
      <c r="F46" s="39"/>
      <c r="G46" s="39"/>
      <c r="H46" s="39"/>
      <c r="I46" s="39"/>
      <c r="J46" s="39"/>
      <c r="K46" s="39"/>
      <c r="L46" s="27"/>
    </row>
    <row r="47" spans="2:12" s="1" customFormat="1" ht="24.95" customHeight="1">
      <c r="B47" s="27"/>
      <c r="C47" s="18" t="s">
        <v>105</v>
      </c>
      <c r="L47" s="27"/>
    </row>
    <row r="48" spans="2:12" s="1" customFormat="1" ht="6.95" customHeight="1">
      <c r="B48" s="27"/>
      <c r="L48" s="27"/>
    </row>
    <row r="49" spans="2:47" s="1" customFormat="1" ht="12" customHeight="1">
      <c r="B49" s="27"/>
      <c r="C49" s="23" t="s">
        <v>14</v>
      </c>
      <c r="L49" s="27"/>
    </row>
    <row r="50" spans="2:47" s="1" customFormat="1" ht="16.5" customHeight="1">
      <c r="B50" s="27"/>
      <c r="E50" s="198" t="str">
        <f>E7</f>
        <v>KNL - výstavba objektu pro PET/CT - ZMĚNOVÉ LISTY</v>
      </c>
      <c r="F50" s="199"/>
      <c r="G50" s="199"/>
      <c r="H50" s="199"/>
      <c r="L50" s="27"/>
    </row>
    <row r="51" spans="2:47" ht="12" customHeight="1">
      <c r="B51" s="17"/>
      <c r="C51" s="23" t="s">
        <v>101</v>
      </c>
      <c r="L51" s="17"/>
    </row>
    <row r="52" spans="2:47" s="1" customFormat="1" ht="16.5" customHeight="1">
      <c r="B52" s="27"/>
      <c r="E52" s="198" t="s">
        <v>102</v>
      </c>
      <c r="F52" s="197"/>
      <c r="G52" s="197"/>
      <c r="H52" s="197"/>
      <c r="L52" s="27"/>
    </row>
    <row r="53" spans="2:47" s="1" customFormat="1" ht="12" customHeight="1">
      <c r="B53" s="27"/>
      <c r="C53" s="23" t="s">
        <v>103</v>
      </c>
      <c r="L53" s="27"/>
    </row>
    <row r="54" spans="2:47" s="1" customFormat="1" ht="16.5" customHeight="1">
      <c r="B54" s="27"/>
      <c r="E54" s="184" t="str">
        <f>E11</f>
        <v>ZL43a - Nedofaturované položky z SOD</v>
      </c>
      <c r="F54" s="197"/>
      <c r="G54" s="197"/>
      <c r="H54" s="197"/>
      <c r="L54" s="27"/>
    </row>
    <row r="55" spans="2:47" s="1" customFormat="1" ht="6.95" customHeight="1">
      <c r="B55" s="27"/>
      <c r="L55" s="27"/>
    </row>
    <row r="56" spans="2:47" s="1" customFormat="1" ht="12" customHeight="1">
      <c r="B56" s="27"/>
      <c r="C56" s="23" t="s">
        <v>20</v>
      </c>
      <c r="F56" s="21" t="str">
        <f>F14</f>
        <v>Liberec</v>
      </c>
      <c r="I56" s="23" t="s">
        <v>22</v>
      </c>
      <c r="J56" s="44" t="str">
        <f>IF(J14="","",J14)</f>
        <v>31. 1. 2022</v>
      </c>
      <c r="L56" s="27"/>
    </row>
    <row r="57" spans="2:47" s="1" customFormat="1" ht="6.95" customHeight="1">
      <c r="B57" s="27"/>
      <c r="L57" s="27"/>
    </row>
    <row r="58" spans="2:47" s="1" customFormat="1" ht="15.2" customHeight="1">
      <c r="B58" s="27"/>
      <c r="C58" s="23" t="s">
        <v>28</v>
      </c>
      <c r="F58" s="21" t="str">
        <f>E17</f>
        <v>Krajská nemocnice Liberec, a.s.</v>
      </c>
      <c r="I58" s="23" t="s">
        <v>38</v>
      </c>
      <c r="J58" s="25" t="str">
        <f>E23</f>
        <v>STORING spol. s r. o.</v>
      </c>
      <c r="L58" s="27"/>
    </row>
    <row r="59" spans="2:47" s="1" customFormat="1" ht="15.2" customHeight="1">
      <c r="B59" s="27"/>
      <c r="C59" s="23" t="s">
        <v>34</v>
      </c>
      <c r="F59" s="21" t="str">
        <f>IF(E20="","",E20)</f>
        <v>CL-EVANS s.r.o.</v>
      </c>
      <c r="I59" s="23" t="s">
        <v>43</v>
      </c>
      <c r="J59" s="25" t="str">
        <f>E26</f>
        <v xml:space="preserve"> </v>
      </c>
      <c r="L59" s="27"/>
    </row>
    <row r="60" spans="2:47" s="1" customFormat="1" ht="10.35" customHeight="1">
      <c r="B60" s="27"/>
      <c r="L60" s="27"/>
    </row>
    <row r="61" spans="2:47" s="1" customFormat="1" ht="29.25" customHeight="1">
      <c r="B61" s="27"/>
      <c r="C61" s="95" t="s">
        <v>106</v>
      </c>
      <c r="D61" s="89"/>
      <c r="E61" s="89"/>
      <c r="F61" s="89"/>
      <c r="G61" s="89"/>
      <c r="H61" s="89"/>
      <c r="I61" s="89"/>
      <c r="J61" s="96" t="s">
        <v>107</v>
      </c>
      <c r="K61" s="89"/>
      <c r="L61" s="27"/>
    </row>
    <row r="62" spans="2:47" s="1" customFormat="1" ht="10.35" customHeight="1">
      <c r="B62" s="27"/>
      <c r="L62" s="27"/>
    </row>
    <row r="63" spans="2:47" s="1" customFormat="1" ht="22.9" customHeight="1">
      <c r="B63" s="27"/>
      <c r="C63" s="97" t="s">
        <v>80</v>
      </c>
      <c r="J63" s="58">
        <f>J133</f>
        <v>-381286.58999999997</v>
      </c>
      <c r="L63" s="27"/>
      <c r="AU63" s="14" t="s">
        <v>108</v>
      </c>
    </row>
    <row r="64" spans="2:47" s="8" customFormat="1" ht="24.95" customHeight="1">
      <c r="B64" s="98"/>
      <c r="D64" s="99" t="s">
        <v>109</v>
      </c>
      <c r="E64" s="100"/>
      <c r="F64" s="100"/>
      <c r="G64" s="100"/>
      <c r="H64" s="100"/>
      <c r="I64" s="100"/>
      <c r="J64" s="101">
        <f>J134</f>
        <v>-2700</v>
      </c>
      <c r="L64" s="98"/>
    </row>
    <row r="65" spans="2:12" s="9" customFormat="1" ht="19.899999999999999" customHeight="1">
      <c r="B65" s="102"/>
      <c r="D65" s="103" t="s">
        <v>110</v>
      </c>
      <c r="E65" s="104"/>
      <c r="F65" s="104"/>
      <c r="G65" s="104"/>
      <c r="H65" s="104"/>
      <c r="I65" s="104"/>
      <c r="J65" s="105">
        <f>J135</f>
        <v>-2700</v>
      </c>
      <c r="L65" s="102"/>
    </row>
    <row r="66" spans="2:12" s="8" customFormat="1" ht="24.95" customHeight="1">
      <c r="B66" s="98"/>
      <c r="D66" s="99" t="s">
        <v>111</v>
      </c>
      <c r="E66" s="100"/>
      <c r="F66" s="100"/>
      <c r="G66" s="100"/>
      <c r="H66" s="100"/>
      <c r="I66" s="100"/>
      <c r="J66" s="101">
        <f>J137</f>
        <v>-378586.58999999997</v>
      </c>
      <c r="L66" s="98"/>
    </row>
    <row r="67" spans="2:12" s="9" customFormat="1" ht="19.899999999999999" customHeight="1">
      <c r="B67" s="102"/>
      <c r="D67" s="103" t="s">
        <v>112</v>
      </c>
      <c r="E67" s="104"/>
      <c r="F67" s="104"/>
      <c r="G67" s="104"/>
      <c r="H67" s="104"/>
      <c r="I67" s="104"/>
      <c r="J67" s="105">
        <f>J138</f>
        <v>-378586.58999999997</v>
      </c>
      <c r="L67" s="102"/>
    </row>
    <row r="68" spans="2:12" s="9" customFormat="1" ht="14.85" customHeight="1">
      <c r="B68" s="102"/>
      <c r="D68" s="103" t="s">
        <v>113</v>
      </c>
      <c r="E68" s="104"/>
      <c r="F68" s="104"/>
      <c r="G68" s="104"/>
      <c r="H68" s="104"/>
      <c r="I68" s="104"/>
      <c r="J68" s="105">
        <f>J139</f>
        <v>-320386.13999999996</v>
      </c>
      <c r="L68" s="102"/>
    </row>
    <row r="69" spans="2:12" s="9" customFormat="1" ht="21.75" customHeight="1">
      <c r="B69" s="102"/>
      <c r="D69" s="103" t="s">
        <v>114</v>
      </c>
      <c r="E69" s="104"/>
      <c r="F69" s="104"/>
      <c r="G69" s="104"/>
      <c r="H69" s="104"/>
      <c r="I69" s="104"/>
      <c r="J69" s="105">
        <f>J140</f>
        <v>-116777.63999999998</v>
      </c>
      <c r="L69" s="102"/>
    </row>
    <row r="70" spans="2:12" s="9" customFormat="1" ht="21.75" customHeight="1">
      <c r="B70" s="102"/>
      <c r="D70" s="103" t="s">
        <v>115</v>
      </c>
      <c r="E70" s="104"/>
      <c r="F70" s="104"/>
      <c r="G70" s="104"/>
      <c r="H70" s="104"/>
      <c r="I70" s="104"/>
      <c r="J70" s="105">
        <f>J141</f>
        <v>-8277.4</v>
      </c>
      <c r="L70" s="102"/>
    </row>
    <row r="71" spans="2:12" s="9" customFormat="1" ht="21.75" customHeight="1">
      <c r="B71" s="102"/>
      <c r="D71" s="103" t="s">
        <v>116</v>
      </c>
      <c r="E71" s="104"/>
      <c r="F71" s="104"/>
      <c r="G71" s="104"/>
      <c r="H71" s="104"/>
      <c r="I71" s="104"/>
      <c r="J71" s="105">
        <f>J147</f>
        <v>-98919.98</v>
      </c>
      <c r="L71" s="102"/>
    </row>
    <row r="72" spans="2:12" s="9" customFormat="1" ht="21.75" customHeight="1">
      <c r="B72" s="102"/>
      <c r="D72" s="103" t="s">
        <v>117</v>
      </c>
      <c r="E72" s="104"/>
      <c r="F72" s="104"/>
      <c r="G72" s="104"/>
      <c r="H72" s="104"/>
      <c r="I72" s="104"/>
      <c r="J72" s="105">
        <f>J152</f>
        <v>-7820</v>
      </c>
      <c r="L72" s="102"/>
    </row>
    <row r="73" spans="2:12" s="9" customFormat="1" ht="21.75" customHeight="1">
      <c r="B73" s="102"/>
      <c r="D73" s="103" t="s">
        <v>118</v>
      </c>
      <c r="E73" s="104"/>
      <c r="F73" s="104"/>
      <c r="G73" s="104"/>
      <c r="H73" s="104"/>
      <c r="I73" s="104"/>
      <c r="J73" s="105">
        <f>J154</f>
        <v>-1760.26</v>
      </c>
      <c r="L73" s="102"/>
    </row>
    <row r="74" spans="2:12" s="9" customFormat="1" ht="21.75" customHeight="1">
      <c r="B74" s="102"/>
      <c r="D74" s="103" t="s">
        <v>119</v>
      </c>
      <c r="E74" s="104"/>
      <c r="F74" s="104"/>
      <c r="G74" s="104"/>
      <c r="H74" s="104"/>
      <c r="I74" s="104"/>
      <c r="J74" s="105">
        <f>J158</f>
        <v>-169557.3</v>
      </c>
      <c r="L74" s="102"/>
    </row>
    <row r="75" spans="2:12" s="9" customFormat="1" ht="21.75" customHeight="1">
      <c r="B75" s="102"/>
      <c r="D75" s="103" t="s">
        <v>120</v>
      </c>
      <c r="E75" s="104"/>
      <c r="F75" s="104"/>
      <c r="G75" s="104"/>
      <c r="H75" s="104"/>
      <c r="I75" s="104"/>
      <c r="J75" s="105">
        <f>J159</f>
        <v>-7308</v>
      </c>
      <c r="L75" s="102"/>
    </row>
    <row r="76" spans="2:12" s="9" customFormat="1" ht="21.75" customHeight="1">
      <c r="B76" s="102"/>
      <c r="D76" s="103" t="s">
        <v>121</v>
      </c>
      <c r="E76" s="104"/>
      <c r="F76" s="104"/>
      <c r="G76" s="104"/>
      <c r="H76" s="104"/>
      <c r="I76" s="104"/>
      <c r="J76" s="105">
        <f>J164</f>
        <v>-35835</v>
      </c>
      <c r="L76" s="102"/>
    </row>
    <row r="77" spans="2:12" s="9" customFormat="1" ht="21.75" customHeight="1">
      <c r="B77" s="102"/>
      <c r="D77" s="103" t="s">
        <v>122</v>
      </c>
      <c r="E77" s="104"/>
      <c r="F77" s="104"/>
      <c r="G77" s="104"/>
      <c r="H77" s="104"/>
      <c r="I77" s="104"/>
      <c r="J77" s="105">
        <f>J168</f>
        <v>-20410.5</v>
      </c>
      <c r="L77" s="102"/>
    </row>
    <row r="78" spans="2:12" s="9" customFormat="1" ht="21.75" customHeight="1">
      <c r="B78" s="102"/>
      <c r="D78" s="103" t="s">
        <v>123</v>
      </c>
      <c r="E78" s="104"/>
      <c r="F78" s="104"/>
      <c r="G78" s="104"/>
      <c r="H78" s="104"/>
      <c r="I78" s="104"/>
      <c r="J78" s="105">
        <f>J170</f>
        <v>-17200</v>
      </c>
      <c r="L78" s="102"/>
    </row>
    <row r="79" spans="2:12" s="9" customFormat="1" ht="21.75" customHeight="1">
      <c r="B79" s="102"/>
      <c r="D79" s="103" t="s">
        <v>124</v>
      </c>
      <c r="E79" s="104"/>
      <c r="F79" s="104"/>
      <c r="G79" s="104"/>
      <c r="H79" s="104"/>
      <c r="I79" s="104"/>
      <c r="J79" s="105">
        <f>J173</f>
        <v>-1173</v>
      </c>
      <c r="L79" s="102"/>
    </row>
    <row r="80" spans="2:12" s="9" customFormat="1" ht="21.75" customHeight="1">
      <c r="B80" s="102"/>
      <c r="D80" s="103" t="s">
        <v>125</v>
      </c>
      <c r="E80" s="104"/>
      <c r="F80" s="104"/>
      <c r="G80" s="104"/>
      <c r="H80" s="104"/>
      <c r="I80" s="104"/>
      <c r="J80" s="105">
        <f>J175</f>
        <v>-87630.8</v>
      </c>
      <c r="L80" s="102"/>
    </row>
    <row r="81" spans="2:12" s="9" customFormat="1" ht="21.75" customHeight="1">
      <c r="B81" s="102"/>
      <c r="D81" s="103" t="s">
        <v>126</v>
      </c>
      <c r="E81" s="104"/>
      <c r="F81" s="104"/>
      <c r="G81" s="104"/>
      <c r="H81" s="104"/>
      <c r="I81" s="104"/>
      <c r="J81" s="105">
        <f>J180</f>
        <v>-8540</v>
      </c>
      <c r="L81" s="102"/>
    </row>
    <row r="82" spans="2:12" s="9" customFormat="1" ht="21.75" customHeight="1">
      <c r="B82" s="102"/>
      <c r="D82" s="103" t="s">
        <v>127</v>
      </c>
      <c r="E82" s="104"/>
      <c r="F82" s="104"/>
      <c r="G82" s="104"/>
      <c r="H82" s="104"/>
      <c r="I82" s="104"/>
      <c r="J82" s="105">
        <f>J181</f>
        <v>-8540</v>
      </c>
      <c r="L82" s="102"/>
    </row>
    <row r="83" spans="2:12" s="9" customFormat="1" ht="21.75" customHeight="1">
      <c r="B83" s="102"/>
      <c r="D83" s="103" t="s">
        <v>128</v>
      </c>
      <c r="E83" s="104"/>
      <c r="F83" s="104"/>
      <c r="G83" s="104"/>
      <c r="H83" s="104"/>
      <c r="I83" s="104"/>
      <c r="J83" s="105">
        <f>J182</f>
        <v>-8540</v>
      </c>
      <c r="L83" s="102"/>
    </row>
    <row r="84" spans="2:12" s="9" customFormat="1" ht="21.75" customHeight="1">
      <c r="B84" s="102"/>
      <c r="D84" s="103" t="s">
        <v>129</v>
      </c>
      <c r="E84" s="104"/>
      <c r="F84" s="104"/>
      <c r="G84" s="104"/>
      <c r="H84" s="104"/>
      <c r="I84" s="104"/>
      <c r="J84" s="105">
        <f>J184</f>
        <v>-19904.04</v>
      </c>
      <c r="L84" s="102"/>
    </row>
    <row r="85" spans="2:12" s="9" customFormat="1" ht="21.75" customHeight="1">
      <c r="B85" s="102"/>
      <c r="D85" s="103" t="s">
        <v>130</v>
      </c>
      <c r="E85" s="104"/>
      <c r="F85" s="104"/>
      <c r="G85" s="104"/>
      <c r="H85" s="104"/>
      <c r="I85" s="104"/>
      <c r="J85" s="105">
        <f>J185</f>
        <v>-19904.04</v>
      </c>
      <c r="L85" s="102"/>
    </row>
    <row r="86" spans="2:12" s="9" customFormat="1" ht="21.75" customHeight="1">
      <c r="B86" s="102"/>
      <c r="D86" s="103" t="s">
        <v>131</v>
      </c>
      <c r="E86" s="104"/>
      <c r="F86" s="104"/>
      <c r="G86" s="104"/>
      <c r="H86" s="104"/>
      <c r="I86" s="104"/>
      <c r="J86" s="105">
        <f>J189</f>
        <v>-1105.03</v>
      </c>
      <c r="L86" s="102"/>
    </row>
    <row r="87" spans="2:12" s="9" customFormat="1" ht="21.75" customHeight="1">
      <c r="B87" s="102"/>
      <c r="D87" s="103" t="s">
        <v>132</v>
      </c>
      <c r="E87" s="104"/>
      <c r="F87" s="104"/>
      <c r="G87" s="104"/>
      <c r="H87" s="104"/>
      <c r="I87" s="104"/>
      <c r="J87" s="105">
        <f>J190</f>
        <v>-1105.03</v>
      </c>
      <c r="L87" s="102"/>
    </row>
    <row r="88" spans="2:12" s="9" customFormat="1" ht="21.75" customHeight="1">
      <c r="B88" s="102"/>
      <c r="D88" s="103" t="s">
        <v>133</v>
      </c>
      <c r="E88" s="104"/>
      <c r="F88" s="104"/>
      <c r="G88" s="104"/>
      <c r="H88" s="104"/>
      <c r="I88" s="104"/>
      <c r="J88" s="105">
        <f>J191</f>
        <v>-1105.03</v>
      </c>
      <c r="L88" s="102"/>
    </row>
    <row r="89" spans="2:12" s="9" customFormat="1" ht="21.75" customHeight="1">
      <c r="B89" s="102"/>
      <c r="D89" s="103" t="s">
        <v>134</v>
      </c>
      <c r="E89" s="104"/>
      <c r="F89" s="104"/>
      <c r="G89" s="104"/>
      <c r="H89" s="104"/>
      <c r="I89" s="104"/>
      <c r="J89" s="105">
        <f>J193</f>
        <v>-4502.13</v>
      </c>
      <c r="L89" s="102"/>
    </row>
    <row r="90" spans="2:12" s="9" customFormat="1" ht="21.75" customHeight="1">
      <c r="B90" s="102"/>
      <c r="D90" s="103" t="s">
        <v>135</v>
      </c>
      <c r="E90" s="104"/>
      <c r="F90" s="104"/>
      <c r="G90" s="104"/>
      <c r="H90" s="104"/>
      <c r="I90" s="104"/>
      <c r="J90" s="105">
        <f>J194</f>
        <v>-4502.13</v>
      </c>
      <c r="L90" s="102"/>
    </row>
    <row r="91" spans="2:12" s="9" customFormat="1" ht="21.75" customHeight="1">
      <c r="B91" s="102"/>
      <c r="D91" s="103" t="s">
        <v>136</v>
      </c>
      <c r="E91" s="104"/>
      <c r="F91" s="104"/>
      <c r="G91" s="104"/>
      <c r="H91" s="104"/>
      <c r="I91" s="104"/>
      <c r="J91" s="105">
        <f>J195</f>
        <v>-4502.13</v>
      </c>
      <c r="L91" s="102"/>
    </row>
    <row r="92" spans="2:12" s="9" customFormat="1" ht="14.85" customHeight="1">
      <c r="B92" s="102"/>
      <c r="D92" s="103" t="s">
        <v>137</v>
      </c>
      <c r="E92" s="104"/>
      <c r="F92" s="104"/>
      <c r="G92" s="104"/>
      <c r="H92" s="104"/>
      <c r="I92" s="104"/>
      <c r="J92" s="105">
        <f>J200</f>
        <v>-10845</v>
      </c>
      <c r="L92" s="102"/>
    </row>
    <row r="93" spans="2:12" s="9" customFormat="1" ht="21.75" customHeight="1">
      <c r="B93" s="102"/>
      <c r="D93" s="103" t="s">
        <v>138</v>
      </c>
      <c r="E93" s="104"/>
      <c r="F93" s="104"/>
      <c r="G93" s="104"/>
      <c r="H93" s="104"/>
      <c r="I93" s="104"/>
      <c r="J93" s="105">
        <f>J201</f>
        <v>-4095</v>
      </c>
      <c r="L93" s="102"/>
    </row>
    <row r="94" spans="2:12" s="9" customFormat="1" ht="21.75" customHeight="1">
      <c r="B94" s="102"/>
      <c r="D94" s="103" t="s">
        <v>135</v>
      </c>
      <c r="E94" s="104"/>
      <c r="F94" s="104"/>
      <c r="G94" s="104"/>
      <c r="H94" s="104"/>
      <c r="I94" s="104"/>
      <c r="J94" s="105">
        <f>J202</f>
        <v>-4095</v>
      </c>
      <c r="L94" s="102"/>
    </row>
    <row r="95" spans="2:12" s="9" customFormat="1" ht="21.75" customHeight="1">
      <c r="B95" s="102"/>
      <c r="D95" s="103" t="s">
        <v>139</v>
      </c>
      <c r="E95" s="104"/>
      <c r="F95" s="104"/>
      <c r="G95" s="104"/>
      <c r="H95" s="104"/>
      <c r="I95" s="104"/>
      <c r="J95" s="105">
        <f>J203</f>
        <v>-4095</v>
      </c>
      <c r="L95" s="102"/>
    </row>
    <row r="96" spans="2:12" s="9" customFormat="1" ht="21.75" customHeight="1">
      <c r="B96" s="102"/>
      <c r="D96" s="103" t="s">
        <v>140</v>
      </c>
      <c r="E96" s="104"/>
      <c r="F96" s="104"/>
      <c r="G96" s="104"/>
      <c r="H96" s="104"/>
      <c r="I96" s="104"/>
      <c r="J96" s="105">
        <f>J206</f>
        <v>-6750</v>
      </c>
      <c r="L96" s="102"/>
    </row>
    <row r="97" spans="2:12" s="9" customFormat="1" ht="21.75" customHeight="1">
      <c r="B97" s="102"/>
      <c r="D97" s="103" t="s">
        <v>135</v>
      </c>
      <c r="E97" s="104"/>
      <c r="F97" s="104"/>
      <c r="G97" s="104"/>
      <c r="H97" s="104"/>
      <c r="I97" s="104"/>
      <c r="J97" s="105">
        <f>J207</f>
        <v>-5000</v>
      </c>
      <c r="L97" s="102"/>
    </row>
    <row r="98" spans="2:12" s="9" customFormat="1" ht="21.75" customHeight="1">
      <c r="B98" s="102"/>
      <c r="D98" s="103" t="s">
        <v>139</v>
      </c>
      <c r="E98" s="104"/>
      <c r="F98" s="104"/>
      <c r="G98" s="104"/>
      <c r="H98" s="104"/>
      <c r="I98" s="104"/>
      <c r="J98" s="105">
        <f>J208</f>
        <v>-5000</v>
      </c>
      <c r="L98" s="102"/>
    </row>
    <row r="99" spans="2:12" s="9" customFormat="1" ht="21.75" customHeight="1">
      <c r="B99" s="102"/>
      <c r="D99" s="103" t="s">
        <v>141</v>
      </c>
      <c r="E99" s="104"/>
      <c r="F99" s="104"/>
      <c r="G99" s="104"/>
      <c r="H99" s="104"/>
      <c r="I99" s="104"/>
      <c r="J99" s="105">
        <f>J210</f>
        <v>-1750</v>
      </c>
      <c r="L99" s="102"/>
    </row>
    <row r="100" spans="2:12" s="9" customFormat="1" ht="14.85" customHeight="1">
      <c r="B100" s="102"/>
      <c r="D100" s="103" t="s">
        <v>142</v>
      </c>
      <c r="E100" s="104"/>
      <c r="F100" s="104"/>
      <c r="G100" s="104"/>
      <c r="H100" s="104"/>
      <c r="I100" s="104"/>
      <c r="J100" s="105">
        <f>J212</f>
        <v>-12699.45</v>
      </c>
      <c r="L100" s="102"/>
    </row>
    <row r="101" spans="2:12" s="9" customFormat="1" ht="21.75" customHeight="1">
      <c r="B101" s="102"/>
      <c r="D101" s="103" t="s">
        <v>143</v>
      </c>
      <c r="E101" s="104"/>
      <c r="F101" s="104"/>
      <c r="G101" s="104"/>
      <c r="H101" s="104"/>
      <c r="I101" s="104"/>
      <c r="J101" s="105">
        <f>J213</f>
        <v>-12699.45</v>
      </c>
      <c r="L101" s="102"/>
    </row>
    <row r="102" spans="2:12" s="9" customFormat="1" ht="21.75" customHeight="1">
      <c r="B102" s="102"/>
      <c r="D102" s="103" t="s">
        <v>144</v>
      </c>
      <c r="E102" s="104"/>
      <c r="F102" s="104"/>
      <c r="G102" s="104"/>
      <c r="H102" s="104"/>
      <c r="I102" s="104"/>
      <c r="J102" s="105">
        <f>J214</f>
        <v>-10000</v>
      </c>
      <c r="L102" s="102"/>
    </row>
    <row r="103" spans="2:12" s="9" customFormat="1" ht="21.75" customHeight="1">
      <c r="B103" s="102"/>
      <c r="D103" s="103" t="s">
        <v>145</v>
      </c>
      <c r="E103" s="104"/>
      <c r="F103" s="104"/>
      <c r="G103" s="104"/>
      <c r="H103" s="104"/>
      <c r="I103" s="104"/>
      <c r="J103" s="105">
        <f>J216</f>
        <v>-2699.45</v>
      </c>
      <c r="L103" s="102"/>
    </row>
    <row r="104" spans="2:12" s="9" customFormat="1" ht="14.85" customHeight="1">
      <c r="B104" s="102"/>
      <c r="D104" s="103" t="s">
        <v>146</v>
      </c>
      <c r="E104" s="104"/>
      <c r="F104" s="104"/>
      <c r="G104" s="104"/>
      <c r="H104" s="104"/>
      <c r="I104" s="104"/>
      <c r="J104" s="105">
        <f>J219</f>
        <v>-34656</v>
      </c>
      <c r="L104" s="102"/>
    </row>
    <row r="105" spans="2:12" s="9" customFormat="1" ht="21.75" customHeight="1">
      <c r="B105" s="102"/>
      <c r="D105" s="103" t="s">
        <v>147</v>
      </c>
      <c r="E105" s="104"/>
      <c r="F105" s="104"/>
      <c r="G105" s="104"/>
      <c r="H105" s="104"/>
      <c r="I105" s="104"/>
      <c r="J105" s="105">
        <f>J220</f>
        <v>-2400</v>
      </c>
      <c r="L105" s="102"/>
    </row>
    <row r="106" spans="2:12" s="9" customFormat="1" ht="21.75" customHeight="1">
      <c r="B106" s="102"/>
      <c r="D106" s="103" t="s">
        <v>135</v>
      </c>
      <c r="E106" s="104"/>
      <c r="F106" s="104"/>
      <c r="G106" s="104"/>
      <c r="H106" s="104"/>
      <c r="I106" s="104"/>
      <c r="J106" s="105">
        <f>J221</f>
        <v>-2400</v>
      </c>
      <c r="L106" s="102"/>
    </row>
    <row r="107" spans="2:12" s="9" customFormat="1" ht="21.75" customHeight="1">
      <c r="B107" s="102"/>
      <c r="D107" s="103" t="s">
        <v>148</v>
      </c>
      <c r="E107" s="104"/>
      <c r="F107" s="104"/>
      <c r="G107" s="104"/>
      <c r="H107" s="104"/>
      <c r="I107" s="104"/>
      <c r="J107" s="105">
        <f>J222</f>
        <v>-2400</v>
      </c>
      <c r="L107" s="102"/>
    </row>
    <row r="108" spans="2:12" s="9" customFormat="1" ht="21.75" customHeight="1">
      <c r="B108" s="102"/>
      <c r="D108" s="103" t="s">
        <v>149</v>
      </c>
      <c r="E108" s="104"/>
      <c r="F108" s="104"/>
      <c r="G108" s="104"/>
      <c r="H108" s="104"/>
      <c r="I108" s="104"/>
      <c r="J108" s="105">
        <f>J224</f>
        <v>-32256</v>
      </c>
      <c r="L108" s="102"/>
    </row>
    <row r="109" spans="2:12" s="9" customFormat="1" ht="21.75" customHeight="1">
      <c r="B109" s="102"/>
      <c r="D109" s="103" t="s">
        <v>127</v>
      </c>
      <c r="E109" s="104"/>
      <c r="F109" s="104"/>
      <c r="G109" s="104"/>
      <c r="H109" s="104"/>
      <c r="I109" s="104"/>
      <c r="J109" s="105">
        <f>J225</f>
        <v>-32256</v>
      </c>
      <c r="L109" s="102"/>
    </row>
    <row r="110" spans="2:12" s="9" customFormat="1" ht="21.75" customHeight="1">
      <c r="B110" s="102"/>
      <c r="D110" s="103" t="s">
        <v>150</v>
      </c>
      <c r="E110" s="104"/>
      <c r="F110" s="104"/>
      <c r="G110" s="104"/>
      <c r="H110" s="104"/>
      <c r="I110" s="104"/>
      <c r="J110" s="105">
        <f>J226</f>
        <v>-30696</v>
      </c>
      <c r="L110" s="102"/>
    </row>
    <row r="111" spans="2:12" s="9" customFormat="1" ht="21.75" customHeight="1">
      <c r="B111" s="102"/>
      <c r="D111" s="103" t="s">
        <v>151</v>
      </c>
      <c r="E111" s="104"/>
      <c r="F111" s="104"/>
      <c r="G111" s="104"/>
      <c r="H111" s="104"/>
      <c r="I111" s="104"/>
      <c r="J111" s="105">
        <f>J229</f>
        <v>-1560</v>
      </c>
      <c r="L111" s="102"/>
    </row>
    <row r="112" spans="2:12" s="1" customFormat="1" ht="21.75" customHeight="1">
      <c r="B112" s="27"/>
      <c r="L112" s="27"/>
    </row>
    <row r="113" spans="2:12" s="1" customFormat="1" ht="6.95" customHeight="1">
      <c r="B113" s="36"/>
      <c r="C113" s="37"/>
      <c r="D113" s="37"/>
      <c r="E113" s="37"/>
      <c r="F113" s="37"/>
      <c r="G113" s="37"/>
      <c r="H113" s="37"/>
      <c r="I113" s="37"/>
      <c r="J113" s="37"/>
      <c r="K113" s="37"/>
      <c r="L113" s="27"/>
    </row>
    <row r="117" spans="2:12" s="1" customFormat="1" ht="6.95" customHeight="1">
      <c r="B117" s="38"/>
      <c r="C117" s="39"/>
      <c r="D117" s="39"/>
      <c r="E117" s="39"/>
      <c r="F117" s="39"/>
      <c r="G117" s="39"/>
      <c r="H117" s="39"/>
      <c r="I117" s="39"/>
      <c r="J117" s="39"/>
      <c r="K117" s="39"/>
      <c r="L117" s="27"/>
    </row>
    <row r="118" spans="2:12" s="1" customFormat="1" ht="24.95" customHeight="1">
      <c r="B118" s="27"/>
      <c r="C118" s="18" t="s">
        <v>152</v>
      </c>
      <c r="L118" s="27"/>
    </row>
    <row r="119" spans="2:12" s="1" customFormat="1" ht="6.95" customHeight="1">
      <c r="B119" s="27"/>
      <c r="L119" s="27"/>
    </row>
    <row r="120" spans="2:12" s="1" customFormat="1" ht="12" customHeight="1">
      <c r="B120" s="27"/>
      <c r="C120" s="23" t="s">
        <v>14</v>
      </c>
      <c r="L120" s="27"/>
    </row>
    <row r="121" spans="2:12" s="1" customFormat="1" ht="16.5" customHeight="1">
      <c r="B121" s="27"/>
      <c r="E121" s="198" t="str">
        <f>E7</f>
        <v>KNL - výstavba objektu pro PET/CT - ZMĚNOVÉ LISTY</v>
      </c>
      <c r="F121" s="199"/>
      <c r="G121" s="199"/>
      <c r="H121" s="199"/>
      <c r="L121" s="27"/>
    </row>
    <row r="122" spans="2:12" ht="12" customHeight="1">
      <c r="B122" s="17"/>
      <c r="C122" s="23" t="s">
        <v>101</v>
      </c>
      <c r="L122" s="17"/>
    </row>
    <row r="123" spans="2:12" s="1" customFormat="1" ht="16.5" customHeight="1">
      <c r="B123" s="27"/>
      <c r="E123" s="198" t="s">
        <v>102</v>
      </c>
      <c r="F123" s="197"/>
      <c r="G123" s="197"/>
      <c r="H123" s="197"/>
      <c r="L123" s="27"/>
    </row>
    <row r="124" spans="2:12" s="1" customFormat="1" ht="12" customHeight="1">
      <c r="B124" s="27"/>
      <c r="C124" s="23" t="s">
        <v>103</v>
      </c>
      <c r="L124" s="27"/>
    </row>
    <row r="125" spans="2:12" s="1" customFormat="1" ht="16.5" customHeight="1">
      <c r="B125" s="27"/>
      <c r="E125" s="184" t="str">
        <f>E11</f>
        <v>ZL43a - Nedofaturované položky z SOD</v>
      </c>
      <c r="F125" s="197"/>
      <c r="G125" s="197"/>
      <c r="H125" s="197"/>
      <c r="L125" s="27"/>
    </row>
    <row r="126" spans="2:12" s="1" customFormat="1" ht="6.95" customHeight="1">
      <c r="B126" s="27"/>
      <c r="L126" s="27"/>
    </row>
    <row r="127" spans="2:12" s="1" customFormat="1" ht="12" customHeight="1">
      <c r="B127" s="27"/>
      <c r="C127" s="23" t="s">
        <v>20</v>
      </c>
      <c r="F127" s="21" t="str">
        <f>F14</f>
        <v>Liberec</v>
      </c>
      <c r="I127" s="23" t="s">
        <v>22</v>
      </c>
      <c r="J127" s="44" t="str">
        <f>IF(J14="","",J14)</f>
        <v>31. 1. 2022</v>
      </c>
      <c r="L127" s="27"/>
    </row>
    <row r="128" spans="2:12" s="1" customFormat="1" ht="6.95" customHeight="1">
      <c r="B128" s="27"/>
      <c r="L128" s="27"/>
    </row>
    <row r="129" spans="2:65" s="1" customFormat="1" ht="15.2" customHeight="1">
      <c r="B129" s="27"/>
      <c r="C129" s="23" t="s">
        <v>28</v>
      </c>
      <c r="F129" s="21" t="str">
        <f>E17</f>
        <v>Krajská nemocnice Liberec, a.s.</v>
      </c>
      <c r="I129" s="23" t="s">
        <v>38</v>
      </c>
      <c r="J129" s="25" t="str">
        <f>E23</f>
        <v>STORING spol. s r. o.</v>
      </c>
      <c r="L129" s="27"/>
    </row>
    <row r="130" spans="2:65" s="1" customFormat="1" ht="15.2" customHeight="1">
      <c r="B130" s="27"/>
      <c r="C130" s="23" t="s">
        <v>34</v>
      </c>
      <c r="F130" s="21" t="str">
        <f>IF(E20="","",E20)</f>
        <v>CL-EVANS s.r.o.</v>
      </c>
      <c r="I130" s="23" t="s">
        <v>43</v>
      </c>
      <c r="J130" s="25" t="str">
        <f>E26</f>
        <v xml:space="preserve"> </v>
      </c>
      <c r="L130" s="27"/>
    </row>
    <row r="131" spans="2:65" s="1" customFormat="1" ht="10.35" customHeight="1">
      <c r="B131" s="27"/>
      <c r="L131" s="27"/>
    </row>
    <row r="132" spans="2:65" s="10" customFormat="1" ht="29.25" customHeight="1">
      <c r="B132" s="106"/>
      <c r="C132" s="107" t="s">
        <v>153</v>
      </c>
      <c r="D132" s="108" t="s">
        <v>67</v>
      </c>
      <c r="E132" s="108" t="s">
        <v>63</v>
      </c>
      <c r="F132" s="108" t="s">
        <v>64</v>
      </c>
      <c r="G132" s="108" t="s">
        <v>154</v>
      </c>
      <c r="H132" s="108" t="s">
        <v>155</v>
      </c>
      <c r="I132" s="108" t="s">
        <v>156</v>
      </c>
      <c r="J132" s="109" t="s">
        <v>107</v>
      </c>
      <c r="K132" s="110" t="s">
        <v>157</v>
      </c>
      <c r="L132" s="106"/>
      <c r="M132" s="51" t="s">
        <v>44</v>
      </c>
      <c r="N132" s="52" t="s">
        <v>52</v>
      </c>
      <c r="O132" s="52" t="s">
        <v>158</v>
      </c>
      <c r="P132" s="52" t="s">
        <v>159</v>
      </c>
      <c r="Q132" s="52" t="s">
        <v>160</v>
      </c>
      <c r="R132" s="52" t="s">
        <v>161</v>
      </c>
      <c r="S132" s="52" t="s">
        <v>162</v>
      </c>
      <c r="T132" s="53" t="s">
        <v>163</v>
      </c>
    </row>
    <row r="133" spans="2:65" s="1" customFormat="1" ht="22.9" customHeight="1">
      <c r="B133" s="27"/>
      <c r="C133" s="56" t="s">
        <v>164</v>
      </c>
      <c r="J133" s="111">
        <f>BK133</f>
        <v>-381286.58999999997</v>
      </c>
      <c r="L133" s="27"/>
      <c r="M133" s="54"/>
      <c r="N133" s="45"/>
      <c r="O133" s="45"/>
      <c r="P133" s="112">
        <f>P134+P137</f>
        <v>0</v>
      </c>
      <c r="Q133" s="45"/>
      <c r="R133" s="112">
        <f>R134+R137</f>
        <v>-6.4417295699999997</v>
      </c>
      <c r="S133" s="45"/>
      <c r="T133" s="113">
        <f>T134+T137</f>
        <v>-0.28800000000000003</v>
      </c>
      <c r="AT133" s="14" t="s">
        <v>81</v>
      </c>
      <c r="AU133" s="14" t="s">
        <v>108</v>
      </c>
      <c r="BK133" s="114">
        <f>BK134+BK137</f>
        <v>-381286.58999999997</v>
      </c>
    </row>
    <row r="134" spans="2:65" s="11" customFormat="1" ht="25.9" customHeight="1">
      <c r="B134" s="115"/>
      <c r="D134" s="116" t="s">
        <v>81</v>
      </c>
      <c r="E134" s="117" t="s">
        <v>165</v>
      </c>
      <c r="F134" s="117" t="s">
        <v>166</v>
      </c>
      <c r="J134" s="118">
        <f>BK134</f>
        <v>-2700</v>
      </c>
      <c r="L134" s="115"/>
      <c r="M134" s="119"/>
      <c r="P134" s="120">
        <f>P135</f>
        <v>0</v>
      </c>
      <c r="R134" s="120">
        <f>R135</f>
        <v>0</v>
      </c>
      <c r="T134" s="121">
        <f>T135</f>
        <v>-0.28800000000000003</v>
      </c>
      <c r="AR134" s="116" t="s">
        <v>89</v>
      </c>
      <c r="AT134" s="122" t="s">
        <v>81</v>
      </c>
      <c r="AU134" s="122" t="s">
        <v>82</v>
      </c>
      <c r="AY134" s="116" t="s">
        <v>167</v>
      </c>
      <c r="BK134" s="123">
        <f>BK135</f>
        <v>-2700</v>
      </c>
    </row>
    <row r="135" spans="2:65" s="11" customFormat="1" ht="22.9" customHeight="1">
      <c r="B135" s="115"/>
      <c r="D135" s="116" t="s">
        <v>81</v>
      </c>
      <c r="E135" s="124" t="s">
        <v>168</v>
      </c>
      <c r="F135" s="124" t="s">
        <v>169</v>
      </c>
      <c r="J135" s="125">
        <f>BK135</f>
        <v>-2700</v>
      </c>
      <c r="L135" s="115"/>
      <c r="M135" s="119"/>
      <c r="P135" s="120">
        <f>P136</f>
        <v>0</v>
      </c>
      <c r="R135" s="120">
        <f>R136</f>
        <v>0</v>
      </c>
      <c r="T135" s="121">
        <f>T136</f>
        <v>-0.28800000000000003</v>
      </c>
      <c r="AR135" s="116" t="s">
        <v>89</v>
      </c>
      <c r="AT135" s="122" t="s">
        <v>81</v>
      </c>
      <c r="AU135" s="122" t="s">
        <v>89</v>
      </c>
      <c r="AY135" s="116" t="s">
        <v>167</v>
      </c>
      <c r="BK135" s="123">
        <f>BK136</f>
        <v>-2700</v>
      </c>
    </row>
    <row r="136" spans="2:65" s="1" customFormat="1" ht="66.75" customHeight="1">
      <c r="B136" s="27"/>
      <c r="C136" s="126" t="s">
        <v>168</v>
      </c>
      <c r="D136" s="126" t="s">
        <v>170</v>
      </c>
      <c r="E136" s="127" t="s">
        <v>171</v>
      </c>
      <c r="F136" s="128" t="s">
        <v>172</v>
      </c>
      <c r="G136" s="129" t="s">
        <v>173</v>
      </c>
      <c r="H136" s="130">
        <v>-1.8</v>
      </c>
      <c r="I136" s="131">
        <v>1500</v>
      </c>
      <c r="J136" s="131">
        <f>ROUND(I136*H136,2)</f>
        <v>-2700</v>
      </c>
      <c r="K136" s="132"/>
      <c r="L136" s="27"/>
      <c r="M136" s="133" t="s">
        <v>44</v>
      </c>
      <c r="N136" s="134" t="s">
        <v>53</v>
      </c>
      <c r="O136" s="135">
        <v>0</v>
      </c>
      <c r="P136" s="135">
        <f>O136*H136</f>
        <v>0</v>
      </c>
      <c r="Q136" s="135">
        <v>0</v>
      </c>
      <c r="R136" s="135">
        <f>Q136*H136</f>
        <v>0</v>
      </c>
      <c r="S136" s="135">
        <v>0.16</v>
      </c>
      <c r="T136" s="136">
        <f>S136*H136</f>
        <v>-0.28800000000000003</v>
      </c>
      <c r="AR136" s="137" t="s">
        <v>174</v>
      </c>
      <c r="AT136" s="137" t="s">
        <v>170</v>
      </c>
      <c r="AU136" s="137" t="s">
        <v>91</v>
      </c>
      <c r="AY136" s="14" t="s">
        <v>167</v>
      </c>
      <c r="BE136" s="138">
        <f>IF(N136="základní",J136,0)</f>
        <v>-2700</v>
      </c>
      <c r="BF136" s="138">
        <f>IF(N136="snížená",J136,0)</f>
        <v>0</v>
      </c>
      <c r="BG136" s="138">
        <f>IF(N136="zákl. přenesená",J136,0)</f>
        <v>0</v>
      </c>
      <c r="BH136" s="138">
        <f>IF(N136="sníž. přenesená",J136,0)</f>
        <v>0</v>
      </c>
      <c r="BI136" s="138">
        <f>IF(N136="nulová",J136,0)</f>
        <v>0</v>
      </c>
      <c r="BJ136" s="14" t="s">
        <v>89</v>
      </c>
      <c r="BK136" s="138">
        <f>ROUND(I136*H136,2)</f>
        <v>-2700</v>
      </c>
      <c r="BL136" s="14" t="s">
        <v>174</v>
      </c>
      <c r="BM136" s="137" t="s">
        <v>175</v>
      </c>
    </row>
    <row r="137" spans="2:65" s="11" customFormat="1" ht="25.9" customHeight="1">
      <c r="B137" s="115"/>
      <c r="D137" s="116" t="s">
        <v>81</v>
      </c>
      <c r="E137" s="117" t="s">
        <v>176</v>
      </c>
      <c r="F137" s="117" t="s">
        <v>177</v>
      </c>
      <c r="J137" s="118">
        <f>BK137</f>
        <v>-378586.58999999997</v>
      </c>
      <c r="L137" s="115"/>
      <c r="M137" s="119"/>
      <c r="P137" s="120">
        <f>P138</f>
        <v>0</v>
      </c>
      <c r="R137" s="120">
        <f>R138</f>
        <v>-6.4417295699999997</v>
      </c>
      <c r="T137" s="121">
        <f>T138</f>
        <v>0</v>
      </c>
      <c r="AR137" s="116" t="s">
        <v>89</v>
      </c>
      <c r="AT137" s="122" t="s">
        <v>81</v>
      </c>
      <c r="AU137" s="122" t="s">
        <v>82</v>
      </c>
      <c r="AY137" s="116" t="s">
        <v>167</v>
      </c>
      <c r="BK137" s="123">
        <f>BK138</f>
        <v>-378586.58999999997</v>
      </c>
    </row>
    <row r="138" spans="2:65" s="11" customFormat="1" ht="22.9" customHeight="1">
      <c r="B138" s="115"/>
      <c r="D138" s="116" t="s">
        <v>81</v>
      </c>
      <c r="E138" s="124" t="s">
        <v>178</v>
      </c>
      <c r="F138" s="124" t="s">
        <v>179</v>
      </c>
      <c r="J138" s="125">
        <f>BK138</f>
        <v>-378586.58999999997</v>
      </c>
      <c r="L138" s="115"/>
      <c r="M138" s="119"/>
      <c r="P138" s="120">
        <f>P139+P200+P212+P219</f>
        <v>0</v>
      </c>
      <c r="R138" s="120">
        <f>R139+R200+R212+R219</f>
        <v>-6.4417295699999997</v>
      </c>
      <c r="T138" s="121">
        <f>T139+T200+T212+T219</f>
        <v>0</v>
      </c>
      <c r="AR138" s="116" t="s">
        <v>89</v>
      </c>
      <c r="AT138" s="122" t="s">
        <v>81</v>
      </c>
      <c r="AU138" s="122" t="s">
        <v>89</v>
      </c>
      <c r="AY138" s="116" t="s">
        <v>167</v>
      </c>
      <c r="BK138" s="123">
        <f>BK139+BK200+BK212+BK219</f>
        <v>-378586.58999999997</v>
      </c>
    </row>
    <row r="139" spans="2:65" s="11" customFormat="1" ht="20.85" customHeight="1">
      <c r="B139" s="115"/>
      <c r="D139" s="116" t="s">
        <v>81</v>
      </c>
      <c r="E139" s="124" t="s">
        <v>180</v>
      </c>
      <c r="F139" s="124" t="s">
        <v>181</v>
      </c>
      <c r="J139" s="125">
        <f>BK139</f>
        <v>-320386.13999999996</v>
      </c>
      <c r="L139" s="115"/>
      <c r="M139" s="119"/>
      <c r="P139" s="120">
        <f>P140+P158+P180+P184+P189+P193</f>
        <v>0</v>
      </c>
      <c r="R139" s="120">
        <f>R140+R158+R180+R184+R189+R193</f>
        <v>-6.2049935700000001</v>
      </c>
      <c r="T139" s="121">
        <f>T140+T158+T180+T184+T189+T193</f>
        <v>0</v>
      </c>
      <c r="AR139" s="116" t="s">
        <v>89</v>
      </c>
      <c r="AT139" s="122" t="s">
        <v>81</v>
      </c>
      <c r="AU139" s="122" t="s">
        <v>91</v>
      </c>
      <c r="AY139" s="116" t="s">
        <v>167</v>
      </c>
      <c r="BK139" s="123">
        <f>BK140+BK158+BK180+BK184+BK189+BK193</f>
        <v>-320386.13999999996</v>
      </c>
    </row>
    <row r="140" spans="2:65" s="12" customFormat="1" ht="20.85" customHeight="1">
      <c r="B140" s="139"/>
      <c r="D140" s="140" t="s">
        <v>81</v>
      </c>
      <c r="E140" s="140" t="s">
        <v>182</v>
      </c>
      <c r="F140" s="140" t="s">
        <v>183</v>
      </c>
      <c r="J140" s="141">
        <f>BK140</f>
        <v>-116777.63999999998</v>
      </c>
      <c r="L140" s="139"/>
      <c r="M140" s="142"/>
      <c r="P140" s="143">
        <f>P141+P147+P152+P154</f>
        <v>0</v>
      </c>
      <c r="R140" s="143">
        <f>R141+R147+R152+R154</f>
        <v>-4.8842063700000002</v>
      </c>
      <c r="T140" s="144">
        <f>T141+T147+T152+T154</f>
        <v>0</v>
      </c>
      <c r="AR140" s="140" t="s">
        <v>89</v>
      </c>
      <c r="AT140" s="145" t="s">
        <v>81</v>
      </c>
      <c r="AU140" s="145" t="s">
        <v>184</v>
      </c>
      <c r="AY140" s="140" t="s">
        <v>167</v>
      </c>
      <c r="BK140" s="146">
        <f>BK141+BK147+BK152+BK154</f>
        <v>-116777.63999999998</v>
      </c>
    </row>
    <row r="141" spans="2:65" s="12" customFormat="1" ht="20.85" customHeight="1">
      <c r="B141" s="139"/>
      <c r="D141" s="140" t="s">
        <v>81</v>
      </c>
      <c r="E141" s="140" t="s">
        <v>174</v>
      </c>
      <c r="F141" s="140" t="s">
        <v>185</v>
      </c>
      <c r="J141" s="141">
        <f>BK141</f>
        <v>-8277.4</v>
      </c>
      <c r="L141" s="139"/>
      <c r="M141" s="142"/>
      <c r="P141" s="143">
        <f>SUM(P142:P146)</f>
        <v>0</v>
      </c>
      <c r="R141" s="143">
        <f>SUM(R142:R146)</f>
        <v>-2.0947961900000003</v>
      </c>
      <c r="T141" s="144">
        <f>SUM(T142:T146)</f>
        <v>0</v>
      </c>
      <c r="AR141" s="140" t="s">
        <v>89</v>
      </c>
      <c r="AT141" s="145" t="s">
        <v>81</v>
      </c>
      <c r="AU141" s="145" t="s">
        <v>174</v>
      </c>
      <c r="AY141" s="140" t="s">
        <v>167</v>
      </c>
      <c r="BK141" s="146">
        <f>SUM(BK142:BK146)</f>
        <v>-8277.4</v>
      </c>
    </row>
    <row r="142" spans="2:65" s="1" customFormat="1" ht="24.2" customHeight="1">
      <c r="B142" s="27"/>
      <c r="C142" s="126" t="s">
        <v>186</v>
      </c>
      <c r="D142" s="126" t="s">
        <v>170</v>
      </c>
      <c r="E142" s="127" t="s">
        <v>187</v>
      </c>
      <c r="F142" s="128" t="s">
        <v>188</v>
      </c>
      <c r="G142" s="129" t="s">
        <v>189</v>
      </c>
      <c r="H142" s="130">
        <v>-2.34</v>
      </c>
      <c r="I142" s="131">
        <v>685</v>
      </c>
      <c r="J142" s="131">
        <f>ROUND(I142*H142,2)</f>
        <v>-1602.9</v>
      </c>
      <c r="K142" s="132"/>
      <c r="L142" s="27"/>
      <c r="M142" s="133" t="s">
        <v>44</v>
      </c>
      <c r="N142" s="134" t="s">
        <v>53</v>
      </c>
      <c r="O142" s="135">
        <v>0</v>
      </c>
      <c r="P142" s="135">
        <f>O142*H142</f>
        <v>0</v>
      </c>
      <c r="Q142" s="135">
        <v>7.3699999999999998E-3</v>
      </c>
      <c r="R142" s="135">
        <f>Q142*H142</f>
        <v>-1.7245799999999999E-2</v>
      </c>
      <c r="S142" s="135">
        <v>0</v>
      </c>
      <c r="T142" s="136">
        <f>S142*H142</f>
        <v>0</v>
      </c>
      <c r="AR142" s="137" t="s">
        <v>174</v>
      </c>
      <c r="AT142" s="137" t="s">
        <v>170</v>
      </c>
      <c r="AU142" s="137" t="s">
        <v>190</v>
      </c>
      <c r="AY142" s="14" t="s">
        <v>167</v>
      </c>
      <c r="BE142" s="138">
        <f>IF(N142="základní",J142,0)</f>
        <v>-1602.9</v>
      </c>
      <c r="BF142" s="138">
        <f>IF(N142="snížená",J142,0)</f>
        <v>0</v>
      </c>
      <c r="BG142" s="138">
        <f>IF(N142="zákl. přenesená",J142,0)</f>
        <v>0</v>
      </c>
      <c r="BH142" s="138">
        <f>IF(N142="sníž. přenesená",J142,0)</f>
        <v>0</v>
      </c>
      <c r="BI142" s="138">
        <f>IF(N142="nulová",J142,0)</f>
        <v>0</v>
      </c>
      <c r="BJ142" s="14" t="s">
        <v>89</v>
      </c>
      <c r="BK142" s="138">
        <f>ROUND(I142*H142,2)</f>
        <v>-1602.9</v>
      </c>
      <c r="BL142" s="14" t="s">
        <v>174</v>
      </c>
      <c r="BM142" s="137" t="s">
        <v>191</v>
      </c>
    </row>
    <row r="143" spans="2:65" s="1" customFormat="1" ht="21.75" customHeight="1">
      <c r="B143" s="27"/>
      <c r="C143" s="126" t="s">
        <v>192</v>
      </c>
      <c r="D143" s="126" t="s">
        <v>170</v>
      </c>
      <c r="E143" s="127" t="s">
        <v>193</v>
      </c>
      <c r="F143" s="128" t="s">
        <v>194</v>
      </c>
      <c r="G143" s="129" t="s">
        <v>195</v>
      </c>
      <c r="H143" s="130">
        <v>-0.82699999999999996</v>
      </c>
      <c r="I143" s="131">
        <v>4500</v>
      </c>
      <c r="J143" s="131">
        <f>ROUND(I143*H143,2)</f>
        <v>-3721.5</v>
      </c>
      <c r="K143" s="132"/>
      <c r="L143" s="27"/>
      <c r="M143" s="133" t="s">
        <v>44</v>
      </c>
      <c r="N143" s="134" t="s">
        <v>53</v>
      </c>
      <c r="O143" s="135">
        <v>0</v>
      </c>
      <c r="P143" s="135">
        <f>O143*H143</f>
        <v>0</v>
      </c>
      <c r="Q143" s="135">
        <v>2.4533700000000001</v>
      </c>
      <c r="R143" s="135">
        <f>Q143*H143</f>
        <v>-2.0289369900000001</v>
      </c>
      <c r="S143" s="135">
        <v>0</v>
      </c>
      <c r="T143" s="136">
        <f>S143*H143</f>
        <v>0</v>
      </c>
      <c r="AR143" s="137" t="s">
        <v>174</v>
      </c>
      <c r="AT143" s="137" t="s">
        <v>170</v>
      </c>
      <c r="AU143" s="137" t="s">
        <v>190</v>
      </c>
      <c r="AY143" s="14" t="s">
        <v>167</v>
      </c>
      <c r="BE143" s="138">
        <f>IF(N143="základní",J143,0)</f>
        <v>-3721.5</v>
      </c>
      <c r="BF143" s="138">
        <f>IF(N143="snížená",J143,0)</f>
        <v>0</v>
      </c>
      <c r="BG143" s="138">
        <f>IF(N143="zákl. přenesená",J143,0)</f>
        <v>0</v>
      </c>
      <c r="BH143" s="138">
        <f>IF(N143="sníž. přenesená",J143,0)</f>
        <v>0</v>
      </c>
      <c r="BI143" s="138">
        <f>IF(N143="nulová",J143,0)</f>
        <v>0</v>
      </c>
      <c r="BJ143" s="14" t="s">
        <v>89</v>
      </c>
      <c r="BK143" s="138">
        <f>ROUND(I143*H143,2)</f>
        <v>-3721.5</v>
      </c>
      <c r="BL143" s="14" t="s">
        <v>174</v>
      </c>
      <c r="BM143" s="137" t="s">
        <v>196</v>
      </c>
    </row>
    <row r="144" spans="2:65" s="1" customFormat="1" ht="24.2" customHeight="1">
      <c r="B144" s="27"/>
      <c r="C144" s="126" t="s">
        <v>197</v>
      </c>
      <c r="D144" s="126" t="s">
        <v>170</v>
      </c>
      <c r="E144" s="127" t="s">
        <v>198</v>
      </c>
      <c r="F144" s="128" t="s">
        <v>199</v>
      </c>
      <c r="G144" s="129" t="s">
        <v>200</v>
      </c>
      <c r="H144" s="130">
        <v>-0.02</v>
      </c>
      <c r="I144" s="131">
        <v>29000</v>
      </c>
      <c r="J144" s="131">
        <f>ROUND(I144*H144,2)</f>
        <v>-580</v>
      </c>
      <c r="K144" s="132"/>
      <c r="L144" s="27"/>
      <c r="M144" s="133" t="s">
        <v>44</v>
      </c>
      <c r="N144" s="134" t="s">
        <v>53</v>
      </c>
      <c r="O144" s="135">
        <v>0</v>
      </c>
      <c r="P144" s="135">
        <f>O144*H144</f>
        <v>0</v>
      </c>
      <c r="Q144" s="135">
        <v>1.04887</v>
      </c>
      <c r="R144" s="135">
        <f>Q144*H144</f>
        <v>-2.09774E-2</v>
      </c>
      <c r="S144" s="135">
        <v>0</v>
      </c>
      <c r="T144" s="136">
        <f>S144*H144</f>
        <v>0</v>
      </c>
      <c r="AR144" s="137" t="s">
        <v>174</v>
      </c>
      <c r="AT144" s="137" t="s">
        <v>170</v>
      </c>
      <c r="AU144" s="137" t="s">
        <v>190</v>
      </c>
      <c r="AY144" s="14" t="s">
        <v>167</v>
      </c>
      <c r="BE144" s="138">
        <f>IF(N144="základní",J144,0)</f>
        <v>-580</v>
      </c>
      <c r="BF144" s="138">
        <f>IF(N144="snížená",J144,0)</f>
        <v>0</v>
      </c>
      <c r="BG144" s="138">
        <f>IF(N144="zákl. přenesená",J144,0)</f>
        <v>0</v>
      </c>
      <c r="BH144" s="138">
        <f>IF(N144="sníž. přenesená",J144,0)</f>
        <v>0</v>
      </c>
      <c r="BI144" s="138">
        <f>IF(N144="nulová",J144,0)</f>
        <v>0</v>
      </c>
      <c r="BJ144" s="14" t="s">
        <v>89</v>
      </c>
      <c r="BK144" s="138">
        <f>ROUND(I144*H144,2)</f>
        <v>-580</v>
      </c>
      <c r="BL144" s="14" t="s">
        <v>174</v>
      </c>
      <c r="BM144" s="137" t="s">
        <v>201</v>
      </c>
    </row>
    <row r="145" spans="2:65" s="1" customFormat="1" ht="16.5" customHeight="1">
      <c r="B145" s="27"/>
      <c r="C145" s="126" t="s">
        <v>202</v>
      </c>
      <c r="D145" s="126" t="s">
        <v>170</v>
      </c>
      <c r="E145" s="127" t="s">
        <v>203</v>
      </c>
      <c r="F145" s="128" t="s">
        <v>204</v>
      </c>
      <c r="G145" s="129" t="s">
        <v>189</v>
      </c>
      <c r="H145" s="130">
        <v>-4.2</v>
      </c>
      <c r="I145" s="131">
        <v>480</v>
      </c>
      <c r="J145" s="131">
        <f>ROUND(I145*H145,2)</f>
        <v>-2016</v>
      </c>
      <c r="K145" s="132"/>
      <c r="L145" s="27"/>
      <c r="M145" s="133" t="s">
        <v>44</v>
      </c>
      <c r="N145" s="134" t="s">
        <v>53</v>
      </c>
      <c r="O145" s="135">
        <v>0</v>
      </c>
      <c r="P145" s="135">
        <f>O145*H145</f>
        <v>0</v>
      </c>
      <c r="Q145" s="135">
        <v>6.5799999999999999E-3</v>
      </c>
      <c r="R145" s="135">
        <f>Q145*H145</f>
        <v>-2.7636000000000001E-2</v>
      </c>
      <c r="S145" s="135">
        <v>0</v>
      </c>
      <c r="T145" s="136">
        <f>S145*H145</f>
        <v>0</v>
      </c>
      <c r="AR145" s="137" t="s">
        <v>174</v>
      </c>
      <c r="AT145" s="137" t="s">
        <v>170</v>
      </c>
      <c r="AU145" s="137" t="s">
        <v>190</v>
      </c>
      <c r="AY145" s="14" t="s">
        <v>167</v>
      </c>
      <c r="BE145" s="138">
        <f>IF(N145="základní",J145,0)</f>
        <v>-2016</v>
      </c>
      <c r="BF145" s="138">
        <f>IF(N145="snížená",J145,0)</f>
        <v>0</v>
      </c>
      <c r="BG145" s="138">
        <f>IF(N145="zákl. přenesená",J145,0)</f>
        <v>0</v>
      </c>
      <c r="BH145" s="138">
        <f>IF(N145="sníž. přenesená",J145,0)</f>
        <v>0</v>
      </c>
      <c r="BI145" s="138">
        <f>IF(N145="nulová",J145,0)</f>
        <v>0</v>
      </c>
      <c r="BJ145" s="14" t="s">
        <v>89</v>
      </c>
      <c r="BK145" s="138">
        <f>ROUND(I145*H145,2)</f>
        <v>-2016</v>
      </c>
      <c r="BL145" s="14" t="s">
        <v>174</v>
      </c>
      <c r="BM145" s="137" t="s">
        <v>205</v>
      </c>
    </row>
    <row r="146" spans="2:65" s="1" customFormat="1" ht="16.5" customHeight="1">
      <c r="B146" s="27"/>
      <c r="C146" s="126" t="s">
        <v>206</v>
      </c>
      <c r="D146" s="126" t="s">
        <v>170</v>
      </c>
      <c r="E146" s="127" t="s">
        <v>207</v>
      </c>
      <c r="F146" s="128" t="s">
        <v>208</v>
      </c>
      <c r="G146" s="129" t="s">
        <v>189</v>
      </c>
      <c r="H146" s="130">
        <v>-4.2</v>
      </c>
      <c r="I146" s="131">
        <v>85</v>
      </c>
      <c r="J146" s="131">
        <f>ROUND(I146*H146,2)</f>
        <v>-357</v>
      </c>
      <c r="K146" s="132"/>
      <c r="L146" s="27"/>
      <c r="M146" s="133" t="s">
        <v>44</v>
      </c>
      <c r="N146" s="134" t="s">
        <v>53</v>
      </c>
      <c r="O146" s="135">
        <v>0</v>
      </c>
      <c r="P146" s="135">
        <f>O146*H146</f>
        <v>0</v>
      </c>
      <c r="Q146" s="135">
        <v>0</v>
      </c>
      <c r="R146" s="135">
        <f>Q146*H146</f>
        <v>0</v>
      </c>
      <c r="S146" s="135">
        <v>0</v>
      </c>
      <c r="T146" s="136">
        <f>S146*H146</f>
        <v>0</v>
      </c>
      <c r="AR146" s="137" t="s">
        <v>174</v>
      </c>
      <c r="AT146" s="137" t="s">
        <v>170</v>
      </c>
      <c r="AU146" s="137" t="s">
        <v>190</v>
      </c>
      <c r="AY146" s="14" t="s">
        <v>167</v>
      </c>
      <c r="BE146" s="138">
        <f>IF(N146="základní",J146,0)</f>
        <v>-357</v>
      </c>
      <c r="BF146" s="138">
        <f>IF(N146="snížená",J146,0)</f>
        <v>0</v>
      </c>
      <c r="BG146" s="138">
        <f>IF(N146="zákl. přenesená",J146,0)</f>
        <v>0</v>
      </c>
      <c r="BH146" s="138">
        <f>IF(N146="sníž. přenesená",J146,0)</f>
        <v>0</v>
      </c>
      <c r="BI146" s="138">
        <f>IF(N146="nulová",J146,0)</f>
        <v>0</v>
      </c>
      <c r="BJ146" s="14" t="s">
        <v>89</v>
      </c>
      <c r="BK146" s="138">
        <f>ROUND(I146*H146,2)</f>
        <v>-357</v>
      </c>
      <c r="BL146" s="14" t="s">
        <v>174</v>
      </c>
      <c r="BM146" s="137" t="s">
        <v>209</v>
      </c>
    </row>
    <row r="147" spans="2:65" s="12" customFormat="1" ht="20.85" customHeight="1">
      <c r="B147" s="139"/>
      <c r="D147" s="140" t="s">
        <v>81</v>
      </c>
      <c r="E147" s="140" t="s">
        <v>210</v>
      </c>
      <c r="F147" s="140" t="s">
        <v>211</v>
      </c>
      <c r="J147" s="141">
        <f>BK147</f>
        <v>-98919.98</v>
      </c>
      <c r="L147" s="139"/>
      <c r="M147" s="142"/>
      <c r="P147" s="143">
        <f>SUM(P148:P151)</f>
        <v>0</v>
      </c>
      <c r="R147" s="143">
        <f>SUM(R148:R151)</f>
        <v>-2.7890973800000003</v>
      </c>
      <c r="T147" s="144">
        <f>SUM(T148:T151)</f>
        <v>0</v>
      </c>
      <c r="AR147" s="140" t="s">
        <v>89</v>
      </c>
      <c r="AT147" s="145" t="s">
        <v>81</v>
      </c>
      <c r="AU147" s="145" t="s">
        <v>174</v>
      </c>
      <c r="AY147" s="140" t="s">
        <v>167</v>
      </c>
      <c r="BK147" s="146">
        <f>SUM(BK148:BK151)</f>
        <v>-98919.98</v>
      </c>
    </row>
    <row r="148" spans="2:65" s="1" customFormat="1" ht="33" customHeight="1">
      <c r="B148" s="27"/>
      <c r="C148" s="126" t="s">
        <v>212</v>
      </c>
      <c r="D148" s="126" t="s">
        <v>170</v>
      </c>
      <c r="E148" s="127" t="s">
        <v>213</v>
      </c>
      <c r="F148" s="128" t="s">
        <v>214</v>
      </c>
      <c r="G148" s="129" t="s">
        <v>189</v>
      </c>
      <c r="H148" s="130">
        <v>-31.414000000000001</v>
      </c>
      <c r="I148" s="131">
        <v>36</v>
      </c>
      <c r="J148" s="131">
        <f>ROUND(I148*H148,2)</f>
        <v>-1130.9000000000001</v>
      </c>
      <c r="K148" s="132"/>
      <c r="L148" s="27"/>
      <c r="M148" s="133" t="s">
        <v>44</v>
      </c>
      <c r="N148" s="134" t="s">
        <v>53</v>
      </c>
      <c r="O148" s="135">
        <v>0</v>
      </c>
      <c r="P148" s="135">
        <f>O148*H148</f>
        <v>0</v>
      </c>
      <c r="Q148" s="135">
        <v>7.3499999999999998E-3</v>
      </c>
      <c r="R148" s="135">
        <f>Q148*H148</f>
        <v>-0.23089290000000001</v>
      </c>
      <c r="S148" s="135">
        <v>0</v>
      </c>
      <c r="T148" s="136">
        <f>S148*H148</f>
        <v>0</v>
      </c>
      <c r="AR148" s="137" t="s">
        <v>174</v>
      </c>
      <c r="AT148" s="137" t="s">
        <v>170</v>
      </c>
      <c r="AU148" s="137" t="s">
        <v>190</v>
      </c>
      <c r="AY148" s="14" t="s">
        <v>167</v>
      </c>
      <c r="BE148" s="138">
        <f>IF(N148="základní",J148,0)</f>
        <v>-1130.9000000000001</v>
      </c>
      <c r="BF148" s="138">
        <f>IF(N148="snížená",J148,0)</f>
        <v>0</v>
      </c>
      <c r="BG148" s="138">
        <f>IF(N148="zákl. přenesená",J148,0)</f>
        <v>0</v>
      </c>
      <c r="BH148" s="138">
        <f>IF(N148="sníž. přenesená",J148,0)</f>
        <v>0</v>
      </c>
      <c r="BI148" s="138">
        <f>IF(N148="nulová",J148,0)</f>
        <v>0</v>
      </c>
      <c r="BJ148" s="14" t="s">
        <v>89</v>
      </c>
      <c r="BK148" s="138">
        <f>ROUND(I148*H148,2)</f>
        <v>-1130.9000000000001</v>
      </c>
      <c r="BL148" s="14" t="s">
        <v>174</v>
      </c>
      <c r="BM148" s="137" t="s">
        <v>215</v>
      </c>
    </row>
    <row r="149" spans="2:65" s="1" customFormat="1" ht="24.2" customHeight="1">
      <c r="B149" s="27"/>
      <c r="C149" s="126" t="s">
        <v>216</v>
      </c>
      <c r="D149" s="126" t="s">
        <v>170</v>
      </c>
      <c r="E149" s="127" t="s">
        <v>217</v>
      </c>
      <c r="F149" s="128" t="s">
        <v>218</v>
      </c>
      <c r="G149" s="129" t="s">
        <v>189</v>
      </c>
      <c r="H149" s="130">
        <v>-31.414000000000001</v>
      </c>
      <c r="I149" s="131">
        <v>345</v>
      </c>
      <c r="J149" s="131">
        <f>ROUND(I149*H149,2)</f>
        <v>-10837.83</v>
      </c>
      <c r="K149" s="132"/>
      <c r="L149" s="27"/>
      <c r="M149" s="133" t="s">
        <v>44</v>
      </c>
      <c r="N149" s="134" t="s">
        <v>53</v>
      </c>
      <c r="O149" s="135">
        <v>0</v>
      </c>
      <c r="P149" s="135">
        <f>O149*H149</f>
        <v>0</v>
      </c>
      <c r="Q149" s="135">
        <v>1.8380000000000001E-2</v>
      </c>
      <c r="R149" s="135">
        <f>Q149*H149</f>
        <v>-0.57738932000000009</v>
      </c>
      <c r="S149" s="135">
        <v>0</v>
      </c>
      <c r="T149" s="136">
        <f>S149*H149</f>
        <v>0</v>
      </c>
      <c r="AR149" s="137" t="s">
        <v>174</v>
      </c>
      <c r="AT149" s="137" t="s">
        <v>170</v>
      </c>
      <c r="AU149" s="137" t="s">
        <v>190</v>
      </c>
      <c r="AY149" s="14" t="s">
        <v>167</v>
      </c>
      <c r="BE149" s="138">
        <f>IF(N149="základní",J149,0)</f>
        <v>-10837.83</v>
      </c>
      <c r="BF149" s="138">
        <f>IF(N149="snížená",J149,0)</f>
        <v>0</v>
      </c>
      <c r="BG149" s="138">
        <f>IF(N149="zákl. přenesená",J149,0)</f>
        <v>0</v>
      </c>
      <c r="BH149" s="138">
        <f>IF(N149="sníž. přenesená",J149,0)</f>
        <v>0</v>
      </c>
      <c r="BI149" s="138">
        <f>IF(N149="nulová",J149,0)</f>
        <v>0</v>
      </c>
      <c r="BJ149" s="14" t="s">
        <v>89</v>
      </c>
      <c r="BK149" s="138">
        <f>ROUND(I149*H149,2)</f>
        <v>-10837.83</v>
      </c>
      <c r="BL149" s="14" t="s">
        <v>174</v>
      </c>
      <c r="BM149" s="137" t="s">
        <v>219</v>
      </c>
    </row>
    <row r="150" spans="2:65" s="1" customFormat="1" ht="44.25" customHeight="1">
      <c r="B150" s="27"/>
      <c r="C150" s="126" t="s">
        <v>220</v>
      </c>
      <c r="D150" s="126" t="s">
        <v>170</v>
      </c>
      <c r="E150" s="127" t="s">
        <v>221</v>
      </c>
      <c r="F150" s="128" t="s">
        <v>222</v>
      </c>
      <c r="G150" s="129" t="s">
        <v>189</v>
      </c>
      <c r="H150" s="130">
        <v>-128.708</v>
      </c>
      <c r="I150" s="131">
        <v>570</v>
      </c>
      <c r="J150" s="131">
        <f>ROUND(I150*H150,2)</f>
        <v>-73363.56</v>
      </c>
      <c r="K150" s="132"/>
      <c r="L150" s="27"/>
      <c r="M150" s="133" t="s">
        <v>44</v>
      </c>
      <c r="N150" s="134" t="s">
        <v>53</v>
      </c>
      <c r="O150" s="135">
        <v>0</v>
      </c>
      <c r="P150" s="135">
        <f>O150*H150</f>
        <v>0</v>
      </c>
      <c r="Q150" s="135">
        <v>9.2700000000000005E-3</v>
      </c>
      <c r="R150" s="135">
        <f>Q150*H150</f>
        <v>-1.1931231600000001</v>
      </c>
      <c r="S150" s="135">
        <v>0</v>
      </c>
      <c r="T150" s="136">
        <f>S150*H150</f>
        <v>0</v>
      </c>
      <c r="AR150" s="137" t="s">
        <v>174</v>
      </c>
      <c r="AT150" s="137" t="s">
        <v>170</v>
      </c>
      <c r="AU150" s="137" t="s">
        <v>190</v>
      </c>
      <c r="AY150" s="14" t="s">
        <v>167</v>
      </c>
      <c r="BE150" s="138">
        <f>IF(N150="základní",J150,0)</f>
        <v>-73363.56</v>
      </c>
      <c r="BF150" s="138">
        <f>IF(N150="snížená",J150,0)</f>
        <v>0</v>
      </c>
      <c r="BG150" s="138">
        <f>IF(N150="zákl. přenesená",J150,0)</f>
        <v>0</v>
      </c>
      <c r="BH150" s="138">
        <f>IF(N150="sníž. přenesená",J150,0)</f>
        <v>0</v>
      </c>
      <c r="BI150" s="138">
        <f>IF(N150="nulová",J150,0)</f>
        <v>0</v>
      </c>
      <c r="BJ150" s="14" t="s">
        <v>89</v>
      </c>
      <c r="BK150" s="138">
        <f>ROUND(I150*H150,2)</f>
        <v>-73363.56</v>
      </c>
      <c r="BL150" s="14" t="s">
        <v>174</v>
      </c>
      <c r="BM150" s="137" t="s">
        <v>223</v>
      </c>
    </row>
    <row r="151" spans="2:65" s="1" customFormat="1" ht="24.2" customHeight="1">
      <c r="B151" s="27"/>
      <c r="C151" s="147" t="s">
        <v>224</v>
      </c>
      <c r="D151" s="147" t="s">
        <v>225</v>
      </c>
      <c r="E151" s="148" t="s">
        <v>226</v>
      </c>
      <c r="F151" s="149" t="s">
        <v>227</v>
      </c>
      <c r="G151" s="150" t="s">
        <v>189</v>
      </c>
      <c r="H151" s="151">
        <v>-131.28200000000001</v>
      </c>
      <c r="I151" s="152">
        <v>103.5</v>
      </c>
      <c r="J151" s="152">
        <f>ROUND(I151*H151,2)</f>
        <v>-13587.69</v>
      </c>
      <c r="K151" s="153"/>
      <c r="L151" s="154"/>
      <c r="M151" s="155" t="s">
        <v>44</v>
      </c>
      <c r="N151" s="156" t="s">
        <v>53</v>
      </c>
      <c r="O151" s="135">
        <v>0</v>
      </c>
      <c r="P151" s="135">
        <f>O151*H151</f>
        <v>0</v>
      </c>
      <c r="Q151" s="135">
        <v>6.0000000000000001E-3</v>
      </c>
      <c r="R151" s="135">
        <f>Q151*H151</f>
        <v>-0.78769200000000006</v>
      </c>
      <c r="S151" s="135">
        <v>0</v>
      </c>
      <c r="T151" s="136">
        <f>S151*H151</f>
        <v>0</v>
      </c>
      <c r="AR151" s="137" t="s">
        <v>228</v>
      </c>
      <c r="AT151" s="137" t="s">
        <v>225</v>
      </c>
      <c r="AU151" s="137" t="s">
        <v>190</v>
      </c>
      <c r="AY151" s="14" t="s">
        <v>167</v>
      </c>
      <c r="BE151" s="138">
        <f>IF(N151="základní",J151,0)</f>
        <v>-13587.69</v>
      </c>
      <c r="BF151" s="138">
        <f>IF(N151="snížená",J151,0)</f>
        <v>0</v>
      </c>
      <c r="BG151" s="138">
        <f>IF(N151="zákl. přenesená",J151,0)</f>
        <v>0</v>
      </c>
      <c r="BH151" s="138">
        <f>IF(N151="sníž. přenesená",J151,0)</f>
        <v>0</v>
      </c>
      <c r="BI151" s="138">
        <f>IF(N151="nulová",J151,0)</f>
        <v>0</v>
      </c>
      <c r="BJ151" s="14" t="s">
        <v>89</v>
      </c>
      <c r="BK151" s="138">
        <f>ROUND(I151*H151,2)</f>
        <v>-13587.69</v>
      </c>
      <c r="BL151" s="14" t="s">
        <v>174</v>
      </c>
      <c r="BM151" s="137" t="s">
        <v>229</v>
      </c>
    </row>
    <row r="152" spans="2:65" s="12" customFormat="1" ht="20.85" customHeight="1">
      <c r="B152" s="139"/>
      <c r="D152" s="140" t="s">
        <v>81</v>
      </c>
      <c r="E152" s="140" t="s">
        <v>168</v>
      </c>
      <c r="F152" s="140" t="s">
        <v>169</v>
      </c>
      <c r="J152" s="141">
        <f>BK152</f>
        <v>-7820</v>
      </c>
      <c r="L152" s="139"/>
      <c r="M152" s="142"/>
      <c r="P152" s="143">
        <f>P153</f>
        <v>0</v>
      </c>
      <c r="R152" s="143">
        <f>R153</f>
        <v>-3.1280000000000001E-4</v>
      </c>
      <c r="T152" s="144">
        <f>T153</f>
        <v>0</v>
      </c>
      <c r="AR152" s="140" t="s">
        <v>89</v>
      </c>
      <c r="AT152" s="145" t="s">
        <v>81</v>
      </c>
      <c r="AU152" s="145" t="s">
        <v>174</v>
      </c>
      <c r="AY152" s="140" t="s">
        <v>167</v>
      </c>
      <c r="BK152" s="146">
        <f>BK153</f>
        <v>-7820</v>
      </c>
    </row>
    <row r="153" spans="2:65" s="1" customFormat="1" ht="24.2" customHeight="1">
      <c r="B153" s="27"/>
      <c r="C153" s="126" t="s">
        <v>230</v>
      </c>
      <c r="D153" s="126" t="s">
        <v>170</v>
      </c>
      <c r="E153" s="127" t="s">
        <v>231</v>
      </c>
      <c r="F153" s="128" t="s">
        <v>232</v>
      </c>
      <c r="G153" s="129" t="s">
        <v>173</v>
      </c>
      <c r="H153" s="130">
        <v>-3.91</v>
      </c>
      <c r="I153" s="131">
        <v>2000</v>
      </c>
      <c r="J153" s="131">
        <f>ROUND(I153*H153,2)</f>
        <v>-7820</v>
      </c>
      <c r="K153" s="132"/>
      <c r="L153" s="27"/>
      <c r="M153" s="133" t="s">
        <v>44</v>
      </c>
      <c r="N153" s="134" t="s">
        <v>53</v>
      </c>
      <c r="O153" s="135">
        <v>0</v>
      </c>
      <c r="P153" s="135">
        <f>O153*H153</f>
        <v>0</v>
      </c>
      <c r="Q153" s="135">
        <v>8.0000000000000007E-5</v>
      </c>
      <c r="R153" s="135">
        <f>Q153*H153</f>
        <v>-3.1280000000000001E-4</v>
      </c>
      <c r="S153" s="135">
        <v>0</v>
      </c>
      <c r="T153" s="136">
        <f>S153*H153</f>
        <v>0</v>
      </c>
      <c r="AR153" s="137" t="s">
        <v>174</v>
      </c>
      <c r="AT153" s="137" t="s">
        <v>170</v>
      </c>
      <c r="AU153" s="137" t="s">
        <v>190</v>
      </c>
      <c r="AY153" s="14" t="s">
        <v>167</v>
      </c>
      <c r="BE153" s="138">
        <f>IF(N153="základní",J153,0)</f>
        <v>-7820</v>
      </c>
      <c r="BF153" s="138">
        <f>IF(N153="snížená",J153,0)</f>
        <v>0</v>
      </c>
      <c r="BG153" s="138">
        <f>IF(N153="zákl. přenesená",J153,0)</f>
        <v>0</v>
      </c>
      <c r="BH153" s="138">
        <f>IF(N153="sníž. přenesená",J153,0)</f>
        <v>0</v>
      </c>
      <c r="BI153" s="138">
        <f>IF(N153="nulová",J153,0)</f>
        <v>0</v>
      </c>
      <c r="BJ153" s="14" t="s">
        <v>89</v>
      </c>
      <c r="BK153" s="138">
        <f>ROUND(I153*H153,2)</f>
        <v>-7820</v>
      </c>
      <c r="BL153" s="14" t="s">
        <v>174</v>
      </c>
      <c r="BM153" s="137" t="s">
        <v>233</v>
      </c>
    </row>
    <row r="154" spans="2:65" s="12" customFormat="1" ht="20.85" customHeight="1">
      <c r="B154" s="139"/>
      <c r="D154" s="140" t="s">
        <v>81</v>
      </c>
      <c r="E154" s="140" t="s">
        <v>234</v>
      </c>
      <c r="F154" s="140" t="s">
        <v>235</v>
      </c>
      <c r="J154" s="141">
        <f>BK154</f>
        <v>-1760.26</v>
      </c>
      <c r="L154" s="139"/>
      <c r="M154" s="142"/>
      <c r="P154" s="143">
        <f>SUM(P155:P157)</f>
        <v>0</v>
      </c>
      <c r="R154" s="143">
        <f>SUM(R155:R157)</f>
        <v>0</v>
      </c>
      <c r="T154" s="144">
        <f>SUM(T155:T157)</f>
        <v>0</v>
      </c>
      <c r="AR154" s="140" t="s">
        <v>89</v>
      </c>
      <c r="AT154" s="145" t="s">
        <v>81</v>
      </c>
      <c r="AU154" s="145" t="s">
        <v>174</v>
      </c>
      <c r="AY154" s="140" t="s">
        <v>167</v>
      </c>
      <c r="BK154" s="146">
        <f>SUM(BK155:BK157)</f>
        <v>-1760.26</v>
      </c>
    </row>
    <row r="155" spans="2:65" s="1" customFormat="1" ht="33" customHeight="1">
      <c r="B155" s="27"/>
      <c r="C155" s="126" t="s">
        <v>236</v>
      </c>
      <c r="D155" s="126" t="s">
        <v>170</v>
      </c>
      <c r="E155" s="127" t="s">
        <v>237</v>
      </c>
      <c r="F155" s="128" t="s">
        <v>238</v>
      </c>
      <c r="G155" s="129" t="s">
        <v>200</v>
      </c>
      <c r="H155" s="130">
        <v>-2.2309999999999999</v>
      </c>
      <c r="I155" s="131">
        <v>220</v>
      </c>
      <c r="J155" s="131">
        <f>ROUND(I155*H155,2)</f>
        <v>-490.82</v>
      </c>
      <c r="K155" s="132"/>
      <c r="L155" s="27"/>
      <c r="M155" s="133" t="s">
        <v>44</v>
      </c>
      <c r="N155" s="134" t="s">
        <v>53</v>
      </c>
      <c r="O155" s="135">
        <v>0</v>
      </c>
      <c r="P155" s="135">
        <f>O155*H155</f>
        <v>0</v>
      </c>
      <c r="Q155" s="135">
        <v>0</v>
      </c>
      <c r="R155" s="135">
        <f>Q155*H155</f>
        <v>0</v>
      </c>
      <c r="S155" s="135">
        <v>0</v>
      </c>
      <c r="T155" s="136">
        <f>S155*H155</f>
        <v>0</v>
      </c>
      <c r="AR155" s="137" t="s">
        <v>174</v>
      </c>
      <c r="AT155" s="137" t="s">
        <v>170</v>
      </c>
      <c r="AU155" s="137" t="s">
        <v>190</v>
      </c>
      <c r="AY155" s="14" t="s">
        <v>167</v>
      </c>
      <c r="BE155" s="138">
        <f>IF(N155="základní",J155,0)</f>
        <v>-490.82</v>
      </c>
      <c r="BF155" s="138">
        <f>IF(N155="snížená",J155,0)</f>
        <v>0</v>
      </c>
      <c r="BG155" s="138">
        <f>IF(N155="zákl. přenesená",J155,0)</f>
        <v>0</v>
      </c>
      <c r="BH155" s="138">
        <f>IF(N155="sníž. přenesená",J155,0)</f>
        <v>0</v>
      </c>
      <c r="BI155" s="138">
        <f>IF(N155="nulová",J155,0)</f>
        <v>0</v>
      </c>
      <c r="BJ155" s="14" t="s">
        <v>89</v>
      </c>
      <c r="BK155" s="138">
        <f>ROUND(I155*H155,2)</f>
        <v>-490.82</v>
      </c>
      <c r="BL155" s="14" t="s">
        <v>174</v>
      </c>
      <c r="BM155" s="137" t="s">
        <v>239</v>
      </c>
    </row>
    <row r="156" spans="2:65" s="1" customFormat="1" ht="24.2" customHeight="1">
      <c r="B156" s="27"/>
      <c r="C156" s="126" t="s">
        <v>240</v>
      </c>
      <c r="D156" s="126" t="s">
        <v>170</v>
      </c>
      <c r="E156" s="127" t="s">
        <v>241</v>
      </c>
      <c r="F156" s="128" t="s">
        <v>242</v>
      </c>
      <c r="G156" s="129" t="s">
        <v>200</v>
      </c>
      <c r="H156" s="130">
        <v>-42.393999999999998</v>
      </c>
      <c r="I156" s="131">
        <v>1</v>
      </c>
      <c r="J156" s="131">
        <f>ROUND(I156*H156,2)</f>
        <v>-42.39</v>
      </c>
      <c r="K156" s="132"/>
      <c r="L156" s="27"/>
      <c r="M156" s="133" t="s">
        <v>44</v>
      </c>
      <c r="N156" s="134" t="s">
        <v>53</v>
      </c>
      <c r="O156" s="135">
        <v>0</v>
      </c>
      <c r="P156" s="135">
        <f>O156*H156</f>
        <v>0</v>
      </c>
      <c r="Q156" s="135">
        <v>0</v>
      </c>
      <c r="R156" s="135">
        <f>Q156*H156</f>
        <v>0</v>
      </c>
      <c r="S156" s="135">
        <v>0</v>
      </c>
      <c r="T156" s="136">
        <f>S156*H156</f>
        <v>0</v>
      </c>
      <c r="AR156" s="137" t="s">
        <v>174</v>
      </c>
      <c r="AT156" s="137" t="s">
        <v>170</v>
      </c>
      <c r="AU156" s="137" t="s">
        <v>190</v>
      </c>
      <c r="AY156" s="14" t="s">
        <v>167</v>
      </c>
      <c r="BE156" s="138">
        <f>IF(N156="základní",J156,0)</f>
        <v>-42.39</v>
      </c>
      <c r="BF156" s="138">
        <f>IF(N156="snížená",J156,0)</f>
        <v>0</v>
      </c>
      <c r="BG156" s="138">
        <f>IF(N156="zákl. přenesená",J156,0)</f>
        <v>0</v>
      </c>
      <c r="BH156" s="138">
        <f>IF(N156="sníž. přenesená",J156,0)</f>
        <v>0</v>
      </c>
      <c r="BI156" s="138">
        <f>IF(N156="nulová",J156,0)</f>
        <v>0</v>
      </c>
      <c r="BJ156" s="14" t="s">
        <v>89</v>
      </c>
      <c r="BK156" s="138">
        <f>ROUND(I156*H156,2)</f>
        <v>-42.39</v>
      </c>
      <c r="BL156" s="14" t="s">
        <v>174</v>
      </c>
      <c r="BM156" s="137" t="s">
        <v>243</v>
      </c>
    </row>
    <row r="157" spans="2:65" s="1" customFormat="1" ht="33" customHeight="1">
      <c r="B157" s="27"/>
      <c r="C157" s="126" t="s">
        <v>244</v>
      </c>
      <c r="D157" s="126" t="s">
        <v>170</v>
      </c>
      <c r="E157" s="127" t="s">
        <v>245</v>
      </c>
      <c r="F157" s="128" t="s">
        <v>246</v>
      </c>
      <c r="G157" s="129" t="s">
        <v>200</v>
      </c>
      <c r="H157" s="130">
        <v>-2.2309999999999999</v>
      </c>
      <c r="I157" s="131">
        <v>550</v>
      </c>
      <c r="J157" s="131">
        <f>ROUND(I157*H157,2)</f>
        <v>-1227.05</v>
      </c>
      <c r="K157" s="132"/>
      <c r="L157" s="27"/>
      <c r="M157" s="133" t="s">
        <v>44</v>
      </c>
      <c r="N157" s="134" t="s">
        <v>53</v>
      </c>
      <c r="O157" s="135">
        <v>0</v>
      </c>
      <c r="P157" s="135">
        <f>O157*H157</f>
        <v>0</v>
      </c>
      <c r="Q157" s="135">
        <v>0</v>
      </c>
      <c r="R157" s="135">
        <f>Q157*H157</f>
        <v>0</v>
      </c>
      <c r="S157" s="135">
        <v>0</v>
      </c>
      <c r="T157" s="136">
        <f>S157*H157</f>
        <v>0</v>
      </c>
      <c r="AR157" s="137" t="s">
        <v>174</v>
      </c>
      <c r="AT157" s="137" t="s">
        <v>170</v>
      </c>
      <c r="AU157" s="137" t="s">
        <v>190</v>
      </c>
      <c r="AY157" s="14" t="s">
        <v>167</v>
      </c>
      <c r="BE157" s="138">
        <f>IF(N157="základní",J157,0)</f>
        <v>-1227.05</v>
      </c>
      <c r="BF157" s="138">
        <f>IF(N157="snížená",J157,0)</f>
        <v>0</v>
      </c>
      <c r="BG157" s="138">
        <f>IF(N157="zákl. přenesená",J157,0)</f>
        <v>0</v>
      </c>
      <c r="BH157" s="138">
        <f>IF(N157="sníž. přenesená",J157,0)</f>
        <v>0</v>
      </c>
      <c r="BI157" s="138">
        <f>IF(N157="nulová",J157,0)</f>
        <v>0</v>
      </c>
      <c r="BJ157" s="14" t="s">
        <v>89</v>
      </c>
      <c r="BK157" s="138">
        <f>ROUND(I157*H157,2)</f>
        <v>-1227.05</v>
      </c>
      <c r="BL157" s="14" t="s">
        <v>174</v>
      </c>
      <c r="BM157" s="137" t="s">
        <v>247</v>
      </c>
    </row>
    <row r="158" spans="2:65" s="12" customFormat="1" ht="20.85" customHeight="1">
      <c r="B158" s="139"/>
      <c r="D158" s="140" t="s">
        <v>81</v>
      </c>
      <c r="E158" s="140" t="s">
        <v>248</v>
      </c>
      <c r="F158" s="140" t="s">
        <v>249</v>
      </c>
      <c r="J158" s="141">
        <f>BK158</f>
        <v>-169557.3</v>
      </c>
      <c r="L158" s="139"/>
      <c r="M158" s="142"/>
      <c r="P158" s="143">
        <f>P159+P164+P168+P170+P173+P175</f>
        <v>0</v>
      </c>
      <c r="R158" s="143">
        <f>R159+R164+R168+R170+R173+R175</f>
        <v>-1.3164872000000001</v>
      </c>
      <c r="T158" s="144">
        <f>T159+T164+T168+T170+T173+T175</f>
        <v>0</v>
      </c>
      <c r="AR158" s="140" t="s">
        <v>91</v>
      </c>
      <c r="AT158" s="145" t="s">
        <v>81</v>
      </c>
      <c r="AU158" s="145" t="s">
        <v>184</v>
      </c>
      <c r="AY158" s="140" t="s">
        <v>167</v>
      </c>
      <c r="BK158" s="146">
        <f>BK159+BK164+BK168+BK170+BK173+BK175</f>
        <v>-169557.3</v>
      </c>
    </row>
    <row r="159" spans="2:65" s="12" customFormat="1" ht="20.85" customHeight="1">
      <c r="B159" s="139"/>
      <c r="D159" s="140" t="s">
        <v>81</v>
      </c>
      <c r="E159" s="140" t="s">
        <v>250</v>
      </c>
      <c r="F159" s="140" t="s">
        <v>251</v>
      </c>
      <c r="J159" s="141">
        <f>BK159</f>
        <v>-7308</v>
      </c>
      <c r="L159" s="139"/>
      <c r="M159" s="142"/>
      <c r="P159" s="143">
        <f>SUM(P160:P163)</f>
        <v>0</v>
      </c>
      <c r="R159" s="143">
        <f>SUM(R160:R163)</f>
        <v>-8.0684999999999993E-3</v>
      </c>
      <c r="T159" s="144">
        <f>SUM(T160:T163)</f>
        <v>0</v>
      </c>
      <c r="AR159" s="140" t="s">
        <v>91</v>
      </c>
      <c r="AT159" s="145" t="s">
        <v>81</v>
      </c>
      <c r="AU159" s="145" t="s">
        <v>174</v>
      </c>
      <c r="AY159" s="140" t="s">
        <v>167</v>
      </c>
      <c r="BK159" s="146">
        <f>SUM(BK160:BK163)</f>
        <v>-7308</v>
      </c>
    </row>
    <row r="160" spans="2:65" s="1" customFormat="1" ht="44.25" customHeight="1">
      <c r="B160" s="27"/>
      <c r="C160" s="126" t="s">
        <v>252</v>
      </c>
      <c r="D160" s="126" t="s">
        <v>170</v>
      </c>
      <c r="E160" s="127" t="s">
        <v>253</v>
      </c>
      <c r="F160" s="128" t="s">
        <v>254</v>
      </c>
      <c r="G160" s="129" t="s">
        <v>173</v>
      </c>
      <c r="H160" s="130">
        <v>-5.3</v>
      </c>
      <c r="I160" s="131">
        <v>760</v>
      </c>
      <c r="J160" s="131">
        <f>ROUND(I160*H160,2)</f>
        <v>-4028</v>
      </c>
      <c r="K160" s="132"/>
      <c r="L160" s="27"/>
      <c r="M160" s="133" t="s">
        <v>44</v>
      </c>
      <c r="N160" s="134" t="s">
        <v>53</v>
      </c>
      <c r="O160" s="135">
        <v>0</v>
      </c>
      <c r="P160" s="135">
        <f>O160*H160</f>
        <v>0</v>
      </c>
      <c r="Q160" s="135">
        <v>8.7000000000000001E-4</v>
      </c>
      <c r="R160" s="135">
        <f>Q160*H160</f>
        <v>-4.6109999999999996E-3</v>
      </c>
      <c r="S160" s="135">
        <v>0</v>
      </c>
      <c r="T160" s="136">
        <f>S160*H160</f>
        <v>0</v>
      </c>
      <c r="AR160" s="137" t="s">
        <v>255</v>
      </c>
      <c r="AT160" s="137" t="s">
        <v>170</v>
      </c>
      <c r="AU160" s="137" t="s">
        <v>190</v>
      </c>
      <c r="AY160" s="14" t="s">
        <v>167</v>
      </c>
      <c r="BE160" s="138">
        <f>IF(N160="základní",J160,0)</f>
        <v>-4028</v>
      </c>
      <c r="BF160" s="138">
        <f>IF(N160="snížená",J160,0)</f>
        <v>0</v>
      </c>
      <c r="BG160" s="138">
        <f>IF(N160="zákl. přenesená",J160,0)</f>
        <v>0</v>
      </c>
      <c r="BH160" s="138">
        <f>IF(N160="sníž. přenesená",J160,0)</f>
        <v>0</v>
      </c>
      <c r="BI160" s="138">
        <f>IF(N160="nulová",J160,0)</f>
        <v>0</v>
      </c>
      <c r="BJ160" s="14" t="s">
        <v>89</v>
      </c>
      <c r="BK160" s="138">
        <f>ROUND(I160*H160,2)</f>
        <v>-4028</v>
      </c>
      <c r="BL160" s="14" t="s">
        <v>255</v>
      </c>
      <c r="BM160" s="137" t="s">
        <v>256</v>
      </c>
    </row>
    <row r="161" spans="2:65" s="1" customFormat="1" ht="44.25" customHeight="1">
      <c r="B161" s="27"/>
      <c r="C161" s="126" t="s">
        <v>257</v>
      </c>
      <c r="D161" s="126" t="s">
        <v>170</v>
      </c>
      <c r="E161" s="127" t="s">
        <v>258</v>
      </c>
      <c r="F161" s="128" t="s">
        <v>259</v>
      </c>
      <c r="G161" s="129" t="s">
        <v>173</v>
      </c>
      <c r="H161" s="130">
        <v>-2.25</v>
      </c>
      <c r="I161" s="131">
        <v>460</v>
      </c>
      <c r="J161" s="131">
        <f>ROUND(I161*H161,2)</f>
        <v>-1035</v>
      </c>
      <c r="K161" s="132"/>
      <c r="L161" s="27"/>
      <c r="M161" s="133" t="s">
        <v>44</v>
      </c>
      <c r="N161" s="134" t="s">
        <v>53</v>
      </c>
      <c r="O161" s="135">
        <v>0</v>
      </c>
      <c r="P161" s="135">
        <f>O161*H161</f>
        <v>0</v>
      </c>
      <c r="Q161" s="135">
        <v>8.7000000000000001E-4</v>
      </c>
      <c r="R161" s="135">
        <f>Q161*H161</f>
        <v>-1.9575E-3</v>
      </c>
      <c r="S161" s="135">
        <v>0</v>
      </c>
      <c r="T161" s="136">
        <f>S161*H161</f>
        <v>0</v>
      </c>
      <c r="AR161" s="137" t="s">
        <v>255</v>
      </c>
      <c r="AT161" s="137" t="s">
        <v>170</v>
      </c>
      <c r="AU161" s="137" t="s">
        <v>190</v>
      </c>
      <c r="AY161" s="14" t="s">
        <v>167</v>
      </c>
      <c r="BE161" s="138">
        <f>IF(N161="základní",J161,0)</f>
        <v>-1035</v>
      </c>
      <c r="BF161" s="138">
        <f>IF(N161="snížená",J161,0)</f>
        <v>0</v>
      </c>
      <c r="BG161" s="138">
        <f>IF(N161="zákl. přenesená",J161,0)</f>
        <v>0</v>
      </c>
      <c r="BH161" s="138">
        <f>IF(N161="sníž. přenesená",J161,0)</f>
        <v>0</v>
      </c>
      <c r="BI161" s="138">
        <f>IF(N161="nulová",J161,0)</f>
        <v>0</v>
      </c>
      <c r="BJ161" s="14" t="s">
        <v>89</v>
      </c>
      <c r="BK161" s="138">
        <f>ROUND(I161*H161,2)</f>
        <v>-1035</v>
      </c>
      <c r="BL161" s="14" t="s">
        <v>255</v>
      </c>
      <c r="BM161" s="137" t="s">
        <v>260</v>
      </c>
    </row>
    <row r="162" spans="2:65" s="1" customFormat="1" ht="49.15" customHeight="1">
      <c r="B162" s="27"/>
      <c r="C162" s="126" t="s">
        <v>261</v>
      </c>
      <c r="D162" s="126" t="s">
        <v>170</v>
      </c>
      <c r="E162" s="127" t="s">
        <v>262</v>
      </c>
      <c r="F162" s="128" t="s">
        <v>263</v>
      </c>
      <c r="G162" s="129" t="s">
        <v>173</v>
      </c>
      <c r="H162" s="130">
        <v>-2</v>
      </c>
      <c r="I162" s="131">
        <v>300</v>
      </c>
      <c r="J162" s="131">
        <f>ROUND(I162*H162,2)</f>
        <v>-600</v>
      </c>
      <c r="K162" s="132"/>
      <c r="L162" s="27"/>
      <c r="M162" s="133" t="s">
        <v>44</v>
      </c>
      <c r="N162" s="134" t="s">
        <v>53</v>
      </c>
      <c r="O162" s="135">
        <v>0</v>
      </c>
      <c r="P162" s="135">
        <f>O162*H162</f>
        <v>0</v>
      </c>
      <c r="Q162" s="135">
        <v>7.5000000000000002E-4</v>
      </c>
      <c r="R162" s="135">
        <f>Q162*H162</f>
        <v>-1.5E-3</v>
      </c>
      <c r="S162" s="135">
        <v>0</v>
      </c>
      <c r="T162" s="136">
        <f>S162*H162</f>
        <v>0</v>
      </c>
      <c r="AR162" s="137" t="s">
        <v>255</v>
      </c>
      <c r="AT162" s="137" t="s">
        <v>170</v>
      </c>
      <c r="AU162" s="137" t="s">
        <v>190</v>
      </c>
      <c r="AY162" s="14" t="s">
        <v>167</v>
      </c>
      <c r="BE162" s="138">
        <f>IF(N162="základní",J162,0)</f>
        <v>-600</v>
      </c>
      <c r="BF162" s="138">
        <f>IF(N162="snížená",J162,0)</f>
        <v>0</v>
      </c>
      <c r="BG162" s="138">
        <f>IF(N162="zákl. přenesená",J162,0)</f>
        <v>0</v>
      </c>
      <c r="BH162" s="138">
        <f>IF(N162="sníž. přenesená",J162,0)</f>
        <v>0</v>
      </c>
      <c r="BI162" s="138">
        <f>IF(N162="nulová",J162,0)</f>
        <v>0</v>
      </c>
      <c r="BJ162" s="14" t="s">
        <v>89</v>
      </c>
      <c r="BK162" s="138">
        <f>ROUND(I162*H162,2)</f>
        <v>-600</v>
      </c>
      <c r="BL162" s="14" t="s">
        <v>255</v>
      </c>
      <c r="BM162" s="137" t="s">
        <v>264</v>
      </c>
    </row>
    <row r="163" spans="2:65" s="1" customFormat="1" ht="24.2" customHeight="1">
      <c r="B163" s="27"/>
      <c r="C163" s="126" t="s">
        <v>265</v>
      </c>
      <c r="D163" s="126" t="s">
        <v>170</v>
      </c>
      <c r="E163" s="127" t="s">
        <v>266</v>
      </c>
      <c r="F163" s="128" t="s">
        <v>267</v>
      </c>
      <c r="G163" s="129" t="s">
        <v>200</v>
      </c>
      <c r="H163" s="130">
        <v>-0.32900000000000001</v>
      </c>
      <c r="I163" s="131">
        <v>5000</v>
      </c>
      <c r="J163" s="131">
        <f>ROUND(I163*H163,2)</f>
        <v>-1645</v>
      </c>
      <c r="K163" s="132"/>
      <c r="L163" s="27"/>
      <c r="M163" s="133" t="s">
        <v>44</v>
      </c>
      <c r="N163" s="134" t="s">
        <v>53</v>
      </c>
      <c r="O163" s="135">
        <v>0</v>
      </c>
      <c r="P163" s="135">
        <f>O163*H163</f>
        <v>0</v>
      </c>
      <c r="Q163" s="135">
        <v>0</v>
      </c>
      <c r="R163" s="135">
        <f>Q163*H163</f>
        <v>0</v>
      </c>
      <c r="S163" s="135">
        <v>0</v>
      </c>
      <c r="T163" s="136">
        <f>S163*H163</f>
        <v>0</v>
      </c>
      <c r="AR163" s="137" t="s">
        <v>255</v>
      </c>
      <c r="AT163" s="137" t="s">
        <v>170</v>
      </c>
      <c r="AU163" s="137" t="s">
        <v>190</v>
      </c>
      <c r="AY163" s="14" t="s">
        <v>167</v>
      </c>
      <c r="BE163" s="138">
        <f>IF(N163="základní",J163,0)</f>
        <v>-1645</v>
      </c>
      <c r="BF163" s="138">
        <f>IF(N163="snížená",J163,0)</f>
        <v>0</v>
      </c>
      <c r="BG163" s="138">
        <f>IF(N163="zákl. přenesená",J163,0)</f>
        <v>0</v>
      </c>
      <c r="BH163" s="138">
        <f>IF(N163="sníž. přenesená",J163,0)</f>
        <v>0</v>
      </c>
      <c r="BI163" s="138">
        <f>IF(N163="nulová",J163,0)</f>
        <v>0</v>
      </c>
      <c r="BJ163" s="14" t="s">
        <v>89</v>
      </c>
      <c r="BK163" s="138">
        <f>ROUND(I163*H163,2)</f>
        <v>-1645</v>
      </c>
      <c r="BL163" s="14" t="s">
        <v>255</v>
      </c>
      <c r="BM163" s="137" t="s">
        <v>268</v>
      </c>
    </row>
    <row r="164" spans="2:65" s="12" customFormat="1" ht="20.85" customHeight="1">
      <c r="B164" s="139"/>
      <c r="D164" s="140" t="s">
        <v>81</v>
      </c>
      <c r="E164" s="140" t="s">
        <v>269</v>
      </c>
      <c r="F164" s="140" t="s">
        <v>270</v>
      </c>
      <c r="J164" s="141">
        <f>BK164</f>
        <v>-35835</v>
      </c>
      <c r="L164" s="139"/>
      <c r="M164" s="142"/>
      <c r="P164" s="143">
        <f>SUM(P165:P167)</f>
        <v>0</v>
      </c>
      <c r="R164" s="143">
        <f>SUM(R165:R167)</f>
        <v>0</v>
      </c>
      <c r="T164" s="144">
        <f>SUM(T165:T167)</f>
        <v>0</v>
      </c>
      <c r="AR164" s="140" t="s">
        <v>91</v>
      </c>
      <c r="AT164" s="145" t="s">
        <v>81</v>
      </c>
      <c r="AU164" s="145" t="s">
        <v>174</v>
      </c>
      <c r="AY164" s="140" t="s">
        <v>167</v>
      </c>
      <c r="BK164" s="146">
        <f>SUM(BK165:BK167)</f>
        <v>-35835</v>
      </c>
    </row>
    <row r="165" spans="2:65" s="1" customFormat="1" ht="37.9" customHeight="1">
      <c r="B165" s="27"/>
      <c r="C165" s="126" t="s">
        <v>271</v>
      </c>
      <c r="D165" s="126" t="s">
        <v>170</v>
      </c>
      <c r="E165" s="127" t="s">
        <v>272</v>
      </c>
      <c r="F165" s="128" t="s">
        <v>273</v>
      </c>
      <c r="G165" s="129" t="s">
        <v>274</v>
      </c>
      <c r="H165" s="130">
        <v>-1</v>
      </c>
      <c r="I165" s="131">
        <v>11945</v>
      </c>
      <c r="J165" s="131">
        <f>ROUND(I165*H165,2)</f>
        <v>-11945</v>
      </c>
      <c r="K165" s="132"/>
      <c r="L165" s="27"/>
      <c r="M165" s="133" t="s">
        <v>44</v>
      </c>
      <c r="N165" s="134" t="s">
        <v>53</v>
      </c>
      <c r="O165" s="135">
        <v>0</v>
      </c>
      <c r="P165" s="135">
        <f>O165*H165</f>
        <v>0</v>
      </c>
      <c r="Q165" s="135">
        <v>0</v>
      </c>
      <c r="R165" s="135">
        <f>Q165*H165</f>
        <v>0</v>
      </c>
      <c r="S165" s="135">
        <v>0</v>
      </c>
      <c r="T165" s="136">
        <f>S165*H165</f>
        <v>0</v>
      </c>
      <c r="AR165" s="137" t="s">
        <v>255</v>
      </c>
      <c r="AT165" s="137" t="s">
        <v>170</v>
      </c>
      <c r="AU165" s="137" t="s">
        <v>190</v>
      </c>
      <c r="AY165" s="14" t="s">
        <v>167</v>
      </c>
      <c r="BE165" s="138">
        <f>IF(N165="základní",J165,0)</f>
        <v>-11945</v>
      </c>
      <c r="BF165" s="138">
        <f>IF(N165="snížená",J165,0)</f>
        <v>0</v>
      </c>
      <c r="BG165" s="138">
        <f>IF(N165="zákl. přenesená",J165,0)</f>
        <v>0</v>
      </c>
      <c r="BH165" s="138">
        <f>IF(N165="sníž. přenesená",J165,0)</f>
        <v>0</v>
      </c>
      <c r="BI165" s="138">
        <f>IF(N165="nulová",J165,0)</f>
        <v>0</v>
      </c>
      <c r="BJ165" s="14" t="s">
        <v>89</v>
      </c>
      <c r="BK165" s="138">
        <f>ROUND(I165*H165,2)</f>
        <v>-11945</v>
      </c>
      <c r="BL165" s="14" t="s">
        <v>255</v>
      </c>
      <c r="BM165" s="137" t="s">
        <v>275</v>
      </c>
    </row>
    <row r="166" spans="2:65" s="1" customFormat="1" ht="37.9" customHeight="1">
      <c r="B166" s="27"/>
      <c r="C166" s="126" t="s">
        <v>276</v>
      </c>
      <c r="D166" s="126" t="s">
        <v>170</v>
      </c>
      <c r="E166" s="127" t="s">
        <v>277</v>
      </c>
      <c r="F166" s="128" t="s">
        <v>278</v>
      </c>
      <c r="G166" s="129" t="s">
        <v>274</v>
      </c>
      <c r="H166" s="130">
        <v>-1</v>
      </c>
      <c r="I166" s="131">
        <v>11945</v>
      </c>
      <c r="J166" s="131">
        <f>ROUND(I166*H166,2)</f>
        <v>-11945</v>
      </c>
      <c r="K166" s="132"/>
      <c r="L166" s="27"/>
      <c r="M166" s="133" t="s">
        <v>44</v>
      </c>
      <c r="N166" s="134" t="s">
        <v>53</v>
      </c>
      <c r="O166" s="135">
        <v>0</v>
      </c>
      <c r="P166" s="135">
        <f>O166*H166</f>
        <v>0</v>
      </c>
      <c r="Q166" s="135">
        <v>0</v>
      </c>
      <c r="R166" s="135">
        <f>Q166*H166</f>
        <v>0</v>
      </c>
      <c r="S166" s="135">
        <v>0</v>
      </c>
      <c r="T166" s="136">
        <f>S166*H166</f>
        <v>0</v>
      </c>
      <c r="AR166" s="137" t="s">
        <v>255</v>
      </c>
      <c r="AT166" s="137" t="s">
        <v>170</v>
      </c>
      <c r="AU166" s="137" t="s">
        <v>190</v>
      </c>
      <c r="AY166" s="14" t="s">
        <v>167</v>
      </c>
      <c r="BE166" s="138">
        <f>IF(N166="základní",J166,0)</f>
        <v>-11945</v>
      </c>
      <c r="BF166" s="138">
        <f>IF(N166="snížená",J166,0)</f>
        <v>0</v>
      </c>
      <c r="BG166" s="138">
        <f>IF(N166="zákl. přenesená",J166,0)</f>
        <v>0</v>
      </c>
      <c r="BH166" s="138">
        <f>IF(N166="sníž. přenesená",J166,0)</f>
        <v>0</v>
      </c>
      <c r="BI166" s="138">
        <f>IF(N166="nulová",J166,0)</f>
        <v>0</v>
      </c>
      <c r="BJ166" s="14" t="s">
        <v>89</v>
      </c>
      <c r="BK166" s="138">
        <f>ROUND(I166*H166,2)</f>
        <v>-11945</v>
      </c>
      <c r="BL166" s="14" t="s">
        <v>255</v>
      </c>
      <c r="BM166" s="137" t="s">
        <v>279</v>
      </c>
    </row>
    <row r="167" spans="2:65" s="1" customFormat="1" ht="37.9" customHeight="1">
      <c r="B167" s="27"/>
      <c r="C167" s="126" t="s">
        <v>280</v>
      </c>
      <c r="D167" s="126" t="s">
        <v>170</v>
      </c>
      <c r="E167" s="127" t="s">
        <v>281</v>
      </c>
      <c r="F167" s="128" t="s">
        <v>282</v>
      </c>
      <c r="G167" s="129" t="s">
        <v>274</v>
      </c>
      <c r="H167" s="130">
        <v>-1</v>
      </c>
      <c r="I167" s="131">
        <v>11945</v>
      </c>
      <c r="J167" s="131">
        <f>ROUND(I167*H167,2)</f>
        <v>-11945</v>
      </c>
      <c r="K167" s="132"/>
      <c r="L167" s="27"/>
      <c r="M167" s="133" t="s">
        <v>44</v>
      </c>
      <c r="N167" s="134" t="s">
        <v>53</v>
      </c>
      <c r="O167" s="135">
        <v>0</v>
      </c>
      <c r="P167" s="135">
        <f>O167*H167</f>
        <v>0</v>
      </c>
      <c r="Q167" s="135">
        <v>0</v>
      </c>
      <c r="R167" s="135">
        <f>Q167*H167</f>
        <v>0</v>
      </c>
      <c r="S167" s="135">
        <v>0</v>
      </c>
      <c r="T167" s="136">
        <f>S167*H167</f>
        <v>0</v>
      </c>
      <c r="AR167" s="137" t="s">
        <v>255</v>
      </c>
      <c r="AT167" s="137" t="s">
        <v>170</v>
      </c>
      <c r="AU167" s="137" t="s">
        <v>190</v>
      </c>
      <c r="AY167" s="14" t="s">
        <v>167</v>
      </c>
      <c r="BE167" s="138">
        <f>IF(N167="základní",J167,0)</f>
        <v>-11945</v>
      </c>
      <c r="BF167" s="138">
        <f>IF(N167="snížená",J167,0)</f>
        <v>0</v>
      </c>
      <c r="BG167" s="138">
        <f>IF(N167="zákl. přenesená",J167,0)</f>
        <v>0</v>
      </c>
      <c r="BH167" s="138">
        <f>IF(N167="sníž. přenesená",J167,0)</f>
        <v>0</v>
      </c>
      <c r="BI167" s="138">
        <f>IF(N167="nulová",J167,0)</f>
        <v>0</v>
      </c>
      <c r="BJ167" s="14" t="s">
        <v>89</v>
      </c>
      <c r="BK167" s="138">
        <f>ROUND(I167*H167,2)</f>
        <v>-11945</v>
      </c>
      <c r="BL167" s="14" t="s">
        <v>255</v>
      </c>
      <c r="BM167" s="137" t="s">
        <v>283</v>
      </c>
    </row>
    <row r="168" spans="2:65" s="12" customFormat="1" ht="20.85" customHeight="1">
      <c r="B168" s="139"/>
      <c r="D168" s="140" t="s">
        <v>81</v>
      </c>
      <c r="E168" s="140" t="s">
        <v>284</v>
      </c>
      <c r="F168" s="140" t="s">
        <v>285</v>
      </c>
      <c r="J168" s="141">
        <f>BK168</f>
        <v>-20410.5</v>
      </c>
      <c r="L168" s="139"/>
      <c r="M168" s="142"/>
      <c r="P168" s="143">
        <f>P169</f>
        <v>0</v>
      </c>
      <c r="R168" s="143">
        <f>R169</f>
        <v>-6.1850000000000002E-2</v>
      </c>
      <c r="T168" s="144">
        <f>T169</f>
        <v>0</v>
      </c>
      <c r="AR168" s="140" t="s">
        <v>91</v>
      </c>
      <c r="AT168" s="145" t="s">
        <v>81</v>
      </c>
      <c r="AU168" s="145" t="s">
        <v>174</v>
      </c>
      <c r="AY168" s="140" t="s">
        <v>167</v>
      </c>
      <c r="BK168" s="146">
        <f>BK169</f>
        <v>-20410.5</v>
      </c>
    </row>
    <row r="169" spans="2:65" s="1" customFormat="1" ht="62.65" customHeight="1">
      <c r="B169" s="27"/>
      <c r="C169" s="126" t="s">
        <v>286</v>
      </c>
      <c r="D169" s="126" t="s">
        <v>170</v>
      </c>
      <c r="E169" s="127" t="s">
        <v>287</v>
      </c>
      <c r="F169" s="128" t="s">
        <v>288</v>
      </c>
      <c r="G169" s="129" t="s">
        <v>289</v>
      </c>
      <c r="H169" s="130">
        <v>-61.85</v>
      </c>
      <c r="I169" s="131">
        <v>330</v>
      </c>
      <c r="J169" s="131">
        <f>ROUND(I169*H169,2)</f>
        <v>-20410.5</v>
      </c>
      <c r="K169" s="132"/>
      <c r="L169" s="27"/>
      <c r="M169" s="133" t="s">
        <v>44</v>
      </c>
      <c r="N169" s="134" t="s">
        <v>53</v>
      </c>
      <c r="O169" s="135">
        <v>0</v>
      </c>
      <c r="P169" s="135">
        <f>O169*H169</f>
        <v>0</v>
      </c>
      <c r="Q169" s="135">
        <v>1E-3</v>
      </c>
      <c r="R169" s="135">
        <f>Q169*H169</f>
        <v>-6.1850000000000002E-2</v>
      </c>
      <c r="S169" s="135">
        <v>0</v>
      </c>
      <c r="T169" s="136">
        <f>S169*H169</f>
        <v>0</v>
      </c>
      <c r="AR169" s="137" t="s">
        <v>255</v>
      </c>
      <c r="AT169" s="137" t="s">
        <v>170</v>
      </c>
      <c r="AU169" s="137" t="s">
        <v>190</v>
      </c>
      <c r="AY169" s="14" t="s">
        <v>167</v>
      </c>
      <c r="BE169" s="138">
        <f>IF(N169="základní",J169,0)</f>
        <v>-20410.5</v>
      </c>
      <c r="BF169" s="138">
        <f>IF(N169="snížená",J169,0)</f>
        <v>0</v>
      </c>
      <c r="BG169" s="138">
        <f>IF(N169="zákl. přenesená",J169,0)</f>
        <v>0</v>
      </c>
      <c r="BH169" s="138">
        <f>IF(N169="sníž. přenesená",J169,0)</f>
        <v>0</v>
      </c>
      <c r="BI169" s="138">
        <f>IF(N169="nulová",J169,0)</f>
        <v>0</v>
      </c>
      <c r="BJ169" s="14" t="s">
        <v>89</v>
      </c>
      <c r="BK169" s="138">
        <f>ROUND(I169*H169,2)</f>
        <v>-20410.5</v>
      </c>
      <c r="BL169" s="14" t="s">
        <v>255</v>
      </c>
      <c r="BM169" s="137" t="s">
        <v>290</v>
      </c>
    </row>
    <row r="170" spans="2:65" s="12" customFormat="1" ht="20.85" customHeight="1">
      <c r="B170" s="139"/>
      <c r="D170" s="140" t="s">
        <v>81</v>
      </c>
      <c r="E170" s="140" t="s">
        <v>291</v>
      </c>
      <c r="F170" s="140" t="s">
        <v>292</v>
      </c>
      <c r="J170" s="141">
        <f>BK170</f>
        <v>-17200</v>
      </c>
      <c r="L170" s="139"/>
      <c r="M170" s="142"/>
      <c r="P170" s="143">
        <f>SUM(P171:P172)</f>
        <v>0</v>
      </c>
      <c r="R170" s="143">
        <f>SUM(R171:R172)</f>
        <v>-4.9500000000000002E-2</v>
      </c>
      <c r="T170" s="144">
        <f>SUM(T171:T172)</f>
        <v>0</v>
      </c>
      <c r="AR170" s="140" t="s">
        <v>91</v>
      </c>
      <c r="AT170" s="145" t="s">
        <v>81</v>
      </c>
      <c r="AU170" s="145" t="s">
        <v>174</v>
      </c>
      <c r="AY170" s="140" t="s">
        <v>167</v>
      </c>
      <c r="BK170" s="146">
        <f>SUM(BK171:BK172)</f>
        <v>-17200</v>
      </c>
    </row>
    <row r="171" spans="2:65" s="1" customFormat="1" ht="55.5" customHeight="1">
      <c r="B171" s="27"/>
      <c r="C171" s="126" t="s">
        <v>293</v>
      </c>
      <c r="D171" s="126" t="s">
        <v>170</v>
      </c>
      <c r="E171" s="127" t="s">
        <v>294</v>
      </c>
      <c r="F171" s="128" t="s">
        <v>295</v>
      </c>
      <c r="G171" s="129" t="s">
        <v>274</v>
      </c>
      <c r="H171" s="130">
        <v>-1</v>
      </c>
      <c r="I171" s="131">
        <v>9000</v>
      </c>
      <c r="J171" s="131">
        <f>ROUND(I171*H171,2)</f>
        <v>-9000</v>
      </c>
      <c r="K171" s="132"/>
      <c r="L171" s="27"/>
      <c r="M171" s="133" t="s">
        <v>44</v>
      </c>
      <c r="N171" s="134" t="s">
        <v>53</v>
      </c>
      <c r="O171" s="135">
        <v>0</v>
      </c>
      <c r="P171" s="135">
        <f>O171*H171</f>
        <v>0</v>
      </c>
      <c r="Q171" s="135">
        <v>1.6500000000000001E-2</v>
      </c>
      <c r="R171" s="135">
        <f>Q171*H171</f>
        <v>-1.6500000000000001E-2</v>
      </c>
      <c r="S171" s="135">
        <v>0</v>
      </c>
      <c r="T171" s="136">
        <f>S171*H171</f>
        <v>0</v>
      </c>
      <c r="AR171" s="137" t="s">
        <v>255</v>
      </c>
      <c r="AT171" s="137" t="s">
        <v>170</v>
      </c>
      <c r="AU171" s="137" t="s">
        <v>190</v>
      </c>
      <c r="AY171" s="14" t="s">
        <v>167</v>
      </c>
      <c r="BE171" s="138">
        <f>IF(N171="základní",J171,0)</f>
        <v>-9000</v>
      </c>
      <c r="BF171" s="138">
        <f>IF(N171="snížená",J171,0)</f>
        <v>0</v>
      </c>
      <c r="BG171" s="138">
        <f>IF(N171="zákl. přenesená",J171,0)</f>
        <v>0</v>
      </c>
      <c r="BH171" s="138">
        <f>IF(N171="sníž. přenesená",J171,0)</f>
        <v>0</v>
      </c>
      <c r="BI171" s="138">
        <f>IF(N171="nulová",J171,0)</f>
        <v>0</v>
      </c>
      <c r="BJ171" s="14" t="s">
        <v>89</v>
      </c>
      <c r="BK171" s="138">
        <f>ROUND(I171*H171,2)</f>
        <v>-9000</v>
      </c>
      <c r="BL171" s="14" t="s">
        <v>255</v>
      </c>
      <c r="BM171" s="137" t="s">
        <v>296</v>
      </c>
    </row>
    <row r="172" spans="2:65" s="1" customFormat="1" ht="49.15" customHeight="1">
      <c r="B172" s="27"/>
      <c r="C172" s="126" t="s">
        <v>297</v>
      </c>
      <c r="D172" s="126" t="s">
        <v>170</v>
      </c>
      <c r="E172" s="127" t="s">
        <v>298</v>
      </c>
      <c r="F172" s="128" t="s">
        <v>299</v>
      </c>
      <c r="G172" s="129" t="s">
        <v>274</v>
      </c>
      <c r="H172" s="130">
        <v>-2</v>
      </c>
      <c r="I172" s="131">
        <v>4100</v>
      </c>
      <c r="J172" s="131">
        <f>ROUND(I172*H172,2)</f>
        <v>-8200</v>
      </c>
      <c r="K172" s="132"/>
      <c r="L172" s="27"/>
      <c r="M172" s="133" t="s">
        <v>44</v>
      </c>
      <c r="N172" s="134" t="s">
        <v>53</v>
      </c>
      <c r="O172" s="135">
        <v>0</v>
      </c>
      <c r="P172" s="135">
        <f>O172*H172</f>
        <v>0</v>
      </c>
      <c r="Q172" s="135">
        <v>1.6500000000000001E-2</v>
      </c>
      <c r="R172" s="135">
        <f>Q172*H172</f>
        <v>-3.3000000000000002E-2</v>
      </c>
      <c r="S172" s="135">
        <v>0</v>
      </c>
      <c r="T172" s="136">
        <f>S172*H172</f>
        <v>0</v>
      </c>
      <c r="AR172" s="137" t="s">
        <v>255</v>
      </c>
      <c r="AT172" s="137" t="s">
        <v>170</v>
      </c>
      <c r="AU172" s="137" t="s">
        <v>190</v>
      </c>
      <c r="AY172" s="14" t="s">
        <v>167</v>
      </c>
      <c r="BE172" s="138">
        <f>IF(N172="základní",J172,0)</f>
        <v>-8200</v>
      </c>
      <c r="BF172" s="138">
        <f>IF(N172="snížená",J172,0)</f>
        <v>0</v>
      </c>
      <c r="BG172" s="138">
        <f>IF(N172="zákl. přenesená",J172,0)</f>
        <v>0</v>
      </c>
      <c r="BH172" s="138">
        <f>IF(N172="sníž. přenesená",J172,0)</f>
        <v>0</v>
      </c>
      <c r="BI172" s="138">
        <f>IF(N172="nulová",J172,0)</f>
        <v>0</v>
      </c>
      <c r="BJ172" s="14" t="s">
        <v>89</v>
      </c>
      <c r="BK172" s="138">
        <f>ROUND(I172*H172,2)</f>
        <v>-8200</v>
      </c>
      <c r="BL172" s="14" t="s">
        <v>255</v>
      </c>
      <c r="BM172" s="137" t="s">
        <v>300</v>
      </c>
    </row>
    <row r="173" spans="2:65" s="12" customFormat="1" ht="20.85" customHeight="1">
      <c r="B173" s="139"/>
      <c r="D173" s="140" t="s">
        <v>81</v>
      </c>
      <c r="E173" s="140" t="s">
        <v>301</v>
      </c>
      <c r="F173" s="140" t="s">
        <v>302</v>
      </c>
      <c r="J173" s="141">
        <f>BK173</f>
        <v>-1173</v>
      </c>
      <c r="L173" s="139"/>
      <c r="M173" s="142"/>
      <c r="P173" s="143">
        <f>P174</f>
        <v>0</v>
      </c>
      <c r="R173" s="143">
        <f>R174</f>
        <v>0</v>
      </c>
      <c r="T173" s="144">
        <f>T174</f>
        <v>0</v>
      </c>
      <c r="AR173" s="140" t="s">
        <v>91</v>
      </c>
      <c r="AT173" s="145" t="s">
        <v>81</v>
      </c>
      <c r="AU173" s="145" t="s">
        <v>174</v>
      </c>
      <c r="AY173" s="140" t="s">
        <v>167</v>
      </c>
      <c r="BK173" s="146">
        <f>BK174</f>
        <v>-1173</v>
      </c>
    </row>
    <row r="174" spans="2:65" s="1" customFormat="1" ht="24.2" customHeight="1">
      <c r="B174" s="27"/>
      <c r="C174" s="126" t="s">
        <v>303</v>
      </c>
      <c r="D174" s="126" t="s">
        <v>170</v>
      </c>
      <c r="E174" s="127" t="s">
        <v>304</v>
      </c>
      <c r="F174" s="128" t="s">
        <v>305</v>
      </c>
      <c r="G174" s="129" t="s">
        <v>200</v>
      </c>
      <c r="H174" s="130">
        <v>-0.78200000000000003</v>
      </c>
      <c r="I174" s="131">
        <v>1500</v>
      </c>
      <c r="J174" s="131">
        <f>ROUND(I174*H174,2)</f>
        <v>-1173</v>
      </c>
      <c r="K174" s="132"/>
      <c r="L174" s="27"/>
      <c r="M174" s="133" t="s">
        <v>44</v>
      </c>
      <c r="N174" s="134" t="s">
        <v>53</v>
      </c>
      <c r="O174" s="135">
        <v>0</v>
      </c>
      <c r="P174" s="135">
        <f>O174*H174</f>
        <v>0</v>
      </c>
      <c r="Q174" s="135">
        <v>0</v>
      </c>
      <c r="R174" s="135">
        <f>Q174*H174</f>
        <v>0</v>
      </c>
      <c r="S174" s="135">
        <v>0</v>
      </c>
      <c r="T174" s="136">
        <f>S174*H174</f>
        <v>0</v>
      </c>
      <c r="AR174" s="137" t="s">
        <v>255</v>
      </c>
      <c r="AT174" s="137" t="s">
        <v>170</v>
      </c>
      <c r="AU174" s="137" t="s">
        <v>190</v>
      </c>
      <c r="AY174" s="14" t="s">
        <v>167</v>
      </c>
      <c r="BE174" s="138">
        <f>IF(N174="základní",J174,0)</f>
        <v>-1173</v>
      </c>
      <c r="BF174" s="138">
        <f>IF(N174="snížená",J174,0)</f>
        <v>0</v>
      </c>
      <c r="BG174" s="138">
        <f>IF(N174="zákl. přenesená",J174,0)</f>
        <v>0</v>
      </c>
      <c r="BH174" s="138">
        <f>IF(N174="sníž. přenesená",J174,0)</f>
        <v>0</v>
      </c>
      <c r="BI174" s="138">
        <f>IF(N174="nulová",J174,0)</f>
        <v>0</v>
      </c>
      <c r="BJ174" s="14" t="s">
        <v>89</v>
      </c>
      <c r="BK174" s="138">
        <f>ROUND(I174*H174,2)</f>
        <v>-1173</v>
      </c>
      <c r="BL174" s="14" t="s">
        <v>255</v>
      </c>
      <c r="BM174" s="137" t="s">
        <v>306</v>
      </c>
    </row>
    <row r="175" spans="2:65" s="12" customFormat="1" ht="20.85" customHeight="1">
      <c r="B175" s="139"/>
      <c r="D175" s="140" t="s">
        <v>81</v>
      </c>
      <c r="E175" s="140" t="s">
        <v>307</v>
      </c>
      <c r="F175" s="140" t="s">
        <v>308</v>
      </c>
      <c r="J175" s="141">
        <f>BK175</f>
        <v>-87630.8</v>
      </c>
      <c r="L175" s="139"/>
      <c r="M175" s="142"/>
      <c r="P175" s="143">
        <f>SUM(P176:P179)</f>
        <v>0</v>
      </c>
      <c r="R175" s="143">
        <f>SUM(R176:R179)</f>
        <v>-1.1970687</v>
      </c>
      <c r="T175" s="144">
        <f>SUM(T176:T179)</f>
        <v>0</v>
      </c>
      <c r="AR175" s="140" t="s">
        <v>91</v>
      </c>
      <c r="AT175" s="145" t="s">
        <v>81</v>
      </c>
      <c r="AU175" s="145" t="s">
        <v>174</v>
      </c>
      <c r="AY175" s="140" t="s">
        <v>167</v>
      </c>
      <c r="BK175" s="146">
        <f>SUM(BK176:BK179)</f>
        <v>-87630.8</v>
      </c>
    </row>
    <row r="176" spans="2:65" s="1" customFormat="1" ht="55.5" customHeight="1">
      <c r="B176" s="27"/>
      <c r="C176" s="126" t="s">
        <v>309</v>
      </c>
      <c r="D176" s="126" t="s">
        <v>170</v>
      </c>
      <c r="E176" s="127" t="s">
        <v>310</v>
      </c>
      <c r="F176" s="128" t="s">
        <v>311</v>
      </c>
      <c r="G176" s="129" t="s">
        <v>189</v>
      </c>
      <c r="H176" s="130">
        <v>-241.95</v>
      </c>
      <c r="I176" s="131">
        <v>149</v>
      </c>
      <c r="J176" s="131">
        <f>ROUND(I176*H176,2)</f>
        <v>-36050.550000000003</v>
      </c>
      <c r="K176" s="132"/>
      <c r="L176" s="27"/>
      <c r="M176" s="133" t="s">
        <v>44</v>
      </c>
      <c r="N176" s="134" t="s">
        <v>53</v>
      </c>
      <c r="O176" s="135">
        <v>0</v>
      </c>
      <c r="P176" s="135">
        <f>O176*H176</f>
        <v>0</v>
      </c>
      <c r="Q176" s="135">
        <v>4.5500000000000002E-3</v>
      </c>
      <c r="R176" s="135">
        <f>Q176*H176</f>
        <v>-1.1008724999999999</v>
      </c>
      <c r="S176" s="135">
        <v>0</v>
      </c>
      <c r="T176" s="136">
        <f>S176*H176</f>
        <v>0</v>
      </c>
      <c r="AR176" s="137" t="s">
        <v>255</v>
      </c>
      <c r="AT176" s="137" t="s">
        <v>170</v>
      </c>
      <c r="AU176" s="137" t="s">
        <v>190</v>
      </c>
      <c r="AY176" s="14" t="s">
        <v>167</v>
      </c>
      <c r="BE176" s="138">
        <f>IF(N176="základní",J176,0)</f>
        <v>-36050.550000000003</v>
      </c>
      <c r="BF176" s="138">
        <f>IF(N176="snížená",J176,0)</f>
        <v>0</v>
      </c>
      <c r="BG176" s="138">
        <f>IF(N176="zákl. přenesená",J176,0)</f>
        <v>0</v>
      </c>
      <c r="BH176" s="138">
        <f>IF(N176="sníž. přenesená",J176,0)</f>
        <v>0</v>
      </c>
      <c r="BI176" s="138">
        <f>IF(N176="nulová",J176,0)</f>
        <v>0</v>
      </c>
      <c r="BJ176" s="14" t="s">
        <v>89</v>
      </c>
      <c r="BK176" s="138">
        <f>ROUND(I176*H176,2)</f>
        <v>-36050.550000000003</v>
      </c>
      <c r="BL176" s="14" t="s">
        <v>255</v>
      </c>
      <c r="BM176" s="137" t="s">
        <v>312</v>
      </c>
    </row>
    <row r="177" spans="2:65" s="1" customFormat="1" ht="16.5" customHeight="1">
      <c r="B177" s="27"/>
      <c r="C177" s="126" t="s">
        <v>313</v>
      </c>
      <c r="D177" s="126" t="s">
        <v>170</v>
      </c>
      <c r="E177" s="127" t="s">
        <v>314</v>
      </c>
      <c r="F177" s="128" t="s">
        <v>315</v>
      </c>
      <c r="G177" s="129" t="s">
        <v>189</v>
      </c>
      <c r="H177" s="130">
        <v>-21.23</v>
      </c>
      <c r="I177" s="131">
        <v>115</v>
      </c>
      <c r="J177" s="131">
        <f>ROUND(I177*H177,2)</f>
        <v>-2441.4499999999998</v>
      </c>
      <c r="K177" s="132"/>
      <c r="L177" s="27"/>
      <c r="M177" s="133" t="s">
        <v>44</v>
      </c>
      <c r="N177" s="134" t="s">
        <v>53</v>
      </c>
      <c r="O177" s="135">
        <v>0</v>
      </c>
      <c r="P177" s="135">
        <f>O177*H177</f>
        <v>0</v>
      </c>
      <c r="Q177" s="135">
        <v>2.9999999999999997E-4</v>
      </c>
      <c r="R177" s="135">
        <f>Q177*H177</f>
        <v>-6.3689999999999997E-3</v>
      </c>
      <c r="S177" s="135">
        <v>0</v>
      </c>
      <c r="T177" s="136">
        <f>S177*H177</f>
        <v>0</v>
      </c>
      <c r="AR177" s="137" t="s">
        <v>255</v>
      </c>
      <c r="AT177" s="137" t="s">
        <v>170</v>
      </c>
      <c r="AU177" s="137" t="s">
        <v>190</v>
      </c>
      <c r="AY177" s="14" t="s">
        <v>167</v>
      </c>
      <c r="BE177" s="138">
        <f>IF(N177="základní",J177,0)</f>
        <v>-2441.4499999999998</v>
      </c>
      <c r="BF177" s="138">
        <f>IF(N177="snížená",J177,0)</f>
        <v>0</v>
      </c>
      <c r="BG177" s="138">
        <f>IF(N177="zákl. přenesená",J177,0)</f>
        <v>0</v>
      </c>
      <c r="BH177" s="138">
        <f>IF(N177="sníž. přenesená",J177,0)</f>
        <v>0</v>
      </c>
      <c r="BI177" s="138">
        <f>IF(N177="nulová",J177,0)</f>
        <v>0</v>
      </c>
      <c r="BJ177" s="14" t="s">
        <v>89</v>
      </c>
      <c r="BK177" s="138">
        <f>ROUND(I177*H177,2)</f>
        <v>-2441.4499999999998</v>
      </c>
      <c r="BL177" s="14" t="s">
        <v>255</v>
      </c>
      <c r="BM177" s="137" t="s">
        <v>316</v>
      </c>
    </row>
    <row r="178" spans="2:65" s="1" customFormat="1" ht="24.2" customHeight="1">
      <c r="B178" s="27"/>
      <c r="C178" s="126" t="s">
        <v>317</v>
      </c>
      <c r="D178" s="126" t="s">
        <v>170</v>
      </c>
      <c r="E178" s="127" t="s">
        <v>318</v>
      </c>
      <c r="F178" s="128" t="s">
        <v>319</v>
      </c>
      <c r="G178" s="129" t="s">
        <v>189</v>
      </c>
      <c r="H178" s="130">
        <v>-220.72</v>
      </c>
      <c r="I178" s="131">
        <v>125</v>
      </c>
      <c r="J178" s="131">
        <f>ROUND(I178*H178,2)</f>
        <v>-27590</v>
      </c>
      <c r="K178" s="132"/>
      <c r="L178" s="27"/>
      <c r="M178" s="133" t="s">
        <v>44</v>
      </c>
      <c r="N178" s="134" t="s">
        <v>53</v>
      </c>
      <c r="O178" s="135">
        <v>0</v>
      </c>
      <c r="P178" s="135">
        <f>O178*H178</f>
        <v>0</v>
      </c>
      <c r="Q178" s="135">
        <v>4.0000000000000002E-4</v>
      </c>
      <c r="R178" s="135">
        <f>Q178*H178</f>
        <v>-8.8288000000000005E-2</v>
      </c>
      <c r="S178" s="135">
        <v>0</v>
      </c>
      <c r="T178" s="136">
        <f>S178*H178</f>
        <v>0</v>
      </c>
      <c r="AR178" s="137" t="s">
        <v>255</v>
      </c>
      <c r="AT178" s="137" t="s">
        <v>170</v>
      </c>
      <c r="AU178" s="137" t="s">
        <v>190</v>
      </c>
      <c r="AY178" s="14" t="s">
        <v>167</v>
      </c>
      <c r="BE178" s="138">
        <f>IF(N178="základní",J178,0)</f>
        <v>-27590</v>
      </c>
      <c r="BF178" s="138">
        <f>IF(N178="snížená",J178,0)</f>
        <v>0</v>
      </c>
      <c r="BG178" s="138">
        <f>IF(N178="zákl. přenesená",J178,0)</f>
        <v>0</v>
      </c>
      <c r="BH178" s="138">
        <f>IF(N178="sníž. přenesená",J178,0)</f>
        <v>0</v>
      </c>
      <c r="BI178" s="138">
        <f>IF(N178="nulová",J178,0)</f>
        <v>0</v>
      </c>
      <c r="BJ178" s="14" t="s">
        <v>89</v>
      </c>
      <c r="BK178" s="138">
        <f>ROUND(I178*H178,2)</f>
        <v>-27590</v>
      </c>
      <c r="BL178" s="14" t="s">
        <v>255</v>
      </c>
      <c r="BM178" s="137" t="s">
        <v>320</v>
      </c>
    </row>
    <row r="179" spans="2:65" s="1" customFormat="1" ht="24.2" customHeight="1">
      <c r="B179" s="27"/>
      <c r="C179" s="126" t="s">
        <v>321</v>
      </c>
      <c r="D179" s="126" t="s">
        <v>170</v>
      </c>
      <c r="E179" s="127" t="s">
        <v>322</v>
      </c>
      <c r="F179" s="128" t="s">
        <v>323</v>
      </c>
      <c r="G179" s="129" t="s">
        <v>173</v>
      </c>
      <c r="H179" s="130">
        <v>-153.91999999999999</v>
      </c>
      <c r="I179" s="131">
        <v>140</v>
      </c>
      <c r="J179" s="131">
        <f>ROUND(I179*H179,2)</f>
        <v>-21548.799999999999</v>
      </c>
      <c r="K179" s="132"/>
      <c r="L179" s="27"/>
      <c r="M179" s="133" t="s">
        <v>44</v>
      </c>
      <c r="N179" s="134" t="s">
        <v>53</v>
      </c>
      <c r="O179" s="135">
        <v>0</v>
      </c>
      <c r="P179" s="135">
        <f>O179*H179</f>
        <v>0</v>
      </c>
      <c r="Q179" s="135">
        <v>1.0000000000000001E-5</v>
      </c>
      <c r="R179" s="135">
        <f>Q179*H179</f>
        <v>-1.5391999999999999E-3</v>
      </c>
      <c r="S179" s="135">
        <v>0</v>
      </c>
      <c r="T179" s="136">
        <f>S179*H179</f>
        <v>0</v>
      </c>
      <c r="AR179" s="137" t="s">
        <v>255</v>
      </c>
      <c r="AT179" s="137" t="s">
        <v>170</v>
      </c>
      <c r="AU179" s="137" t="s">
        <v>190</v>
      </c>
      <c r="AY179" s="14" t="s">
        <v>167</v>
      </c>
      <c r="BE179" s="138">
        <f>IF(N179="základní",J179,0)</f>
        <v>-21548.799999999999</v>
      </c>
      <c r="BF179" s="138">
        <f>IF(N179="snížená",J179,0)</f>
        <v>0</v>
      </c>
      <c r="BG179" s="138">
        <f>IF(N179="zákl. přenesená",J179,0)</f>
        <v>0</v>
      </c>
      <c r="BH179" s="138">
        <f>IF(N179="sníž. přenesená",J179,0)</f>
        <v>0</v>
      </c>
      <c r="BI179" s="138">
        <f>IF(N179="nulová",J179,0)</f>
        <v>0</v>
      </c>
      <c r="BJ179" s="14" t="s">
        <v>89</v>
      </c>
      <c r="BK179" s="138">
        <f>ROUND(I179*H179,2)</f>
        <v>-21548.799999999999</v>
      </c>
      <c r="BL179" s="14" t="s">
        <v>255</v>
      </c>
      <c r="BM179" s="137" t="s">
        <v>324</v>
      </c>
    </row>
    <row r="180" spans="2:65" s="12" customFormat="1" ht="20.85" customHeight="1">
      <c r="B180" s="139"/>
      <c r="D180" s="140" t="s">
        <v>81</v>
      </c>
      <c r="E180" s="140" t="s">
        <v>325</v>
      </c>
      <c r="F180" s="140" t="s">
        <v>326</v>
      </c>
      <c r="J180" s="141">
        <f>BK180</f>
        <v>-8540</v>
      </c>
      <c r="L180" s="139"/>
      <c r="M180" s="142"/>
      <c r="P180" s="143">
        <f>P181</f>
        <v>0</v>
      </c>
      <c r="R180" s="143">
        <f>R181</f>
        <v>-4.3E-3</v>
      </c>
      <c r="T180" s="144">
        <f>T181</f>
        <v>0</v>
      </c>
      <c r="AR180" s="140" t="s">
        <v>89</v>
      </c>
      <c r="AT180" s="145" t="s">
        <v>81</v>
      </c>
      <c r="AU180" s="145" t="s">
        <v>184</v>
      </c>
      <c r="AY180" s="140" t="s">
        <v>167</v>
      </c>
      <c r="BK180" s="146">
        <f>BK181</f>
        <v>-8540</v>
      </c>
    </row>
    <row r="181" spans="2:65" s="12" customFormat="1" ht="20.85" customHeight="1">
      <c r="B181" s="139"/>
      <c r="D181" s="140" t="s">
        <v>81</v>
      </c>
      <c r="E181" s="140" t="s">
        <v>248</v>
      </c>
      <c r="F181" s="140" t="s">
        <v>249</v>
      </c>
      <c r="J181" s="141">
        <f>BK181</f>
        <v>-8540</v>
      </c>
      <c r="L181" s="139"/>
      <c r="M181" s="142"/>
      <c r="P181" s="143">
        <f>P182</f>
        <v>0</v>
      </c>
      <c r="R181" s="143">
        <f>R182</f>
        <v>-4.3E-3</v>
      </c>
      <c r="T181" s="144">
        <f>T182</f>
        <v>0</v>
      </c>
      <c r="AR181" s="140" t="s">
        <v>91</v>
      </c>
      <c r="AT181" s="145" t="s">
        <v>81</v>
      </c>
      <c r="AU181" s="145" t="s">
        <v>174</v>
      </c>
      <c r="AY181" s="140" t="s">
        <v>167</v>
      </c>
      <c r="BK181" s="146">
        <f>BK182</f>
        <v>-8540</v>
      </c>
    </row>
    <row r="182" spans="2:65" s="12" customFormat="1" ht="20.85" customHeight="1">
      <c r="B182" s="139"/>
      <c r="D182" s="140" t="s">
        <v>81</v>
      </c>
      <c r="E182" s="140" t="s">
        <v>327</v>
      </c>
      <c r="F182" s="140" t="s">
        <v>328</v>
      </c>
      <c r="J182" s="141">
        <f>BK182</f>
        <v>-8540</v>
      </c>
      <c r="L182" s="139"/>
      <c r="M182" s="142"/>
      <c r="P182" s="143">
        <f>P183</f>
        <v>0</v>
      </c>
      <c r="R182" s="143">
        <f>R183</f>
        <v>-4.3E-3</v>
      </c>
      <c r="T182" s="144">
        <f>T183</f>
        <v>0</v>
      </c>
      <c r="AR182" s="140" t="s">
        <v>91</v>
      </c>
      <c r="AT182" s="145" t="s">
        <v>81</v>
      </c>
      <c r="AU182" s="145" t="s">
        <v>190</v>
      </c>
      <c r="AY182" s="140" t="s">
        <v>167</v>
      </c>
      <c r="BK182" s="146">
        <f>BK183</f>
        <v>-8540</v>
      </c>
    </row>
    <row r="183" spans="2:65" s="1" customFormat="1" ht="16.5" customHeight="1">
      <c r="B183" s="27"/>
      <c r="C183" s="126" t="s">
        <v>329</v>
      </c>
      <c r="D183" s="126" t="s">
        <v>170</v>
      </c>
      <c r="E183" s="127" t="s">
        <v>330</v>
      </c>
      <c r="F183" s="128" t="s">
        <v>331</v>
      </c>
      <c r="G183" s="129" t="s">
        <v>332</v>
      </c>
      <c r="H183" s="130">
        <v>-10</v>
      </c>
      <c r="I183" s="131">
        <v>854</v>
      </c>
      <c r="J183" s="131">
        <f>ROUND(I183*H183,2)</f>
        <v>-8540</v>
      </c>
      <c r="K183" s="132"/>
      <c r="L183" s="27"/>
      <c r="M183" s="133" t="s">
        <v>44</v>
      </c>
      <c r="N183" s="134" t="s">
        <v>53</v>
      </c>
      <c r="O183" s="135">
        <v>0</v>
      </c>
      <c r="P183" s="135">
        <f>O183*H183</f>
        <v>0</v>
      </c>
      <c r="Q183" s="135">
        <v>4.2999999999999999E-4</v>
      </c>
      <c r="R183" s="135">
        <f>Q183*H183</f>
        <v>-4.3E-3</v>
      </c>
      <c r="S183" s="135">
        <v>0</v>
      </c>
      <c r="T183" s="136">
        <f>S183*H183</f>
        <v>0</v>
      </c>
      <c r="AR183" s="137" t="s">
        <v>255</v>
      </c>
      <c r="AT183" s="137" t="s">
        <v>170</v>
      </c>
      <c r="AU183" s="137" t="s">
        <v>210</v>
      </c>
      <c r="AY183" s="14" t="s">
        <v>167</v>
      </c>
      <c r="BE183" s="138">
        <f>IF(N183="základní",J183,0)</f>
        <v>-8540</v>
      </c>
      <c r="BF183" s="138">
        <f>IF(N183="snížená",J183,0)</f>
        <v>0</v>
      </c>
      <c r="BG183" s="138">
        <f>IF(N183="zákl. přenesená",J183,0)</f>
        <v>0</v>
      </c>
      <c r="BH183" s="138">
        <f>IF(N183="sníž. přenesená",J183,0)</f>
        <v>0</v>
      </c>
      <c r="BI183" s="138">
        <f>IF(N183="nulová",J183,0)</f>
        <v>0</v>
      </c>
      <c r="BJ183" s="14" t="s">
        <v>89</v>
      </c>
      <c r="BK183" s="138">
        <f>ROUND(I183*H183,2)</f>
        <v>-8540</v>
      </c>
      <c r="BL183" s="14" t="s">
        <v>255</v>
      </c>
      <c r="BM183" s="137" t="s">
        <v>333</v>
      </c>
    </row>
    <row r="184" spans="2:65" s="12" customFormat="1" ht="20.85" customHeight="1">
      <c r="B184" s="139"/>
      <c r="D184" s="140" t="s">
        <v>81</v>
      </c>
      <c r="E184" s="140" t="s">
        <v>334</v>
      </c>
      <c r="F184" s="140" t="s">
        <v>335</v>
      </c>
      <c r="J184" s="141">
        <f>BK184</f>
        <v>-19904.04</v>
      </c>
      <c r="L184" s="139"/>
      <c r="M184" s="142"/>
      <c r="P184" s="143">
        <f>P185</f>
        <v>0</v>
      </c>
      <c r="R184" s="143">
        <f>R185</f>
        <v>0</v>
      </c>
      <c r="T184" s="144">
        <f>T185</f>
        <v>0</v>
      </c>
      <c r="AR184" s="140" t="s">
        <v>89</v>
      </c>
      <c r="AT184" s="145" t="s">
        <v>81</v>
      </c>
      <c r="AU184" s="145" t="s">
        <v>184</v>
      </c>
      <c r="AY184" s="140" t="s">
        <v>167</v>
      </c>
      <c r="BK184" s="146">
        <f>BK185</f>
        <v>-19904.04</v>
      </c>
    </row>
    <row r="185" spans="2:65" s="12" customFormat="1" ht="20.85" customHeight="1">
      <c r="B185" s="139"/>
      <c r="D185" s="140" t="s">
        <v>81</v>
      </c>
      <c r="E185" s="140" t="s">
        <v>336</v>
      </c>
      <c r="F185" s="140" t="s">
        <v>337</v>
      </c>
      <c r="J185" s="141">
        <f>BK185</f>
        <v>-19904.04</v>
      </c>
      <c r="L185" s="139"/>
      <c r="M185" s="142"/>
      <c r="P185" s="143">
        <f>SUM(P186:P188)</f>
        <v>0</v>
      </c>
      <c r="R185" s="143">
        <f>SUM(R186:R188)</f>
        <v>0</v>
      </c>
      <c r="T185" s="144">
        <f>SUM(T186:T188)</f>
        <v>0</v>
      </c>
      <c r="AR185" s="140" t="s">
        <v>89</v>
      </c>
      <c r="AT185" s="145" t="s">
        <v>81</v>
      </c>
      <c r="AU185" s="145" t="s">
        <v>174</v>
      </c>
      <c r="AY185" s="140" t="s">
        <v>167</v>
      </c>
      <c r="BK185" s="146">
        <f>SUM(BK186:BK188)</f>
        <v>-19904.04</v>
      </c>
    </row>
    <row r="186" spans="2:65" s="1" customFormat="1" ht="24.2" customHeight="1">
      <c r="B186" s="27"/>
      <c r="C186" s="126" t="s">
        <v>338</v>
      </c>
      <c r="D186" s="126" t="s">
        <v>170</v>
      </c>
      <c r="E186" s="127" t="s">
        <v>339</v>
      </c>
      <c r="F186" s="128" t="s">
        <v>340</v>
      </c>
      <c r="G186" s="129" t="s">
        <v>341</v>
      </c>
      <c r="H186" s="130">
        <v>-2</v>
      </c>
      <c r="I186" s="131">
        <v>93.67</v>
      </c>
      <c r="J186" s="131">
        <f>ROUND(I186*H186,2)</f>
        <v>-187.34</v>
      </c>
      <c r="K186" s="132"/>
      <c r="L186" s="27"/>
      <c r="M186" s="133" t="s">
        <v>44</v>
      </c>
      <c r="N186" s="134" t="s">
        <v>53</v>
      </c>
      <c r="O186" s="135">
        <v>0</v>
      </c>
      <c r="P186" s="135">
        <f>O186*H186</f>
        <v>0</v>
      </c>
      <c r="Q186" s="135">
        <v>0</v>
      </c>
      <c r="R186" s="135">
        <f>Q186*H186</f>
        <v>0</v>
      </c>
      <c r="S186" s="135">
        <v>0</v>
      </c>
      <c r="T186" s="136">
        <f>S186*H186</f>
        <v>0</v>
      </c>
      <c r="AR186" s="137" t="s">
        <v>255</v>
      </c>
      <c r="AT186" s="137" t="s">
        <v>170</v>
      </c>
      <c r="AU186" s="137" t="s">
        <v>190</v>
      </c>
      <c r="AY186" s="14" t="s">
        <v>167</v>
      </c>
      <c r="BE186" s="138">
        <f>IF(N186="základní",J186,0)</f>
        <v>-187.34</v>
      </c>
      <c r="BF186" s="138">
        <f>IF(N186="snížená",J186,0)</f>
        <v>0</v>
      </c>
      <c r="BG186" s="138">
        <f>IF(N186="zákl. přenesená",J186,0)</f>
        <v>0</v>
      </c>
      <c r="BH186" s="138">
        <f>IF(N186="sníž. přenesená",J186,0)</f>
        <v>0</v>
      </c>
      <c r="BI186" s="138">
        <f>IF(N186="nulová",J186,0)</f>
        <v>0</v>
      </c>
      <c r="BJ186" s="14" t="s">
        <v>89</v>
      </c>
      <c r="BK186" s="138">
        <f>ROUND(I186*H186,2)</f>
        <v>-187.34</v>
      </c>
      <c r="BL186" s="14" t="s">
        <v>255</v>
      </c>
      <c r="BM186" s="137" t="s">
        <v>342</v>
      </c>
    </row>
    <row r="187" spans="2:65" s="1" customFormat="1" ht="24.2" customHeight="1">
      <c r="B187" s="27"/>
      <c r="C187" s="126" t="s">
        <v>343</v>
      </c>
      <c r="D187" s="126" t="s">
        <v>170</v>
      </c>
      <c r="E187" s="127" t="s">
        <v>344</v>
      </c>
      <c r="F187" s="128" t="s">
        <v>345</v>
      </c>
      <c r="G187" s="129" t="s">
        <v>341</v>
      </c>
      <c r="H187" s="130">
        <v>-20</v>
      </c>
      <c r="I187" s="131">
        <v>807.55</v>
      </c>
      <c r="J187" s="131">
        <f>ROUND(I187*H187,2)</f>
        <v>-16151</v>
      </c>
      <c r="K187" s="132"/>
      <c r="L187" s="27"/>
      <c r="M187" s="133" t="s">
        <v>44</v>
      </c>
      <c r="N187" s="134" t="s">
        <v>53</v>
      </c>
      <c r="O187" s="135">
        <v>0</v>
      </c>
      <c r="P187" s="135">
        <f>O187*H187</f>
        <v>0</v>
      </c>
      <c r="Q187" s="135">
        <v>0</v>
      </c>
      <c r="R187" s="135">
        <f>Q187*H187</f>
        <v>0</v>
      </c>
      <c r="S187" s="135">
        <v>0</v>
      </c>
      <c r="T187" s="136">
        <f>S187*H187</f>
        <v>0</v>
      </c>
      <c r="AR187" s="137" t="s">
        <v>255</v>
      </c>
      <c r="AT187" s="137" t="s">
        <v>170</v>
      </c>
      <c r="AU187" s="137" t="s">
        <v>190</v>
      </c>
      <c r="AY187" s="14" t="s">
        <v>167</v>
      </c>
      <c r="BE187" s="138">
        <f>IF(N187="základní",J187,0)</f>
        <v>-16151</v>
      </c>
      <c r="BF187" s="138">
        <f>IF(N187="snížená",J187,0)</f>
        <v>0</v>
      </c>
      <c r="BG187" s="138">
        <f>IF(N187="zákl. přenesená",J187,0)</f>
        <v>0</v>
      </c>
      <c r="BH187" s="138">
        <f>IF(N187="sníž. přenesená",J187,0)</f>
        <v>0</v>
      </c>
      <c r="BI187" s="138">
        <f>IF(N187="nulová",J187,0)</f>
        <v>0</v>
      </c>
      <c r="BJ187" s="14" t="s">
        <v>89</v>
      </c>
      <c r="BK187" s="138">
        <f>ROUND(I187*H187,2)</f>
        <v>-16151</v>
      </c>
      <c r="BL187" s="14" t="s">
        <v>255</v>
      </c>
      <c r="BM187" s="137" t="s">
        <v>346</v>
      </c>
    </row>
    <row r="188" spans="2:65" s="1" customFormat="1" ht="24.2" customHeight="1">
      <c r="B188" s="27"/>
      <c r="C188" s="126" t="s">
        <v>347</v>
      </c>
      <c r="D188" s="126" t="s">
        <v>170</v>
      </c>
      <c r="E188" s="127" t="s">
        <v>348</v>
      </c>
      <c r="F188" s="128" t="s">
        <v>349</v>
      </c>
      <c r="G188" s="129" t="s">
        <v>341</v>
      </c>
      <c r="H188" s="130">
        <v>-2</v>
      </c>
      <c r="I188" s="131">
        <v>1782.85</v>
      </c>
      <c r="J188" s="131">
        <f>ROUND(I188*H188,2)</f>
        <v>-3565.7</v>
      </c>
      <c r="K188" s="132"/>
      <c r="L188" s="27"/>
      <c r="M188" s="133" t="s">
        <v>44</v>
      </c>
      <c r="N188" s="134" t="s">
        <v>53</v>
      </c>
      <c r="O188" s="135">
        <v>0</v>
      </c>
      <c r="P188" s="135">
        <f>O188*H188</f>
        <v>0</v>
      </c>
      <c r="Q188" s="135">
        <v>0</v>
      </c>
      <c r="R188" s="135">
        <f>Q188*H188</f>
        <v>0</v>
      </c>
      <c r="S188" s="135">
        <v>0</v>
      </c>
      <c r="T188" s="136">
        <f>S188*H188</f>
        <v>0</v>
      </c>
      <c r="AR188" s="137" t="s">
        <v>255</v>
      </c>
      <c r="AT188" s="137" t="s">
        <v>170</v>
      </c>
      <c r="AU188" s="137" t="s">
        <v>190</v>
      </c>
      <c r="AY188" s="14" t="s">
        <v>167</v>
      </c>
      <c r="BE188" s="138">
        <f>IF(N188="základní",J188,0)</f>
        <v>-3565.7</v>
      </c>
      <c r="BF188" s="138">
        <f>IF(N188="snížená",J188,0)</f>
        <v>0</v>
      </c>
      <c r="BG188" s="138">
        <f>IF(N188="zákl. přenesená",J188,0)</f>
        <v>0</v>
      </c>
      <c r="BH188" s="138">
        <f>IF(N188="sníž. přenesená",J188,0)</f>
        <v>0</v>
      </c>
      <c r="BI188" s="138">
        <f>IF(N188="nulová",J188,0)</f>
        <v>0</v>
      </c>
      <c r="BJ188" s="14" t="s">
        <v>89</v>
      </c>
      <c r="BK188" s="138">
        <f>ROUND(I188*H188,2)</f>
        <v>-3565.7</v>
      </c>
      <c r="BL188" s="14" t="s">
        <v>255</v>
      </c>
      <c r="BM188" s="137" t="s">
        <v>350</v>
      </c>
    </row>
    <row r="189" spans="2:65" s="12" customFormat="1" ht="20.85" customHeight="1">
      <c r="B189" s="139"/>
      <c r="D189" s="140" t="s">
        <v>81</v>
      </c>
      <c r="E189" s="140" t="s">
        <v>351</v>
      </c>
      <c r="F189" s="140" t="s">
        <v>352</v>
      </c>
      <c r="J189" s="141">
        <f>BK189</f>
        <v>-1105.03</v>
      </c>
      <c r="L189" s="139"/>
      <c r="M189" s="142"/>
      <c r="P189" s="143">
        <f>P190</f>
        <v>0</v>
      </c>
      <c r="R189" s="143">
        <f>R190</f>
        <v>0</v>
      </c>
      <c r="T189" s="144">
        <f>T190</f>
        <v>0</v>
      </c>
      <c r="AR189" s="140" t="s">
        <v>89</v>
      </c>
      <c r="AT189" s="145" t="s">
        <v>81</v>
      </c>
      <c r="AU189" s="145" t="s">
        <v>184</v>
      </c>
      <c r="AY189" s="140" t="s">
        <v>167</v>
      </c>
      <c r="BK189" s="146">
        <f>BK190</f>
        <v>-1105.03</v>
      </c>
    </row>
    <row r="190" spans="2:65" s="12" customFormat="1" ht="20.85" customHeight="1">
      <c r="B190" s="139"/>
      <c r="D190" s="140" t="s">
        <v>81</v>
      </c>
      <c r="E190" s="140" t="s">
        <v>353</v>
      </c>
      <c r="F190" s="140" t="s">
        <v>354</v>
      </c>
      <c r="J190" s="141">
        <f>BK190</f>
        <v>-1105.03</v>
      </c>
      <c r="L190" s="139"/>
      <c r="M190" s="142"/>
      <c r="P190" s="143">
        <f>P191</f>
        <v>0</v>
      </c>
      <c r="R190" s="143">
        <f>R191</f>
        <v>0</v>
      </c>
      <c r="T190" s="144">
        <f>T191</f>
        <v>0</v>
      </c>
      <c r="AR190" s="140" t="s">
        <v>89</v>
      </c>
      <c r="AT190" s="145" t="s">
        <v>81</v>
      </c>
      <c r="AU190" s="145" t="s">
        <v>174</v>
      </c>
      <c r="AY190" s="140" t="s">
        <v>167</v>
      </c>
      <c r="BK190" s="146">
        <f>BK191</f>
        <v>-1105.03</v>
      </c>
    </row>
    <row r="191" spans="2:65" s="12" customFormat="1" ht="20.85" customHeight="1">
      <c r="B191" s="139"/>
      <c r="D191" s="140" t="s">
        <v>81</v>
      </c>
      <c r="E191" s="140" t="s">
        <v>355</v>
      </c>
      <c r="F191" s="140" t="s">
        <v>356</v>
      </c>
      <c r="J191" s="141">
        <f>BK191</f>
        <v>-1105.03</v>
      </c>
      <c r="L191" s="139"/>
      <c r="M191" s="142"/>
      <c r="P191" s="143">
        <f>P192</f>
        <v>0</v>
      </c>
      <c r="R191" s="143">
        <f>R192</f>
        <v>0</v>
      </c>
      <c r="T191" s="144">
        <f>T192</f>
        <v>0</v>
      </c>
      <c r="AR191" s="140" t="s">
        <v>89</v>
      </c>
      <c r="AT191" s="145" t="s">
        <v>81</v>
      </c>
      <c r="AU191" s="145" t="s">
        <v>190</v>
      </c>
      <c r="AY191" s="140" t="s">
        <v>167</v>
      </c>
      <c r="BK191" s="146">
        <f>BK192</f>
        <v>-1105.03</v>
      </c>
    </row>
    <row r="192" spans="2:65" s="1" customFormat="1" ht="24.2" customHeight="1">
      <c r="B192" s="27"/>
      <c r="C192" s="126" t="s">
        <v>357</v>
      </c>
      <c r="D192" s="126" t="s">
        <v>170</v>
      </c>
      <c r="E192" s="127" t="s">
        <v>358</v>
      </c>
      <c r="F192" s="128" t="s">
        <v>359</v>
      </c>
      <c r="G192" s="129" t="s">
        <v>341</v>
      </c>
      <c r="H192" s="130">
        <v>-1</v>
      </c>
      <c r="I192" s="131">
        <v>1105.03</v>
      </c>
      <c r="J192" s="131">
        <f>ROUND(I192*H192,2)</f>
        <v>-1105.03</v>
      </c>
      <c r="K192" s="132"/>
      <c r="L192" s="27"/>
      <c r="M192" s="133" t="s">
        <v>44</v>
      </c>
      <c r="N192" s="134" t="s">
        <v>53</v>
      </c>
      <c r="O192" s="135">
        <v>0</v>
      </c>
      <c r="P192" s="135">
        <f>O192*H192</f>
        <v>0</v>
      </c>
      <c r="Q192" s="135">
        <v>0</v>
      </c>
      <c r="R192" s="135">
        <f>Q192*H192</f>
        <v>0</v>
      </c>
      <c r="S192" s="135">
        <v>0</v>
      </c>
      <c r="T192" s="136">
        <f>S192*H192</f>
        <v>0</v>
      </c>
      <c r="AR192" s="137" t="s">
        <v>255</v>
      </c>
      <c r="AT192" s="137" t="s">
        <v>170</v>
      </c>
      <c r="AU192" s="137" t="s">
        <v>210</v>
      </c>
      <c r="AY192" s="14" t="s">
        <v>167</v>
      </c>
      <c r="BE192" s="138">
        <f>IF(N192="základní",J192,0)</f>
        <v>-1105.03</v>
      </c>
      <c r="BF192" s="138">
        <f>IF(N192="snížená",J192,0)</f>
        <v>0</v>
      </c>
      <c r="BG192" s="138">
        <f>IF(N192="zákl. přenesená",J192,0)</f>
        <v>0</v>
      </c>
      <c r="BH192" s="138">
        <f>IF(N192="sníž. přenesená",J192,0)</f>
        <v>0</v>
      </c>
      <c r="BI192" s="138">
        <f>IF(N192="nulová",J192,0)</f>
        <v>0</v>
      </c>
      <c r="BJ192" s="14" t="s">
        <v>89</v>
      </c>
      <c r="BK192" s="138">
        <f>ROUND(I192*H192,2)</f>
        <v>-1105.03</v>
      </c>
      <c r="BL192" s="14" t="s">
        <v>255</v>
      </c>
      <c r="BM192" s="137" t="s">
        <v>360</v>
      </c>
    </row>
    <row r="193" spans="2:65" s="12" customFormat="1" ht="20.85" customHeight="1">
      <c r="B193" s="139"/>
      <c r="D193" s="140" t="s">
        <v>81</v>
      </c>
      <c r="E193" s="140" t="s">
        <v>361</v>
      </c>
      <c r="F193" s="140" t="s">
        <v>362</v>
      </c>
      <c r="J193" s="141">
        <f>BK193</f>
        <v>-4502.13</v>
      </c>
      <c r="L193" s="139"/>
      <c r="M193" s="142"/>
      <c r="P193" s="143">
        <f>P194</f>
        <v>0</v>
      </c>
      <c r="R193" s="143">
        <f>R194</f>
        <v>0</v>
      </c>
      <c r="T193" s="144">
        <f>T194</f>
        <v>0</v>
      </c>
      <c r="AR193" s="140" t="s">
        <v>89</v>
      </c>
      <c r="AT193" s="145" t="s">
        <v>81</v>
      </c>
      <c r="AU193" s="145" t="s">
        <v>184</v>
      </c>
      <c r="AY193" s="140" t="s">
        <v>167</v>
      </c>
      <c r="BK193" s="146">
        <f>BK194</f>
        <v>-4502.13</v>
      </c>
    </row>
    <row r="194" spans="2:65" s="12" customFormat="1" ht="20.85" customHeight="1">
      <c r="B194" s="139"/>
      <c r="D194" s="140" t="s">
        <v>81</v>
      </c>
      <c r="E194" s="140" t="s">
        <v>182</v>
      </c>
      <c r="F194" s="140" t="s">
        <v>183</v>
      </c>
      <c r="J194" s="141">
        <f>BK194</f>
        <v>-4502.13</v>
      </c>
      <c r="L194" s="139"/>
      <c r="M194" s="142"/>
      <c r="P194" s="143">
        <f>P195</f>
        <v>0</v>
      </c>
      <c r="R194" s="143">
        <f>R195</f>
        <v>0</v>
      </c>
      <c r="T194" s="144">
        <f>T195</f>
        <v>0</v>
      </c>
      <c r="AR194" s="140" t="s">
        <v>89</v>
      </c>
      <c r="AT194" s="145" t="s">
        <v>81</v>
      </c>
      <c r="AU194" s="145" t="s">
        <v>174</v>
      </c>
      <c r="AY194" s="140" t="s">
        <v>167</v>
      </c>
      <c r="BK194" s="146">
        <f>BK195</f>
        <v>-4502.13</v>
      </c>
    </row>
    <row r="195" spans="2:65" s="12" customFormat="1" ht="20.85" customHeight="1">
      <c r="B195" s="139"/>
      <c r="D195" s="140" t="s">
        <v>81</v>
      </c>
      <c r="E195" s="140" t="s">
        <v>89</v>
      </c>
      <c r="F195" s="140" t="s">
        <v>363</v>
      </c>
      <c r="J195" s="141">
        <f>BK195</f>
        <v>-4502.13</v>
      </c>
      <c r="L195" s="139"/>
      <c r="M195" s="142"/>
      <c r="P195" s="143">
        <f>SUM(P196:P199)</f>
        <v>0</v>
      </c>
      <c r="R195" s="143">
        <f>SUM(R196:R199)</f>
        <v>0</v>
      </c>
      <c r="T195" s="144">
        <f>SUM(T196:T199)</f>
        <v>0</v>
      </c>
      <c r="AR195" s="140" t="s">
        <v>89</v>
      </c>
      <c r="AT195" s="145" t="s">
        <v>81</v>
      </c>
      <c r="AU195" s="145" t="s">
        <v>190</v>
      </c>
      <c r="AY195" s="140" t="s">
        <v>167</v>
      </c>
      <c r="BK195" s="146">
        <f>SUM(BK196:BK199)</f>
        <v>-4502.13</v>
      </c>
    </row>
    <row r="196" spans="2:65" s="1" customFormat="1" ht="33" customHeight="1">
      <c r="B196" s="27"/>
      <c r="C196" s="126" t="s">
        <v>184</v>
      </c>
      <c r="D196" s="126" t="s">
        <v>170</v>
      </c>
      <c r="E196" s="127" t="s">
        <v>364</v>
      </c>
      <c r="F196" s="128" t="s">
        <v>365</v>
      </c>
      <c r="G196" s="129" t="s">
        <v>195</v>
      </c>
      <c r="H196" s="130">
        <v>-15.504</v>
      </c>
      <c r="I196" s="131">
        <v>95</v>
      </c>
      <c r="J196" s="131">
        <f>ROUND(I196*H196,2)</f>
        <v>-1472.88</v>
      </c>
      <c r="K196" s="132"/>
      <c r="L196" s="27"/>
      <c r="M196" s="133" t="s">
        <v>44</v>
      </c>
      <c r="N196" s="134" t="s">
        <v>53</v>
      </c>
      <c r="O196" s="135">
        <v>0</v>
      </c>
      <c r="P196" s="135">
        <f>O196*H196</f>
        <v>0</v>
      </c>
      <c r="Q196" s="135">
        <v>0</v>
      </c>
      <c r="R196" s="135">
        <f>Q196*H196</f>
        <v>0</v>
      </c>
      <c r="S196" s="135">
        <v>0</v>
      </c>
      <c r="T196" s="136">
        <f>S196*H196</f>
        <v>0</v>
      </c>
      <c r="AR196" s="137" t="s">
        <v>174</v>
      </c>
      <c r="AT196" s="137" t="s">
        <v>170</v>
      </c>
      <c r="AU196" s="137" t="s">
        <v>210</v>
      </c>
      <c r="AY196" s="14" t="s">
        <v>167</v>
      </c>
      <c r="BE196" s="138">
        <f>IF(N196="základní",J196,0)</f>
        <v>-1472.88</v>
      </c>
      <c r="BF196" s="138">
        <f>IF(N196="snížená",J196,0)</f>
        <v>0</v>
      </c>
      <c r="BG196" s="138">
        <f>IF(N196="zákl. přenesená",J196,0)</f>
        <v>0</v>
      </c>
      <c r="BH196" s="138">
        <f>IF(N196="sníž. přenesená",J196,0)</f>
        <v>0</v>
      </c>
      <c r="BI196" s="138">
        <f>IF(N196="nulová",J196,0)</f>
        <v>0</v>
      </c>
      <c r="BJ196" s="14" t="s">
        <v>89</v>
      </c>
      <c r="BK196" s="138">
        <f>ROUND(I196*H196,2)</f>
        <v>-1472.88</v>
      </c>
      <c r="BL196" s="14" t="s">
        <v>174</v>
      </c>
      <c r="BM196" s="137" t="s">
        <v>366</v>
      </c>
    </row>
    <row r="197" spans="2:65" s="1" customFormat="1" ht="33" customHeight="1">
      <c r="B197" s="27"/>
      <c r="C197" s="126" t="s">
        <v>367</v>
      </c>
      <c r="D197" s="126" t="s">
        <v>170</v>
      </c>
      <c r="E197" s="127" t="s">
        <v>368</v>
      </c>
      <c r="F197" s="128" t="s">
        <v>369</v>
      </c>
      <c r="G197" s="129" t="s">
        <v>195</v>
      </c>
      <c r="H197" s="130">
        <v>-14.425000000000001</v>
      </c>
      <c r="I197" s="131">
        <v>110</v>
      </c>
      <c r="J197" s="131">
        <f>ROUND(I197*H197,2)</f>
        <v>-1586.75</v>
      </c>
      <c r="K197" s="132"/>
      <c r="L197" s="27"/>
      <c r="M197" s="133" t="s">
        <v>44</v>
      </c>
      <c r="N197" s="134" t="s">
        <v>53</v>
      </c>
      <c r="O197" s="135">
        <v>0</v>
      </c>
      <c r="P197" s="135">
        <f>O197*H197</f>
        <v>0</v>
      </c>
      <c r="Q197" s="135">
        <v>0</v>
      </c>
      <c r="R197" s="135">
        <f>Q197*H197</f>
        <v>0</v>
      </c>
      <c r="S197" s="135">
        <v>0</v>
      </c>
      <c r="T197" s="136">
        <f>S197*H197</f>
        <v>0</v>
      </c>
      <c r="AR197" s="137" t="s">
        <v>174</v>
      </c>
      <c r="AT197" s="137" t="s">
        <v>170</v>
      </c>
      <c r="AU197" s="137" t="s">
        <v>210</v>
      </c>
      <c r="AY197" s="14" t="s">
        <v>167</v>
      </c>
      <c r="BE197" s="138">
        <f>IF(N197="základní",J197,0)</f>
        <v>-1586.75</v>
      </c>
      <c r="BF197" s="138">
        <f>IF(N197="snížená",J197,0)</f>
        <v>0</v>
      </c>
      <c r="BG197" s="138">
        <f>IF(N197="zákl. přenesená",J197,0)</f>
        <v>0</v>
      </c>
      <c r="BH197" s="138">
        <f>IF(N197="sníž. přenesená",J197,0)</f>
        <v>0</v>
      </c>
      <c r="BI197" s="138">
        <f>IF(N197="nulová",J197,0)</f>
        <v>0</v>
      </c>
      <c r="BJ197" s="14" t="s">
        <v>89</v>
      </c>
      <c r="BK197" s="138">
        <f>ROUND(I197*H197,2)</f>
        <v>-1586.75</v>
      </c>
      <c r="BL197" s="14" t="s">
        <v>174</v>
      </c>
      <c r="BM197" s="137" t="s">
        <v>370</v>
      </c>
    </row>
    <row r="198" spans="2:65" s="1" customFormat="1" ht="37.9" customHeight="1">
      <c r="B198" s="27"/>
      <c r="C198" s="126" t="s">
        <v>371</v>
      </c>
      <c r="D198" s="126" t="s">
        <v>170</v>
      </c>
      <c r="E198" s="127" t="s">
        <v>372</v>
      </c>
      <c r="F198" s="128" t="s">
        <v>373</v>
      </c>
      <c r="G198" s="129" t="s">
        <v>195</v>
      </c>
      <c r="H198" s="130">
        <v>-144.25</v>
      </c>
      <c r="I198" s="131">
        <v>5</v>
      </c>
      <c r="J198" s="131">
        <f>ROUND(I198*H198,2)</f>
        <v>-721.25</v>
      </c>
      <c r="K198" s="132"/>
      <c r="L198" s="27"/>
      <c r="M198" s="133" t="s">
        <v>44</v>
      </c>
      <c r="N198" s="134" t="s">
        <v>53</v>
      </c>
      <c r="O198" s="135">
        <v>0</v>
      </c>
      <c r="P198" s="135">
        <f>O198*H198</f>
        <v>0</v>
      </c>
      <c r="Q198" s="135">
        <v>0</v>
      </c>
      <c r="R198" s="135">
        <f>Q198*H198</f>
        <v>0</v>
      </c>
      <c r="S198" s="135">
        <v>0</v>
      </c>
      <c r="T198" s="136">
        <f>S198*H198</f>
        <v>0</v>
      </c>
      <c r="AR198" s="137" t="s">
        <v>174</v>
      </c>
      <c r="AT198" s="137" t="s">
        <v>170</v>
      </c>
      <c r="AU198" s="137" t="s">
        <v>210</v>
      </c>
      <c r="AY198" s="14" t="s">
        <v>167</v>
      </c>
      <c r="BE198" s="138">
        <f>IF(N198="základní",J198,0)</f>
        <v>-721.25</v>
      </c>
      <c r="BF198" s="138">
        <f>IF(N198="snížená",J198,0)</f>
        <v>0</v>
      </c>
      <c r="BG198" s="138">
        <f>IF(N198="zákl. přenesená",J198,0)</f>
        <v>0</v>
      </c>
      <c r="BH198" s="138">
        <f>IF(N198="sníž. přenesená",J198,0)</f>
        <v>0</v>
      </c>
      <c r="BI198" s="138">
        <f>IF(N198="nulová",J198,0)</f>
        <v>0</v>
      </c>
      <c r="BJ198" s="14" t="s">
        <v>89</v>
      </c>
      <c r="BK198" s="138">
        <f>ROUND(I198*H198,2)</f>
        <v>-721.25</v>
      </c>
      <c r="BL198" s="14" t="s">
        <v>174</v>
      </c>
      <c r="BM198" s="137" t="s">
        <v>374</v>
      </c>
    </row>
    <row r="199" spans="2:65" s="1" customFormat="1" ht="33" customHeight="1">
      <c r="B199" s="27"/>
      <c r="C199" s="126" t="s">
        <v>8</v>
      </c>
      <c r="D199" s="126" t="s">
        <v>170</v>
      </c>
      <c r="E199" s="127" t="s">
        <v>375</v>
      </c>
      <c r="F199" s="128" t="s">
        <v>376</v>
      </c>
      <c r="G199" s="129" t="s">
        <v>200</v>
      </c>
      <c r="H199" s="130">
        <v>-14.425000000000001</v>
      </c>
      <c r="I199" s="131">
        <v>50</v>
      </c>
      <c r="J199" s="131">
        <f>ROUND(I199*H199,2)</f>
        <v>-721.25</v>
      </c>
      <c r="K199" s="132"/>
      <c r="L199" s="27"/>
      <c r="M199" s="133" t="s">
        <v>44</v>
      </c>
      <c r="N199" s="134" t="s">
        <v>53</v>
      </c>
      <c r="O199" s="135">
        <v>0</v>
      </c>
      <c r="P199" s="135">
        <f>O199*H199</f>
        <v>0</v>
      </c>
      <c r="Q199" s="135">
        <v>0</v>
      </c>
      <c r="R199" s="135">
        <f>Q199*H199</f>
        <v>0</v>
      </c>
      <c r="S199" s="135">
        <v>0</v>
      </c>
      <c r="T199" s="136">
        <f>S199*H199</f>
        <v>0</v>
      </c>
      <c r="AR199" s="137" t="s">
        <v>174</v>
      </c>
      <c r="AT199" s="137" t="s">
        <v>170</v>
      </c>
      <c r="AU199" s="137" t="s">
        <v>210</v>
      </c>
      <c r="AY199" s="14" t="s">
        <v>167</v>
      </c>
      <c r="BE199" s="138">
        <f>IF(N199="základní",J199,0)</f>
        <v>-721.25</v>
      </c>
      <c r="BF199" s="138">
        <f>IF(N199="snížená",J199,0)</f>
        <v>0</v>
      </c>
      <c r="BG199" s="138">
        <f>IF(N199="zákl. přenesená",J199,0)</f>
        <v>0</v>
      </c>
      <c r="BH199" s="138">
        <f>IF(N199="sníž. přenesená",J199,0)</f>
        <v>0</v>
      </c>
      <c r="BI199" s="138">
        <f>IF(N199="nulová",J199,0)</f>
        <v>0</v>
      </c>
      <c r="BJ199" s="14" t="s">
        <v>89</v>
      </c>
      <c r="BK199" s="138">
        <f>ROUND(I199*H199,2)</f>
        <v>-721.25</v>
      </c>
      <c r="BL199" s="14" t="s">
        <v>174</v>
      </c>
      <c r="BM199" s="137" t="s">
        <v>377</v>
      </c>
    </row>
    <row r="200" spans="2:65" s="11" customFormat="1" ht="20.85" customHeight="1">
      <c r="B200" s="115"/>
      <c r="D200" s="116" t="s">
        <v>81</v>
      </c>
      <c r="E200" s="124" t="s">
        <v>378</v>
      </c>
      <c r="F200" s="124" t="s">
        <v>379</v>
      </c>
      <c r="J200" s="125">
        <f>BK200</f>
        <v>-10845</v>
      </c>
      <c r="L200" s="115"/>
      <c r="M200" s="119"/>
      <c r="P200" s="120">
        <f>P201+P206</f>
        <v>0</v>
      </c>
      <c r="R200" s="120">
        <f>R201+R206</f>
        <v>-1.8000000000000002E-2</v>
      </c>
      <c r="T200" s="121">
        <f>T201+T206</f>
        <v>0</v>
      </c>
      <c r="AR200" s="116" t="s">
        <v>89</v>
      </c>
      <c r="AT200" s="122" t="s">
        <v>81</v>
      </c>
      <c r="AU200" s="122" t="s">
        <v>91</v>
      </c>
      <c r="AY200" s="116" t="s">
        <v>167</v>
      </c>
      <c r="BK200" s="123">
        <f>BK201+BK206</f>
        <v>-10845</v>
      </c>
    </row>
    <row r="201" spans="2:65" s="12" customFormat="1" ht="20.85" customHeight="1">
      <c r="B201" s="139"/>
      <c r="D201" s="140" t="s">
        <v>81</v>
      </c>
      <c r="E201" s="140" t="s">
        <v>380</v>
      </c>
      <c r="F201" s="140" t="s">
        <v>381</v>
      </c>
      <c r="J201" s="141">
        <f>BK201</f>
        <v>-4095</v>
      </c>
      <c r="L201" s="139"/>
      <c r="M201" s="142"/>
      <c r="P201" s="143">
        <f>P202</f>
        <v>0</v>
      </c>
      <c r="R201" s="143">
        <f>R202</f>
        <v>-1.8000000000000002E-2</v>
      </c>
      <c r="T201" s="144">
        <f>T202</f>
        <v>0</v>
      </c>
      <c r="AR201" s="140" t="s">
        <v>89</v>
      </c>
      <c r="AT201" s="145" t="s">
        <v>81</v>
      </c>
      <c r="AU201" s="145" t="s">
        <v>184</v>
      </c>
      <c r="AY201" s="140" t="s">
        <v>167</v>
      </c>
      <c r="BK201" s="146">
        <f>BK202</f>
        <v>-4095</v>
      </c>
    </row>
    <row r="202" spans="2:65" s="12" customFormat="1" ht="20.85" customHeight="1">
      <c r="B202" s="139"/>
      <c r="D202" s="140" t="s">
        <v>81</v>
      </c>
      <c r="E202" s="140" t="s">
        <v>182</v>
      </c>
      <c r="F202" s="140" t="s">
        <v>183</v>
      </c>
      <c r="J202" s="141">
        <f>BK202</f>
        <v>-4095</v>
      </c>
      <c r="L202" s="139"/>
      <c r="M202" s="142"/>
      <c r="P202" s="143">
        <f>P203</f>
        <v>0</v>
      </c>
      <c r="R202" s="143">
        <f>R203</f>
        <v>-1.8000000000000002E-2</v>
      </c>
      <c r="T202" s="144">
        <f>T203</f>
        <v>0</v>
      </c>
      <c r="AR202" s="140" t="s">
        <v>89</v>
      </c>
      <c r="AT202" s="145" t="s">
        <v>81</v>
      </c>
      <c r="AU202" s="145" t="s">
        <v>174</v>
      </c>
      <c r="AY202" s="140" t="s">
        <v>167</v>
      </c>
      <c r="BK202" s="146">
        <f>BK203</f>
        <v>-4095</v>
      </c>
    </row>
    <row r="203" spans="2:65" s="12" customFormat="1" ht="20.85" customHeight="1">
      <c r="B203" s="139"/>
      <c r="D203" s="140" t="s">
        <v>81</v>
      </c>
      <c r="E203" s="140" t="s">
        <v>228</v>
      </c>
      <c r="F203" s="140" t="s">
        <v>382</v>
      </c>
      <c r="J203" s="141">
        <f>BK203</f>
        <v>-4095</v>
      </c>
      <c r="L203" s="139"/>
      <c r="M203" s="142"/>
      <c r="P203" s="143">
        <f>SUM(P204:P205)</f>
        <v>0</v>
      </c>
      <c r="R203" s="143">
        <f>SUM(R204:R205)</f>
        <v>-1.8000000000000002E-2</v>
      </c>
      <c r="T203" s="144">
        <f>SUM(T204:T205)</f>
        <v>0</v>
      </c>
      <c r="AR203" s="140" t="s">
        <v>89</v>
      </c>
      <c r="AT203" s="145" t="s">
        <v>81</v>
      </c>
      <c r="AU203" s="145" t="s">
        <v>190</v>
      </c>
      <c r="AY203" s="140" t="s">
        <v>167</v>
      </c>
      <c r="BK203" s="146">
        <f>SUM(BK204:BK205)</f>
        <v>-4095</v>
      </c>
    </row>
    <row r="204" spans="2:65" s="1" customFormat="1" ht="24.2" customHeight="1">
      <c r="B204" s="27"/>
      <c r="C204" s="147" t="s">
        <v>383</v>
      </c>
      <c r="D204" s="147" t="s">
        <v>225</v>
      </c>
      <c r="E204" s="148" t="s">
        <v>384</v>
      </c>
      <c r="F204" s="149" t="s">
        <v>385</v>
      </c>
      <c r="G204" s="150" t="s">
        <v>274</v>
      </c>
      <c r="H204" s="151">
        <v>-5</v>
      </c>
      <c r="I204" s="152">
        <v>455</v>
      </c>
      <c r="J204" s="152">
        <f>ROUND(I204*H204,2)</f>
        <v>-2275</v>
      </c>
      <c r="K204" s="153"/>
      <c r="L204" s="154"/>
      <c r="M204" s="155" t="s">
        <v>44</v>
      </c>
      <c r="N204" s="156" t="s">
        <v>53</v>
      </c>
      <c r="O204" s="135">
        <v>0</v>
      </c>
      <c r="P204" s="135">
        <f>O204*H204</f>
        <v>0</v>
      </c>
      <c r="Q204" s="135">
        <v>2E-3</v>
      </c>
      <c r="R204" s="135">
        <f>Q204*H204</f>
        <v>-0.01</v>
      </c>
      <c r="S204" s="135">
        <v>0</v>
      </c>
      <c r="T204" s="136">
        <f>S204*H204</f>
        <v>0</v>
      </c>
      <c r="AR204" s="137" t="s">
        <v>228</v>
      </c>
      <c r="AT204" s="137" t="s">
        <v>225</v>
      </c>
      <c r="AU204" s="137" t="s">
        <v>210</v>
      </c>
      <c r="AY204" s="14" t="s">
        <v>167</v>
      </c>
      <c r="BE204" s="138">
        <f>IF(N204="základní",J204,0)</f>
        <v>-2275</v>
      </c>
      <c r="BF204" s="138">
        <f>IF(N204="snížená",J204,0)</f>
        <v>0</v>
      </c>
      <c r="BG204" s="138">
        <f>IF(N204="zákl. přenesená",J204,0)</f>
        <v>0</v>
      </c>
      <c r="BH204" s="138">
        <f>IF(N204="sníž. přenesená",J204,0)</f>
        <v>0</v>
      </c>
      <c r="BI204" s="138">
        <f>IF(N204="nulová",J204,0)</f>
        <v>0</v>
      </c>
      <c r="BJ204" s="14" t="s">
        <v>89</v>
      </c>
      <c r="BK204" s="138">
        <f>ROUND(I204*H204,2)</f>
        <v>-2275</v>
      </c>
      <c r="BL204" s="14" t="s">
        <v>174</v>
      </c>
      <c r="BM204" s="137" t="s">
        <v>386</v>
      </c>
    </row>
    <row r="205" spans="2:65" s="1" customFormat="1" ht="24.2" customHeight="1">
      <c r="B205" s="27"/>
      <c r="C205" s="147" t="s">
        <v>387</v>
      </c>
      <c r="D205" s="147" t="s">
        <v>225</v>
      </c>
      <c r="E205" s="148" t="s">
        <v>384</v>
      </c>
      <c r="F205" s="149" t="s">
        <v>385</v>
      </c>
      <c r="G205" s="150" t="s">
        <v>274</v>
      </c>
      <c r="H205" s="151">
        <v>-4</v>
      </c>
      <c r="I205" s="152">
        <v>455</v>
      </c>
      <c r="J205" s="152">
        <f>ROUND(I205*H205,2)</f>
        <v>-1820</v>
      </c>
      <c r="K205" s="153"/>
      <c r="L205" s="154"/>
      <c r="M205" s="155" t="s">
        <v>44</v>
      </c>
      <c r="N205" s="156" t="s">
        <v>53</v>
      </c>
      <c r="O205" s="135">
        <v>0</v>
      </c>
      <c r="P205" s="135">
        <f>O205*H205</f>
        <v>0</v>
      </c>
      <c r="Q205" s="135">
        <v>2E-3</v>
      </c>
      <c r="R205" s="135">
        <f>Q205*H205</f>
        <v>-8.0000000000000002E-3</v>
      </c>
      <c r="S205" s="135">
        <v>0</v>
      </c>
      <c r="T205" s="136">
        <f>S205*H205</f>
        <v>0</v>
      </c>
      <c r="AR205" s="137" t="s">
        <v>228</v>
      </c>
      <c r="AT205" s="137" t="s">
        <v>225</v>
      </c>
      <c r="AU205" s="137" t="s">
        <v>210</v>
      </c>
      <c r="AY205" s="14" t="s">
        <v>167</v>
      </c>
      <c r="BE205" s="138">
        <f>IF(N205="základní",J205,0)</f>
        <v>-1820</v>
      </c>
      <c r="BF205" s="138">
        <f>IF(N205="snížená",J205,0)</f>
        <v>0</v>
      </c>
      <c r="BG205" s="138">
        <f>IF(N205="zákl. přenesená",J205,0)</f>
        <v>0</v>
      </c>
      <c r="BH205" s="138">
        <f>IF(N205="sníž. přenesená",J205,0)</f>
        <v>0</v>
      </c>
      <c r="BI205" s="138">
        <f>IF(N205="nulová",J205,0)</f>
        <v>0</v>
      </c>
      <c r="BJ205" s="14" t="s">
        <v>89</v>
      </c>
      <c r="BK205" s="138">
        <f>ROUND(I205*H205,2)</f>
        <v>-1820</v>
      </c>
      <c r="BL205" s="14" t="s">
        <v>174</v>
      </c>
      <c r="BM205" s="137" t="s">
        <v>388</v>
      </c>
    </row>
    <row r="206" spans="2:65" s="12" customFormat="1" ht="20.85" customHeight="1">
      <c r="B206" s="139"/>
      <c r="D206" s="140" t="s">
        <v>81</v>
      </c>
      <c r="E206" s="140" t="s">
        <v>389</v>
      </c>
      <c r="F206" s="140" t="s">
        <v>390</v>
      </c>
      <c r="J206" s="141">
        <f>BK206</f>
        <v>-6750</v>
      </c>
      <c r="L206" s="139"/>
      <c r="M206" s="142"/>
      <c r="P206" s="143">
        <f>P207+P210</f>
        <v>0</v>
      </c>
      <c r="R206" s="143">
        <f>R207+R210</f>
        <v>0</v>
      </c>
      <c r="T206" s="144">
        <f>T207+T210</f>
        <v>0</v>
      </c>
      <c r="AR206" s="140" t="s">
        <v>89</v>
      </c>
      <c r="AT206" s="145" t="s">
        <v>81</v>
      </c>
      <c r="AU206" s="145" t="s">
        <v>184</v>
      </c>
      <c r="AY206" s="140" t="s">
        <v>167</v>
      </c>
      <c r="BK206" s="146">
        <f>BK207+BK210</f>
        <v>-6750</v>
      </c>
    </row>
    <row r="207" spans="2:65" s="12" customFormat="1" ht="20.85" customHeight="1">
      <c r="B207" s="139"/>
      <c r="D207" s="140" t="s">
        <v>81</v>
      </c>
      <c r="E207" s="140" t="s">
        <v>182</v>
      </c>
      <c r="F207" s="140" t="s">
        <v>183</v>
      </c>
      <c r="J207" s="141">
        <f>BK207</f>
        <v>-5000</v>
      </c>
      <c r="L207" s="139"/>
      <c r="M207" s="142"/>
      <c r="P207" s="143">
        <f>P208</f>
        <v>0</v>
      </c>
      <c r="R207" s="143">
        <f>R208</f>
        <v>0</v>
      </c>
      <c r="T207" s="144">
        <f>T208</f>
        <v>0</v>
      </c>
      <c r="AR207" s="140" t="s">
        <v>89</v>
      </c>
      <c r="AT207" s="145" t="s">
        <v>81</v>
      </c>
      <c r="AU207" s="145" t="s">
        <v>174</v>
      </c>
      <c r="AY207" s="140" t="s">
        <v>167</v>
      </c>
      <c r="BK207" s="146">
        <f>BK208</f>
        <v>-5000</v>
      </c>
    </row>
    <row r="208" spans="2:65" s="12" customFormat="1" ht="20.85" customHeight="1">
      <c r="B208" s="139"/>
      <c r="D208" s="140" t="s">
        <v>81</v>
      </c>
      <c r="E208" s="140" t="s">
        <v>228</v>
      </c>
      <c r="F208" s="140" t="s">
        <v>382</v>
      </c>
      <c r="J208" s="141">
        <f>BK208</f>
        <v>-5000</v>
      </c>
      <c r="L208" s="139"/>
      <c r="M208" s="142"/>
      <c r="P208" s="143">
        <f>P209</f>
        <v>0</v>
      </c>
      <c r="R208" s="143">
        <f>R209</f>
        <v>0</v>
      </c>
      <c r="T208" s="144">
        <f>T209</f>
        <v>0</v>
      </c>
      <c r="AR208" s="140" t="s">
        <v>89</v>
      </c>
      <c r="AT208" s="145" t="s">
        <v>81</v>
      </c>
      <c r="AU208" s="145" t="s">
        <v>190</v>
      </c>
      <c r="AY208" s="140" t="s">
        <v>167</v>
      </c>
      <c r="BK208" s="146">
        <f>BK209</f>
        <v>-5000</v>
      </c>
    </row>
    <row r="209" spans="2:65" s="1" customFormat="1" ht="16.5" customHeight="1">
      <c r="B209" s="27"/>
      <c r="C209" s="126" t="s">
        <v>391</v>
      </c>
      <c r="D209" s="126" t="s">
        <v>170</v>
      </c>
      <c r="E209" s="127" t="s">
        <v>392</v>
      </c>
      <c r="F209" s="128" t="s">
        <v>393</v>
      </c>
      <c r="G209" s="129" t="s">
        <v>274</v>
      </c>
      <c r="H209" s="130">
        <v>-1</v>
      </c>
      <c r="I209" s="131">
        <v>5000</v>
      </c>
      <c r="J209" s="131">
        <f>ROUND(I209*H209,2)</f>
        <v>-5000</v>
      </c>
      <c r="K209" s="132"/>
      <c r="L209" s="27"/>
      <c r="M209" s="133" t="s">
        <v>44</v>
      </c>
      <c r="N209" s="134" t="s">
        <v>53</v>
      </c>
      <c r="O209" s="135">
        <v>0</v>
      </c>
      <c r="P209" s="135">
        <f>O209*H209</f>
        <v>0</v>
      </c>
      <c r="Q209" s="135">
        <v>0</v>
      </c>
      <c r="R209" s="135">
        <f>Q209*H209</f>
        <v>0</v>
      </c>
      <c r="S209" s="135">
        <v>0</v>
      </c>
      <c r="T209" s="136">
        <f>S209*H209</f>
        <v>0</v>
      </c>
      <c r="AR209" s="137" t="s">
        <v>174</v>
      </c>
      <c r="AT209" s="137" t="s">
        <v>170</v>
      </c>
      <c r="AU209" s="137" t="s">
        <v>210</v>
      </c>
      <c r="AY209" s="14" t="s">
        <v>167</v>
      </c>
      <c r="BE209" s="138">
        <f>IF(N209="základní",J209,0)</f>
        <v>-5000</v>
      </c>
      <c r="BF209" s="138">
        <f>IF(N209="snížená",J209,0)</f>
        <v>0</v>
      </c>
      <c r="BG209" s="138">
        <f>IF(N209="zákl. přenesená",J209,0)</f>
        <v>0</v>
      </c>
      <c r="BH209" s="138">
        <f>IF(N209="sníž. přenesená",J209,0)</f>
        <v>0</v>
      </c>
      <c r="BI209" s="138">
        <f>IF(N209="nulová",J209,0)</f>
        <v>0</v>
      </c>
      <c r="BJ209" s="14" t="s">
        <v>89</v>
      </c>
      <c r="BK209" s="138">
        <f>ROUND(I209*H209,2)</f>
        <v>-5000</v>
      </c>
      <c r="BL209" s="14" t="s">
        <v>174</v>
      </c>
      <c r="BM209" s="137" t="s">
        <v>394</v>
      </c>
    </row>
    <row r="210" spans="2:65" s="12" customFormat="1" ht="20.85" customHeight="1">
      <c r="B210" s="139"/>
      <c r="D210" s="140" t="s">
        <v>81</v>
      </c>
      <c r="E210" s="140" t="s">
        <v>395</v>
      </c>
      <c r="F210" s="140" t="s">
        <v>396</v>
      </c>
      <c r="J210" s="141">
        <f>BK210</f>
        <v>-1750</v>
      </c>
      <c r="L210" s="139"/>
      <c r="M210" s="142"/>
      <c r="P210" s="143">
        <f>P211</f>
        <v>0</v>
      </c>
      <c r="R210" s="143">
        <f>R211</f>
        <v>0</v>
      </c>
      <c r="T210" s="144">
        <f>T211</f>
        <v>0</v>
      </c>
      <c r="AR210" s="140" t="s">
        <v>174</v>
      </c>
      <c r="AT210" s="145" t="s">
        <v>81</v>
      </c>
      <c r="AU210" s="145" t="s">
        <v>174</v>
      </c>
      <c r="AY210" s="140" t="s">
        <v>167</v>
      </c>
      <c r="BK210" s="146">
        <f>BK211</f>
        <v>-1750</v>
      </c>
    </row>
    <row r="211" spans="2:65" s="1" customFormat="1" ht="24.2" customHeight="1">
      <c r="B211" s="27"/>
      <c r="C211" s="126" t="s">
        <v>347</v>
      </c>
      <c r="D211" s="126" t="s">
        <v>170</v>
      </c>
      <c r="E211" s="127" t="s">
        <v>397</v>
      </c>
      <c r="F211" s="128" t="s">
        <v>398</v>
      </c>
      <c r="G211" s="129" t="s">
        <v>399</v>
      </c>
      <c r="H211" s="130">
        <v>-5</v>
      </c>
      <c r="I211" s="131">
        <v>350</v>
      </c>
      <c r="J211" s="131">
        <f>ROUND(I211*H211,2)</f>
        <v>-1750</v>
      </c>
      <c r="K211" s="132"/>
      <c r="L211" s="27"/>
      <c r="M211" s="133" t="s">
        <v>44</v>
      </c>
      <c r="N211" s="134" t="s">
        <v>53</v>
      </c>
      <c r="O211" s="135">
        <v>0</v>
      </c>
      <c r="P211" s="135">
        <f>O211*H211</f>
        <v>0</v>
      </c>
      <c r="Q211" s="135">
        <v>0</v>
      </c>
      <c r="R211" s="135">
        <f>Q211*H211</f>
        <v>0</v>
      </c>
      <c r="S211" s="135">
        <v>0</v>
      </c>
      <c r="T211" s="136">
        <f>S211*H211</f>
        <v>0</v>
      </c>
      <c r="AR211" s="137" t="s">
        <v>400</v>
      </c>
      <c r="AT211" s="137" t="s">
        <v>170</v>
      </c>
      <c r="AU211" s="137" t="s">
        <v>190</v>
      </c>
      <c r="AY211" s="14" t="s">
        <v>167</v>
      </c>
      <c r="BE211" s="138">
        <f>IF(N211="základní",J211,0)</f>
        <v>-1750</v>
      </c>
      <c r="BF211" s="138">
        <f>IF(N211="snížená",J211,0)</f>
        <v>0</v>
      </c>
      <c r="BG211" s="138">
        <f>IF(N211="zákl. přenesená",J211,0)</f>
        <v>0</v>
      </c>
      <c r="BH211" s="138">
        <f>IF(N211="sníž. přenesená",J211,0)</f>
        <v>0</v>
      </c>
      <c r="BI211" s="138">
        <f>IF(N211="nulová",J211,0)</f>
        <v>0</v>
      </c>
      <c r="BJ211" s="14" t="s">
        <v>89</v>
      </c>
      <c r="BK211" s="138">
        <f>ROUND(I211*H211,2)</f>
        <v>-1750</v>
      </c>
      <c r="BL211" s="14" t="s">
        <v>400</v>
      </c>
      <c r="BM211" s="137" t="s">
        <v>401</v>
      </c>
    </row>
    <row r="212" spans="2:65" s="11" customFormat="1" ht="20.85" customHeight="1">
      <c r="B212" s="115"/>
      <c r="D212" s="116" t="s">
        <v>81</v>
      </c>
      <c r="E212" s="124" t="s">
        <v>402</v>
      </c>
      <c r="F212" s="124" t="s">
        <v>403</v>
      </c>
      <c r="J212" s="125">
        <f>BK212</f>
        <v>-12699.45</v>
      </c>
      <c r="L212" s="115"/>
      <c r="M212" s="119"/>
      <c r="P212" s="120">
        <f>P213</f>
        <v>0</v>
      </c>
      <c r="R212" s="120">
        <f>R213</f>
        <v>0</v>
      </c>
      <c r="T212" s="121">
        <f>T213</f>
        <v>0</v>
      </c>
      <c r="AR212" s="116" t="s">
        <v>89</v>
      </c>
      <c r="AT212" s="122" t="s">
        <v>81</v>
      </c>
      <c r="AU212" s="122" t="s">
        <v>91</v>
      </c>
      <c r="AY212" s="116" t="s">
        <v>167</v>
      </c>
      <c r="BK212" s="123">
        <f>BK213</f>
        <v>-12699.45</v>
      </c>
    </row>
    <row r="213" spans="2:65" s="12" customFormat="1" ht="20.85" customHeight="1">
      <c r="B213" s="139"/>
      <c r="D213" s="140" t="s">
        <v>81</v>
      </c>
      <c r="E213" s="140" t="s">
        <v>404</v>
      </c>
      <c r="F213" s="140" t="s">
        <v>405</v>
      </c>
      <c r="J213" s="141">
        <f>BK213</f>
        <v>-12699.45</v>
      </c>
      <c r="L213" s="139"/>
      <c r="M213" s="142"/>
      <c r="P213" s="143">
        <f>P214+P216</f>
        <v>0</v>
      </c>
      <c r="R213" s="143">
        <f>R214+R216</f>
        <v>0</v>
      </c>
      <c r="T213" s="144">
        <f>T214+T216</f>
        <v>0</v>
      </c>
      <c r="AR213" s="140" t="s">
        <v>89</v>
      </c>
      <c r="AT213" s="145" t="s">
        <v>81</v>
      </c>
      <c r="AU213" s="145" t="s">
        <v>184</v>
      </c>
      <c r="AY213" s="140" t="s">
        <v>167</v>
      </c>
      <c r="BK213" s="146">
        <f>BK214+BK216</f>
        <v>-12699.45</v>
      </c>
    </row>
    <row r="214" spans="2:65" s="12" customFormat="1" ht="20.85" customHeight="1">
      <c r="B214" s="139"/>
      <c r="D214" s="140" t="s">
        <v>81</v>
      </c>
      <c r="E214" s="140" t="s">
        <v>82</v>
      </c>
      <c r="F214" s="140" t="s">
        <v>406</v>
      </c>
      <c r="J214" s="141">
        <f>BK214</f>
        <v>-10000</v>
      </c>
      <c r="L214" s="139"/>
      <c r="M214" s="142"/>
      <c r="P214" s="143">
        <f>P215</f>
        <v>0</v>
      </c>
      <c r="R214" s="143">
        <f>R215</f>
        <v>0</v>
      </c>
      <c r="T214" s="144">
        <f>T215</f>
        <v>0</v>
      </c>
      <c r="AR214" s="140" t="s">
        <v>89</v>
      </c>
      <c r="AT214" s="145" t="s">
        <v>81</v>
      </c>
      <c r="AU214" s="145" t="s">
        <v>174</v>
      </c>
      <c r="AY214" s="140" t="s">
        <v>167</v>
      </c>
      <c r="BK214" s="146">
        <f>BK215</f>
        <v>-10000</v>
      </c>
    </row>
    <row r="215" spans="2:65" s="1" customFormat="1" ht="44.25" customHeight="1">
      <c r="B215" s="27"/>
      <c r="C215" s="126" t="s">
        <v>407</v>
      </c>
      <c r="D215" s="126" t="s">
        <v>170</v>
      </c>
      <c r="E215" s="127" t="s">
        <v>408</v>
      </c>
      <c r="F215" s="128" t="s">
        <v>409</v>
      </c>
      <c r="G215" s="129" t="s">
        <v>410</v>
      </c>
      <c r="H215" s="130">
        <v>-10</v>
      </c>
      <c r="I215" s="131">
        <v>1000</v>
      </c>
      <c r="J215" s="131">
        <f>ROUND(I215*H215,2)</f>
        <v>-10000</v>
      </c>
      <c r="K215" s="132"/>
      <c r="L215" s="27"/>
      <c r="M215" s="133" t="s">
        <v>44</v>
      </c>
      <c r="N215" s="134" t="s">
        <v>53</v>
      </c>
      <c r="O215" s="135">
        <v>0</v>
      </c>
      <c r="P215" s="135">
        <f>O215*H215</f>
        <v>0</v>
      </c>
      <c r="Q215" s="135">
        <v>0</v>
      </c>
      <c r="R215" s="135">
        <f>Q215*H215</f>
        <v>0</v>
      </c>
      <c r="S215" s="135">
        <v>0</v>
      </c>
      <c r="T215" s="136">
        <f>S215*H215</f>
        <v>0</v>
      </c>
      <c r="AR215" s="137" t="s">
        <v>174</v>
      </c>
      <c r="AT215" s="137" t="s">
        <v>170</v>
      </c>
      <c r="AU215" s="137" t="s">
        <v>190</v>
      </c>
      <c r="AY215" s="14" t="s">
        <v>167</v>
      </c>
      <c r="BE215" s="138">
        <f>IF(N215="základní",J215,0)</f>
        <v>-10000</v>
      </c>
      <c r="BF215" s="138">
        <f>IF(N215="snížená",J215,0)</f>
        <v>0</v>
      </c>
      <c r="BG215" s="138">
        <f>IF(N215="zákl. přenesená",J215,0)</f>
        <v>0</v>
      </c>
      <c r="BH215" s="138">
        <f>IF(N215="sníž. přenesená",J215,0)</f>
        <v>0</v>
      </c>
      <c r="BI215" s="138">
        <f>IF(N215="nulová",J215,0)</f>
        <v>0</v>
      </c>
      <c r="BJ215" s="14" t="s">
        <v>89</v>
      </c>
      <c r="BK215" s="138">
        <f>ROUND(I215*H215,2)</f>
        <v>-10000</v>
      </c>
      <c r="BL215" s="14" t="s">
        <v>174</v>
      </c>
      <c r="BM215" s="137" t="s">
        <v>411</v>
      </c>
    </row>
    <row r="216" spans="2:65" s="12" customFormat="1" ht="20.85" customHeight="1">
      <c r="B216" s="139"/>
      <c r="D216" s="140" t="s">
        <v>81</v>
      </c>
      <c r="E216" s="140" t="s">
        <v>190</v>
      </c>
      <c r="F216" s="140" t="s">
        <v>412</v>
      </c>
      <c r="J216" s="141">
        <f>BK216</f>
        <v>-2699.45</v>
      </c>
      <c r="L216" s="139"/>
      <c r="M216" s="142"/>
      <c r="P216" s="143">
        <f>SUM(P217:P218)</f>
        <v>0</v>
      </c>
      <c r="R216" s="143">
        <f>SUM(R217:R218)</f>
        <v>0</v>
      </c>
      <c r="T216" s="144">
        <f>SUM(T217:T218)</f>
        <v>0</v>
      </c>
      <c r="AR216" s="140" t="s">
        <v>89</v>
      </c>
      <c r="AT216" s="145" t="s">
        <v>81</v>
      </c>
      <c r="AU216" s="145" t="s">
        <v>174</v>
      </c>
      <c r="AY216" s="140" t="s">
        <v>167</v>
      </c>
      <c r="BK216" s="146">
        <f>SUM(BK217:BK218)</f>
        <v>-2699.45</v>
      </c>
    </row>
    <row r="217" spans="2:65" s="1" customFormat="1" ht="37.9" customHeight="1">
      <c r="B217" s="27"/>
      <c r="C217" s="126" t="s">
        <v>413</v>
      </c>
      <c r="D217" s="126" t="s">
        <v>170</v>
      </c>
      <c r="E217" s="127" t="s">
        <v>414</v>
      </c>
      <c r="F217" s="128" t="s">
        <v>415</v>
      </c>
      <c r="G217" s="129" t="s">
        <v>416</v>
      </c>
      <c r="H217" s="130">
        <v>-1.482</v>
      </c>
      <c r="I217" s="131">
        <v>850</v>
      </c>
      <c r="J217" s="131">
        <f>ROUND(I217*H217,2)</f>
        <v>-1259.7</v>
      </c>
      <c r="K217" s="132"/>
      <c r="L217" s="27"/>
      <c r="M217" s="133" t="s">
        <v>44</v>
      </c>
      <c r="N217" s="134" t="s">
        <v>53</v>
      </c>
      <c r="O217" s="135">
        <v>0</v>
      </c>
      <c r="P217" s="135">
        <f>O217*H217</f>
        <v>0</v>
      </c>
      <c r="Q217" s="135">
        <v>0</v>
      </c>
      <c r="R217" s="135">
        <f>Q217*H217</f>
        <v>0</v>
      </c>
      <c r="S217" s="135">
        <v>0</v>
      </c>
      <c r="T217" s="136">
        <f>S217*H217</f>
        <v>0</v>
      </c>
      <c r="AR217" s="137" t="s">
        <v>174</v>
      </c>
      <c r="AT217" s="137" t="s">
        <v>170</v>
      </c>
      <c r="AU217" s="137" t="s">
        <v>190</v>
      </c>
      <c r="AY217" s="14" t="s">
        <v>167</v>
      </c>
      <c r="BE217" s="138">
        <f>IF(N217="základní",J217,0)</f>
        <v>-1259.7</v>
      </c>
      <c r="BF217" s="138">
        <f>IF(N217="snížená",J217,0)</f>
        <v>0</v>
      </c>
      <c r="BG217" s="138">
        <f>IF(N217="zákl. přenesená",J217,0)</f>
        <v>0</v>
      </c>
      <c r="BH217" s="138">
        <f>IF(N217="sníž. přenesená",J217,0)</f>
        <v>0</v>
      </c>
      <c r="BI217" s="138">
        <f>IF(N217="nulová",J217,0)</f>
        <v>0</v>
      </c>
      <c r="BJ217" s="14" t="s">
        <v>89</v>
      </c>
      <c r="BK217" s="138">
        <f>ROUND(I217*H217,2)</f>
        <v>-1259.7</v>
      </c>
      <c r="BL217" s="14" t="s">
        <v>174</v>
      </c>
      <c r="BM217" s="137" t="s">
        <v>417</v>
      </c>
    </row>
    <row r="218" spans="2:65" s="1" customFormat="1" ht="44.25" customHeight="1">
      <c r="B218" s="27"/>
      <c r="C218" s="126" t="s">
        <v>418</v>
      </c>
      <c r="D218" s="126" t="s">
        <v>170</v>
      </c>
      <c r="E218" s="127" t="s">
        <v>419</v>
      </c>
      <c r="F218" s="128" t="s">
        <v>420</v>
      </c>
      <c r="G218" s="129" t="s">
        <v>416</v>
      </c>
      <c r="H218" s="130">
        <v>-2.2149999999999999</v>
      </c>
      <c r="I218" s="131">
        <v>650</v>
      </c>
      <c r="J218" s="131">
        <f>ROUND(I218*H218,2)</f>
        <v>-1439.75</v>
      </c>
      <c r="K218" s="132"/>
      <c r="L218" s="27"/>
      <c r="M218" s="133" t="s">
        <v>44</v>
      </c>
      <c r="N218" s="134" t="s">
        <v>53</v>
      </c>
      <c r="O218" s="135">
        <v>0</v>
      </c>
      <c r="P218" s="135">
        <f>O218*H218</f>
        <v>0</v>
      </c>
      <c r="Q218" s="135">
        <v>0</v>
      </c>
      <c r="R218" s="135">
        <f>Q218*H218</f>
        <v>0</v>
      </c>
      <c r="S218" s="135">
        <v>0</v>
      </c>
      <c r="T218" s="136">
        <f>S218*H218</f>
        <v>0</v>
      </c>
      <c r="AR218" s="137" t="s">
        <v>174</v>
      </c>
      <c r="AT218" s="137" t="s">
        <v>170</v>
      </c>
      <c r="AU218" s="137" t="s">
        <v>190</v>
      </c>
      <c r="AY218" s="14" t="s">
        <v>167</v>
      </c>
      <c r="BE218" s="138">
        <f>IF(N218="základní",J218,0)</f>
        <v>-1439.75</v>
      </c>
      <c r="BF218" s="138">
        <f>IF(N218="snížená",J218,0)</f>
        <v>0</v>
      </c>
      <c r="BG218" s="138">
        <f>IF(N218="zákl. přenesená",J218,0)</f>
        <v>0</v>
      </c>
      <c r="BH218" s="138">
        <f>IF(N218="sníž. přenesená",J218,0)</f>
        <v>0</v>
      </c>
      <c r="BI218" s="138">
        <f>IF(N218="nulová",J218,0)</f>
        <v>0</v>
      </c>
      <c r="BJ218" s="14" t="s">
        <v>89</v>
      </c>
      <c r="BK218" s="138">
        <f>ROUND(I218*H218,2)</f>
        <v>-1439.75</v>
      </c>
      <c r="BL218" s="14" t="s">
        <v>174</v>
      </c>
      <c r="BM218" s="137" t="s">
        <v>421</v>
      </c>
    </row>
    <row r="219" spans="2:65" s="11" customFormat="1" ht="20.85" customHeight="1">
      <c r="B219" s="115"/>
      <c r="D219" s="116" t="s">
        <v>81</v>
      </c>
      <c r="E219" s="124" t="s">
        <v>422</v>
      </c>
      <c r="F219" s="124" t="s">
        <v>423</v>
      </c>
      <c r="J219" s="125">
        <f>BK219</f>
        <v>-34656</v>
      </c>
      <c r="L219" s="115"/>
      <c r="M219" s="119"/>
      <c r="P219" s="120">
        <f>P220+P224</f>
        <v>0</v>
      </c>
      <c r="R219" s="120">
        <f>R220+R224</f>
        <v>-0.21873600000000001</v>
      </c>
      <c r="T219" s="121">
        <f>T220+T224</f>
        <v>0</v>
      </c>
      <c r="AR219" s="116" t="s">
        <v>89</v>
      </c>
      <c r="AT219" s="122" t="s">
        <v>81</v>
      </c>
      <c r="AU219" s="122" t="s">
        <v>91</v>
      </c>
      <c r="AY219" s="116" t="s">
        <v>167</v>
      </c>
      <c r="BK219" s="123">
        <f>BK220+BK224</f>
        <v>-34656</v>
      </c>
    </row>
    <row r="220" spans="2:65" s="12" customFormat="1" ht="20.85" customHeight="1">
      <c r="B220" s="139"/>
      <c r="D220" s="140" t="s">
        <v>81</v>
      </c>
      <c r="E220" s="140" t="s">
        <v>180</v>
      </c>
      <c r="F220" s="140" t="s">
        <v>181</v>
      </c>
      <c r="J220" s="141">
        <f>BK220</f>
        <v>-2400</v>
      </c>
      <c r="L220" s="139"/>
      <c r="M220" s="142"/>
      <c r="P220" s="143">
        <f>P221</f>
        <v>0</v>
      </c>
      <c r="R220" s="143">
        <f>R221</f>
        <v>-9.6000000000000002E-5</v>
      </c>
      <c r="T220" s="144">
        <f>T221</f>
        <v>0</v>
      </c>
      <c r="AR220" s="140" t="s">
        <v>89</v>
      </c>
      <c r="AT220" s="145" t="s">
        <v>81</v>
      </c>
      <c r="AU220" s="145" t="s">
        <v>184</v>
      </c>
      <c r="AY220" s="140" t="s">
        <v>167</v>
      </c>
      <c r="BK220" s="146">
        <f>BK221</f>
        <v>-2400</v>
      </c>
    </row>
    <row r="221" spans="2:65" s="12" customFormat="1" ht="20.85" customHeight="1">
      <c r="B221" s="139"/>
      <c r="D221" s="140" t="s">
        <v>81</v>
      </c>
      <c r="E221" s="140" t="s">
        <v>182</v>
      </c>
      <c r="F221" s="140" t="s">
        <v>183</v>
      </c>
      <c r="J221" s="141">
        <f>BK221</f>
        <v>-2400</v>
      </c>
      <c r="L221" s="139"/>
      <c r="M221" s="142"/>
      <c r="P221" s="143">
        <f>P222</f>
        <v>0</v>
      </c>
      <c r="R221" s="143">
        <f>R222</f>
        <v>-9.6000000000000002E-5</v>
      </c>
      <c r="T221" s="144">
        <f>T222</f>
        <v>0</v>
      </c>
      <c r="AR221" s="140" t="s">
        <v>89</v>
      </c>
      <c r="AT221" s="145" t="s">
        <v>81</v>
      </c>
      <c r="AU221" s="145" t="s">
        <v>174</v>
      </c>
      <c r="AY221" s="140" t="s">
        <v>167</v>
      </c>
      <c r="BK221" s="146">
        <f>BK222</f>
        <v>-2400</v>
      </c>
    </row>
    <row r="222" spans="2:65" s="12" customFormat="1" ht="20.85" customHeight="1">
      <c r="B222" s="139"/>
      <c r="D222" s="140" t="s">
        <v>81</v>
      </c>
      <c r="E222" s="140" t="s">
        <v>168</v>
      </c>
      <c r="F222" s="140" t="s">
        <v>169</v>
      </c>
      <c r="J222" s="141">
        <f>BK222</f>
        <v>-2400</v>
      </c>
      <c r="L222" s="139"/>
      <c r="M222" s="142"/>
      <c r="P222" s="143">
        <f>P223</f>
        <v>0</v>
      </c>
      <c r="R222" s="143">
        <f>R223</f>
        <v>-9.6000000000000002E-5</v>
      </c>
      <c r="T222" s="144">
        <f>T223</f>
        <v>0</v>
      </c>
      <c r="AR222" s="140" t="s">
        <v>89</v>
      </c>
      <c r="AT222" s="145" t="s">
        <v>81</v>
      </c>
      <c r="AU222" s="145" t="s">
        <v>190</v>
      </c>
      <c r="AY222" s="140" t="s">
        <v>167</v>
      </c>
      <c r="BK222" s="146">
        <f>BK223</f>
        <v>-2400</v>
      </c>
    </row>
    <row r="223" spans="2:65" s="1" customFormat="1" ht="24.2" customHeight="1">
      <c r="B223" s="27"/>
      <c r="C223" s="126" t="s">
        <v>424</v>
      </c>
      <c r="D223" s="126" t="s">
        <v>170</v>
      </c>
      <c r="E223" s="127" t="s">
        <v>231</v>
      </c>
      <c r="F223" s="128" t="s">
        <v>232</v>
      </c>
      <c r="G223" s="129" t="s">
        <v>173</v>
      </c>
      <c r="H223" s="130">
        <v>-1.2</v>
      </c>
      <c r="I223" s="131">
        <v>2000</v>
      </c>
      <c r="J223" s="131">
        <f>ROUND(I223*H223,2)</f>
        <v>-2400</v>
      </c>
      <c r="K223" s="132"/>
      <c r="L223" s="27"/>
      <c r="M223" s="133" t="s">
        <v>44</v>
      </c>
      <c r="N223" s="134" t="s">
        <v>53</v>
      </c>
      <c r="O223" s="135">
        <v>0</v>
      </c>
      <c r="P223" s="135">
        <f>O223*H223</f>
        <v>0</v>
      </c>
      <c r="Q223" s="135">
        <v>8.0000000000000007E-5</v>
      </c>
      <c r="R223" s="135">
        <f>Q223*H223</f>
        <v>-9.6000000000000002E-5</v>
      </c>
      <c r="S223" s="135">
        <v>0</v>
      </c>
      <c r="T223" s="136">
        <f>S223*H223</f>
        <v>0</v>
      </c>
      <c r="AR223" s="137" t="s">
        <v>174</v>
      </c>
      <c r="AT223" s="137" t="s">
        <v>170</v>
      </c>
      <c r="AU223" s="137" t="s">
        <v>210</v>
      </c>
      <c r="AY223" s="14" t="s">
        <v>167</v>
      </c>
      <c r="BE223" s="138">
        <f>IF(N223="základní",J223,0)</f>
        <v>-2400</v>
      </c>
      <c r="BF223" s="138">
        <f>IF(N223="snížená",J223,0)</f>
        <v>0</v>
      </c>
      <c r="BG223" s="138">
        <f>IF(N223="zákl. přenesená",J223,0)</f>
        <v>0</v>
      </c>
      <c r="BH223" s="138">
        <f>IF(N223="sníž. přenesená",J223,0)</f>
        <v>0</v>
      </c>
      <c r="BI223" s="138">
        <f>IF(N223="nulová",J223,0)</f>
        <v>0</v>
      </c>
      <c r="BJ223" s="14" t="s">
        <v>89</v>
      </c>
      <c r="BK223" s="138">
        <f>ROUND(I223*H223,2)</f>
        <v>-2400</v>
      </c>
      <c r="BL223" s="14" t="s">
        <v>174</v>
      </c>
      <c r="BM223" s="137" t="s">
        <v>425</v>
      </c>
    </row>
    <row r="224" spans="2:65" s="12" customFormat="1" ht="20.85" customHeight="1">
      <c r="B224" s="139"/>
      <c r="D224" s="140" t="s">
        <v>81</v>
      </c>
      <c r="E224" s="140" t="s">
        <v>426</v>
      </c>
      <c r="F224" s="140" t="s">
        <v>427</v>
      </c>
      <c r="J224" s="141">
        <f>BK224</f>
        <v>-32256</v>
      </c>
      <c r="L224" s="139"/>
      <c r="M224" s="142"/>
      <c r="P224" s="143">
        <f>P225</f>
        <v>0</v>
      </c>
      <c r="R224" s="143">
        <f>R225</f>
        <v>-0.21864</v>
      </c>
      <c r="T224" s="144">
        <f>T225</f>
        <v>0</v>
      </c>
      <c r="AR224" s="140" t="s">
        <v>89</v>
      </c>
      <c r="AT224" s="145" t="s">
        <v>81</v>
      </c>
      <c r="AU224" s="145" t="s">
        <v>184</v>
      </c>
      <c r="AY224" s="140" t="s">
        <v>167</v>
      </c>
      <c r="BK224" s="146">
        <f>BK225</f>
        <v>-32256</v>
      </c>
    </row>
    <row r="225" spans="2:65" s="12" customFormat="1" ht="20.85" customHeight="1">
      <c r="B225" s="139"/>
      <c r="D225" s="140" t="s">
        <v>81</v>
      </c>
      <c r="E225" s="140" t="s">
        <v>248</v>
      </c>
      <c r="F225" s="140" t="s">
        <v>249</v>
      </c>
      <c r="J225" s="141">
        <f>BK225</f>
        <v>-32256</v>
      </c>
      <c r="L225" s="139"/>
      <c r="M225" s="142"/>
      <c r="P225" s="143">
        <f>P226+P229</f>
        <v>0</v>
      </c>
      <c r="R225" s="143">
        <f>R226+R229</f>
        <v>-0.21864</v>
      </c>
      <c r="T225" s="144">
        <f>T226+T229</f>
        <v>0</v>
      </c>
      <c r="AR225" s="140" t="s">
        <v>91</v>
      </c>
      <c r="AT225" s="145" t="s">
        <v>81</v>
      </c>
      <c r="AU225" s="145" t="s">
        <v>174</v>
      </c>
      <c r="AY225" s="140" t="s">
        <v>167</v>
      </c>
      <c r="BK225" s="146">
        <f>BK226+BK229</f>
        <v>-32256</v>
      </c>
    </row>
    <row r="226" spans="2:65" s="12" customFormat="1" ht="20.85" customHeight="1">
      <c r="B226" s="139"/>
      <c r="D226" s="140" t="s">
        <v>81</v>
      </c>
      <c r="E226" s="140" t="s">
        <v>428</v>
      </c>
      <c r="F226" s="140" t="s">
        <v>429</v>
      </c>
      <c r="J226" s="141">
        <f>BK226</f>
        <v>-30696</v>
      </c>
      <c r="L226" s="139"/>
      <c r="M226" s="142"/>
      <c r="P226" s="143">
        <f>SUM(P227:P228)</f>
        <v>0</v>
      </c>
      <c r="R226" s="143">
        <f>SUM(R227:R228)</f>
        <v>-0.21792</v>
      </c>
      <c r="T226" s="144">
        <f>SUM(T227:T228)</f>
        <v>0</v>
      </c>
      <c r="AR226" s="140" t="s">
        <v>91</v>
      </c>
      <c r="AT226" s="145" t="s">
        <v>81</v>
      </c>
      <c r="AU226" s="145" t="s">
        <v>190</v>
      </c>
      <c r="AY226" s="140" t="s">
        <v>167</v>
      </c>
      <c r="BK226" s="146">
        <f>SUM(BK227:BK228)</f>
        <v>-30696</v>
      </c>
    </row>
    <row r="227" spans="2:65" s="1" customFormat="1" ht="24.2" customHeight="1">
      <c r="B227" s="27"/>
      <c r="C227" s="126" t="s">
        <v>430</v>
      </c>
      <c r="D227" s="126" t="s">
        <v>170</v>
      </c>
      <c r="E227" s="127" t="s">
        <v>431</v>
      </c>
      <c r="F227" s="128" t="s">
        <v>432</v>
      </c>
      <c r="G227" s="129" t="s">
        <v>173</v>
      </c>
      <c r="H227" s="130">
        <v>-24</v>
      </c>
      <c r="I227" s="131">
        <v>1260</v>
      </c>
      <c r="J227" s="131">
        <f>ROUND(I227*H227,2)</f>
        <v>-30240</v>
      </c>
      <c r="K227" s="132"/>
      <c r="L227" s="27"/>
      <c r="M227" s="133" t="s">
        <v>44</v>
      </c>
      <c r="N227" s="134" t="s">
        <v>53</v>
      </c>
      <c r="O227" s="135">
        <v>0</v>
      </c>
      <c r="P227" s="135">
        <f>O227*H227</f>
        <v>0</v>
      </c>
      <c r="Q227" s="135">
        <v>9.0799999999999995E-3</v>
      </c>
      <c r="R227" s="135">
        <f>Q227*H227</f>
        <v>-0.21792</v>
      </c>
      <c r="S227" s="135">
        <v>0</v>
      </c>
      <c r="T227" s="136">
        <f>S227*H227</f>
        <v>0</v>
      </c>
      <c r="AR227" s="137" t="s">
        <v>255</v>
      </c>
      <c r="AT227" s="137" t="s">
        <v>170</v>
      </c>
      <c r="AU227" s="137" t="s">
        <v>210</v>
      </c>
      <c r="AY227" s="14" t="s">
        <v>167</v>
      </c>
      <c r="BE227" s="138">
        <f>IF(N227="základní",J227,0)</f>
        <v>-30240</v>
      </c>
      <c r="BF227" s="138">
        <f>IF(N227="snížená",J227,0)</f>
        <v>0</v>
      </c>
      <c r="BG227" s="138">
        <f>IF(N227="zákl. přenesená",J227,0)</f>
        <v>0</v>
      </c>
      <c r="BH227" s="138">
        <f>IF(N227="sníž. přenesená",J227,0)</f>
        <v>0</v>
      </c>
      <c r="BI227" s="138">
        <f>IF(N227="nulová",J227,0)</f>
        <v>0</v>
      </c>
      <c r="BJ227" s="14" t="s">
        <v>89</v>
      </c>
      <c r="BK227" s="138">
        <f>ROUND(I227*H227,2)</f>
        <v>-30240</v>
      </c>
      <c r="BL227" s="14" t="s">
        <v>255</v>
      </c>
      <c r="BM227" s="137" t="s">
        <v>433</v>
      </c>
    </row>
    <row r="228" spans="2:65" s="1" customFormat="1" ht="24.2" customHeight="1">
      <c r="B228" s="27"/>
      <c r="C228" s="126" t="s">
        <v>383</v>
      </c>
      <c r="D228" s="126" t="s">
        <v>170</v>
      </c>
      <c r="E228" s="127" t="s">
        <v>434</v>
      </c>
      <c r="F228" s="128" t="s">
        <v>435</v>
      </c>
      <c r="G228" s="129" t="s">
        <v>173</v>
      </c>
      <c r="H228" s="130">
        <v>-24</v>
      </c>
      <c r="I228" s="131">
        <v>19</v>
      </c>
      <c r="J228" s="131">
        <f>ROUND(I228*H228,2)</f>
        <v>-456</v>
      </c>
      <c r="K228" s="132"/>
      <c r="L228" s="27"/>
      <c r="M228" s="133" t="s">
        <v>44</v>
      </c>
      <c r="N228" s="134" t="s">
        <v>53</v>
      </c>
      <c r="O228" s="135">
        <v>0</v>
      </c>
      <c r="P228" s="135">
        <f>O228*H228</f>
        <v>0</v>
      </c>
      <c r="Q228" s="135">
        <v>0</v>
      </c>
      <c r="R228" s="135">
        <f>Q228*H228</f>
        <v>0</v>
      </c>
      <c r="S228" s="135">
        <v>0</v>
      </c>
      <c r="T228" s="136">
        <f>S228*H228</f>
        <v>0</v>
      </c>
      <c r="AR228" s="137" t="s">
        <v>255</v>
      </c>
      <c r="AT228" s="137" t="s">
        <v>170</v>
      </c>
      <c r="AU228" s="137" t="s">
        <v>210</v>
      </c>
      <c r="AY228" s="14" t="s">
        <v>167</v>
      </c>
      <c r="BE228" s="138">
        <f>IF(N228="základní",J228,0)</f>
        <v>-456</v>
      </c>
      <c r="BF228" s="138">
        <f>IF(N228="snížená",J228,0)</f>
        <v>0</v>
      </c>
      <c r="BG228" s="138">
        <f>IF(N228="zákl. přenesená",J228,0)</f>
        <v>0</v>
      </c>
      <c r="BH228" s="138">
        <f>IF(N228="sníž. přenesená",J228,0)</f>
        <v>0</v>
      </c>
      <c r="BI228" s="138">
        <f>IF(N228="nulová",J228,0)</f>
        <v>0</v>
      </c>
      <c r="BJ228" s="14" t="s">
        <v>89</v>
      </c>
      <c r="BK228" s="138">
        <f>ROUND(I228*H228,2)</f>
        <v>-456</v>
      </c>
      <c r="BL228" s="14" t="s">
        <v>255</v>
      </c>
      <c r="BM228" s="137" t="s">
        <v>436</v>
      </c>
    </row>
    <row r="229" spans="2:65" s="12" customFormat="1" ht="20.85" customHeight="1">
      <c r="B229" s="139"/>
      <c r="D229" s="140" t="s">
        <v>81</v>
      </c>
      <c r="E229" s="140" t="s">
        <v>437</v>
      </c>
      <c r="F229" s="140" t="s">
        <v>438</v>
      </c>
      <c r="J229" s="141">
        <f>BK229</f>
        <v>-1560</v>
      </c>
      <c r="L229" s="139"/>
      <c r="M229" s="142"/>
      <c r="P229" s="143">
        <f>P230</f>
        <v>0</v>
      </c>
      <c r="R229" s="143">
        <f>R230</f>
        <v>-7.2000000000000005E-4</v>
      </c>
      <c r="T229" s="144">
        <f>T230</f>
        <v>0</v>
      </c>
      <c r="AR229" s="140" t="s">
        <v>91</v>
      </c>
      <c r="AT229" s="145" t="s">
        <v>81</v>
      </c>
      <c r="AU229" s="145" t="s">
        <v>190</v>
      </c>
      <c r="AY229" s="140" t="s">
        <v>167</v>
      </c>
      <c r="BK229" s="146">
        <f>BK230</f>
        <v>-1560</v>
      </c>
    </row>
    <row r="230" spans="2:65" s="1" customFormat="1" ht="16.5" customHeight="1">
      <c r="B230" s="27"/>
      <c r="C230" s="126" t="s">
        <v>439</v>
      </c>
      <c r="D230" s="126" t="s">
        <v>170</v>
      </c>
      <c r="E230" s="127" t="s">
        <v>440</v>
      </c>
      <c r="F230" s="128" t="s">
        <v>441</v>
      </c>
      <c r="G230" s="129" t="s">
        <v>173</v>
      </c>
      <c r="H230" s="130">
        <v>-24</v>
      </c>
      <c r="I230" s="131">
        <v>65</v>
      </c>
      <c r="J230" s="131">
        <f>ROUND(I230*H230,2)</f>
        <v>-1560</v>
      </c>
      <c r="K230" s="132"/>
      <c r="L230" s="27"/>
      <c r="M230" s="157" t="s">
        <v>44</v>
      </c>
      <c r="N230" s="158" t="s">
        <v>53</v>
      </c>
      <c r="O230" s="159">
        <v>0</v>
      </c>
      <c r="P230" s="159">
        <f>O230*H230</f>
        <v>0</v>
      </c>
      <c r="Q230" s="159">
        <v>3.0000000000000001E-5</v>
      </c>
      <c r="R230" s="159">
        <f>Q230*H230</f>
        <v>-7.2000000000000005E-4</v>
      </c>
      <c r="S230" s="159">
        <v>0</v>
      </c>
      <c r="T230" s="160">
        <f>S230*H230</f>
        <v>0</v>
      </c>
      <c r="AR230" s="137" t="s">
        <v>255</v>
      </c>
      <c r="AT230" s="137" t="s">
        <v>170</v>
      </c>
      <c r="AU230" s="137" t="s">
        <v>210</v>
      </c>
      <c r="AY230" s="14" t="s">
        <v>167</v>
      </c>
      <c r="BE230" s="138">
        <f>IF(N230="základní",J230,0)</f>
        <v>-1560</v>
      </c>
      <c r="BF230" s="138">
        <f>IF(N230="snížená",J230,0)</f>
        <v>0</v>
      </c>
      <c r="BG230" s="138">
        <f>IF(N230="zákl. přenesená",J230,0)</f>
        <v>0</v>
      </c>
      <c r="BH230" s="138">
        <f>IF(N230="sníž. přenesená",J230,0)</f>
        <v>0</v>
      </c>
      <c r="BI230" s="138">
        <f>IF(N230="nulová",J230,0)</f>
        <v>0</v>
      </c>
      <c r="BJ230" s="14" t="s">
        <v>89</v>
      </c>
      <c r="BK230" s="138">
        <f>ROUND(I230*H230,2)</f>
        <v>-1560</v>
      </c>
      <c r="BL230" s="14" t="s">
        <v>255</v>
      </c>
      <c r="BM230" s="137" t="s">
        <v>442</v>
      </c>
    </row>
    <row r="231" spans="2:65" s="1" customFormat="1" ht="6.95" customHeight="1">
      <c r="B231" s="36"/>
      <c r="C231" s="37"/>
      <c r="D231" s="37"/>
      <c r="E231" s="37"/>
      <c r="F231" s="37"/>
      <c r="G231" s="37"/>
      <c r="H231" s="37"/>
      <c r="I231" s="37"/>
      <c r="J231" s="37"/>
      <c r="K231" s="37"/>
      <c r="L231" s="27"/>
    </row>
  </sheetData>
  <sheetProtection algorithmName="SHA-512" hashValue="6hVIlDRWfIrSJrl8U5QT7B4X2RJIFWDhUn/d46zdvbT63UxSKSwMIC9wAmV6Oc6vC9Ci5fh6NJnBWwDhRmxGJQ==" saltValue="ed96aLykFSgPoU8HCkujz7pItqlN63tebbyLRpAIzG5BXMVYMUMlftwQlgjcsngSRQz4zVbCcaiLlgsLAoBgcQ==" spinCount="100000" sheet="1" objects="1" scenarios="1" formatColumns="0" formatRows="0" autoFilter="0"/>
  <autoFilter ref="C132:K230" xr:uid="{00000000-0009-0000-0000-000001000000}"/>
  <mergeCells count="11">
    <mergeCell ref="L2:V2"/>
    <mergeCell ref="E52:H52"/>
    <mergeCell ref="E54:H54"/>
    <mergeCell ref="E121:H121"/>
    <mergeCell ref="E123:H123"/>
    <mergeCell ref="E125:H125"/>
    <mergeCell ref="E7:H7"/>
    <mergeCell ref="E9:H9"/>
    <mergeCell ref="E11:H11"/>
    <mergeCell ref="E29:H29"/>
    <mergeCell ref="E50:H50"/>
  </mergeCells>
  <pageMargins left="0.39374999999999999" right="0.39374999999999999" top="0.39374999999999999" bottom="0.39374999999999999" header="0" footer="0"/>
  <pageSetup paperSize="9" scale="87" fitToHeight="100" orientation="portrait" blackAndWhite="1" horizontalDpi="4294967294" r:id="rId1"/>
  <headerFooter>
    <oddFooter>&amp;CStrana &amp;P z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BM127"/>
  <sheetViews>
    <sheetView showGridLines="0" tabSelected="1" workbookViewId="0"/>
  </sheetViews>
  <sheetFormatPr defaultRowHeight="11.25"/>
  <cols>
    <col min="1" max="1" width="8.33203125" customWidth="1"/>
    <col min="2" max="2" width="1.1640625" customWidth="1"/>
    <col min="3" max="3" width="4.1640625" customWidth="1"/>
    <col min="4" max="4" width="4.33203125" customWidth="1"/>
    <col min="5" max="5" width="17.1640625" customWidth="1"/>
    <col min="6" max="6" width="50.83203125" customWidth="1"/>
    <col min="7" max="7" width="7.5" customWidth="1"/>
    <col min="8" max="8" width="14" customWidth="1"/>
    <col min="9" max="9" width="15.83203125" customWidth="1"/>
    <col min="10" max="10" width="22.33203125" customWidth="1"/>
    <col min="11" max="11" width="22.33203125" hidden="1" customWidth="1"/>
    <col min="12" max="12" width="9.33203125" customWidth="1"/>
    <col min="13" max="13" width="10.83203125" hidden="1" customWidth="1"/>
    <col min="14" max="14" width="9.33203125" hidden="1"/>
    <col min="15" max="20" width="14.1640625" hidden="1" customWidth="1"/>
    <col min="21" max="21" width="16.33203125" hidden="1" customWidth="1"/>
    <col min="22" max="22" width="12.33203125" customWidth="1"/>
    <col min="23" max="23" width="16.33203125" customWidth="1"/>
    <col min="24" max="24" width="12.33203125" customWidth="1"/>
    <col min="25" max="25" width="15" customWidth="1"/>
    <col min="26" max="26" width="11" customWidth="1"/>
    <col min="27" max="27" width="15" customWidth="1"/>
    <col min="28" max="28" width="16.33203125" customWidth="1"/>
    <col min="29" max="29" width="11" customWidth="1"/>
    <col min="30" max="30" width="15" customWidth="1"/>
    <col min="31" max="31" width="16.33203125" customWidth="1"/>
    <col min="44" max="65" width="9.33203125" hidden="1"/>
  </cols>
  <sheetData>
    <row r="2" spans="2:46" ht="36.950000000000003" customHeight="1">
      <c r="L2" s="162"/>
      <c r="M2" s="162"/>
      <c r="N2" s="162"/>
      <c r="O2" s="162"/>
      <c r="P2" s="162"/>
      <c r="Q2" s="162"/>
      <c r="R2" s="162"/>
      <c r="S2" s="162"/>
      <c r="T2" s="162"/>
      <c r="U2" s="162"/>
      <c r="V2" s="162"/>
      <c r="AT2" s="14" t="s">
        <v>99</v>
      </c>
    </row>
    <row r="3" spans="2:46" ht="6.95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7"/>
      <c r="AT3" s="14" t="s">
        <v>91</v>
      </c>
    </row>
    <row r="4" spans="2:46" ht="24.95" customHeight="1">
      <c r="B4" s="17"/>
      <c r="D4" s="18" t="s">
        <v>100</v>
      </c>
      <c r="L4" s="17"/>
      <c r="M4" s="85" t="s">
        <v>10</v>
      </c>
      <c r="AT4" s="14" t="s">
        <v>4</v>
      </c>
    </row>
    <row r="5" spans="2:46" ht="6.95" customHeight="1">
      <c r="B5" s="17"/>
      <c r="L5" s="17"/>
    </row>
    <row r="6" spans="2:46" ht="12" customHeight="1">
      <c r="B6" s="17"/>
      <c r="D6" s="23" t="s">
        <v>14</v>
      </c>
      <c r="L6" s="17"/>
    </row>
    <row r="7" spans="2:46" ht="16.5" customHeight="1">
      <c r="B7" s="17"/>
      <c r="E7" s="198" t="str">
        <f>'Rekapitulace stavby'!K6</f>
        <v>KNL - výstavba objektu pro PET/CT - ZMĚNOVÉ LISTY</v>
      </c>
      <c r="F7" s="199"/>
      <c r="G7" s="199"/>
      <c r="H7" s="199"/>
      <c r="L7" s="17"/>
    </row>
    <row r="8" spans="2:46" ht="12" customHeight="1">
      <c r="B8" s="17"/>
      <c r="D8" s="23" t="s">
        <v>101</v>
      </c>
      <c r="L8" s="17"/>
    </row>
    <row r="9" spans="2:46" s="1" customFormat="1" ht="16.5" customHeight="1">
      <c r="B9" s="27"/>
      <c r="E9" s="198" t="s">
        <v>102</v>
      </c>
      <c r="F9" s="197"/>
      <c r="G9" s="197"/>
      <c r="H9" s="197"/>
      <c r="L9" s="27"/>
    </row>
    <row r="10" spans="2:46" s="1" customFormat="1" ht="12" customHeight="1">
      <c r="B10" s="27"/>
      <c r="D10" s="23" t="s">
        <v>103</v>
      </c>
      <c r="L10" s="27"/>
    </row>
    <row r="11" spans="2:46" s="1" customFormat="1" ht="16.5" customHeight="1">
      <c r="B11" s="27"/>
      <c r="E11" s="184" t="s">
        <v>443</v>
      </c>
      <c r="F11" s="197"/>
      <c r="G11" s="197"/>
      <c r="H11" s="197"/>
      <c r="L11" s="27"/>
    </row>
    <row r="12" spans="2:46" s="1" customFormat="1">
      <c r="B12" s="27"/>
      <c r="L12" s="27"/>
    </row>
    <row r="13" spans="2:46" s="1" customFormat="1" ht="12" customHeight="1">
      <c r="B13" s="27"/>
      <c r="D13" s="23" t="s">
        <v>16</v>
      </c>
      <c r="F13" s="21" t="s">
        <v>17</v>
      </c>
      <c r="I13" s="23" t="s">
        <v>18</v>
      </c>
      <c r="J13" s="21" t="s">
        <v>44</v>
      </c>
      <c r="L13" s="27"/>
    </row>
    <row r="14" spans="2:46" s="1" customFormat="1" ht="18" customHeight="1">
      <c r="B14" s="27"/>
      <c r="D14" s="23" t="s">
        <v>20</v>
      </c>
      <c r="F14" s="21" t="s">
        <v>21</v>
      </c>
      <c r="I14" s="23" t="s">
        <v>22</v>
      </c>
      <c r="J14" s="44" t="str">
        <f>'Rekapitulace stavby'!AN8</f>
        <v>31. 1. 2022</v>
      </c>
      <c r="L14" s="27"/>
    </row>
    <row r="15" spans="2:46" s="1" customFormat="1" ht="10.9" customHeight="1">
      <c r="B15" s="27"/>
      <c r="L15" s="27"/>
    </row>
    <row r="16" spans="2:46" s="1" customFormat="1" ht="12" customHeight="1">
      <c r="B16" s="27"/>
      <c r="D16" s="23" t="s">
        <v>28</v>
      </c>
      <c r="I16" s="23" t="s">
        <v>29</v>
      </c>
      <c r="J16" s="21" t="s">
        <v>30</v>
      </c>
      <c r="L16" s="27"/>
    </row>
    <row r="17" spans="2:12" s="1" customFormat="1" ht="21.75" customHeight="1">
      <c r="B17" s="27"/>
      <c r="E17" s="21" t="s">
        <v>31</v>
      </c>
      <c r="I17" s="23" t="s">
        <v>32</v>
      </c>
      <c r="J17" s="21" t="s">
        <v>33</v>
      </c>
      <c r="L17" s="27"/>
    </row>
    <row r="18" spans="2:12" s="1" customFormat="1" ht="6.95" customHeight="1">
      <c r="B18" s="27"/>
      <c r="L18" s="27"/>
    </row>
    <row r="19" spans="2:12" s="1" customFormat="1" ht="12" customHeight="1">
      <c r="B19" s="27"/>
      <c r="D19" s="23" t="s">
        <v>34</v>
      </c>
      <c r="I19" s="23" t="s">
        <v>29</v>
      </c>
      <c r="J19" s="21" t="s">
        <v>35</v>
      </c>
      <c r="L19" s="27"/>
    </row>
    <row r="20" spans="2:12" s="1" customFormat="1" ht="23.25" customHeight="1">
      <c r="B20" s="27"/>
      <c r="E20" s="21" t="s">
        <v>36</v>
      </c>
      <c r="I20" s="23" t="s">
        <v>32</v>
      </c>
      <c r="J20" s="21" t="s">
        <v>37</v>
      </c>
      <c r="L20" s="27"/>
    </row>
    <row r="21" spans="2:12" s="1" customFormat="1" ht="6.95" customHeight="1">
      <c r="B21" s="27"/>
      <c r="L21" s="27"/>
    </row>
    <row r="22" spans="2:12" s="1" customFormat="1" ht="12" customHeight="1">
      <c r="B22" s="27"/>
      <c r="D22" s="23" t="s">
        <v>38</v>
      </c>
      <c r="I22" s="23" t="s">
        <v>29</v>
      </c>
      <c r="J22" s="21" t="s">
        <v>39</v>
      </c>
      <c r="L22" s="27"/>
    </row>
    <row r="23" spans="2:12" s="1" customFormat="1" ht="23.25" customHeight="1">
      <c r="B23" s="27"/>
      <c r="E23" s="21" t="s">
        <v>40</v>
      </c>
      <c r="I23" s="23" t="s">
        <v>32</v>
      </c>
      <c r="J23" s="21" t="s">
        <v>41</v>
      </c>
      <c r="L23" s="27"/>
    </row>
    <row r="24" spans="2:12" s="1" customFormat="1" ht="6.95" customHeight="1">
      <c r="B24" s="27"/>
      <c r="L24" s="27"/>
    </row>
    <row r="25" spans="2:12" s="1" customFormat="1" ht="12" customHeight="1">
      <c r="B25" s="27"/>
      <c r="D25" s="23" t="s">
        <v>43</v>
      </c>
      <c r="I25" s="23" t="s">
        <v>29</v>
      </c>
      <c r="J25" s="21" t="str">
        <f>IF('Rekapitulace stavby'!AN19="","",'Rekapitulace stavby'!AN19)</f>
        <v/>
      </c>
      <c r="L25" s="27"/>
    </row>
    <row r="26" spans="2:12" s="1" customFormat="1" ht="18" customHeight="1">
      <c r="B26" s="27"/>
      <c r="E26" s="21" t="str">
        <f>IF('Rekapitulace stavby'!E20="","",'Rekapitulace stavby'!E20)</f>
        <v xml:space="preserve"> </v>
      </c>
      <c r="I26" s="23" t="s">
        <v>32</v>
      </c>
      <c r="J26" s="21" t="str">
        <f>IF('Rekapitulace stavby'!AN20="","",'Rekapitulace stavby'!AN20)</f>
        <v/>
      </c>
      <c r="L26" s="27"/>
    </row>
    <row r="27" spans="2:12" s="1" customFormat="1" ht="6.95" customHeight="1">
      <c r="B27" s="27"/>
      <c r="L27" s="27"/>
    </row>
    <row r="28" spans="2:12" s="1" customFormat="1" ht="12" customHeight="1">
      <c r="B28" s="27"/>
      <c r="D28" s="23" t="s">
        <v>46</v>
      </c>
      <c r="L28" s="27"/>
    </row>
    <row r="29" spans="2:12" s="7" customFormat="1" ht="16.5" customHeight="1">
      <c r="B29" s="86"/>
      <c r="E29" s="164" t="s">
        <v>44</v>
      </c>
      <c r="F29" s="164"/>
      <c r="G29" s="164"/>
      <c r="H29" s="164"/>
      <c r="L29" s="86"/>
    </row>
    <row r="30" spans="2:12" s="1" customFormat="1" ht="6.95" customHeight="1">
      <c r="B30" s="27"/>
      <c r="L30" s="27"/>
    </row>
    <row r="31" spans="2:12" s="1" customFormat="1" ht="6.95" customHeight="1">
      <c r="B31" s="27"/>
      <c r="D31" s="45"/>
      <c r="E31" s="45"/>
      <c r="F31" s="45"/>
      <c r="G31" s="45"/>
      <c r="H31" s="45"/>
      <c r="I31" s="45"/>
      <c r="J31" s="45"/>
      <c r="K31" s="45"/>
      <c r="L31" s="27"/>
    </row>
    <row r="32" spans="2:12" s="1" customFormat="1" ht="25.35" customHeight="1">
      <c r="B32" s="27"/>
      <c r="D32" s="87" t="s">
        <v>48</v>
      </c>
      <c r="J32" s="58">
        <f>ROUND(J97, 2)</f>
        <v>-129329.06</v>
      </c>
      <c r="L32" s="27"/>
    </row>
    <row r="33" spans="2:12" s="1" customFormat="1" ht="6.95" customHeight="1">
      <c r="B33" s="27"/>
      <c r="D33" s="45"/>
      <c r="E33" s="45"/>
      <c r="F33" s="45"/>
      <c r="G33" s="45"/>
      <c r="H33" s="45"/>
      <c r="I33" s="45"/>
      <c r="J33" s="45"/>
      <c r="K33" s="45"/>
      <c r="L33" s="27"/>
    </row>
    <row r="34" spans="2:12" s="1" customFormat="1" ht="14.45" customHeight="1">
      <c r="B34" s="27"/>
      <c r="F34" s="30" t="s">
        <v>50</v>
      </c>
      <c r="I34" s="30" t="s">
        <v>49</v>
      </c>
      <c r="J34" s="30" t="s">
        <v>51</v>
      </c>
      <c r="L34" s="27"/>
    </row>
    <row r="35" spans="2:12" s="1" customFormat="1" ht="14.45" customHeight="1">
      <c r="B35" s="27"/>
      <c r="D35" s="47" t="s">
        <v>52</v>
      </c>
      <c r="E35" s="23" t="s">
        <v>53</v>
      </c>
      <c r="F35" s="78">
        <f>ROUND((SUM(BE97:BE126)),  2)</f>
        <v>-129329.06</v>
      </c>
      <c r="I35" s="88">
        <v>0.21</v>
      </c>
      <c r="J35" s="78">
        <f>ROUND(((SUM(BE97:BE126))*I35),  2)</f>
        <v>-27159.1</v>
      </c>
      <c r="L35" s="27"/>
    </row>
    <row r="36" spans="2:12" s="1" customFormat="1" ht="14.45" customHeight="1">
      <c r="B36" s="27"/>
      <c r="E36" s="23" t="s">
        <v>54</v>
      </c>
      <c r="F36" s="78">
        <f>ROUND((SUM(BF97:BF126)),  2)</f>
        <v>0</v>
      </c>
      <c r="I36" s="88">
        <v>0.15</v>
      </c>
      <c r="J36" s="78">
        <f>ROUND(((SUM(BF97:BF126))*I36),  2)</f>
        <v>0</v>
      </c>
      <c r="L36" s="27"/>
    </row>
    <row r="37" spans="2:12" s="1" customFormat="1" ht="14.45" hidden="1" customHeight="1">
      <c r="B37" s="27"/>
      <c r="E37" s="23" t="s">
        <v>55</v>
      </c>
      <c r="F37" s="78">
        <f>ROUND((SUM(BG97:BG126)),  2)</f>
        <v>0</v>
      </c>
      <c r="I37" s="88">
        <v>0.21</v>
      </c>
      <c r="J37" s="78">
        <f>0</f>
        <v>0</v>
      </c>
      <c r="L37" s="27"/>
    </row>
    <row r="38" spans="2:12" s="1" customFormat="1" ht="14.45" hidden="1" customHeight="1">
      <c r="B38" s="27"/>
      <c r="E38" s="23" t="s">
        <v>56</v>
      </c>
      <c r="F38" s="78">
        <f>ROUND((SUM(BH97:BH126)),  2)</f>
        <v>0</v>
      </c>
      <c r="I38" s="88">
        <v>0.15</v>
      </c>
      <c r="J38" s="78">
        <f>0</f>
        <v>0</v>
      </c>
      <c r="L38" s="27"/>
    </row>
    <row r="39" spans="2:12" s="1" customFormat="1" ht="14.45" hidden="1" customHeight="1">
      <c r="B39" s="27"/>
      <c r="E39" s="23" t="s">
        <v>57</v>
      </c>
      <c r="F39" s="78">
        <f>ROUND((SUM(BI97:BI126)),  2)</f>
        <v>0</v>
      </c>
      <c r="I39" s="88">
        <v>0</v>
      </c>
      <c r="J39" s="78">
        <f>0</f>
        <v>0</v>
      </c>
      <c r="L39" s="27"/>
    </row>
    <row r="40" spans="2:12" s="1" customFormat="1" ht="6.95" customHeight="1">
      <c r="B40" s="27"/>
      <c r="L40" s="27"/>
    </row>
    <row r="41" spans="2:12" s="1" customFormat="1" ht="25.35" customHeight="1">
      <c r="B41" s="27"/>
      <c r="C41" s="89"/>
      <c r="D41" s="90" t="s">
        <v>58</v>
      </c>
      <c r="E41" s="49"/>
      <c r="F41" s="49"/>
      <c r="G41" s="91" t="s">
        <v>59</v>
      </c>
      <c r="H41" s="92" t="s">
        <v>60</v>
      </c>
      <c r="I41" s="49"/>
      <c r="J41" s="93">
        <f>SUM(J32:J39)</f>
        <v>-156488.16</v>
      </c>
      <c r="K41" s="94"/>
      <c r="L41" s="27"/>
    </row>
    <row r="42" spans="2:12" s="1" customFormat="1" ht="14.45" customHeight="1">
      <c r="B42" s="36"/>
      <c r="C42" s="37"/>
      <c r="D42" s="37"/>
      <c r="E42" s="37"/>
      <c r="F42" s="37"/>
      <c r="G42" s="37"/>
      <c r="H42" s="37"/>
      <c r="I42" s="37"/>
      <c r="J42" s="37"/>
      <c r="K42" s="37"/>
      <c r="L42" s="27"/>
    </row>
    <row r="46" spans="2:12" s="1" customFormat="1" ht="6.95" customHeight="1">
      <c r="B46" s="38"/>
      <c r="C46" s="39"/>
      <c r="D46" s="39"/>
      <c r="E46" s="39"/>
      <c r="F46" s="39"/>
      <c r="G46" s="39"/>
      <c r="H46" s="39"/>
      <c r="I46" s="39"/>
      <c r="J46" s="39"/>
      <c r="K46" s="39"/>
      <c r="L46" s="27"/>
    </row>
    <row r="47" spans="2:12" s="1" customFormat="1" ht="24.95" customHeight="1">
      <c r="B47" s="27"/>
      <c r="C47" s="18" t="s">
        <v>105</v>
      </c>
      <c r="L47" s="27"/>
    </row>
    <row r="48" spans="2:12" s="1" customFormat="1" ht="6.95" customHeight="1">
      <c r="B48" s="27"/>
      <c r="L48" s="27"/>
    </row>
    <row r="49" spans="2:47" s="1" customFormat="1" ht="12" customHeight="1">
      <c r="B49" s="27"/>
      <c r="C49" s="23" t="s">
        <v>14</v>
      </c>
      <c r="L49" s="27"/>
    </row>
    <row r="50" spans="2:47" s="1" customFormat="1" ht="16.5" customHeight="1">
      <c r="B50" s="27"/>
      <c r="E50" s="198" t="str">
        <f>E7</f>
        <v>KNL - výstavba objektu pro PET/CT - ZMĚNOVÉ LISTY</v>
      </c>
      <c r="F50" s="199"/>
      <c r="G50" s="199"/>
      <c r="H50" s="199"/>
      <c r="L50" s="27"/>
    </row>
    <row r="51" spans="2:47" ht="12" customHeight="1">
      <c r="B51" s="17"/>
      <c r="C51" s="23" t="s">
        <v>101</v>
      </c>
      <c r="L51" s="17"/>
    </row>
    <row r="52" spans="2:47" s="1" customFormat="1" ht="16.5" customHeight="1">
      <c r="B52" s="27"/>
      <c r="E52" s="198" t="s">
        <v>102</v>
      </c>
      <c r="F52" s="197"/>
      <c r="G52" s="197"/>
      <c r="H52" s="197"/>
      <c r="L52" s="27"/>
    </row>
    <row r="53" spans="2:47" s="1" customFormat="1" ht="12" customHeight="1">
      <c r="B53" s="27"/>
      <c r="C53" s="23" t="s">
        <v>103</v>
      </c>
      <c r="L53" s="27"/>
    </row>
    <row r="54" spans="2:47" s="1" customFormat="1" ht="16.5" customHeight="1">
      <c r="B54" s="27"/>
      <c r="E54" s="184" t="str">
        <f>E11</f>
        <v>ZL43b - Nedofakturované položky z dodatků</v>
      </c>
      <c r="F54" s="197"/>
      <c r="G54" s="197"/>
      <c r="H54" s="197"/>
      <c r="L54" s="27"/>
    </row>
    <row r="55" spans="2:47" s="1" customFormat="1" ht="6.95" customHeight="1">
      <c r="B55" s="27"/>
      <c r="L55" s="27"/>
    </row>
    <row r="56" spans="2:47" s="1" customFormat="1" ht="12" customHeight="1">
      <c r="B56" s="27"/>
      <c r="C56" s="23" t="s">
        <v>20</v>
      </c>
      <c r="F56" s="21" t="str">
        <f>F14</f>
        <v>Liberec</v>
      </c>
      <c r="I56" s="23" t="s">
        <v>22</v>
      </c>
      <c r="J56" s="44" t="str">
        <f>IF(J14="","",J14)</f>
        <v>31. 1. 2022</v>
      </c>
      <c r="L56" s="27"/>
    </row>
    <row r="57" spans="2:47" s="1" customFormat="1" ht="6.95" customHeight="1">
      <c r="B57" s="27"/>
      <c r="L57" s="27"/>
    </row>
    <row r="58" spans="2:47" s="1" customFormat="1" ht="15.2" customHeight="1">
      <c r="B58" s="27"/>
      <c r="C58" s="23" t="s">
        <v>28</v>
      </c>
      <c r="F58" s="21" t="str">
        <f>E17</f>
        <v>Krajská nemocnice Liberec, a.s.</v>
      </c>
      <c r="I58" s="23" t="s">
        <v>38</v>
      </c>
      <c r="J58" s="25" t="str">
        <f>E23</f>
        <v>STORING spol. s r. o.</v>
      </c>
      <c r="L58" s="27"/>
    </row>
    <row r="59" spans="2:47" s="1" customFormat="1" ht="15.2" customHeight="1">
      <c r="B59" s="27"/>
      <c r="C59" s="23" t="s">
        <v>34</v>
      </c>
      <c r="F59" s="21" t="str">
        <f>IF(E20="","",E20)</f>
        <v>CL-EVANS s.r.o.</v>
      </c>
      <c r="I59" s="23" t="s">
        <v>43</v>
      </c>
      <c r="J59" s="25" t="str">
        <f>E26</f>
        <v xml:space="preserve"> </v>
      </c>
      <c r="L59" s="27"/>
    </row>
    <row r="60" spans="2:47" s="1" customFormat="1" ht="10.35" customHeight="1">
      <c r="B60" s="27"/>
      <c r="L60" s="27"/>
    </row>
    <row r="61" spans="2:47" s="1" customFormat="1" ht="29.25" customHeight="1">
      <c r="B61" s="27"/>
      <c r="C61" s="95" t="s">
        <v>106</v>
      </c>
      <c r="D61" s="89"/>
      <c r="E61" s="89"/>
      <c r="F61" s="89"/>
      <c r="G61" s="89"/>
      <c r="H61" s="89"/>
      <c r="I61" s="89"/>
      <c r="J61" s="96" t="s">
        <v>107</v>
      </c>
      <c r="K61" s="89"/>
      <c r="L61" s="27"/>
    </row>
    <row r="62" spans="2:47" s="1" customFormat="1" ht="10.35" customHeight="1">
      <c r="B62" s="27"/>
      <c r="L62" s="27"/>
    </row>
    <row r="63" spans="2:47" s="1" customFormat="1" ht="22.9" customHeight="1">
      <c r="B63" s="27"/>
      <c r="C63" s="97" t="s">
        <v>80</v>
      </c>
      <c r="J63" s="58">
        <f>J97</f>
        <v>-129329.06</v>
      </c>
      <c r="L63" s="27"/>
      <c r="AU63" s="14" t="s">
        <v>108</v>
      </c>
    </row>
    <row r="64" spans="2:47" s="8" customFormat="1" ht="24.95" customHeight="1">
      <c r="B64" s="98"/>
      <c r="D64" s="99" t="s">
        <v>444</v>
      </c>
      <c r="E64" s="100"/>
      <c r="F64" s="100"/>
      <c r="G64" s="100"/>
      <c r="H64" s="100"/>
      <c r="I64" s="100"/>
      <c r="J64" s="101">
        <f>J98</f>
        <v>-31472.420000000002</v>
      </c>
      <c r="L64" s="98"/>
    </row>
    <row r="65" spans="2:12" s="9" customFormat="1" ht="19.899999999999999" customHeight="1">
      <c r="B65" s="102"/>
      <c r="D65" s="103" t="s">
        <v>445</v>
      </c>
      <c r="E65" s="104"/>
      <c r="F65" s="104"/>
      <c r="G65" s="104"/>
      <c r="H65" s="104"/>
      <c r="I65" s="104"/>
      <c r="J65" s="105">
        <f>J99</f>
        <v>-14082.300000000001</v>
      </c>
      <c r="L65" s="102"/>
    </row>
    <row r="66" spans="2:12" s="9" customFormat="1" ht="19.899999999999999" customHeight="1">
      <c r="B66" s="102"/>
      <c r="D66" s="103" t="s">
        <v>446</v>
      </c>
      <c r="E66" s="104"/>
      <c r="F66" s="104"/>
      <c r="G66" s="104"/>
      <c r="H66" s="104"/>
      <c r="I66" s="104"/>
      <c r="J66" s="105">
        <f>J105</f>
        <v>-1695</v>
      </c>
      <c r="L66" s="102"/>
    </row>
    <row r="67" spans="2:12" s="9" customFormat="1" ht="19.899999999999999" customHeight="1">
      <c r="B67" s="102"/>
      <c r="D67" s="103" t="s">
        <v>447</v>
      </c>
      <c r="E67" s="104"/>
      <c r="F67" s="104"/>
      <c r="G67" s="104"/>
      <c r="H67" s="104"/>
      <c r="I67" s="104"/>
      <c r="J67" s="105">
        <f>J109</f>
        <v>-13797.36</v>
      </c>
      <c r="L67" s="102"/>
    </row>
    <row r="68" spans="2:12" s="9" customFormat="1" ht="19.899999999999999" customHeight="1">
      <c r="B68" s="102"/>
      <c r="D68" s="103" t="s">
        <v>448</v>
      </c>
      <c r="E68" s="104"/>
      <c r="F68" s="104"/>
      <c r="G68" s="104"/>
      <c r="H68" s="104"/>
      <c r="I68" s="104"/>
      <c r="J68" s="105">
        <f>J111</f>
        <v>-363.6</v>
      </c>
      <c r="L68" s="102"/>
    </row>
    <row r="69" spans="2:12" s="9" customFormat="1" ht="19.899999999999999" customHeight="1">
      <c r="B69" s="102"/>
      <c r="D69" s="103" t="s">
        <v>449</v>
      </c>
      <c r="E69" s="104"/>
      <c r="F69" s="104"/>
      <c r="G69" s="104"/>
      <c r="H69" s="104"/>
      <c r="I69" s="104"/>
      <c r="J69" s="105">
        <f>J113</f>
        <v>-1534.1599999999999</v>
      </c>
      <c r="L69" s="102"/>
    </row>
    <row r="70" spans="2:12" s="8" customFormat="1" ht="24.95" customHeight="1">
      <c r="B70" s="98"/>
      <c r="D70" s="99" t="s">
        <v>450</v>
      </c>
      <c r="E70" s="100"/>
      <c r="F70" s="100"/>
      <c r="G70" s="100"/>
      <c r="H70" s="100"/>
      <c r="I70" s="100"/>
      <c r="J70" s="101">
        <f>J117</f>
        <v>-97856.639999999999</v>
      </c>
      <c r="L70" s="98"/>
    </row>
    <row r="71" spans="2:12" s="9" customFormat="1" ht="19.899999999999999" customHeight="1">
      <c r="B71" s="102"/>
      <c r="D71" s="103" t="s">
        <v>451</v>
      </c>
      <c r="E71" s="104"/>
      <c r="F71" s="104"/>
      <c r="G71" s="104"/>
      <c r="H71" s="104"/>
      <c r="I71" s="104"/>
      <c r="J71" s="105">
        <f>J118</f>
        <v>-97856.639999999999</v>
      </c>
      <c r="L71" s="102"/>
    </row>
    <row r="72" spans="2:12" s="9" customFormat="1" ht="14.85" customHeight="1">
      <c r="B72" s="102"/>
      <c r="D72" s="103" t="s">
        <v>452</v>
      </c>
      <c r="E72" s="104"/>
      <c r="F72" s="104"/>
      <c r="G72" s="104"/>
      <c r="H72" s="104"/>
      <c r="I72" s="104"/>
      <c r="J72" s="105">
        <f>J119</f>
        <v>-97856.639999999999</v>
      </c>
      <c r="L72" s="102"/>
    </row>
    <row r="73" spans="2:12" s="9" customFormat="1" ht="21.75" customHeight="1">
      <c r="B73" s="102"/>
      <c r="D73" s="103" t="s">
        <v>453</v>
      </c>
      <c r="E73" s="104"/>
      <c r="F73" s="104"/>
      <c r="G73" s="104"/>
      <c r="H73" s="104"/>
      <c r="I73" s="104"/>
      <c r="J73" s="105">
        <f>J120</f>
        <v>-33056.639999999999</v>
      </c>
      <c r="L73" s="102"/>
    </row>
    <row r="74" spans="2:12" s="9" customFormat="1" ht="21.75" customHeight="1">
      <c r="B74" s="102"/>
      <c r="D74" s="103" t="s">
        <v>454</v>
      </c>
      <c r="E74" s="104"/>
      <c r="F74" s="104"/>
      <c r="G74" s="104"/>
      <c r="H74" s="104"/>
      <c r="I74" s="104"/>
      <c r="J74" s="105">
        <f>J123</f>
        <v>-2400</v>
      </c>
      <c r="L74" s="102"/>
    </row>
    <row r="75" spans="2:12" s="9" customFormat="1" ht="21.75" customHeight="1">
      <c r="B75" s="102"/>
      <c r="D75" s="103" t="s">
        <v>455</v>
      </c>
      <c r="E75" s="104"/>
      <c r="F75" s="104"/>
      <c r="G75" s="104"/>
      <c r="H75" s="104"/>
      <c r="I75" s="104"/>
      <c r="J75" s="105">
        <f>J125</f>
        <v>-62400</v>
      </c>
      <c r="L75" s="102"/>
    </row>
    <row r="76" spans="2:12" s="1" customFormat="1" ht="21.75" customHeight="1">
      <c r="B76" s="27"/>
      <c r="L76" s="27"/>
    </row>
    <row r="77" spans="2:12" s="1" customFormat="1" ht="6.95" customHeight="1">
      <c r="B77" s="36"/>
      <c r="C77" s="37"/>
      <c r="D77" s="37"/>
      <c r="E77" s="37"/>
      <c r="F77" s="37"/>
      <c r="G77" s="37"/>
      <c r="H77" s="37"/>
      <c r="I77" s="37"/>
      <c r="J77" s="37"/>
      <c r="K77" s="37"/>
      <c r="L77" s="27"/>
    </row>
    <row r="81" spans="2:20" s="1" customFormat="1" ht="6.95" customHeight="1">
      <c r="B81" s="38"/>
      <c r="C81" s="39"/>
      <c r="D81" s="39"/>
      <c r="E81" s="39"/>
      <c r="F81" s="39"/>
      <c r="G81" s="39"/>
      <c r="H81" s="39"/>
      <c r="I81" s="39"/>
      <c r="J81" s="39"/>
      <c r="K81" s="39"/>
      <c r="L81" s="27"/>
    </row>
    <row r="82" spans="2:20" s="1" customFormat="1" ht="24.95" customHeight="1">
      <c r="B82" s="27"/>
      <c r="C82" s="18" t="s">
        <v>152</v>
      </c>
      <c r="L82" s="27"/>
    </row>
    <row r="83" spans="2:20" s="1" customFormat="1" ht="6.95" customHeight="1">
      <c r="B83" s="27"/>
      <c r="L83" s="27"/>
    </row>
    <row r="84" spans="2:20" s="1" customFormat="1" ht="12" customHeight="1">
      <c r="B84" s="27"/>
      <c r="C84" s="23" t="s">
        <v>14</v>
      </c>
      <c r="L84" s="27"/>
    </row>
    <row r="85" spans="2:20" s="1" customFormat="1" ht="16.5" customHeight="1">
      <c r="B85" s="27"/>
      <c r="E85" s="198" t="str">
        <f>E7</f>
        <v>KNL - výstavba objektu pro PET/CT - ZMĚNOVÉ LISTY</v>
      </c>
      <c r="F85" s="199"/>
      <c r="G85" s="199"/>
      <c r="H85" s="199"/>
      <c r="L85" s="27"/>
    </row>
    <row r="86" spans="2:20" ht="12" customHeight="1">
      <c r="B86" s="17"/>
      <c r="C86" s="23" t="s">
        <v>101</v>
      </c>
      <c r="L86" s="17"/>
    </row>
    <row r="87" spans="2:20" s="1" customFormat="1" ht="16.5" customHeight="1">
      <c r="B87" s="27"/>
      <c r="E87" s="198" t="s">
        <v>102</v>
      </c>
      <c r="F87" s="197"/>
      <c r="G87" s="197"/>
      <c r="H87" s="197"/>
      <c r="L87" s="27"/>
    </row>
    <row r="88" spans="2:20" s="1" customFormat="1" ht="12" customHeight="1">
      <c r="B88" s="27"/>
      <c r="C88" s="23" t="s">
        <v>103</v>
      </c>
      <c r="L88" s="27"/>
    </row>
    <row r="89" spans="2:20" s="1" customFormat="1" ht="16.5" customHeight="1">
      <c r="B89" s="27"/>
      <c r="E89" s="184" t="str">
        <f>E11</f>
        <v>ZL43b - Nedofakturované položky z dodatků</v>
      </c>
      <c r="F89" s="197"/>
      <c r="G89" s="197"/>
      <c r="H89" s="197"/>
      <c r="L89" s="27"/>
    </row>
    <row r="90" spans="2:20" s="1" customFormat="1" ht="6.95" customHeight="1">
      <c r="B90" s="27"/>
      <c r="L90" s="27"/>
    </row>
    <row r="91" spans="2:20" s="1" customFormat="1" ht="12" customHeight="1">
      <c r="B91" s="27"/>
      <c r="C91" s="23" t="s">
        <v>20</v>
      </c>
      <c r="F91" s="21" t="str">
        <f>F14</f>
        <v>Liberec</v>
      </c>
      <c r="I91" s="23" t="s">
        <v>22</v>
      </c>
      <c r="J91" s="44" t="str">
        <f>IF(J14="","",J14)</f>
        <v>31. 1. 2022</v>
      </c>
      <c r="L91" s="27"/>
    </row>
    <row r="92" spans="2:20" s="1" customFormat="1" ht="6.95" customHeight="1">
      <c r="B92" s="27"/>
      <c r="L92" s="27"/>
    </row>
    <row r="93" spans="2:20" s="1" customFormat="1" ht="15.2" customHeight="1">
      <c r="B93" s="27"/>
      <c r="C93" s="23" t="s">
        <v>28</v>
      </c>
      <c r="F93" s="21" t="str">
        <f>E17</f>
        <v>Krajská nemocnice Liberec, a.s.</v>
      </c>
      <c r="I93" s="23" t="s">
        <v>38</v>
      </c>
      <c r="J93" s="25" t="str">
        <f>E23</f>
        <v>STORING spol. s r. o.</v>
      </c>
      <c r="L93" s="27"/>
    </row>
    <row r="94" spans="2:20" s="1" customFormat="1" ht="15.2" customHeight="1">
      <c r="B94" s="27"/>
      <c r="C94" s="23" t="s">
        <v>34</v>
      </c>
      <c r="F94" s="21" t="str">
        <f>IF(E20="","",E20)</f>
        <v>CL-EVANS s.r.o.</v>
      </c>
      <c r="I94" s="23" t="s">
        <v>43</v>
      </c>
      <c r="J94" s="25" t="str">
        <f>E26</f>
        <v xml:space="preserve"> </v>
      </c>
      <c r="L94" s="27"/>
    </row>
    <row r="95" spans="2:20" s="1" customFormat="1" ht="10.35" customHeight="1">
      <c r="B95" s="27"/>
      <c r="L95" s="27"/>
    </row>
    <row r="96" spans="2:20" s="10" customFormat="1" ht="29.25" customHeight="1">
      <c r="B96" s="106"/>
      <c r="C96" s="107" t="s">
        <v>153</v>
      </c>
      <c r="D96" s="108" t="s">
        <v>67</v>
      </c>
      <c r="E96" s="108" t="s">
        <v>63</v>
      </c>
      <c r="F96" s="108" t="s">
        <v>64</v>
      </c>
      <c r="G96" s="108" t="s">
        <v>154</v>
      </c>
      <c r="H96" s="108" t="s">
        <v>155</v>
      </c>
      <c r="I96" s="108" t="s">
        <v>156</v>
      </c>
      <c r="J96" s="109" t="s">
        <v>107</v>
      </c>
      <c r="K96" s="110" t="s">
        <v>157</v>
      </c>
      <c r="L96" s="106"/>
      <c r="M96" s="51" t="s">
        <v>44</v>
      </c>
      <c r="N96" s="52" t="s">
        <v>52</v>
      </c>
      <c r="O96" s="52" t="s">
        <v>158</v>
      </c>
      <c r="P96" s="52" t="s">
        <v>159</v>
      </c>
      <c r="Q96" s="52" t="s">
        <v>160</v>
      </c>
      <c r="R96" s="52" t="s">
        <v>161</v>
      </c>
      <c r="S96" s="52" t="s">
        <v>162</v>
      </c>
      <c r="T96" s="53" t="s">
        <v>163</v>
      </c>
    </row>
    <row r="97" spans="2:65" s="1" customFormat="1" ht="22.9" customHeight="1">
      <c r="B97" s="27"/>
      <c r="C97" s="56" t="s">
        <v>164</v>
      </c>
      <c r="J97" s="111">
        <f>BK97</f>
        <v>-129329.06</v>
      </c>
      <c r="L97" s="27"/>
      <c r="M97" s="54"/>
      <c r="N97" s="45"/>
      <c r="O97" s="45"/>
      <c r="P97" s="112">
        <f>P98+P117</f>
        <v>0</v>
      </c>
      <c r="Q97" s="45"/>
      <c r="R97" s="112">
        <f>R98+R117</f>
        <v>0</v>
      </c>
      <c r="S97" s="45"/>
      <c r="T97" s="113">
        <f>T98+T117</f>
        <v>0</v>
      </c>
      <c r="AT97" s="14" t="s">
        <v>81</v>
      </c>
      <c r="AU97" s="14" t="s">
        <v>108</v>
      </c>
      <c r="BK97" s="114">
        <f>BK98+BK117</f>
        <v>-129329.06</v>
      </c>
    </row>
    <row r="98" spans="2:65" s="11" customFormat="1" ht="25.9" customHeight="1">
      <c r="B98" s="115"/>
      <c r="D98" s="116" t="s">
        <v>81</v>
      </c>
      <c r="E98" s="117" t="s">
        <v>456</v>
      </c>
      <c r="F98" s="117" t="s">
        <v>457</v>
      </c>
      <c r="J98" s="118">
        <f>BK98</f>
        <v>-31472.420000000002</v>
      </c>
      <c r="L98" s="115"/>
      <c r="M98" s="119"/>
      <c r="P98" s="120">
        <f>P99+P105+P109+P111+P113</f>
        <v>0</v>
      </c>
      <c r="R98" s="120">
        <f>R99+R105+R109+R111+R113</f>
        <v>0</v>
      </c>
      <c r="T98" s="121">
        <f>T99+T105+T109+T111+T113</f>
        <v>0</v>
      </c>
      <c r="AR98" s="116" t="s">
        <v>89</v>
      </c>
      <c r="AT98" s="122" t="s">
        <v>81</v>
      </c>
      <c r="AU98" s="122" t="s">
        <v>82</v>
      </c>
      <c r="AY98" s="116" t="s">
        <v>167</v>
      </c>
      <c r="BK98" s="123">
        <f>BK99+BK105+BK109+BK111+BK113</f>
        <v>-31472.420000000002</v>
      </c>
    </row>
    <row r="99" spans="2:65" s="11" customFormat="1" ht="22.9" customHeight="1">
      <c r="B99" s="115"/>
      <c r="D99" s="116" t="s">
        <v>81</v>
      </c>
      <c r="E99" s="124" t="s">
        <v>458</v>
      </c>
      <c r="F99" s="124" t="s">
        <v>459</v>
      </c>
      <c r="J99" s="125">
        <f>BK99</f>
        <v>-14082.300000000001</v>
      </c>
      <c r="L99" s="115"/>
      <c r="M99" s="119"/>
      <c r="P99" s="120">
        <f>SUM(P100:P104)</f>
        <v>0</v>
      </c>
      <c r="R99" s="120">
        <f>SUM(R100:R104)</f>
        <v>0</v>
      </c>
      <c r="T99" s="121">
        <f>SUM(T100:T104)</f>
        <v>0</v>
      </c>
      <c r="AR99" s="116" t="s">
        <v>89</v>
      </c>
      <c r="AT99" s="122" t="s">
        <v>81</v>
      </c>
      <c r="AU99" s="122" t="s">
        <v>89</v>
      </c>
      <c r="AY99" s="116" t="s">
        <v>167</v>
      </c>
      <c r="BK99" s="123">
        <f>SUM(BK100:BK104)</f>
        <v>-14082.300000000001</v>
      </c>
    </row>
    <row r="100" spans="2:65" s="1" customFormat="1" ht="33" customHeight="1">
      <c r="B100" s="27"/>
      <c r="C100" s="126" t="s">
        <v>418</v>
      </c>
      <c r="D100" s="126" t="s">
        <v>170</v>
      </c>
      <c r="E100" s="127" t="s">
        <v>460</v>
      </c>
      <c r="F100" s="128" t="s">
        <v>461</v>
      </c>
      <c r="G100" s="129" t="s">
        <v>189</v>
      </c>
      <c r="H100" s="130">
        <v>-15.707000000000001</v>
      </c>
      <c r="I100" s="131">
        <v>42.91</v>
      </c>
      <c r="J100" s="131">
        <f>ROUND(I100*H100,2)</f>
        <v>-673.99</v>
      </c>
      <c r="K100" s="132"/>
      <c r="L100" s="27"/>
      <c r="M100" s="133" t="s">
        <v>44</v>
      </c>
      <c r="N100" s="134" t="s">
        <v>53</v>
      </c>
      <c r="O100" s="135">
        <v>0</v>
      </c>
      <c r="P100" s="135">
        <f>O100*H100</f>
        <v>0</v>
      </c>
      <c r="Q100" s="135">
        <v>0</v>
      </c>
      <c r="R100" s="135">
        <f>Q100*H100</f>
        <v>0</v>
      </c>
      <c r="S100" s="135">
        <v>0</v>
      </c>
      <c r="T100" s="136">
        <f>S100*H100</f>
        <v>0</v>
      </c>
      <c r="AR100" s="137" t="s">
        <v>174</v>
      </c>
      <c r="AT100" s="137" t="s">
        <v>170</v>
      </c>
      <c r="AU100" s="137" t="s">
        <v>91</v>
      </c>
      <c r="AY100" s="14" t="s">
        <v>167</v>
      </c>
      <c r="BE100" s="138">
        <f>IF(N100="základní",J100,0)</f>
        <v>-673.99</v>
      </c>
      <c r="BF100" s="138">
        <f>IF(N100="snížená",J100,0)</f>
        <v>0</v>
      </c>
      <c r="BG100" s="138">
        <f>IF(N100="zákl. přenesená",J100,0)</f>
        <v>0</v>
      </c>
      <c r="BH100" s="138">
        <f>IF(N100="sníž. přenesená",J100,0)</f>
        <v>0</v>
      </c>
      <c r="BI100" s="138">
        <f>IF(N100="nulová",J100,0)</f>
        <v>0</v>
      </c>
      <c r="BJ100" s="14" t="s">
        <v>89</v>
      </c>
      <c r="BK100" s="138">
        <f>ROUND(I100*H100,2)</f>
        <v>-673.99</v>
      </c>
      <c r="BL100" s="14" t="s">
        <v>174</v>
      </c>
      <c r="BM100" s="137" t="s">
        <v>462</v>
      </c>
    </row>
    <row r="101" spans="2:65" s="1" customFormat="1" ht="24.2" customHeight="1">
      <c r="B101" s="27"/>
      <c r="C101" s="126" t="s">
        <v>197</v>
      </c>
      <c r="D101" s="126" t="s">
        <v>170</v>
      </c>
      <c r="E101" s="127" t="s">
        <v>198</v>
      </c>
      <c r="F101" s="128" t="s">
        <v>199</v>
      </c>
      <c r="G101" s="129" t="s">
        <v>200</v>
      </c>
      <c r="H101" s="130">
        <v>-0.02</v>
      </c>
      <c r="I101" s="131">
        <v>14935.38</v>
      </c>
      <c r="J101" s="131">
        <f>ROUND(I101*H101,2)</f>
        <v>-298.70999999999998</v>
      </c>
      <c r="K101" s="132"/>
      <c r="L101" s="27"/>
      <c r="M101" s="133" t="s">
        <v>44</v>
      </c>
      <c r="N101" s="134" t="s">
        <v>53</v>
      </c>
      <c r="O101" s="135">
        <v>0</v>
      </c>
      <c r="P101" s="135">
        <f>O101*H101</f>
        <v>0</v>
      </c>
      <c r="Q101" s="135">
        <v>0</v>
      </c>
      <c r="R101" s="135">
        <f>Q101*H101</f>
        <v>0</v>
      </c>
      <c r="S101" s="135">
        <v>0</v>
      </c>
      <c r="T101" s="136">
        <f>S101*H101</f>
        <v>0</v>
      </c>
      <c r="AR101" s="137" t="s">
        <v>174</v>
      </c>
      <c r="AT101" s="137" t="s">
        <v>170</v>
      </c>
      <c r="AU101" s="137" t="s">
        <v>91</v>
      </c>
      <c r="AY101" s="14" t="s">
        <v>167</v>
      </c>
      <c r="BE101" s="138">
        <f>IF(N101="základní",J101,0)</f>
        <v>-298.70999999999998</v>
      </c>
      <c r="BF101" s="138">
        <f>IF(N101="snížená",J101,0)</f>
        <v>0</v>
      </c>
      <c r="BG101" s="138">
        <f>IF(N101="zákl. přenesená",J101,0)</f>
        <v>0</v>
      </c>
      <c r="BH101" s="138">
        <f>IF(N101="sníž. přenesená",J101,0)</f>
        <v>0</v>
      </c>
      <c r="BI101" s="138">
        <f>IF(N101="nulová",J101,0)</f>
        <v>0</v>
      </c>
      <c r="BJ101" s="14" t="s">
        <v>89</v>
      </c>
      <c r="BK101" s="138">
        <f>ROUND(I101*H101,2)</f>
        <v>-298.70999999999998</v>
      </c>
      <c r="BL101" s="14" t="s">
        <v>174</v>
      </c>
      <c r="BM101" s="137" t="s">
        <v>463</v>
      </c>
    </row>
    <row r="102" spans="2:65" s="1" customFormat="1" ht="33" customHeight="1">
      <c r="B102" s="27"/>
      <c r="C102" s="126" t="s">
        <v>212</v>
      </c>
      <c r="D102" s="126" t="s">
        <v>170</v>
      </c>
      <c r="E102" s="127" t="s">
        <v>213</v>
      </c>
      <c r="F102" s="128" t="s">
        <v>214</v>
      </c>
      <c r="G102" s="129" t="s">
        <v>189</v>
      </c>
      <c r="H102" s="130">
        <v>-31.414000000000001</v>
      </c>
      <c r="I102" s="131">
        <v>3.26</v>
      </c>
      <c r="J102" s="131">
        <f>ROUND(I102*H102,2)</f>
        <v>-102.41</v>
      </c>
      <c r="K102" s="132"/>
      <c r="L102" s="27"/>
      <c r="M102" s="133" t="s">
        <v>44</v>
      </c>
      <c r="N102" s="134" t="s">
        <v>53</v>
      </c>
      <c r="O102" s="135">
        <v>0</v>
      </c>
      <c r="P102" s="135">
        <f>O102*H102</f>
        <v>0</v>
      </c>
      <c r="Q102" s="135">
        <v>0</v>
      </c>
      <c r="R102" s="135">
        <f>Q102*H102</f>
        <v>0</v>
      </c>
      <c r="S102" s="135">
        <v>0</v>
      </c>
      <c r="T102" s="136">
        <f>S102*H102</f>
        <v>0</v>
      </c>
      <c r="AR102" s="137" t="s">
        <v>174</v>
      </c>
      <c r="AT102" s="137" t="s">
        <v>170</v>
      </c>
      <c r="AU102" s="137" t="s">
        <v>91</v>
      </c>
      <c r="AY102" s="14" t="s">
        <v>167</v>
      </c>
      <c r="BE102" s="138">
        <f>IF(N102="základní",J102,0)</f>
        <v>-102.41</v>
      </c>
      <c r="BF102" s="138">
        <f>IF(N102="snížená",J102,0)</f>
        <v>0</v>
      </c>
      <c r="BG102" s="138">
        <f>IF(N102="zákl. přenesená",J102,0)</f>
        <v>0</v>
      </c>
      <c r="BH102" s="138">
        <f>IF(N102="sníž. přenesená",J102,0)</f>
        <v>0</v>
      </c>
      <c r="BI102" s="138">
        <f>IF(N102="nulová",J102,0)</f>
        <v>0</v>
      </c>
      <c r="BJ102" s="14" t="s">
        <v>89</v>
      </c>
      <c r="BK102" s="138">
        <f>ROUND(I102*H102,2)</f>
        <v>-102.41</v>
      </c>
      <c r="BL102" s="14" t="s">
        <v>174</v>
      </c>
      <c r="BM102" s="137" t="s">
        <v>464</v>
      </c>
    </row>
    <row r="103" spans="2:65" s="1" customFormat="1" ht="24.2" customHeight="1">
      <c r="B103" s="27"/>
      <c r="C103" s="126" t="s">
        <v>216</v>
      </c>
      <c r="D103" s="126" t="s">
        <v>170</v>
      </c>
      <c r="E103" s="127" t="s">
        <v>217</v>
      </c>
      <c r="F103" s="128" t="s">
        <v>218</v>
      </c>
      <c r="G103" s="129" t="s">
        <v>189</v>
      </c>
      <c r="H103" s="130">
        <v>-31.414000000000001</v>
      </c>
      <c r="I103" s="131">
        <v>7.21</v>
      </c>
      <c r="J103" s="131">
        <f>ROUND(I103*H103,2)</f>
        <v>-226.49</v>
      </c>
      <c r="K103" s="132"/>
      <c r="L103" s="27"/>
      <c r="M103" s="133" t="s">
        <v>44</v>
      </c>
      <c r="N103" s="134" t="s">
        <v>53</v>
      </c>
      <c r="O103" s="135">
        <v>0</v>
      </c>
      <c r="P103" s="135">
        <f>O103*H103</f>
        <v>0</v>
      </c>
      <c r="Q103" s="135">
        <v>0</v>
      </c>
      <c r="R103" s="135">
        <f>Q103*H103</f>
        <v>0</v>
      </c>
      <c r="S103" s="135">
        <v>0</v>
      </c>
      <c r="T103" s="136">
        <f>S103*H103</f>
        <v>0</v>
      </c>
      <c r="AR103" s="137" t="s">
        <v>174</v>
      </c>
      <c r="AT103" s="137" t="s">
        <v>170</v>
      </c>
      <c r="AU103" s="137" t="s">
        <v>91</v>
      </c>
      <c r="AY103" s="14" t="s">
        <v>167</v>
      </c>
      <c r="BE103" s="138">
        <f>IF(N103="základní",J103,0)</f>
        <v>-226.49</v>
      </c>
      <c r="BF103" s="138">
        <f>IF(N103="snížená",J103,0)</f>
        <v>0</v>
      </c>
      <c r="BG103" s="138">
        <f>IF(N103="zákl. přenesená",J103,0)</f>
        <v>0</v>
      </c>
      <c r="BH103" s="138">
        <f>IF(N103="sníž. přenesená",J103,0)</f>
        <v>0</v>
      </c>
      <c r="BI103" s="138">
        <f>IF(N103="nulová",J103,0)</f>
        <v>0</v>
      </c>
      <c r="BJ103" s="14" t="s">
        <v>89</v>
      </c>
      <c r="BK103" s="138">
        <f>ROUND(I103*H103,2)</f>
        <v>-226.49</v>
      </c>
      <c r="BL103" s="14" t="s">
        <v>174</v>
      </c>
      <c r="BM103" s="137" t="s">
        <v>465</v>
      </c>
    </row>
    <row r="104" spans="2:65" s="1" customFormat="1" ht="44.25" customHeight="1">
      <c r="B104" s="27"/>
      <c r="C104" s="126" t="s">
        <v>220</v>
      </c>
      <c r="D104" s="126" t="s">
        <v>170</v>
      </c>
      <c r="E104" s="127" t="s">
        <v>221</v>
      </c>
      <c r="F104" s="128" t="s">
        <v>222</v>
      </c>
      <c r="G104" s="129" t="s">
        <v>189</v>
      </c>
      <c r="H104" s="130">
        <v>-128.708</v>
      </c>
      <c r="I104" s="131">
        <v>99.3</v>
      </c>
      <c r="J104" s="131">
        <f>ROUND(I104*H104,2)</f>
        <v>-12780.7</v>
      </c>
      <c r="K104" s="132"/>
      <c r="L104" s="27"/>
      <c r="M104" s="133" t="s">
        <v>44</v>
      </c>
      <c r="N104" s="134" t="s">
        <v>53</v>
      </c>
      <c r="O104" s="135">
        <v>0</v>
      </c>
      <c r="P104" s="135">
        <f>O104*H104</f>
        <v>0</v>
      </c>
      <c r="Q104" s="135">
        <v>0</v>
      </c>
      <c r="R104" s="135">
        <f>Q104*H104</f>
        <v>0</v>
      </c>
      <c r="S104" s="135">
        <v>0</v>
      </c>
      <c r="T104" s="136">
        <f>S104*H104</f>
        <v>0</v>
      </c>
      <c r="AR104" s="137" t="s">
        <v>174</v>
      </c>
      <c r="AT104" s="137" t="s">
        <v>170</v>
      </c>
      <c r="AU104" s="137" t="s">
        <v>91</v>
      </c>
      <c r="AY104" s="14" t="s">
        <v>167</v>
      </c>
      <c r="BE104" s="138">
        <f>IF(N104="základní",J104,0)</f>
        <v>-12780.7</v>
      </c>
      <c r="BF104" s="138">
        <f>IF(N104="snížená",J104,0)</f>
        <v>0</v>
      </c>
      <c r="BG104" s="138">
        <f>IF(N104="zákl. přenesená",J104,0)</f>
        <v>0</v>
      </c>
      <c r="BH104" s="138">
        <f>IF(N104="sníž. přenesená",J104,0)</f>
        <v>0</v>
      </c>
      <c r="BI104" s="138">
        <f>IF(N104="nulová",J104,0)</f>
        <v>0</v>
      </c>
      <c r="BJ104" s="14" t="s">
        <v>89</v>
      </c>
      <c r="BK104" s="138">
        <f>ROUND(I104*H104,2)</f>
        <v>-12780.7</v>
      </c>
      <c r="BL104" s="14" t="s">
        <v>174</v>
      </c>
      <c r="BM104" s="137" t="s">
        <v>466</v>
      </c>
    </row>
    <row r="105" spans="2:65" s="11" customFormat="1" ht="22.9" customHeight="1">
      <c r="B105" s="115"/>
      <c r="D105" s="116" t="s">
        <v>81</v>
      </c>
      <c r="E105" s="124" t="s">
        <v>467</v>
      </c>
      <c r="F105" s="124" t="s">
        <v>468</v>
      </c>
      <c r="J105" s="125">
        <f>BK105</f>
        <v>-1695</v>
      </c>
      <c r="L105" s="115"/>
      <c r="M105" s="119"/>
      <c r="P105" s="120">
        <f>SUM(P106:P108)</f>
        <v>0</v>
      </c>
      <c r="R105" s="120">
        <f>SUM(R106:R108)</f>
        <v>0</v>
      </c>
      <c r="T105" s="121">
        <f>SUM(T106:T108)</f>
        <v>0</v>
      </c>
      <c r="AR105" s="116" t="s">
        <v>89</v>
      </c>
      <c r="AT105" s="122" t="s">
        <v>81</v>
      </c>
      <c r="AU105" s="122" t="s">
        <v>89</v>
      </c>
      <c r="AY105" s="116" t="s">
        <v>167</v>
      </c>
      <c r="BK105" s="123">
        <f>SUM(BK106:BK108)</f>
        <v>-1695</v>
      </c>
    </row>
    <row r="106" spans="2:65" s="1" customFormat="1" ht="37.9" customHeight="1">
      <c r="B106" s="27"/>
      <c r="C106" s="126" t="s">
        <v>271</v>
      </c>
      <c r="D106" s="126" t="s">
        <v>170</v>
      </c>
      <c r="E106" s="127" t="s">
        <v>272</v>
      </c>
      <c r="F106" s="128" t="s">
        <v>273</v>
      </c>
      <c r="G106" s="129" t="s">
        <v>274</v>
      </c>
      <c r="H106" s="130">
        <v>-1</v>
      </c>
      <c r="I106" s="131">
        <v>565</v>
      </c>
      <c r="J106" s="131">
        <f>ROUND(I106*H106,2)</f>
        <v>-565</v>
      </c>
      <c r="K106" s="132"/>
      <c r="L106" s="27"/>
      <c r="M106" s="133" t="s">
        <v>44</v>
      </c>
      <c r="N106" s="134" t="s">
        <v>53</v>
      </c>
      <c r="O106" s="135">
        <v>0</v>
      </c>
      <c r="P106" s="135">
        <f>O106*H106</f>
        <v>0</v>
      </c>
      <c r="Q106" s="135">
        <v>0</v>
      </c>
      <c r="R106" s="135">
        <f>Q106*H106</f>
        <v>0</v>
      </c>
      <c r="S106" s="135">
        <v>0</v>
      </c>
      <c r="T106" s="136">
        <f>S106*H106</f>
        <v>0</v>
      </c>
      <c r="AR106" s="137" t="s">
        <v>174</v>
      </c>
      <c r="AT106" s="137" t="s">
        <v>170</v>
      </c>
      <c r="AU106" s="137" t="s">
        <v>91</v>
      </c>
      <c r="AY106" s="14" t="s">
        <v>167</v>
      </c>
      <c r="BE106" s="138">
        <f>IF(N106="základní",J106,0)</f>
        <v>-565</v>
      </c>
      <c r="BF106" s="138">
        <f>IF(N106="snížená",J106,0)</f>
        <v>0</v>
      </c>
      <c r="BG106" s="138">
        <f>IF(N106="zákl. přenesená",J106,0)</f>
        <v>0</v>
      </c>
      <c r="BH106" s="138">
        <f>IF(N106="sníž. přenesená",J106,0)</f>
        <v>0</v>
      </c>
      <c r="BI106" s="138">
        <f>IF(N106="nulová",J106,0)</f>
        <v>0</v>
      </c>
      <c r="BJ106" s="14" t="s">
        <v>89</v>
      </c>
      <c r="BK106" s="138">
        <f>ROUND(I106*H106,2)</f>
        <v>-565</v>
      </c>
      <c r="BL106" s="14" t="s">
        <v>174</v>
      </c>
      <c r="BM106" s="137" t="s">
        <v>469</v>
      </c>
    </row>
    <row r="107" spans="2:65" s="1" customFormat="1" ht="37.9" customHeight="1">
      <c r="B107" s="27"/>
      <c r="C107" s="126" t="s">
        <v>276</v>
      </c>
      <c r="D107" s="126" t="s">
        <v>170</v>
      </c>
      <c r="E107" s="127" t="s">
        <v>277</v>
      </c>
      <c r="F107" s="128" t="s">
        <v>278</v>
      </c>
      <c r="G107" s="129" t="s">
        <v>274</v>
      </c>
      <c r="H107" s="130">
        <v>-1</v>
      </c>
      <c r="I107" s="131">
        <v>565</v>
      </c>
      <c r="J107" s="131">
        <f>ROUND(I107*H107,2)</f>
        <v>-565</v>
      </c>
      <c r="K107" s="132"/>
      <c r="L107" s="27"/>
      <c r="M107" s="133" t="s">
        <v>44</v>
      </c>
      <c r="N107" s="134" t="s">
        <v>53</v>
      </c>
      <c r="O107" s="135">
        <v>0</v>
      </c>
      <c r="P107" s="135">
        <f>O107*H107</f>
        <v>0</v>
      </c>
      <c r="Q107" s="135">
        <v>0</v>
      </c>
      <c r="R107" s="135">
        <f>Q107*H107</f>
        <v>0</v>
      </c>
      <c r="S107" s="135">
        <v>0</v>
      </c>
      <c r="T107" s="136">
        <f>S107*H107</f>
        <v>0</v>
      </c>
      <c r="AR107" s="137" t="s">
        <v>174</v>
      </c>
      <c r="AT107" s="137" t="s">
        <v>170</v>
      </c>
      <c r="AU107" s="137" t="s">
        <v>91</v>
      </c>
      <c r="AY107" s="14" t="s">
        <v>167</v>
      </c>
      <c r="BE107" s="138">
        <f>IF(N107="základní",J107,0)</f>
        <v>-565</v>
      </c>
      <c r="BF107" s="138">
        <f>IF(N107="snížená",J107,0)</f>
        <v>0</v>
      </c>
      <c r="BG107" s="138">
        <f>IF(N107="zákl. přenesená",J107,0)</f>
        <v>0</v>
      </c>
      <c r="BH107" s="138">
        <f>IF(N107="sníž. přenesená",J107,0)</f>
        <v>0</v>
      </c>
      <c r="BI107" s="138">
        <f>IF(N107="nulová",J107,0)</f>
        <v>0</v>
      </c>
      <c r="BJ107" s="14" t="s">
        <v>89</v>
      </c>
      <c r="BK107" s="138">
        <f>ROUND(I107*H107,2)</f>
        <v>-565</v>
      </c>
      <c r="BL107" s="14" t="s">
        <v>174</v>
      </c>
      <c r="BM107" s="137" t="s">
        <v>470</v>
      </c>
    </row>
    <row r="108" spans="2:65" s="1" customFormat="1" ht="37.9" customHeight="1">
      <c r="B108" s="27"/>
      <c r="C108" s="126" t="s">
        <v>280</v>
      </c>
      <c r="D108" s="126" t="s">
        <v>170</v>
      </c>
      <c r="E108" s="127" t="s">
        <v>281</v>
      </c>
      <c r="F108" s="128" t="s">
        <v>282</v>
      </c>
      <c r="G108" s="129" t="s">
        <v>274</v>
      </c>
      <c r="H108" s="130">
        <v>-1</v>
      </c>
      <c r="I108" s="131">
        <v>565</v>
      </c>
      <c r="J108" s="131">
        <f>ROUND(I108*H108,2)</f>
        <v>-565</v>
      </c>
      <c r="K108" s="132"/>
      <c r="L108" s="27"/>
      <c r="M108" s="133" t="s">
        <v>44</v>
      </c>
      <c r="N108" s="134" t="s">
        <v>53</v>
      </c>
      <c r="O108" s="135">
        <v>0</v>
      </c>
      <c r="P108" s="135">
        <f>O108*H108</f>
        <v>0</v>
      </c>
      <c r="Q108" s="135">
        <v>0</v>
      </c>
      <c r="R108" s="135">
        <f>Q108*H108</f>
        <v>0</v>
      </c>
      <c r="S108" s="135">
        <v>0</v>
      </c>
      <c r="T108" s="136">
        <f>S108*H108</f>
        <v>0</v>
      </c>
      <c r="AR108" s="137" t="s">
        <v>174</v>
      </c>
      <c r="AT108" s="137" t="s">
        <v>170</v>
      </c>
      <c r="AU108" s="137" t="s">
        <v>91</v>
      </c>
      <c r="AY108" s="14" t="s">
        <v>167</v>
      </c>
      <c r="BE108" s="138">
        <f>IF(N108="základní",J108,0)</f>
        <v>-565</v>
      </c>
      <c r="BF108" s="138">
        <f>IF(N108="snížená",J108,0)</f>
        <v>0</v>
      </c>
      <c r="BG108" s="138">
        <f>IF(N108="zákl. přenesená",J108,0)</f>
        <v>0</v>
      </c>
      <c r="BH108" s="138">
        <f>IF(N108="sníž. přenesená",J108,0)</f>
        <v>0</v>
      </c>
      <c r="BI108" s="138">
        <f>IF(N108="nulová",J108,0)</f>
        <v>0</v>
      </c>
      <c r="BJ108" s="14" t="s">
        <v>89</v>
      </c>
      <c r="BK108" s="138">
        <f>ROUND(I108*H108,2)</f>
        <v>-565</v>
      </c>
      <c r="BL108" s="14" t="s">
        <v>174</v>
      </c>
      <c r="BM108" s="137" t="s">
        <v>471</v>
      </c>
    </row>
    <row r="109" spans="2:65" s="11" customFormat="1" ht="22.9" customHeight="1">
      <c r="B109" s="115"/>
      <c r="D109" s="116" t="s">
        <v>81</v>
      </c>
      <c r="E109" s="124" t="s">
        <v>472</v>
      </c>
      <c r="F109" s="124" t="s">
        <v>473</v>
      </c>
      <c r="J109" s="125">
        <f>BK109</f>
        <v>-13797.36</v>
      </c>
      <c r="L109" s="115"/>
      <c r="M109" s="119"/>
      <c r="P109" s="120">
        <f>P110</f>
        <v>0</v>
      </c>
      <c r="R109" s="120">
        <f>R110</f>
        <v>0</v>
      </c>
      <c r="T109" s="121">
        <f>T110</f>
        <v>0</v>
      </c>
      <c r="AR109" s="116" t="s">
        <v>89</v>
      </c>
      <c r="AT109" s="122" t="s">
        <v>81</v>
      </c>
      <c r="AU109" s="122" t="s">
        <v>89</v>
      </c>
      <c r="AY109" s="116" t="s">
        <v>167</v>
      </c>
      <c r="BK109" s="123">
        <f>BK110</f>
        <v>-13797.36</v>
      </c>
    </row>
    <row r="110" spans="2:65" s="1" customFormat="1" ht="24.2" customHeight="1">
      <c r="B110" s="27"/>
      <c r="C110" s="126" t="s">
        <v>430</v>
      </c>
      <c r="D110" s="126" t="s">
        <v>170</v>
      </c>
      <c r="E110" s="127" t="s">
        <v>431</v>
      </c>
      <c r="F110" s="128" t="s">
        <v>432</v>
      </c>
      <c r="G110" s="129" t="s">
        <v>173</v>
      </c>
      <c r="H110" s="130">
        <v>-24</v>
      </c>
      <c r="I110" s="131">
        <v>574.89</v>
      </c>
      <c r="J110" s="131">
        <f>ROUND(I110*H110,2)</f>
        <v>-13797.36</v>
      </c>
      <c r="K110" s="132"/>
      <c r="L110" s="27"/>
      <c r="M110" s="133" t="s">
        <v>44</v>
      </c>
      <c r="N110" s="134" t="s">
        <v>53</v>
      </c>
      <c r="O110" s="135">
        <v>0</v>
      </c>
      <c r="P110" s="135">
        <f>O110*H110</f>
        <v>0</v>
      </c>
      <c r="Q110" s="135">
        <v>0</v>
      </c>
      <c r="R110" s="135">
        <f>Q110*H110</f>
        <v>0</v>
      </c>
      <c r="S110" s="135">
        <v>0</v>
      </c>
      <c r="T110" s="136">
        <f>S110*H110</f>
        <v>0</v>
      </c>
      <c r="AR110" s="137" t="s">
        <v>174</v>
      </c>
      <c r="AT110" s="137" t="s">
        <v>170</v>
      </c>
      <c r="AU110" s="137" t="s">
        <v>91</v>
      </c>
      <c r="AY110" s="14" t="s">
        <v>167</v>
      </c>
      <c r="BE110" s="138">
        <f>IF(N110="základní",J110,0)</f>
        <v>-13797.36</v>
      </c>
      <c r="BF110" s="138">
        <f>IF(N110="snížená",J110,0)</f>
        <v>0</v>
      </c>
      <c r="BG110" s="138">
        <f>IF(N110="zákl. přenesená",J110,0)</f>
        <v>0</v>
      </c>
      <c r="BH110" s="138">
        <f>IF(N110="sníž. přenesená",J110,0)</f>
        <v>0</v>
      </c>
      <c r="BI110" s="138">
        <f>IF(N110="nulová",J110,0)</f>
        <v>0</v>
      </c>
      <c r="BJ110" s="14" t="s">
        <v>89</v>
      </c>
      <c r="BK110" s="138">
        <f>ROUND(I110*H110,2)</f>
        <v>-13797.36</v>
      </c>
      <c r="BL110" s="14" t="s">
        <v>174</v>
      </c>
      <c r="BM110" s="137" t="s">
        <v>474</v>
      </c>
    </row>
    <row r="111" spans="2:65" s="11" customFormat="1" ht="22.9" customHeight="1">
      <c r="B111" s="115"/>
      <c r="D111" s="116" t="s">
        <v>81</v>
      </c>
      <c r="E111" s="124" t="s">
        <v>475</v>
      </c>
      <c r="F111" s="124" t="s">
        <v>476</v>
      </c>
      <c r="J111" s="125">
        <f>BK111</f>
        <v>-363.6</v>
      </c>
      <c r="L111" s="115"/>
      <c r="M111" s="119"/>
      <c r="P111" s="120">
        <f>P112</f>
        <v>0</v>
      </c>
      <c r="R111" s="120">
        <f>R112</f>
        <v>0</v>
      </c>
      <c r="T111" s="121">
        <f>T112</f>
        <v>0</v>
      </c>
      <c r="AR111" s="116" t="s">
        <v>89</v>
      </c>
      <c r="AT111" s="122" t="s">
        <v>81</v>
      </c>
      <c r="AU111" s="122" t="s">
        <v>89</v>
      </c>
      <c r="AY111" s="116" t="s">
        <v>167</v>
      </c>
      <c r="BK111" s="123">
        <f>BK112</f>
        <v>-363.6</v>
      </c>
    </row>
    <row r="112" spans="2:65" s="1" customFormat="1" ht="16.5" customHeight="1">
      <c r="B112" s="27"/>
      <c r="C112" s="126" t="s">
        <v>329</v>
      </c>
      <c r="D112" s="126" t="s">
        <v>170</v>
      </c>
      <c r="E112" s="127" t="s">
        <v>330</v>
      </c>
      <c r="F112" s="128" t="s">
        <v>331</v>
      </c>
      <c r="G112" s="129" t="s">
        <v>332</v>
      </c>
      <c r="H112" s="130">
        <v>-10</v>
      </c>
      <c r="I112" s="131">
        <v>36.36</v>
      </c>
      <c r="J112" s="131">
        <f>ROUND(I112*H112,2)</f>
        <v>-363.6</v>
      </c>
      <c r="K112" s="132"/>
      <c r="L112" s="27"/>
      <c r="M112" s="133" t="s">
        <v>44</v>
      </c>
      <c r="N112" s="134" t="s">
        <v>53</v>
      </c>
      <c r="O112" s="135">
        <v>0</v>
      </c>
      <c r="P112" s="135">
        <f>O112*H112</f>
        <v>0</v>
      </c>
      <c r="Q112" s="135">
        <v>0</v>
      </c>
      <c r="R112" s="135">
        <f>Q112*H112</f>
        <v>0</v>
      </c>
      <c r="S112" s="135">
        <v>0</v>
      </c>
      <c r="T112" s="136">
        <f>S112*H112</f>
        <v>0</v>
      </c>
      <c r="AR112" s="137" t="s">
        <v>174</v>
      </c>
      <c r="AT112" s="137" t="s">
        <v>170</v>
      </c>
      <c r="AU112" s="137" t="s">
        <v>91</v>
      </c>
      <c r="AY112" s="14" t="s">
        <v>167</v>
      </c>
      <c r="BE112" s="138">
        <f>IF(N112="základní",J112,0)</f>
        <v>-363.6</v>
      </c>
      <c r="BF112" s="138">
        <f>IF(N112="snížená",J112,0)</f>
        <v>0</v>
      </c>
      <c r="BG112" s="138">
        <f>IF(N112="zákl. přenesená",J112,0)</f>
        <v>0</v>
      </c>
      <c r="BH112" s="138">
        <f>IF(N112="sníž. přenesená",J112,0)</f>
        <v>0</v>
      </c>
      <c r="BI112" s="138">
        <f>IF(N112="nulová",J112,0)</f>
        <v>0</v>
      </c>
      <c r="BJ112" s="14" t="s">
        <v>89</v>
      </c>
      <c r="BK112" s="138">
        <f>ROUND(I112*H112,2)</f>
        <v>-363.6</v>
      </c>
      <c r="BL112" s="14" t="s">
        <v>174</v>
      </c>
      <c r="BM112" s="137" t="s">
        <v>477</v>
      </c>
    </row>
    <row r="113" spans="2:65" s="11" customFormat="1" ht="22.9" customHeight="1">
      <c r="B113" s="115"/>
      <c r="D113" s="116" t="s">
        <v>81</v>
      </c>
      <c r="E113" s="124" t="s">
        <v>478</v>
      </c>
      <c r="F113" s="124" t="s">
        <v>479</v>
      </c>
      <c r="J113" s="125">
        <f>BK113</f>
        <v>-1534.1599999999999</v>
      </c>
      <c r="L113" s="115"/>
      <c r="M113" s="119"/>
      <c r="P113" s="120">
        <f>SUM(P114:P116)</f>
        <v>0</v>
      </c>
      <c r="R113" s="120">
        <f>SUM(R114:R116)</f>
        <v>0</v>
      </c>
      <c r="T113" s="121">
        <f>SUM(T114:T116)</f>
        <v>0</v>
      </c>
      <c r="AR113" s="116" t="s">
        <v>89</v>
      </c>
      <c r="AT113" s="122" t="s">
        <v>81</v>
      </c>
      <c r="AU113" s="122" t="s">
        <v>89</v>
      </c>
      <c r="AY113" s="116" t="s">
        <v>167</v>
      </c>
      <c r="BK113" s="123">
        <f>SUM(BK114:BK116)</f>
        <v>-1534.1599999999999</v>
      </c>
    </row>
    <row r="114" spans="2:65" s="1" customFormat="1" ht="134.25" customHeight="1">
      <c r="B114" s="27"/>
      <c r="C114" s="126" t="s">
        <v>480</v>
      </c>
      <c r="D114" s="126" t="s">
        <v>170</v>
      </c>
      <c r="E114" s="127" t="s">
        <v>481</v>
      </c>
      <c r="F114" s="128" t="s">
        <v>482</v>
      </c>
      <c r="G114" s="129" t="s">
        <v>341</v>
      </c>
      <c r="H114" s="130">
        <v>-4</v>
      </c>
      <c r="I114" s="131">
        <v>77.92</v>
      </c>
      <c r="J114" s="131">
        <f>ROUND(I114*H114,2)</f>
        <v>-311.68</v>
      </c>
      <c r="K114" s="132"/>
      <c r="L114" s="27"/>
      <c r="M114" s="133" t="s">
        <v>44</v>
      </c>
      <c r="N114" s="134" t="s">
        <v>53</v>
      </c>
      <c r="O114" s="135">
        <v>0</v>
      </c>
      <c r="P114" s="135">
        <f>O114*H114</f>
        <v>0</v>
      </c>
      <c r="Q114" s="135">
        <v>0</v>
      </c>
      <c r="R114" s="135">
        <f>Q114*H114</f>
        <v>0</v>
      </c>
      <c r="S114" s="135">
        <v>0</v>
      </c>
      <c r="T114" s="136">
        <f>S114*H114</f>
        <v>0</v>
      </c>
      <c r="AR114" s="137" t="s">
        <v>174</v>
      </c>
      <c r="AT114" s="137" t="s">
        <v>170</v>
      </c>
      <c r="AU114" s="137" t="s">
        <v>91</v>
      </c>
      <c r="AY114" s="14" t="s">
        <v>167</v>
      </c>
      <c r="BE114" s="138">
        <f>IF(N114="základní",J114,0)</f>
        <v>-311.68</v>
      </c>
      <c r="BF114" s="138">
        <f>IF(N114="snížená",J114,0)</f>
        <v>0</v>
      </c>
      <c r="BG114" s="138">
        <f>IF(N114="zákl. přenesená",J114,0)</f>
        <v>0</v>
      </c>
      <c r="BH114" s="138">
        <f>IF(N114="sníž. přenesená",J114,0)</f>
        <v>0</v>
      </c>
      <c r="BI114" s="138">
        <f>IF(N114="nulová",J114,0)</f>
        <v>0</v>
      </c>
      <c r="BJ114" s="14" t="s">
        <v>89</v>
      </c>
      <c r="BK114" s="138">
        <f>ROUND(I114*H114,2)</f>
        <v>-311.68</v>
      </c>
      <c r="BL114" s="14" t="s">
        <v>174</v>
      </c>
      <c r="BM114" s="137" t="s">
        <v>483</v>
      </c>
    </row>
    <row r="115" spans="2:65" s="1" customFormat="1" ht="24.2" customHeight="1">
      <c r="B115" s="27"/>
      <c r="C115" s="126" t="s">
        <v>343</v>
      </c>
      <c r="D115" s="126" t="s">
        <v>170</v>
      </c>
      <c r="E115" s="127" t="s">
        <v>344</v>
      </c>
      <c r="F115" s="128" t="s">
        <v>345</v>
      </c>
      <c r="G115" s="129" t="s">
        <v>341</v>
      </c>
      <c r="H115" s="130">
        <v>-20</v>
      </c>
      <c r="I115" s="131">
        <v>50.07</v>
      </c>
      <c r="J115" s="131">
        <f>ROUND(I115*H115,2)</f>
        <v>-1001.4</v>
      </c>
      <c r="K115" s="132"/>
      <c r="L115" s="27"/>
      <c r="M115" s="133" t="s">
        <v>44</v>
      </c>
      <c r="N115" s="134" t="s">
        <v>53</v>
      </c>
      <c r="O115" s="135">
        <v>0</v>
      </c>
      <c r="P115" s="135">
        <f>O115*H115</f>
        <v>0</v>
      </c>
      <c r="Q115" s="135">
        <v>0</v>
      </c>
      <c r="R115" s="135">
        <f>Q115*H115</f>
        <v>0</v>
      </c>
      <c r="S115" s="135">
        <v>0</v>
      </c>
      <c r="T115" s="136">
        <f>S115*H115</f>
        <v>0</v>
      </c>
      <c r="AR115" s="137" t="s">
        <v>174</v>
      </c>
      <c r="AT115" s="137" t="s">
        <v>170</v>
      </c>
      <c r="AU115" s="137" t="s">
        <v>91</v>
      </c>
      <c r="AY115" s="14" t="s">
        <v>167</v>
      </c>
      <c r="BE115" s="138">
        <f>IF(N115="základní",J115,0)</f>
        <v>-1001.4</v>
      </c>
      <c r="BF115" s="138">
        <f>IF(N115="snížená",J115,0)</f>
        <v>0</v>
      </c>
      <c r="BG115" s="138">
        <f>IF(N115="zákl. přenesená",J115,0)</f>
        <v>0</v>
      </c>
      <c r="BH115" s="138">
        <f>IF(N115="sníž. přenesená",J115,0)</f>
        <v>0</v>
      </c>
      <c r="BI115" s="138">
        <f>IF(N115="nulová",J115,0)</f>
        <v>0</v>
      </c>
      <c r="BJ115" s="14" t="s">
        <v>89</v>
      </c>
      <c r="BK115" s="138">
        <f>ROUND(I115*H115,2)</f>
        <v>-1001.4</v>
      </c>
      <c r="BL115" s="14" t="s">
        <v>174</v>
      </c>
      <c r="BM115" s="137" t="s">
        <v>484</v>
      </c>
    </row>
    <row r="116" spans="2:65" s="1" customFormat="1" ht="24.2" customHeight="1">
      <c r="B116" s="27"/>
      <c r="C116" s="126" t="s">
        <v>347</v>
      </c>
      <c r="D116" s="126" t="s">
        <v>170</v>
      </c>
      <c r="E116" s="127" t="s">
        <v>348</v>
      </c>
      <c r="F116" s="128" t="s">
        <v>349</v>
      </c>
      <c r="G116" s="129" t="s">
        <v>341</v>
      </c>
      <c r="H116" s="130">
        <v>-2</v>
      </c>
      <c r="I116" s="131">
        <v>110.54</v>
      </c>
      <c r="J116" s="131">
        <f>ROUND(I116*H116,2)</f>
        <v>-221.08</v>
      </c>
      <c r="K116" s="132"/>
      <c r="L116" s="27"/>
      <c r="M116" s="133" t="s">
        <v>44</v>
      </c>
      <c r="N116" s="134" t="s">
        <v>53</v>
      </c>
      <c r="O116" s="135">
        <v>0</v>
      </c>
      <c r="P116" s="135">
        <f>O116*H116</f>
        <v>0</v>
      </c>
      <c r="Q116" s="135">
        <v>0</v>
      </c>
      <c r="R116" s="135">
        <f>Q116*H116</f>
        <v>0</v>
      </c>
      <c r="S116" s="135">
        <v>0</v>
      </c>
      <c r="T116" s="136">
        <f>S116*H116</f>
        <v>0</v>
      </c>
      <c r="AR116" s="137" t="s">
        <v>174</v>
      </c>
      <c r="AT116" s="137" t="s">
        <v>170</v>
      </c>
      <c r="AU116" s="137" t="s">
        <v>91</v>
      </c>
      <c r="AY116" s="14" t="s">
        <v>167</v>
      </c>
      <c r="BE116" s="138">
        <f>IF(N116="základní",J116,0)</f>
        <v>-221.08</v>
      </c>
      <c r="BF116" s="138">
        <f>IF(N116="snížená",J116,0)</f>
        <v>0</v>
      </c>
      <c r="BG116" s="138">
        <f>IF(N116="zákl. přenesená",J116,0)</f>
        <v>0</v>
      </c>
      <c r="BH116" s="138">
        <f>IF(N116="sníž. přenesená",J116,0)</f>
        <v>0</v>
      </c>
      <c r="BI116" s="138">
        <f>IF(N116="nulová",J116,0)</f>
        <v>0</v>
      </c>
      <c r="BJ116" s="14" t="s">
        <v>89</v>
      </c>
      <c r="BK116" s="138">
        <f>ROUND(I116*H116,2)</f>
        <v>-221.08</v>
      </c>
      <c r="BL116" s="14" t="s">
        <v>174</v>
      </c>
      <c r="BM116" s="137" t="s">
        <v>485</v>
      </c>
    </row>
    <row r="117" spans="2:65" s="11" customFormat="1" ht="25.9" customHeight="1">
      <c r="B117" s="115"/>
      <c r="D117" s="116" t="s">
        <v>81</v>
      </c>
      <c r="E117" s="117" t="s">
        <v>486</v>
      </c>
      <c r="F117" s="117" t="s">
        <v>487</v>
      </c>
      <c r="J117" s="118">
        <f>BK117</f>
        <v>-97856.639999999999</v>
      </c>
      <c r="L117" s="115"/>
      <c r="M117" s="119"/>
      <c r="P117" s="120">
        <f>P118</f>
        <v>0</v>
      </c>
      <c r="R117" s="120">
        <f>R118</f>
        <v>0</v>
      </c>
      <c r="T117" s="121">
        <f>T118</f>
        <v>0</v>
      </c>
      <c r="AR117" s="116" t="s">
        <v>89</v>
      </c>
      <c r="AT117" s="122" t="s">
        <v>81</v>
      </c>
      <c r="AU117" s="122" t="s">
        <v>82</v>
      </c>
      <c r="AY117" s="116" t="s">
        <v>167</v>
      </c>
      <c r="BK117" s="123">
        <f>BK118</f>
        <v>-97856.639999999999</v>
      </c>
    </row>
    <row r="118" spans="2:65" s="11" customFormat="1" ht="22.9" customHeight="1">
      <c r="B118" s="115"/>
      <c r="D118" s="116" t="s">
        <v>81</v>
      </c>
      <c r="E118" s="124" t="s">
        <v>488</v>
      </c>
      <c r="F118" s="124" t="s">
        <v>489</v>
      </c>
      <c r="J118" s="125">
        <f>BK118</f>
        <v>-97856.639999999999</v>
      </c>
      <c r="L118" s="115"/>
      <c r="M118" s="119"/>
      <c r="P118" s="120">
        <f>P119</f>
        <v>0</v>
      </c>
      <c r="R118" s="120">
        <f>R119</f>
        <v>0</v>
      </c>
      <c r="T118" s="121">
        <f>T119</f>
        <v>0</v>
      </c>
      <c r="AR118" s="116" t="s">
        <v>89</v>
      </c>
      <c r="AT118" s="122" t="s">
        <v>81</v>
      </c>
      <c r="AU118" s="122" t="s">
        <v>89</v>
      </c>
      <c r="AY118" s="116" t="s">
        <v>167</v>
      </c>
      <c r="BK118" s="123">
        <f>BK119</f>
        <v>-97856.639999999999</v>
      </c>
    </row>
    <row r="119" spans="2:65" s="11" customFormat="1" ht="20.85" customHeight="1">
      <c r="B119" s="115"/>
      <c r="D119" s="116" t="s">
        <v>81</v>
      </c>
      <c r="E119" s="124" t="s">
        <v>174</v>
      </c>
      <c r="F119" s="124" t="s">
        <v>490</v>
      </c>
      <c r="J119" s="125">
        <f>BK119</f>
        <v>-97856.639999999999</v>
      </c>
      <c r="L119" s="115"/>
      <c r="M119" s="119"/>
      <c r="P119" s="120">
        <f>P120+P123+P125</f>
        <v>0</v>
      </c>
      <c r="R119" s="120">
        <f>R120+R123+R125</f>
        <v>0</v>
      </c>
      <c r="T119" s="121">
        <f>T120+T123+T125</f>
        <v>0</v>
      </c>
      <c r="AR119" s="116" t="s">
        <v>89</v>
      </c>
      <c r="AT119" s="122" t="s">
        <v>81</v>
      </c>
      <c r="AU119" s="122" t="s">
        <v>91</v>
      </c>
      <c r="AY119" s="116" t="s">
        <v>167</v>
      </c>
      <c r="BK119" s="123">
        <f>BK120+BK123+BK125</f>
        <v>-97856.639999999999</v>
      </c>
    </row>
    <row r="120" spans="2:65" s="12" customFormat="1" ht="20.85" customHeight="1">
      <c r="B120" s="139"/>
      <c r="D120" s="140" t="s">
        <v>81</v>
      </c>
      <c r="E120" s="140" t="s">
        <v>491</v>
      </c>
      <c r="F120" s="140" t="s">
        <v>492</v>
      </c>
      <c r="J120" s="141">
        <f>BK120</f>
        <v>-33056.639999999999</v>
      </c>
      <c r="L120" s="139"/>
      <c r="M120" s="142"/>
      <c r="P120" s="143">
        <f>SUM(P121:P122)</f>
        <v>0</v>
      </c>
      <c r="R120" s="143">
        <f>SUM(R121:R122)</f>
        <v>0</v>
      </c>
      <c r="T120" s="144">
        <f>SUM(T121:T122)</f>
        <v>0</v>
      </c>
      <c r="AR120" s="140" t="s">
        <v>89</v>
      </c>
      <c r="AT120" s="145" t="s">
        <v>81</v>
      </c>
      <c r="AU120" s="145" t="s">
        <v>184</v>
      </c>
      <c r="AY120" s="140" t="s">
        <v>167</v>
      </c>
      <c r="BK120" s="146">
        <f>SUM(BK121:BK122)</f>
        <v>-33056.639999999999</v>
      </c>
    </row>
    <row r="121" spans="2:65" s="1" customFormat="1" ht="49.15" customHeight="1">
      <c r="B121" s="27"/>
      <c r="C121" s="126" t="s">
        <v>493</v>
      </c>
      <c r="D121" s="126" t="s">
        <v>170</v>
      </c>
      <c r="E121" s="127" t="s">
        <v>494</v>
      </c>
      <c r="F121" s="128" t="s">
        <v>495</v>
      </c>
      <c r="G121" s="129" t="s">
        <v>496</v>
      </c>
      <c r="H121" s="130">
        <v>-4</v>
      </c>
      <c r="I121" s="131">
        <v>1250</v>
      </c>
      <c r="J121" s="131">
        <f>ROUND(I121*H121,2)</f>
        <v>-5000</v>
      </c>
      <c r="K121" s="132"/>
      <c r="L121" s="27"/>
      <c r="M121" s="133" t="s">
        <v>44</v>
      </c>
      <c r="N121" s="134" t="s">
        <v>53</v>
      </c>
      <c r="O121" s="135">
        <v>0</v>
      </c>
      <c r="P121" s="135">
        <f>O121*H121</f>
        <v>0</v>
      </c>
      <c r="Q121" s="135">
        <v>0</v>
      </c>
      <c r="R121" s="135">
        <f>Q121*H121</f>
        <v>0</v>
      </c>
      <c r="S121" s="135">
        <v>0</v>
      </c>
      <c r="T121" s="136">
        <f>S121*H121</f>
        <v>0</v>
      </c>
      <c r="AR121" s="137" t="s">
        <v>174</v>
      </c>
      <c r="AT121" s="137" t="s">
        <v>170</v>
      </c>
      <c r="AU121" s="137" t="s">
        <v>174</v>
      </c>
      <c r="AY121" s="14" t="s">
        <v>167</v>
      </c>
      <c r="BE121" s="138">
        <f>IF(N121="základní",J121,0)</f>
        <v>-5000</v>
      </c>
      <c r="BF121" s="138">
        <f>IF(N121="snížená",J121,0)</f>
        <v>0</v>
      </c>
      <c r="BG121" s="138">
        <f>IF(N121="zákl. přenesená",J121,0)</f>
        <v>0</v>
      </c>
      <c r="BH121" s="138">
        <f>IF(N121="sníž. přenesená",J121,0)</f>
        <v>0</v>
      </c>
      <c r="BI121" s="138">
        <f>IF(N121="nulová",J121,0)</f>
        <v>0</v>
      </c>
      <c r="BJ121" s="14" t="s">
        <v>89</v>
      </c>
      <c r="BK121" s="138">
        <f>ROUND(I121*H121,2)</f>
        <v>-5000</v>
      </c>
      <c r="BL121" s="14" t="s">
        <v>174</v>
      </c>
      <c r="BM121" s="137" t="s">
        <v>497</v>
      </c>
    </row>
    <row r="122" spans="2:65" s="1" customFormat="1" ht="44.25" customHeight="1">
      <c r="B122" s="27"/>
      <c r="C122" s="126" t="s">
        <v>255</v>
      </c>
      <c r="D122" s="126" t="s">
        <v>170</v>
      </c>
      <c r="E122" s="127" t="s">
        <v>498</v>
      </c>
      <c r="F122" s="128" t="s">
        <v>499</v>
      </c>
      <c r="G122" s="129" t="s">
        <v>332</v>
      </c>
      <c r="H122" s="130">
        <v>-0.8</v>
      </c>
      <c r="I122" s="131">
        <v>35070.800000000003</v>
      </c>
      <c r="J122" s="131">
        <f>ROUND(I122*H122,2)</f>
        <v>-28056.639999999999</v>
      </c>
      <c r="K122" s="132"/>
      <c r="L122" s="27"/>
      <c r="M122" s="133" t="s">
        <v>44</v>
      </c>
      <c r="N122" s="134" t="s">
        <v>53</v>
      </c>
      <c r="O122" s="135">
        <v>0</v>
      </c>
      <c r="P122" s="135">
        <f>O122*H122</f>
        <v>0</v>
      </c>
      <c r="Q122" s="135">
        <v>0</v>
      </c>
      <c r="R122" s="135">
        <f>Q122*H122</f>
        <v>0</v>
      </c>
      <c r="S122" s="135">
        <v>0</v>
      </c>
      <c r="T122" s="136">
        <f>S122*H122</f>
        <v>0</v>
      </c>
      <c r="AR122" s="137" t="s">
        <v>174</v>
      </c>
      <c r="AT122" s="137" t="s">
        <v>170</v>
      </c>
      <c r="AU122" s="137" t="s">
        <v>174</v>
      </c>
      <c r="AY122" s="14" t="s">
        <v>167</v>
      </c>
      <c r="BE122" s="138">
        <f>IF(N122="základní",J122,0)</f>
        <v>-28056.639999999999</v>
      </c>
      <c r="BF122" s="138">
        <f>IF(N122="snížená",J122,0)</f>
        <v>0</v>
      </c>
      <c r="BG122" s="138">
        <f>IF(N122="zákl. přenesená",J122,0)</f>
        <v>0</v>
      </c>
      <c r="BH122" s="138">
        <f>IF(N122="sníž. přenesená",J122,0)</f>
        <v>0</v>
      </c>
      <c r="BI122" s="138">
        <f>IF(N122="nulová",J122,0)</f>
        <v>0</v>
      </c>
      <c r="BJ122" s="14" t="s">
        <v>89</v>
      </c>
      <c r="BK122" s="138">
        <f>ROUND(I122*H122,2)</f>
        <v>-28056.639999999999</v>
      </c>
      <c r="BL122" s="14" t="s">
        <v>174</v>
      </c>
      <c r="BM122" s="137" t="s">
        <v>500</v>
      </c>
    </row>
    <row r="123" spans="2:65" s="12" customFormat="1" ht="20.85" customHeight="1">
      <c r="B123" s="139"/>
      <c r="D123" s="140" t="s">
        <v>81</v>
      </c>
      <c r="E123" s="140" t="s">
        <v>501</v>
      </c>
      <c r="F123" s="140" t="s">
        <v>502</v>
      </c>
      <c r="J123" s="141">
        <f>BK123</f>
        <v>-2400</v>
      </c>
      <c r="L123" s="139"/>
      <c r="M123" s="142"/>
      <c r="P123" s="143">
        <f>P124</f>
        <v>0</v>
      </c>
      <c r="R123" s="143">
        <f>R124</f>
        <v>0</v>
      </c>
      <c r="T123" s="144">
        <f>T124</f>
        <v>0</v>
      </c>
      <c r="AR123" s="140" t="s">
        <v>89</v>
      </c>
      <c r="AT123" s="145" t="s">
        <v>81</v>
      </c>
      <c r="AU123" s="145" t="s">
        <v>184</v>
      </c>
      <c r="AY123" s="140" t="s">
        <v>167</v>
      </c>
      <c r="BK123" s="146">
        <f>BK124</f>
        <v>-2400</v>
      </c>
    </row>
    <row r="124" spans="2:65" s="1" customFormat="1" ht="49.15" customHeight="1">
      <c r="B124" s="27"/>
      <c r="C124" s="126" t="s">
        <v>503</v>
      </c>
      <c r="D124" s="126" t="s">
        <v>170</v>
      </c>
      <c r="E124" s="127" t="s">
        <v>504</v>
      </c>
      <c r="F124" s="128" t="s">
        <v>505</v>
      </c>
      <c r="G124" s="129" t="s">
        <v>332</v>
      </c>
      <c r="H124" s="130">
        <v>-0.8</v>
      </c>
      <c r="I124" s="131">
        <v>3000</v>
      </c>
      <c r="J124" s="131">
        <f>ROUND(I124*H124,2)</f>
        <v>-2400</v>
      </c>
      <c r="K124" s="132"/>
      <c r="L124" s="27"/>
      <c r="M124" s="133" t="s">
        <v>44</v>
      </c>
      <c r="N124" s="134" t="s">
        <v>53</v>
      </c>
      <c r="O124" s="135">
        <v>0</v>
      </c>
      <c r="P124" s="135">
        <f>O124*H124</f>
        <v>0</v>
      </c>
      <c r="Q124" s="135">
        <v>0</v>
      </c>
      <c r="R124" s="135">
        <f>Q124*H124</f>
        <v>0</v>
      </c>
      <c r="S124" s="135">
        <v>0</v>
      </c>
      <c r="T124" s="136">
        <f>S124*H124</f>
        <v>0</v>
      </c>
      <c r="AR124" s="137" t="s">
        <v>174</v>
      </c>
      <c r="AT124" s="137" t="s">
        <v>170</v>
      </c>
      <c r="AU124" s="137" t="s">
        <v>174</v>
      </c>
      <c r="AY124" s="14" t="s">
        <v>167</v>
      </c>
      <c r="BE124" s="138">
        <f>IF(N124="základní",J124,0)</f>
        <v>-2400</v>
      </c>
      <c r="BF124" s="138">
        <f>IF(N124="snížená",J124,0)</f>
        <v>0</v>
      </c>
      <c r="BG124" s="138">
        <f>IF(N124="zákl. přenesená",J124,0)</f>
        <v>0</v>
      </c>
      <c r="BH124" s="138">
        <f>IF(N124="sníž. přenesená",J124,0)</f>
        <v>0</v>
      </c>
      <c r="BI124" s="138">
        <f>IF(N124="nulová",J124,0)</f>
        <v>0</v>
      </c>
      <c r="BJ124" s="14" t="s">
        <v>89</v>
      </c>
      <c r="BK124" s="138">
        <f>ROUND(I124*H124,2)</f>
        <v>-2400</v>
      </c>
      <c r="BL124" s="14" t="s">
        <v>174</v>
      </c>
      <c r="BM124" s="137" t="s">
        <v>506</v>
      </c>
    </row>
    <row r="125" spans="2:65" s="12" customFormat="1" ht="20.85" customHeight="1">
      <c r="B125" s="139"/>
      <c r="D125" s="140" t="s">
        <v>81</v>
      </c>
      <c r="E125" s="140" t="s">
        <v>507</v>
      </c>
      <c r="F125" s="140" t="s">
        <v>508</v>
      </c>
      <c r="J125" s="141">
        <f>BK125</f>
        <v>-62400</v>
      </c>
      <c r="L125" s="139"/>
      <c r="M125" s="142"/>
      <c r="P125" s="143">
        <f>P126</f>
        <v>0</v>
      </c>
      <c r="R125" s="143">
        <f>R126</f>
        <v>0</v>
      </c>
      <c r="T125" s="144">
        <f>T126</f>
        <v>0</v>
      </c>
      <c r="AR125" s="140" t="s">
        <v>190</v>
      </c>
      <c r="AT125" s="145" t="s">
        <v>81</v>
      </c>
      <c r="AU125" s="145" t="s">
        <v>184</v>
      </c>
      <c r="AY125" s="140" t="s">
        <v>167</v>
      </c>
      <c r="BK125" s="146">
        <f>BK126</f>
        <v>-62400</v>
      </c>
    </row>
    <row r="126" spans="2:65" s="1" customFormat="1" ht="16.5" customHeight="1">
      <c r="B126" s="27"/>
      <c r="C126" s="126" t="s">
        <v>509</v>
      </c>
      <c r="D126" s="126" t="s">
        <v>170</v>
      </c>
      <c r="E126" s="127" t="s">
        <v>510</v>
      </c>
      <c r="F126" s="128" t="s">
        <v>511</v>
      </c>
      <c r="G126" s="129" t="s">
        <v>512</v>
      </c>
      <c r="H126" s="130">
        <v>-62400</v>
      </c>
      <c r="I126" s="131">
        <v>1</v>
      </c>
      <c r="J126" s="131">
        <f>ROUND(I126*H126,2)</f>
        <v>-62400</v>
      </c>
      <c r="K126" s="132"/>
      <c r="L126" s="27"/>
      <c r="M126" s="157" t="s">
        <v>44</v>
      </c>
      <c r="N126" s="158" t="s">
        <v>53</v>
      </c>
      <c r="O126" s="159">
        <v>0</v>
      </c>
      <c r="P126" s="159">
        <f>O126*H126</f>
        <v>0</v>
      </c>
      <c r="Q126" s="159">
        <v>0</v>
      </c>
      <c r="R126" s="159">
        <f>Q126*H126</f>
        <v>0</v>
      </c>
      <c r="S126" s="159">
        <v>0</v>
      </c>
      <c r="T126" s="160">
        <f>S126*H126</f>
        <v>0</v>
      </c>
      <c r="AR126" s="137" t="s">
        <v>174</v>
      </c>
      <c r="AT126" s="137" t="s">
        <v>170</v>
      </c>
      <c r="AU126" s="137" t="s">
        <v>174</v>
      </c>
      <c r="AY126" s="14" t="s">
        <v>167</v>
      </c>
      <c r="BE126" s="138">
        <f>IF(N126="základní",J126,0)</f>
        <v>-62400</v>
      </c>
      <c r="BF126" s="138">
        <f>IF(N126="snížená",J126,0)</f>
        <v>0</v>
      </c>
      <c r="BG126" s="138">
        <f>IF(N126="zákl. přenesená",J126,0)</f>
        <v>0</v>
      </c>
      <c r="BH126" s="138">
        <f>IF(N126="sníž. přenesená",J126,0)</f>
        <v>0</v>
      </c>
      <c r="BI126" s="138">
        <f>IF(N126="nulová",J126,0)</f>
        <v>0</v>
      </c>
      <c r="BJ126" s="14" t="s">
        <v>89</v>
      </c>
      <c r="BK126" s="138">
        <f>ROUND(I126*H126,2)</f>
        <v>-62400</v>
      </c>
      <c r="BL126" s="14" t="s">
        <v>174</v>
      </c>
      <c r="BM126" s="137" t="s">
        <v>513</v>
      </c>
    </row>
    <row r="127" spans="2:65" s="1" customFormat="1" ht="6.95" customHeight="1">
      <c r="B127" s="36"/>
      <c r="C127" s="37"/>
      <c r="D127" s="37"/>
      <c r="E127" s="37"/>
      <c r="F127" s="37"/>
      <c r="G127" s="37"/>
      <c r="H127" s="37"/>
      <c r="I127" s="37"/>
      <c r="J127" s="37"/>
      <c r="K127" s="37"/>
      <c r="L127" s="27"/>
    </row>
  </sheetData>
  <sheetProtection algorithmName="SHA-512" hashValue="MDEusfxatXPWuogzy3EcSj5UD0osO2vKzuMiei3HY39VYTNqvSswefiqhkIuH3LZvFCwlOQDVmmIvKXL4zKnrQ==" saltValue="3fc8yb1ORJi+2Ff188sInjUI74TFY2cFPwNXoB4li7cWMCYfhJ0z/5NJ7WZgOO01qvscOC371JeKp1IRdQtiUg==" spinCount="100000" sheet="1" objects="1" scenarios="1" formatColumns="0" formatRows="0" autoFilter="0"/>
  <autoFilter ref="C96:K126" xr:uid="{00000000-0009-0000-0000-000002000000}"/>
  <mergeCells count="11">
    <mergeCell ref="L2:V2"/>
    <mergeCell ref="E52:H52"/>
    <mergeCell ref="E54:H54"/>
    <mergeCell ref="E85:H85"/>
    <mergeCell ref="E87:H87"/>
    <mergeCell ref="E89:H89"/>
    <mergeCell ref="E7:H7"/>
    <mergeCell ref="E9:H9"/>
    <mergeCell ref="E11:H11"/>
    <mergeCell ref="E29:H29"/>
    <mergeCell ref="E50:H50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6</vt:i4>
      </vt:variant>
    </vt:vector>
  </HeadingPairs>
  <TitlesOfParts>
    <vt:vector size="9" baseType="lpstr">
      <vt:lpstr>Rekapitulace stavby</vt:lpstr>
      <vt:lpstr>ZL43a - Nedofaturované po...</vt:lpstr>
      <vt:lpstr>ZL43b - Nedofakturované p...</vt:lpstr>
      <vt:lpstr>'Rekapitulace stavby'!Názvy_tisku</vt:lpstr>
      <vt:lpstr>'ZL43a - Nedofaturované po...'!Názvy_tisku</vt:lpstr>
      <vt:lpstr>'ZL43b - Nedofakturované p...'!Názvy_tisku</vt:lpstr>
      <vt:lpstr>'Rekapitulace stavby'!Oblast_tisku</vt:lpstr>
      <vt:lpstr>'ZL43a - Nedofaturované po...'!Oblast_tisku</vt:lpstr>
      <vt:lpstr>'ZL43b - Nedofakturované p...'!Oblast_tisku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Martenek Tomáš</dc:creator>
  <cp:lastModifiedBy>Mašková Miroslava</cp:lastModifiedBy>
  <cp:lastPrinted>2023-12-18T10:23:00Z</cp:lastPrinted>
  <dcterms:created xsi:type="dcterms:W3CDTF">2023-12-12T13:46:53Z</dcterms:created>
  <dcterms:modified xsi:type="dcterms:W3CDTF">2023-12-18T12:05:18Z</dcterms:modified>
</cp:coreProperties>
</file>