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filterPrivacy="1"/>
  <bookViews>
    <workbookView xWindow="-120" yWindow="-120" windowWidth="29040" windowHeight="15225" tabRatio="899"/>
  </bookViews>
  <sheets>
    <sheet name="ZL-001" sheetId="21" r:id="rId1"/>
    <sheet name="Rekapitulace stavby" sheetId="22" r:id="rId2"/>
    <sheet name="ZL - 01 - Nová stěna na W..." sheetId="23" r:id="rId3"/>
    <sheet name="ZL - 02 - voda ve sklepě" sheetId="24" r:id="rId4"/>
    <sheet name="ZL - 03 - Doplnění vývodů..." sheetId="25" r:id="rId5"/>
    <sheet name="ZL - 04 - Výměna dveřního..." sheetId="26" r:id="rId6"/>
    <sheet name="ZL - 05 - přesun akumulač..." sheetId="27" r:id="rId7"/>
    <sheet name="ZL - 06 - Zazdívka původn..." sheetId="28" r:id="rId8"/>
    <sheet name="ZL - 07 - Demontáž podpůr..." sheetId="29" r:id="rId9"/>
    <sheet name="ZL - 08 - Rozdíl v ceně b..." sheetId="30" r:id="rId10"/>
    <sheet name="ZL - 09 - Výkopy pro výta..." sheetId="31" r:id="rId11"/>
    <sheet name="ZL - 10 - Doplnění pískov..." sheetId="32" r:id="rId12"/>
    <sheet name="ZL - 11 - protiprachová o..." sheetId="33" r:id="rId13"/>
    <sheet name="ZL - 12 - změna podlahy -..." sheetId="34" r:id="rId14"/>
    <sheet name="ZL - 13 - výtahová šachta" sheetId="35" r:id="rId15"/>
    <sheet name="ZL - 14 - slaboproud" sheetId="36" r:id="rId16"/>
    <sheet name="ZL - 15 - elektroinstalac..." sheetId="37" r:id="rId17"/>
    <sheet name="ZL - 16 - změna sanitární..." sheetId="38" r:id="rId18"/>
    <sheet name="ZL - 17 - design výtahu" sheetId="39" r:id="rId19"/>
    <sheet name="ZL - 18 - elektro přívody..." sheetId="40" r:id="rId20"/>
    <sheet name="ZL - 19 - elektro chráníč..." sheetId="41" r:id="rId21"/>
    <sheet name="ZL - 20 - elektro doplněn..." sheetId="42" r:id="rId22"/>
  </sheets>
  <definedNames>
    <definedName name="_xlnm._FilterDatabase" localSheetId="2" hidden="1">'ZL - 01 - Nová stěna na W...'!$C$85:$K$109</definedName>
    <definedName name="_xlnm._FilterDatabase" localSheetId="3" hidden="1">'ZL - 02 - voda ve sklepě'!$C$80:$K$91</definedName>
    <definedName name="_xlnm._FilterDatabase" localSheetId="4" hidden="1">'ZL - 03 - Doplnění vývodů...'!$C$80:$K$84</definedName>
    <definedName name="_xlnm._FilterDatabase" localSheetId="5" hidden="1">'ZL - 04 - Výměna dveřního...'!$C$82:$K$94</definedName>
    <definedName name="_xlnm._FilterDatabase" localSheetId="6" hidden="1">'ZL - 05 - přesun akumulač...'!$C$79:$K$82</definedName>
    <definedName name="_xlnm._FilterDatabase" localSheetId="7" hidden="1">'ZL - 06 - Zazdívka původn...'!$C$83:$K$101</definedName>
    <definedName name="_xlnm._FilterDatabase" localSheetId="8" hidden="1">'ZL - 07 - Demontáž podpůr...'!$C$89:$K$122</definedName>
    <definedName name="_xlnm._FilterDatabase" localSheetId="9" hidden="1">'ZL - 08 - Rozdíl v ceně b...'!$C$82:$K$104</definedName>
    <definedName name="_xlnm._FilterDatabase" localSheetId="10" hidden="1">'ZL - 09 - Výkopy pro výta...'!$C$85:$K$137</definedName>
    <definedName name="_xlnm._FilterDatabase" localSheetId="11" hidden="1">'ZL - 10 - Doplnění pískov...'!$C$81:$K$94</definedName>
    <definedName name="_xlnm._FilterDatabase" localSheetId="12" hidden="1">'ZL - 11 - protiprachová o...'!$C$80:$K$91</definedName>
    <definedName name="_xlnm._FilterDatabase" localSheetId="13" hidden="1">'ZL - 12 - změna podlahy -...'!$C$84:$K$110</definedName>
    <definedName name="_xlnm._FilterDatabase" localSheetId="14" hidden="1">'ZL - 13 - výtahová šachta'!$C$87:$K$148</definedName>
    <definedName name="_xlnm._FilterDatabase" localSheetId="15" hidden="1">'ZL - 14 - slaboproud'!$C$79:$K$93</definedName>
    <definedName name="_xlnm._FilterDatabase" localSheetId="16" hidden="1">'ZL - 15 - elektroinstalac...'!$C$80:$K$89</definedName>
    <definedName name="_xlnm._FilterDatabase" localSheetId="17" hidden="1">'ZL - 16 - změna sanitární...'!$C$80:$K$92</definedName>
    <definedName name="_xlnm._FilterDatabase" localSheetId="18" hidden="1">'ZL - 17 - design výtahu'!$C$80:$K$86</definedName>
    <definedName name="_xlnm._FilterDatabase" localSheetId="19" hidden="1">'ZL - 18 - elektro přívody...'!$C$80:$K$86</definedName>
    <definedName name="_xlnm._FilterDatabase" localSheetId="20" hidden="1">'ZL - 19 - elektro chráníč...'!$C$80:$K$85</definedName>
    <definedName name="_xlnm._FilterDatabase" localSheetId="21" hidden="1">'ZL - 20 - elektro doplněn...'!$C$80:$K$86</definedName>
    <definedName name="_xlnm.Print_Titles" localSheetId="1">'Rekapitulace stavby'!$52:$52</definedName>
    <definedName name="_xlnm.Print_Titles" localSheetId="2">'ZL - 01 - Nová stěna na W...'!$85:$85</definedName>
    <definedName name="_xlnm.Print_Titles" localSheetId="3">'ZL - 02 - voda ve sklepě'!$80:$80</definedName>
    <definedName name="_xlnm.Print_Titles" localSheetId="4">'ZL - 03 - Doplnění vývodů...'!$80:$80</definedName>
    <definedName name="_xlnm.Print_Titles" localSheetId="5">'ZL - 04 - Výměna dveřního...'!$82:$82</definedName>
    <definedName name="_xlnm.Print_Titles" localSheetId="6">'ZL - 05 - přesun akumulač...'!$79:$79</definedName>
    <definedName name="_xlnm.Print_Titles" localSheetId="7">'ZL - 06 - Zazdívka původn...'!$83:$83</definedName>
    <definedName name="_xlnm.Print_Titles" localSheetId="8">'ZL - 07 - Demontáž podpůr...'!$89:$89</definedName>
    <definedName name="_xlnm.Print_Titles" localSheetId="9">'ZL - 08 - Rozdíl v ceně b...'!$82:$82</definedName>
    <definedName name="_xlnm.Print_Titles" localSheetId="10">'ZL - 09 - Výkopy pro výta...'!$85:$85</definedName>
    <definedName name="_xlnm.Print_Titles" localSheetId="11">'ZL - 10 - Doplnění pískov...'!$81:$81</definedName>
    <definedName name="_xlnm.Print_Titles" localSheetId="12">'ZL - 11 - protiprachová o...'!$80:$80</definedName>
    <definedName name="_xlnm.Print_Titles" localSheetId="13">'ZL - 12 - změna podlahy -...'!$84:$84</definedName>
    <definedName name="_xlnm.Print_Titles" localSheetId="14">'ZL - 13 - výtahová šachta'!$87:$87</definedName>
    <definedName name="_xlnm.Print_Titles" localSheetId="15">'ZL - 14 - slaboproud'!$79:$79</definedName>
    <definedName name="_xlnm.Print_Titles" localSheetId="16">'ZL - 15 - elektroinstalac...'!$80:$80</definedName>
    <definedName name="_xlnm.Print_Titles" localSheetId="17">'ZL - 16 - změna sanitární...'!$80:$80</definedName>
    <definedName name="_xlnm.Print_Titles" localSheetId="18">'ZL - 17 - design výtahu'!$80:$80</definedName>
    <definedName name="_xlnm.Print_Titles" localSheetId="19">'ZL - 18 - elektro přívody...'!$80:$80</definedName>
    <definedName name="_xlnm.Print_Titles" localSheetId="20">'ZL - 19 - elektro chráníč...'!$80:$80</definedName>
    <definedName name="_xlnm.Print_Titles" localSheetId="21">'ZL - 20 - elektro doplněn...'!$80:$80</definedName>
    <definedName name="_xlnm.Print_Area" localSheetId="1">'Rekapitulace stavby'!$D$4:$AO$36,'Rekapitulace stavby'!$C$42:$AQ$75</definedName>
    <definedName name="_xlnm.Print_Area" localSheetId="2">'ZL - 01 - Nová stěna na W...'!$C$73:$J$109</definedName>
    <definedName name="_xlnm.Print_Area" localSheetId="3">'ZL - 02 - voda ve sklepě'!$C$68:$J$91</definedName>
    <definedName name="_xlnm.Print_Area" localSheetId="4">'ZL - 03 - Doplnění vývodů...'!$C$68:$J$84</definedName>
    <definedName name="_xlnm.Print_Area" localSheetId="5">'ZL - 04 - Výměna dveřního...'!$C$70:$J$94</definedName>
    <definedName name="_xlnm.Print_Area" localSheetId="6">'ZL - 05 - přesun akumulač...'!$C$67:$J$82</definedName>
    <definedName name="_xlnm.Print_Area" localSheetId="7">'ZL - 06 - Zazdívka původn...'!$C$71:$J$101</definedName>
    <definedName name="_xlnm.Print_Area" localSheetId="8">'ZL - 07 - Demontáž podpůr...'!$C$77:$J$122</definedName>
    <definedName name="_xlnm.Print_Area" localSheetId="9">'ZL - 08 - Rozdíl v ceně b...'!$C$70:$J$104</definedName>
    <definedName name="_xlnm.Print_Area" localSheetId="10">'ZL - 09 - Výkopy pro výta...'!$C$73:$J$137</definedName>
    <definedName name="_xlnm.Print_Area" localSheetId="11">'ZL - 10 - Doplnění pískov...'!$C$69:$J$94</definedName>
    <definedName name="_xlnm.Print_Area" localSheetId="12">'ZL - 11 - protiprachová o...'!$C$68:$J$91</definedName>
    <definedName name="_xlnm.Print_Area" localSheetId="13">'ZL - 12 - změna podlahy -...'!$C$72:$J$110</definedName>
    <definedName name="_xlnm.Print_Area" localSheetId="14">'ZL - 13 - výtahová šachta'!$C$75:$J$148</definedName>
    <definedName name="_xlnm.Print_Area" localSheetId="15">'ZL - 14 - slaboproud'!$C$67:$J$93</definedName>
    <definedName name="_xlnm.Print_Area" localSheetId="16">'ZL - 15 - elektroinstalac...'!$C$68:$J$89</definedName>
    <definedName name="_xlnm.Print_Area" localSheetId="17">'ZL - 16 - změna sanitární...'!$C$68:$J$92</definedName>
    <definedName name="_xlnm.Print_Area" localSheetId="18">'ZL - 17 - design výtahu'!$C$68:$J$86</definedName>
    <definedName name="_xlnm.Print_Area" localSheetId="19">'ZL - 18 - elektro přívody...'!$C$68:$J$86</definedName>
    <definedName name="_xlnm.Print_Area" localSheetId="20">'ZL - 19 - elektro chráníč...'!$C$68:$J$85</definedName>
    <definedName name="_xlnm.Print_Area" localSheetId="21">'ZL - 20 - elektro doplněn...'!$C$68:$J$86</definedName>
    <definedName name="_xlnm.Print_Area" localSheetId="0">'ZL-001'!$B$2:$G$67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K86" i="42" l="1"/>
  <c r="BI86" i="42"/>
  <c r="BH86" i="42"/>
  <c r="BG86" i="42"/>
  <c r="BF86" i="42"/>
  <c r="BE86" i="42"/>
  <c r="T86" i="42"/>
  <c r="R86" i="42"/>
  <c r="P86" i="42"/>
  <c r="J86" i="42"/>
  <c r="BK85" i="42"/>
  <c r="BI85" i="42"/>
  <c r="BH85" i="42"/>
  <c r="BG85" i="42"/>
  <c r="BF85" i="42"/>
  <c r="T85" i="42"/>
  <c r="R85" i="42"/>
  <c r="P85" i="42"/>
  <c r="J85" i="42"/>
  <c r="BE85" i="42" s="1"/>
  <c r="BK84" i="42"/>
  <c r="BK83" i="42" s="1"/>
  <c r="BI84" i="42"/>
  <c r="BH84" i="42"/>
  <c r="BG84" i="42"/>
  <c r="BF84" i="42"/>
  <c r="T84" i="42"/>
  <c r="R84" i="42"/>
  <c r="P84" i="42"/>
  <c r="P83" i="42" s="1"/>
  <c r="P82" i="42" s="1"/>
  <c r="P81" i="42" s="1"/>
  <c r="AU74" i="22" s="1"/>
  <c r="J84" i="42"/>
  <c r="BE84" i="42" s="1"/>
  <c r="T83" i="42"/>
  <c r="T82" i="42" s="1"/>
  <c r="T81" i="42" s="1"/>
  <c r="J78" i="42"/>
  <c r="F78" i="42"/>
  <c r="J77" i="42"/>
  <c r="F77" i="42"/>
  <c r="F75" i="42"/>
  <c r="E73" i="42"/>
  <c r="J55" i="42"/>
  <c r="F55" i="42"/>
  <c r="J54" i="42"/>
  <c r="F54" i="42"/>
  <c r="F52" i="42"/>
  <c r="E50" i="42"/>
  <c r="J37" i="42"/>
  <c r="F37" i="42"/>
  <c r="J36" i="42"/>
  <c r="F36" i="42"/>
  <c r="J35" i="42"/>
  <c r="F35" i="42"/>
  <c r="BB74" i="22" s="1"/>
  <c r="J34" i="42"/>
  <c r="F34" i="42"/>
  <c r="BA74" i="22" s="1"/>
  <c r="J12" i="42"/>
  <c r="J52" i="42" s="1"/>
  <c r="E7" i="42"/>
  <c r="E71" i="42" s="1"/>
  <c r="BK85" i="41"/>
  <c r="BI85" i="41"/>
  <c r="BH85" i="41"/>
  <c r="BG85" i="41"/>
  <c r="F35" i="41" s="1"/>
  <c r="BB73" i="22" s="1"/>
  <c r="BF85" i="41"/>
  <c r="T85" i="41"/>
  <c r="R85" i="41"/>
  <c r="P85" i="41"/>
  <c r="J85" i="41"/>
  <c r="BE85" i="41" s="1"/>
  <c r="BK84" i="41"/>
  <c r="BI84" i="41"/>
  <c r="BH84" i="41"/>
  <c r="F36" i="41" s="1"/>
  <c r="BC73" i="22" s="1"/>
  <c r="BG84" i="41"/>
  <c r="BF84" i="41"/>
  <c r="T84" i="41"/>
  <c r="R84" i="41"/>
  <c r="R83" i="41" s="1"/>
  <c r="R82" i="41" s="1"/>
  <c r="R81" i="41" s="1"/>
  <c r="P84" i="41"/>
  <c r="J84" i="41"/>
  <c r="BE84" i="41" s="1"/>
  <c r="BK83" i="41"/>
  <c r="BK82" i="41" s="1"/>
  <c r="J78" i="41"/>
  <c r="F78" i="41"/>
  <c r="J77" i="41"/>
  <c r="F77" i="41"/>
  <c r="F75" i="41"/>
  <c r="E73" i="41"/>
  <c r="E71" i="41"/>
  <c r="J55" i="41"/>
  <c r="F55" i="41"/>
  <c r="J54" i="41"/>
  <c r="F54" i="41"/>
  <c r="J52" i="41"/>
  <c r="F52" i="41"/>
  <c r="E50" i="41"/>
  <c r="J37" i="41"/>
  <c r="F37" i="41"/>
  <c r="BD73" i="22" s="1"/>
  <c r="J36" i="41"/>
  <c r="J35" i="41"/>
  <c r="J12" i="41"/>
  <c r="J75" i="41" s="1"/>
  <c r="E7" i="41"/>
  <c r="E48" i="41" s="1"/>
  <c r="BK86" i="40"/>
  <c r="BI86" i="40"/>
  <c r="BH86" i="40"/>
  <c r="BG86" i="40"/>
  <c r="BF86" i="40"/>
  <c r="T86" i="40"/>
  <c r="R86" i="40"/>
  <c r="P86" i="40"/>
  <c r="J86" i="40"/>
  <c r="BE86" i="40" s="1"/>
  <c r="BK85" i="40"/>
  <c r="BI85" i="40"/>
  <c r="F37" i="40" s="1"/>
  <c r="BD72" i="22" s="1"/>
  <c r="BH85" i="40"/>
  <c r="F36" i="40" s="1"/>
  <c r="BC72" i="22" s="1"/>
  <c r="BG85" i="40"/>
  <c r="F35" i="40" s="1"/>
  <c r="BB72" i="22" s="1"/>
  <c r="BF85" i="40"/>
  <c r="T85" i="40"/>
  <c r="R85" i="40"/>
  <c r="R83" i="40" s="1"/>
  <c r="R82" i="40" s="1"/>
  <c r="R81" i="40" s="1"/>
  <c r="P85" i="40"/>
  <c r="J85" i="40"/>
  <c r="BE85" i="40" s="1"/>
  <c r="BK84" i="40"/>
  <c r="BI84" i="40"/>
  <c r="BH84" i="40"/>
  <c r="BG84" i="40"/>
  <c r="BF84" i="40"/>
  <c r="J34" i="40" s="1"/>
  <c r="T84" i="40"/>
  <c r="R84" i="40"/>
  <c r="P84" i="40"/>
  <c r="P83" i="40" s="1"/>
  <c r="P82" i="40" s="1"/>
  <c r="P81" i="40" s="1"/>
  <c r="AU72" i="22" s="1"/>
  <c r="J84" i="40"/>
  <c r="BE84" i="40" s="1"/>
  <c r="J78" i="40"/>
  <c r="F78" i="40"/>
  <c r="J77" i="40"/>
  <c r="F77" i="40"/>
  <c r="F75" i="40"/>
  <c r="E73" i="40"/>
  <c r="J55" i="40"/>
  <c r="F55" i="40"/>
  <c r="J54" i="40"/>
  <c r="F54" i="40"/>
  <c r="F52" i="40"/>
  <c r="E50" i="40"/>
  <c r="E48" i="40"/>
  <c r="J37" i="40"/>
  <c r="J36" i="40"/>
  <c r="J35" i="40"/>
  <c r="J12" i="40"/>
  <c r="E7" i="40"/>
  <c r="E71" i="40" s="1"/>
  <c r="BK86" i="39"/>
  <c r="BI86" i="39"/>
  <c r="BH86" i="39"/>
  <c r="F36" i="39" s="1"/>
  <c r="BG86" i="39"/>
  <c r="BF86" i="39"/>
  <c r="BE86" i="39"/>
  <c r="T86" i="39"/>
  <c r="R86" i="39"/>
  <c r="P86" i="39"/>
  <c r="BK85" i="39"/>
  <c r="BI85" i="39"/>
  <c r="F37" i="39" s="1"/>
  <c r="BH85" i="39"/>
  <c r="BG85" i="39"/>
  <c r="BF85" i="39"/>
  <c r="BE85" i="39"/>
  <c r="T85" i="39"/>
  <c r="R85" i="39"/>
  <c r="P85" i="39"/>
  <c r="BK84" i="39"/>
  <c r="BI84" i="39"/>
  <c r="BH84" i="39"/>
  <c r="BG84" i="39"/>
  <c r="BF84" i="39"/>
  <c r="J34" i="39" s="1"/>
  <c r="AW71" i="22" s="1"/>
  <c r="BE84" i="39"/>
  <c r="T84" i="39"/>
  <c r="R84" i="39"/>
  <c r="P84" i="39"/>
  <c r="P83" i="39" s="1"/>
  <c r="P82" i="39" s="1"/>
  <c r="P81" i="39" s="1"/>
  <c r="AU71" i="22" s="1"/>
  <c r="J78" i="39"/>
  <c r="F78" i="39"/>
  <c r="J77" i="39"/>
  <c r="F77" i="39"/>
  <c r="F75" i="39"/>
  <c r="E73" i="39"/>
  <c r="E71" i="39"/>
  <c r="J61" i="39"/>
  <c r="J60" i="39"/>
  <c r="J59" i="39"/>
  <c r="J55" i="39"/>
  <c r="F55" i="39"/>
  <c r="J54" i="39"/>
  <c r="F54" i="39"/>
  <c r="J52" i="39"/>
  <c r="F52" i="39"/>
  <c r="E50" i="39"/>
  <c r="J37" i="39"/>
  <c r="J36" i="39"/>
  <c r="J35" i="39"/>
  <c r="F35" i="39"/>
  <c r="BB71" i="22" s="1"/>
  <c r="J30" i="39"/>
  <c r="J12" i="39"/>
  <c r="J75" i="39" s="1"/>
  <c r="E7" i="39"/>
  <c r="E48" i="39" s="1"/>
  <c r="BK92" i="38"/>
  <c r="BI92" i="38"/>
  <c r="BH92" i="38"/>
  <c r="BG92" i="38"/>
  <c r="BF92" i="38"/>
  <c r="T92" i="38"/>
  <c r="R92" i="38"/>
  <c r="P92" i="38"/>
  <c r="J92" i="38"/>
  <c r="BE92" i="38" s="1"/>
  <c r="BK91" i="38"/>
  <c r="BI91" i="38"/>
  <c r="BH91" i="38"/>
  <c r="BG91" i="38"/>
  <c r="BF91" i="38"/>
  <c r="T91" i="38"/>
  <c r="R91" i="38"/>
  <c r="P91" i="38"/>
  <c r="J91" i="38"/>
  <c r="BE91" i="38" s="1"/>
  <c r="BK90" i="38"/>
  <c r="BI90" i="38"/>
  <c r="BH90" i="38"/>
  <c r="BG90" i="38"/>
  <c r="BF90" i="38"/>
  <c r="BE90" i="38"/>
  <c r="T90" i="38"/>
  <c r="R90" i="38"/>
  <c r="P90" i="38"/>
  <c r="J90" i="38"/>
  <c r="BK89" i="38"/>
  <c r="BI89" i="38"/>
  <c r="BH89" i="38"/>
  <c r="BG89" i="38"/>
  <c r="BF89" i="38"/>
  <c r="T89" i="38"/>
  <c r="R89" i="38"/>
  <c r="P89" i="38"/>
  <c r="J89" i="38"/>
  <c r="BE89" i="38" s="1"/>
  <c r="BK88" i="38"/>
  <c r="BI88" i="38"/>
  <c r="BH88" i="38"/>
  <c r="BG88" i="38"/>
  <c r="BF88" i="38"/>
  <c r="T88" i="38"/>
  <c r="R88" i="38"/>
  <c r="P88" i="38"/>
  <c r="J88" i="38"/>
  <c r="BE88" i="38" s="1"/>
  <c r="BK87" i="38"/>
  <c r="BI87" i="38"/>
  <c r="BH87" i="38"/>
  <c r="BG87" i="38"/>
  <c r="BF87" i="38"/>
  <c r="T87" i="38"/>
  <c r="R87" i="38"/>
  <c r="P87" i="38"/>
  <c r="J87" i="38"/>
  <c r="BE87" i="38" s="1"/>
  <c r="BK86" i="38"/>
  <c r="BI86" i="38"/>
  <c r="F37" i="38" s="1"/>
  <c r="BD70" i="22" s="1"/>
  <c r="BH86" i="38"/>
  <c r="BG86" i="38"/>
  <c r="BF86" i="38"/>
  <c r="T86" i="38"/>
  <c r="R86" i="38"/>
  <c r="P86" i="38"/>
  <c r="J86" i="38"/>
  <c r="BE86" i="38" s="1"/>
  <c r="BK85" i="38"/>
  <c r="BI85" i="38"/>
  <c r="BH85" i="38"/>
  <c r="BG85" i="38"/>
  <c r="F35" i="38" s="1"/>
  <c r="BB70" i="22" s="1"/>
  <c r="BF85" i="38"/>
  <c r="T85" i="38"/>
  <c r="R85" i="38"/>
  <c r="P85" i="38"/>
  <c r="J85" i="38"/>
  <c r="BE85" i="38" s="1"/>
  <c r="BK84" i="38"/>
  <c r="BK83" i="38" s="1"/>
  <c r="BI84" i="38"/>
  <c r="BH84" i="38"/>
  <c r="BG84" i="38"/>
  <c r="BF84" i="38"/>
  <c r="T84" i="38"/>
  <c r="R84" i="38"/>
  <c r="R83" i="38" s="1"/>
  <c r="R82" i="38" s="1"/>
  <c r="R81" i="38" s="1"/>
  <c r="P84" i="38"/>
  <c r="J84" i="38"/>
  <c r="BE84" i="38" s="1"/>
  <c r="J78" i="38"/>
  <c r="F78" i="38"/>
  <c r="J77" i="38"/>
  <c r="F77" i="38"/>
  <c r="F75" i="38"/>
  <c r="E73" i="38"/>
  <c r="E71" i="38"/>
  <c r="J55" i="38"/>
  <c r="F55" i="38"/>
  <c r="J54" i="38"/>
  <c r="F54" i="38"/>
  <c r="F52" i="38"/>
  <c r="E50" i="38"/>
  <c r="J37" i="38"/>
  <c r="J36" i="38"/>
  <c r="J35" i="38"/>
  <c r="J12" i="38"/>
  <c r="J75" i="38" s="1"/>
  <c r="E7" i="38"/>
  <c r="E48" i="38" s="1"/>
  <c r="BK89" i="37"/>
  <c r="BI89" i="37"/>
  <c r="BH89" i="37"/>
  <c r="BG89" i="37"/>
  <c r="BF89" i="37"/>
  <c r="T89" i="37"/>
  <c r="R89" i="37"/>
  <c r="P89" i="37"/>
  <c r="J89" i="37"/>
  <c r="BE89" i="37" s="1"/>
  <c r="BK88" i="37"/>
  <c r="BI88" i="37"/>
  <c r="BH88" i="37"/>
  <c r="BG88" i="37"/>
  <c r="BF88" i="37"/>
  <c r="T88" i="37"/>
  <c r="R88" i="37"/>
  <c r="P88" i="37"/>
  <c r="J88" i="37"/>
  <c r="BE88" i="37" s="1"/>
  <c r="BK87" i="37"/>
  <c r="BI87" i="37"/>
  <c r="F37" i="37" s="1"/>
  <c r="BD69" i="22" s="1"/>
  <c r="BH87" i="37"/>
  <c r="BG87" i="37"/>
  <c r="BF87" i="37"/>
  <c r="BE87" i="37"/>
  <c r="F33" i="37" s="1"/>
  <c r="AZ69" i="22" s="1"/>
  <c r="T87" i="37"/>
  <c r="R87" i="37"/>
  <c r="P87" i="37"/>
  <c r="J87" i="37"/>
  <c r="BK84" i="37"/>
  <c r="BI84" i="37"/>
  <c r="BH84" i="37"/>
  <c r="BG84" i="37"/>
  <c r="F35" i="37" s="1"/>
  <c r="BB69" i="22" s="1"/>
  <c r="BF84" i="37"/>
  <c r="T84" i="37"/>
  <c r="R84" i="37"/>
  <c r="P84" i="37"/>
  <c r="J84" i="37"/>
  <c r="BE84" i="37" s="1"/>
  <c r="J78" i="37"/>
  <c r="F78" i="37"/>
  <c r="J77" i="37"/>
  <c r="F77" i="37"/>
  <c r="F75" i="37"/>
  <c r="E73" i="37"/>
  <c r="J55" i="37"/>
  <c r="F55" i="37"/>
  <c r="J54" i="37"/>
  <c r="F54" i="37"/>
  <c r="F52" i="37"/>
  <c r="E50" i="37"/>
  <c r="J37" i="37"/>
  <c r="J36" i="37"/>
  <c r="J35" i="37"/>
  <c r="J12" i="37"/>
  <c r="E7" i="37"/>
  <c r="E48" i="37" s="1"/>
  <c r="BK93" i="36"/>
  <c r="BI93" i="36"/>
  <c r="BH93" i="36"/>
  <c r="BG93" i="36"/>
  <c r="BF93" i="36"/>
  <c r="T93" i="36"/>
  <c r="R93" i="36"/>
  <c r="P93" i="36"/>
  <c r="J93" i="36"/>
  <c r="BE93" i="36" s="1"/>
  <c r="BK92" i="36"/>
  <c r="BI92" i="36"/>
  <c r="BH92" i="36"/>
  <c r="BG92" i="36"/>
  <c r="BF92" i="36"/>
  <c r="T92" i="36"/>
  <c r="R92" i="36"/>
  <c r="P92" i="36"/>
  <c r="J92" i="36"/>
  <c r="BE92" i="36" s="1"/>
  <c r="BK91" i="36"/>
  <c r="BI91" i="36"/>
  <c r="BH91" i="36"/>
  <c r="BG91" i="36"/>
  <c r="BF91" i="36"/>
  <c r="T91" i="36"/>
  <c r="R91" i="36"/>
  <c r="P91" i="36"/>
  <c r="J91" i="36"/>
  <c r="BE91" i="36" s="1"/>
  <c r="BK90" i="36"/>
  <c r="BI90" i="36"/>
  <c r="BH90" i="36"/>
  <c r="BG90" i="36"/>
  <c r="BF90" i="36"/>
  <c r="T90" i="36"/>
  <c r="R90" i="36"/>
  <c r="P90" i="36"/>
  <c r="J90" i="36"/>
  <c r="BE90" i="36" s="1"/>
  <c r="BK89" i="36"/>
  <c r="BI89" i="36"/>
  <c r="BH89" i="36"/>
  <c r="BG89" i="36"/>
  <c r="BF89" i="36"/>
  <c r="T89" i="36"/>
  <c r="R89" i="36"/>
  <c r="P89" i="36"/>
  <c r="J89" i="36"/>
  <c r="BE89" i="36" s="1"/>
  <c r="BK88" i="36"/>
  <c r="BI88" i="36"/>
  <c r="BH88" i="36"/>
  <c r="BG88" i="36"/>
  <c r="BF88" i="36"/>
  <c r="BE88" i="36"/>
  <c r="T88" i="36"/>
  <c r="R88" i="36"/>
  <c r="P88" i="36"/>
  <c r="J88" i="36"/>
  <c r="BK87" i="36"/>
  <c r="BI87" i="36"/>
  <c r="BH87" i="36"/>
  <c r="BG87" i="36"/>
  <c r="BF87" i="36"/>
  <c r="T87" i="36"/>
  <c r="R87" i="36"/>
  <c r="P87" i="36"/>
  <c r="J87" i="36"/>
  <c r="BE87" i="36" s="1"/>
  <c r="BK86" i="36"/>
  <c r="BI86" i="36"/>
  <c r="BH86" i="36"/>
  <c r="BG86" i="36"/>
  <c r="BF86" i="36"/>
  <c r="T86" i="36"/>
  <c r="R86" i="36"/>
  <c r="P86" i="36"/>
  <c r="J86" i="36"/>
  <c r="BE86" i="36" s="1"/>
  <c r="BK85" i="36"/>
  <c r="BI85" i="36"/>
  <c r="F37" i="36" s="1"/>
  <c r="BD68" i="22" s="1"/>
  <c r="BH85" i="36"/>
  <c r="BG85" i="36"/>
  <c r="BF85" i="36"/>
  <c r="T85" i="36"/>
  <c r="R85" i="36"/>
  <c r="P85" i="36"/>
  <c r="J85" i="36"/>
  <c r="BE85" i="36" s="1"/>
  <c r="BK84" i="36"/>
  <c r="BI84" i="36"/>
  <c r="BH84" i="36"/>
  <c r="BG84" i="36"/>
  <c r="BF84" i="36"/>
  <c r="T84" i="36"/>
  <c r="R84" i="36"/>
  <c r="P84" i="36"/>
  <c r="J84" i="36"/>
  <c r="BE84" i="36" s="1"/>
  <c r="BK83" i="36"/>
  <c r="BI83" i="36"/>
  <c r="BH83" i="36"/>
  <c r="BG83" i="36"/>
  <c r="BF83" i="36"/>
  <c r="T83" i="36"/>
  <c r="R83" i="36"/>
  <c r="P83" i="36"/>
  <c r="J83" i="36"/>
  <c r="BE83" i="36" s="1"/>
  <c r="BK82" i="36"/>
  <c r="BI82" i="36"/>
  <c r="BH82" i="36"/>
  <c r="BG82" i="36"/>
  <c r="BF82" i="36"/>
  <c r="T82" i="36"/>
  <c r="R82" i="36"/>
  <c r="P82" i="36"/>
  <c r="J82" i="36"/>
  <c r="BE82" i="36" s="1"/>
  <c r="J77" i="36"/>
  <c r="F77" i="36"/>
  <c r="J76" i="36"/>
  <c r="F76" i="36"/>
  <c r="J74" i="36"/>
  <c r="F74" i="36"/>
  <c r="E72" i="36"/>
  <c r="J55" i="36"/>
  <c r="F55" i="36"/>
  <c r="J54" i="36"/>
  <c r="F54" i="36"/>
  <c r="F52" i="36"/>
  <c r="E50" i="36"/>
  <c r="J37" i="36"/>
  <c r="J36" i="36"/>
  <c r="J35" i="36"/>
  <c r="J12" i="36"/>
  <c r="J52" i="36" s="1"/>
  <c r="E7" i="36"/>
  <c r="E70" i="36" s="1"/>
  <c r="BK145" i="35"/>
  <c r="BI145" i="35"/>
  <c r="BH145" i="35"/>
  <c r="BG145" i="35"/>
  <c r="BF145" i="35"/>
  <c r="T145" i="35"/>
  <c r="R145" i="35"/>
  <c r="P145" i="35"/>
  <c r="J145" i="35"/>
  <c r="BE145" i="35" s="1"/>
  <c r="BK144" i="35"/>
  <c r="BI144" i="35"/>
  <c r="BH144" i="35"/>
  <c r="BG144" i="35"/>
  <c r="BF144" i="35"/>
  <c r="T144" i="35"/>
  <c r="R144" i="35"/>
  <c r="P144" i="35"/>
  <c r="J144" i="35"/>
  <c r="BE144" i="35" s="1"/>
  <c r="BK143" i="35"/>
  <c r="BI143" i="35"/>
  <c r="BH143" i="35"/>
  <c r="BG143" i="35"/>
  <c r="BF143" i="35"/>
  <c r="T143" i="35"/>
  <c r="R143" i="35"/>
  <c r="P143" i="35"/>
  <c r="J143" i="35"/>
  <c r="BE143" i="35" s="1"/>
  <c r="BK140" i="35"/>
  <c r="BI140" i="35"/>
  <c r="BH140" i="35"/>
  <c r="BG140" i="35"/>
  <c r="BF140" i="35"/>
  <c r="T140" i="35"/>
  <c r="R140" i="35"/>
  <c r="P140" i="35"/>
  <c r="J140" i="35"/>
  <c r="BE140" i="35" s="1"/>
  <c r="BK138" i="35"/>
  <c r="BI138" i="35"/>
  <c r="BH138" i="35"/>
  <c r="BG138" i="35"/>
  <c r="BF138" i="35"/>
  <c r="BE138" i="35"/>
  <c r="T138" i="35"/>
  <c r="R138" i="35"/>
  <c r="P138" i="35"/>
  <c r="J138" i="35"/>
  <c r="BK136" i="35"/>
  <c r="BI136" i="35"/>
  <c r="BH136" i="35"/>
  <c r="BG136" i="35"/>
  <c r="BF136" i="35"/>
  <c r="T136" i="35"/>
  <c r="R136" i="35"/>
  <c r="P136" i="35"/>
  <c r="J136" i="35"/>
  <c r="BE136" i="35" s="1"/>
  <c r="BK134" i="35"/>
  <c r="BI134" i="35"/>
  <c r="BH134" i="35"/>
  <c r="BG134" i="35"/>
  <c r="BF134" i="35"/>
  <c r="T134" i="35"/>
  <c r="R134" i="35"/>
  <c r="P134" i="35"/>
  <c r="J134" i="35"/>
  <c r="BE134" i="35" s="1"/>
  <c r="BK132" i="35"/>
  <c r="BI132" i="35"/>
  <c r="BH132" i="35"/>
  <c r="BG132" i="35"/>
  <c r="BF132" i="35"/>
  <c r="T132" i="35"/>
  <c r="T128" i="35" s="1"/>
  <c r="R132" i="35"/>
  <c r="P132" i="35"/>
  <c r="J132" i="35"/>
  <c r="BE132" i="35" s="1"/>
  <c r="BK129" i="35"/>
  <c r="BI129" i="35"/>
  <c r="BH129" i="35"/>
  <c r="BG129" i="35"/>
  <c r="BF129" i="35"/>
  <c r="BE129" i="35"/>
  <c r="T129" i="35"/>
  <c r="R129" i="35"/>
  <c r="P129" i="35"/>
  <c r="P128" i="35" s="1"/>
  <c r="J129" i="35"/>
  <c r="BK126" i="35"/>
  <c r="BI126" i="35"/>
  <c r="BH126" i="35"/>
  <c r="BG126" i="35"/>
  <c r="BF126" i="35"/>
  <c r="T126" i="35"/>
  <c r="R126" i="35"/>
  <c r="P126" i="35"/>
  <c r="J126" i="35"/>
  <c r="BE126" i="35" s="1"/>
  <c r="BK123" i="35"/>
  <c r="BK122" i="35" s="1"/>
  <c r="BI123" i="35"/>
  <c r="BH123" i="35"/>
  <c r="BG123" i="35"/>
  <c r="BF123" i="35"/>
  <c r="T123" i="35"/>
  <c r="R123" i="35"/>
  <c r="P123" i="35"/>
  <c r="P122" i="35" s="1"/>
  <c r="J123" i="35"/>
  <c r="BE123" i="35" s="1"/>
  <c r="R122" i="35"/>
  <c r="BK120" i="35"/>
  <c r="BK119" i="35" s="1"/>
  <c r="J119" i="35" s="1"/>
  <c r="J64" i="35" s="1"/>
  <c r="BI120" i="35"/>
  <c r="BH120" i="35"/>
  <c r="BG120" i="35"/>
  <c r="BF120" i="35"/>
  <c r="T120" i="35"/>
  <c r="R120" i="35"/>
  <c r="R119" i="35" s="1"/>
  <c r="P120" i="35"/>
  <c r="P119" i="35" s="1"/>
  <c r="J120" i="35"/>
  <c r="BE120" i="35" s="1"/>
  <c r="T119" i="35"/>
  <c r="BK116" i="35"/>
  <c r="BI116" i="35"/>
  <c r="BH116" i="35"/>
  <c r="BG116" i="35"/>
  <c r="BF116" i="35"/>
  <c r="T116" i="35"/>
  <c r="R116" i="35"/>
  <c r="P116" i="35"/>
  <c r="P114" i="35" s="1"/>
  <c r="J116" i="35"/>
  <c r="BE116" i="35" s="1"/>
  <c r="BK115" i="35"/>
  <c r="BI115" i="35"/>
  <c r="BH115" i="35"/>
  <c r="BG115" i="35"/>
  <c r="BF115" i="35"/>
  <c r="T115" i="35"/>
  <c r="T114" i="35" s="1"/>
  <c r="R115" i="35"/>
  <c r="P115" i="35"/>
  <c r="J115" i="35"/>
  <c r="BE115" i="35" s="1"/>
  <c r="BK114" i="35"/>
  <c r="J114" i="35" s="1"/>
  <c r="J63" i="35" s="1"/>
  <c r="BK113" i="35"/>
  <c r="BI113" i="35"/>
  <c r="BH113" i="35"/>
  <c r="BG113" i="35"/>
  <c r="BF113" i="35"/>
  <c r="T113" i="35"/>
  <c r="R113" i="35"/>
  <c r="P113" i="35"/>
  <c r="J113" i="35"/>
  <c r="BE113" i="35" s="1"/>
  <c r="BK110" i="35"/>
  <c r="BI110" i="35"/>
  <c r="BH110" i="35"/>
  <c r="BG110" i="35"/>
  <c r="BF110" i="35"/>
  <c r="T110" i="35"/>
  <c r="R110" i="35"/>
  <c r="P110" i="35"/>
  <c r="J110" i="35"/>
  <c r="BE110" i="35" s="1"/>
  <c r="BK107" i="35"/>
  <c r="BI107" i="35"/>
  <c r="BH107" i="35"/>
  <c r="BG107" i="35"/>
  <c r="BF107" i="35"/>
  <c r="T107" i="35"/>
  <c r="R107" i="35"/>
  <c r="R106" i="35" s="1"/>
  <c r="P107" i="35"/>
  <c r="J107" i="35"/>
  <c r="BE107" i="35" s="1"/>
  <c r="BK102" i="35"/>
  <c r="BI102" i="35"/>
  <c r="BH102" i="35"/>
  <c r="BG102" i="35"/>
  <c r="BF102" i="35"/>
  <c r="BE102" i="35"/>
  <c r="T102" i="35"/>
  <c r="R102" i="35"/>
  <c r="P102" i="35"/>
  <c r="J102" i="35"/>
  <c r="BK101" i="35"/>
  <c r="BI101" i="35"/>
  <c r="BH101" i="35"/>
  <c r="BG101" i="35"/>
  <c r="BF101" i="35"/>
  <c r="T101" i="35"/>
  <c r="R101" i="35"/>
  <c r="P101" i="35"/>
  <c r="P90" i="35" s="1"/>
  <c r="J101" i="35"/>
  <c r="BE101" i="35" s="1"/>
  <c r="BK100" i="35"/>
  <c r="BI100" i="35"/>
  <c r="BH100" i="35"/>
  <c r="BG100" i="35"/>
  <c r="BF100" i="35"/>
  <c r="T100" i="35"/>
  <c r="R100" i="35"/>
  <c r="P100" i="35"/>
  <c r="J100" i="35"/>
  <c r="BE100" i="35" s="1"/>
  <c r="BK98" i="35"/>
  <c r="BI98" i="35"/>
  <c r="BH98" i="35"/>
  <c r="BG98" i="35"/>
  <c r="BF98" i="35"/>
  <c r="T98" i="35"/>
  <c r="R98" i="35"/>
  <c r="P98" i="35"/>
  <c r="J98" i="35"/>
  <c r="BE98" i="35" s="1"/>
  <c r="BK95" i="35"/>
  <c r="BI95" i="35"/>
  <c r="BH95" i="35"/>
  <c r="BG95" i="35"/>
  <c r="BF95" i="35"/>
  <c r="T95" i="35"/>
  <c r="R95" i="35"/>
  <c r="P95" i="35"/>
  <c r="J95" i="35"/>
  <c r="BE95" i="35" s="1"/>
  <c r="BK93" i="35"/>
  <c r="BI93" i="35"/>
  <c r="BH93" i="35"/>
  <c r="BG93" i="35"/>
  <c r="BF93" i="35"/>
  <c r="BE93" i="35"/>
  <c r="T93" i="35"/>
  <c r="T90" i="35" s="1"/>
  <c r="R93" i="35"/>
  <c r="P93" i="35"/>
  <c r="J93" i="35"/>
  <c r="BK91" i="35"/>
  <c r="BI91" i="35"/>
  <c r="BH91" i="35"/>
  <c r="BG91" i="35"/>
  <c r="BF91" i="35"/>
  <c r="T91" i="35"/>
  <c r="R91" i="35"/>
  <c r="P91" i="35"/>
  <c r="J91" i="35"/>
  <c r="BE91" i="35" s="1"/>
  <c r="J85" i="35"/>
  <c r="F85" i="35"/>
  <c r="J84" i="35"/>
  <c r="F84" i="35"/>
  <c r="F82" i="35"/>
  <c r="E80" i="35"/>
  <c r="J55" i="35"/>
  <c r="F55" i="35"/>
  <c r="J54" i="35"/>
  <c r="F54" i="35"/>
  <c r="F52" i="35"/>
  <c r="E50" i="35"/>
  <c r="J37" i="35"/>
  <c r="J36" i="35"/>
  <c r="J35" i="35"/>
  <c r="J12" i="35"/>
  <c r="J52" i="35" s="1"/>
  <c r="E7" i="35"/>
  <c r="E78" i="35" s="1"/>
  <c r="BK109" i="34"/>
  <c r="BI109" i="34"/>
  <c r="BH109" i="34"/>
  <c r="BG109" i="34"/>
  <c r="BF109" i="34"/>
  <c r="T109" i="34"/>
  <c r="R109" i="34"/>
  <c r="P109" i="34"/>
  <c r="J109" i="34"/>
  <c r="BE109" i="34" s="1"/>
  <c r="BK108" i="34"/>
  <c r="BI108" i="34"/>
  <c r="BH108" i="34"/>
  <c r="BG108" i="34"/>
  <c r="BF108" i="34"/>
  <c r="T108" i="34"/>
  <c r="R108" i="34"/>
  <c r="P108" i="34"/>
  <c r="J108" i="34"/>
  <c r="BE108" i="34" s="1"/>
  <c r="BK106" i="34"/>
  <c r="BK101" i="34" s="1"/>
  <c r="J101" i="34" s="1"/>
  <c r="J65" i="34" s="1"/>
  <c r="BI106" i="34"/>
  <c r="BH106" i="34"/>
  <c r="BG106" i="34"/>
  <c r="BF106" i="34"/>
  <c r="T106" i="34"/>
  <c r="R106" i="34"/>
  <c r="P106" i="34"/>
  <c r="J106" i="34"/>
  <c r="BE106" i="34" s="1"/>
  <c r="BK102" i="34"/>
  <c r="BI102" i="34"/>
  <c r="BH102" i="34"/>
  <c r="BG102" i="34"/>
  <c r="BF102" i="34"/>
  <c r="T102" i="34"/>
  <c r="R102" i="34"/>
  <c r="R101" i="34" s="1"/>
  <c r="P102" i="34"/>
  <c r="P101" i="34" s="1"/>
  <c r="J102" i="34"/>
  <c r="BE102" i="34" s="1"/>
  <c r="BK98" i="34"/>
  <c r="BI98" i="34"/>
  <c r="BH98" i="34"/>
  <c r="BG98" i="34"/>
  <c r="BF98" i="34"/>
  <c r="T98" i="34"/>
  <c r="T93" i="34" s="1"/>
  <c r="R98" i="34"/>
  <c r="P98" i="34"/>
  <c r="J98" i="34"/>
  <c r="BE98" i="34" s="1"/>
  <c r="BK94" i="34"/>
  <c r="BK93" i="34" s="1"/>
  <c r="BI94" i="34"/>
  <c r="BH94" i="34"/>
  <c r="BG94" i="34"/>
  <c r="BF94" i="34"/>
  <c r="T94" i="34"/>
  <c r="R94" i="34"/>
  <c r="P94" i="34"/>
  <c r="J94" i="34"/>
  <c r="BE94" i="34" s="1"/>
  <c r="R93" i="34"/>
  <c r="P93" i="34"/>
  <c r="BK91" i="34"/>
  <c r="BK90" i="34" s="1"/>
  <c r="J90" i="34" s="1"/>
  <c r="J62" i="34" s="1"/>
  <c r="BI91" i="34"/>
  <c r="BH91" i="34"/>
  <c r="BG91" i="34"/>
  <c r="BF91" i="34"/>
  <c r="BE91" i="34"/>
  <c r="T91" i="34"/>
  <c r="T90" i="34" s="1"/>
  <c r="T86" i="34" s="1"/>
  <c r="R91" i="34"/>
  <c r="R90" i="34" s="1"/>
  <c r="P91" i="34"/>
  <c r="P90" i="34" s="1"/>
  <c r="J91" i="34"/>
  <c r="BK88" i="34"/>
  <c r="BK87" i="34" s="1"/>
  <c r="BI88" i="34"/>
  <c r="BH88" i="34"/>
  <c r="BG88" i="34"/>
  <c r="BF88" i="34"/>
  <c r="T88" i="34"/>
  <c r="T87" i="34" s="1"/>
  <c r="R88" i="34"/>
  <c r="P88" i="34"/>
  <c r="P87" i="34" s="1"/>
  <c r="J88" i="34"/>
  <c r="BE88" i="34" s="1"/>
  <c r="R87" i="34"/>
  <c r="R86" i="34"/>
  <c r="J82" i="34"/>
  <c r="F82" i="34"/>
  <c r="J81" i="34"/>
  <c r="F81" i="34"/>
  <c r="F79" i="34"/>
  <c r="E77" i="34"/>
  <c r="E75" i="34"/>
  <c r="J55" i="34"/>
  <c r="F55" i="34"/>
  <c r="J54" i="34"/>
  <c r="F54" i="34"/>
  <c r="F52" i="34"/>
  <c r="E50" i="34"/>
  <c r="J37" i="34"/>
  <c r="J36" i="34"/>
  <c r="J35" i="34"/>
  <c r="J12" i="34"/>
  <c r="J52" i="34" s="1"/>
  <c r="E7" i="34"/>
  <c r="E48" i="34" s="1"/>
  <c r="BK90" i="33"/>
  <c r="BI90" i="33"/>
  <c r="BH90" i="33"/>
  <c r="BG90" i="33"/>
  <c r="BF90" i="33"/>
  <c r="T90" i="33"/>
  <c r="R90" i="33"/>
  <c r="P90" i="33"/>
  <c r="J90" i="33"/>
  <c r="BE90" i="33" s="1"/>
  <c r="BK88" i="33"/>
  <c r="BI88" i="33"/>
  <c r="BH88" i="33"/>
  <c r="BG88" i="33"/>
  <c r="BF88" i="33"/>
  <c r="T88" i="33"/>
  <c r="R88" i="33"/>
  <c r="P88" i="33"/>
  <c r="J88" i="33"/>
  <c r="BE88" i="33" s="1"/>
  <c r="BK86" i="33"/>
  <c r="BI86" i="33"/>
  <c r="BH86" i="33"/>
  <c r="BG86" i="33"/>
  <c r="F35" i="33" s="1"/>
  <c r="BB65" i="22" s="1"/>
  <c r="BF86" i="33"/>
  <c r="T86" i="33"/>
  <c r="R86" i="33"/>
  <c r="R83" i="33" s="1"/>
  <c r="R82" i="33" s="1"/>
  <c r="R81" i="33" s="1"/>
  <c r="P86" i="33"/>
  <c r="J86" i="33"/>
  <c r="BE86" i="33" s="1"/>
  <c r="BK84" i="33"/>
  <c r="BI84" i="33"/>
  <c r="BH84" i="33"/>
  <c r="BG84" i="33"/>
  <c r="BF84" i="33"/>
  <c r="BE84" i="33"/>
  <c r="T84" i="33"/>
  <c r="T83" i="33" s="1"/>
  <c r="T82" i="33" s="1"/>
  <c r="T81" i="33" s="1"/>
  <c r="R84" i="33"/>
  <c r="P84" i="33"/>
  <c r="J84" i="33"/>
  <c r="J78" i="33"/>
  <c r="F78" i="33"/>
  <c r="J77" i="33"/>
  <c r="F77" i="33"/>
  <c r="J75" i="33"/>
  <c r="F75" i="33"/>
  <c r="E73" i="33"/>
  <c r="J55" i="33"/>
  <c r="F55" i="33"/>
  <c r="J54" i="33"/>
  <c r="F54" i="33"/>
  <c r="F52" i="33"/>
  <c r="E50" i="33"/>
  <c r="J37" i="33"/>
  <c r="J36" i="33"/>
  <c r="J35" i="33"/>
  <c r="J12" i="33"/>
  <c r="J52" i="33" s="1"/>
  <c r="E7" i="33"/>
  <c r="E71" i="33" s="1"/>
  <c r="BK94" i="32"/>
  <c r="BK93" i="32" s="1"/>
  <c r="J93" i="32" s="1"/>
  <c r="J62" i="32" s="1"/>
  <c r="BI94" i="32"/>
  <c r="BH94" i="32"/>
  <c r="BG94" i="32"/>
  <c r="BF94" i="32"/>
  <c r="T94" i="32"/>
  <c r="R94" i="32"/>
  <c r="R93" i="32" s="1"/>
  <c r="P94" i="32"/>
  <c r="P93" i="32" s="1"/>
  <c r="J94" i="32"/>
  <c r="BE94" i="32" s="1"/>
  <c r="T93" i="32"/>
  <c r="BK92" i="32"/>
  <c r="BI92" i="32"/>
  <c r="BH92" i="32"/>
  <c r="BG92" i="32"/>
  <c r="BF92" i="32"/>
  <c r="T92" i="32"/>
  <c r="R92" i="32"/>
  <c r="P92" i="32"/>
  <c r="J92" i="32"/>
  <c r="BE92" i="32" s="1"/>
  <c r="BK91" i="32"/>
  <c r="BI91" i="32"/>
  <c r="BH91" i="32"/>
  <c r="BG91" i="32"/>
  <c r="BF91" i="32"/>
  <c r="T91" i="32"/>
  <c r="R91" i="32"/>
  <c r="P91" i="32"/>
  <c r="J91" i="32"/>
  <c r="BE91" i="32" s="1"/>
  <c r="BK90" i="32"/>
  <c r="BI90" i="32"/>
  <c r="BH90" i="32"/>
  <c r="BG90" i="32"/>
  <c r="BF90" i="32"/>
  <c r="T90" i="32"/>
  <c r="R90" i="32"/>
  <c r="P90" i="32"/>
  <c r="J90" i="32"/>
  <c r="BE90" i="32" s="1"/>
  <c r="BK88" i="32"/>
  <c r="BI88" i="32"/>
  <c r="BH88" i="32"/>
  <c r="BG88" i="32"/>
  <c r="BF88" i="32"/>
  <c r="T88" i="32"/>
  <c r="R88" i="32"/>
  <c r="P88" i="32"/>
  <c r="J88" i="32"/>
  <c r="BE88" i="32" s="1"/>
  <c r="BK87" i="32"/>
  <c r="BK84" i="32" s="1"/>
  <c r="BI87" i="32"/>
  <c r="BH87" i="32"/>
  <c r="BG87" i="32"/>
  <c r="BF87" i="32"/>
  <c r="T87" i="32"/>
  <c r="R87" i="32"/>
  <c r="P87" i="32"/>
  <c r="J87" i="32"/>
  <c r="BE87" i="32" s="1"/>
  <c r="BK85" i="32"/>
  <c r="BI85" i="32"/>
  <c r="BH85" i="32"/>
  <c r="BG85" i="32"/>
  <c r="BF85" i="32"/>
  <c r="T85" i="32"/>
  <c r="T84" i="32" s="1"/>
  <c r="R85" i="32"/>
  <c r="P85" i="32"/>
  <c r="J85" i="32"/>
  <c r="BE85" i="32" s="1"/>
  <c r="J79" i="32"/>
  <c r="F79" i="32"/>
  <c r="J78" i="32"/>
  <c r="F78" i="32"/>
  <c r="F76" i="32"/>
  <c r="E74" i="32"/>
  <c r="J55" i="32"/>
  <c r="F55" i="32"/>
  <c r="J54" i="32"/>
  <c r="F54" i="32"/>
  <c r="F52" i="32"/>
  <c r="E50" i="32"/>
  <c r="J37" i="32"/>
  <c r="J36" i="32"/>
  <c r="J35" i="32"/>
  <c r="J12" i="32"/>
  <c r="J76" i="32" s="1"/>
  <c r="E7" i="32"/>
  <c r="BK136" i="31"/>
  <c r="BI136" i="31"/>
  <c r="BH136" i="31"/>
  <c r="BG136" i="31"/>
  <c r="BF136" i="31"/>
  <c r="T136" i="31"/>
  <c r="R136" i="31"/>
  <c r="P136" i="31"/>
  <c r="J136" i="31"/>
  <c r="BE136" i="31" s="1"/>
  <c r="BK134" i="31"/>
  <c r="BI134" i="31"/>
  <c r="BH134" i="31"/>
  <c r="BG134" i="31"/>
  <c r="BF134" i="31"/>
  <c r="BE134" i="31"/>
  <c r="T134" i="31"/>
  <c r="R134" i="31"/>
  <c r="P134" i="31"/>
  <c r="J134" i="31"/>
  <c r="BK132" i="31"/>
  <c r="BI132" i="31"/>
  <c r="BH132" i="31"/>
  <c r="BG132" i="31"/>
  <c r="BF132" i="31"/>
  <c r="T132" i="31"/>
  <c r="R132" i="31"/>
  <c r="P132" i="31"/>
  <c r="J132" i="31"/>
  <c r="BE132" i="31" s="1"/>
  <c r="BK130" i="31"/>
  <c r="BI130" i="31"/>
  <c r="BH130" i="31"/>
  <c r="BG130" i="31"/>
  <c r="BF130" i="31"/>
  <c r="T130" i="31"/>
  <c r="R130" i="31"/>
  <c r="P130" i="31"/>
  <c r="J130" i="31"/>
  <c r="BE130" i="31" s="1"/>
  <c r="BK127" i="31"/>
  <c r="BI127" i="31"/>
  <c r="BH127" i="31"/>
  <c r="BG127" i="31"/>
  <c r="BF127" i="31"/>
  <c r="T127" i="31"/>
  <c r="R127" i="31"/>
  <c r="P127" i="31"/>
  <c r="J127" i="31"/>
  <c r="BE127" i="31" s="1"/>
  <c r="BK125" i="31"/>
  <c r="BK124" i="31" s="1"/>
  <c r="J124" i="31" s="1"/>
  <c r="J65" i="31" s="1"/>
  <c r="BI125" i="31"/>
  <c r="BH125" i="31"/>
  <c r="BG125" i="31"/>
  <c r="BF125" i="31"/>
  <c r="T125" i="31"/>
  <c r="R125" i="31"/>
  <c r="P125" i="31"/>
  <c r="P124" i="31" s="1"/>
  <c r="J125" i="31"/>
  <c r="BE125" i="31" s="1"/>
  <c r="T124" i="31"/>
  <c r="BK122" i="31"/>
  <c r="BI122" i="31"/>
  <c r="BH122" i="31"/>
  <c r="BG122" i="31"/>
  <c r="BF122" i="31"/>
  <c r="T122" i="31"/>
  <c r="R122" i="31"/>
  <c r="P122" i="31"/>
  <c r="J122" i="31"/>
  <c r="BE122" i="31" s="1"/>
  <c r="BK121" i="31"/>
  <c r="BI121" i="31"/>
  <c r="BH121" i="31"/>
  <c r="BG121" i="31"/>
  <c r="BF121" i="31"/>
  <c r="T121" i="31"/>
  <c r="R121" i="31"/>
  <c r="P121" i="31"/>
  <c r="P118" i="31" s="1"/>
  <c r="J121" i="31"/>
  <c r="BE121" i="31" s="1"/>
  <c r="BK120" i="31"/>
  <c r="BI120" i="31"/>
  <c r="BH120" i="31"/>
  <c r="BG120" i="31"/>
  <c r="BF120" i="31"/>
  <c r="T120" i="31"/>
  <c r="R120" i="31"/>
  <c r="P120" i="31"/>
  <c r="J120" i="31"/>
  <c r="BE120" i="31" s="1"/>
  <c r="BK119" i="31"/>
  <c r="BI119" i="31"/>
  <c r="BH119" i="31"/>
  <c r="BG119" i="31"/>
  <c r="BF119" i="31"/>
  <c r="T119" i="31"/>
  <c r="R119" i="31"/>
  <c r="P119" i="31"/>
  <c r="J119" i="31"/>
  <c r="BE119" i="31" s="1"/>
  <c r="T118" i="31"/>
  <c r="BK116" i="31"/>
  <c r="BI116" i="31"/>
  <c r="BH116" i="31"/>
  <c r="BG116" i="31"/>
  <c r="BF116" i="31"/>
  <c r="T116" i="31"/>
  <c r="R116" i="31"/>
  <c r="P116" i="31"/>
  <c r="J116" i="31"/>
  <c r="BE116" i="31" s="1"/>
  <c r="BK114" i="31"/>
  <c r="BI114" i="31"/>
  <c r="BH114" i="31"/>
  <c r="BG114" i="31"/>
  <c r="BF114" i="31"/>
  <c r="BE114" i="31"/>
  <c r="T114" i="31"/>
  <c r="R114" i="31"/>
  <c r="P114" i="31"/>
  <c r="J114" i="31"/>
  <c r="BK111" i="31"/>
  <c r="BI111" i="31"/>
  <c r="BH111" i="31"/>
  <c r="BG111" i="31"/>
  <c r="BF111" i="31"/>
  <c r="T111" i="31"/>
  <c r="R111" i="31"/>
  <c r="P111" i="31"/>
  <c r="J111" i="31"/>
  <c r="BE111" i="31" s="1"/>
  <c r="BK108" i="31"/>
  <c r="BI108" i="31"/>
  <c r="BH108" i="31"/>
  <c r="BG108" i="31"/>
  <c r="BF108" i="31"/>
  <c r="T108" i="31"/>
  <c r="R108" i="31"/>
  <c r="P108" i="31"/>
  <c r="J108" i="31"/>
  <c r="BE108" i="31" s="1"/>
  <c r="BK105" i="31"/>
  <c r="BK104" i="31" s="1"/>
  <c r="J104" i="31" s="1"/>
  <c r="J62" i="31" s="1"/>
  <c r="BI105" i="31"/>
  <c r="BH105" i="31"/>
  <c r="BG105" i="31"/>
  <c r="BF105" i="31"/>
  <c r="T105" i="31"/>
  <c r="R105" i="31"/>
  <c r="P105" i="31"/>
  <c r="J105" i="31"/>
  <c r="BE105" i="31" s="1"/>
  <c r="R104" i="31"/>
  <c r="BK101" i="31"/>
  <c r="BI101" i="31"/>
  <c r="BH101" i="31"/>
  <c r="BG101" i="31"/>
  <c r="BF101" i="31"/>
  <c r="BE101" i="31"/>
  <c r="T101" i="31"/>
  <c r="R101" i="31"/>
  <c r="P101" i="31"/>
  <c r="J101" i="31"/>
  <c r="BK99" i="31"/>
  <c r="BI99" i="31"/>
  <c r="BH99" i="31"/>
  <c r="BG99" i="31"/>
  <c r="BF99" i="31"/>
  <c r="BE99" i="31"/>
  <c r="T99" i="31"/>
  <c r="R99" i="31"/>
  <c r="P99" i="31"/>
  <c r="J99" i="31"/>
  <c r="BK97" i="31"/>
  <c r="BI97" i="31"/>
  <c r="BH97" i="31"/>
  <c r="BG97" i="31"/>
  <c r="BF97" i="31"/>
  <c r="T97" i="31"/>
  <c r="R97" i="31"/>
  <c r="P97" i="31"/>
  <c r="J97" i="31"/>
  <c r="BE97" i="31" s="1"/>
  <c r="BK95" i="31"/>
  <c r="BI95" i="31"/>
  <c r="BH95" i="31"/>
  <c r="BG95" i="31"/>
  <c r="BF95" i="31"/>
  <c r="T95" i="31"/>
  <c r="R95" i="31"/>
  <c r="P95" i="31"/>
  <c r="J95" i="31"/>
  <c r="BE95" i="31" s="1"/>
  <c r="BK92" i="31"/>
  <c r="BI92" i="31"/>
  <c r="BH92" i="31"/>
  <c r="BG92" i="31"/>
  <c r="BF92" i="31"/>
  <c r="T92" i="31"/>
  <c r="R92" i="31"/>
  <c r="P92" i="31"/>
  <c r="P88" i="31" s="1"/>
  <c r="J92" i="31"/>
  <c r="BE92" i="31" s="1"/>
  <c r="BK89" i="31"/>
  <c r="BI89" i="31"/>
  <c r="BH89" i="31"/>
  <c r="BG89" i="31"/>
  <c r="BF89" i="31"/>
  <c r="BE89" i="31"/>
  <c r="T89" i="31"/>
  <c r="T88" i="31" s="1"/>
  <c r="R89" i="31"/>
  <c r="P89" i="31"/>
  <c r="J89" i="31"/>
  <c r="J83" i="31"/>
  <c r="F83" i="31"/>
  <c r="J82" i="31"/>
  <c r="F82" i="31"/>
  <c r="J80" i="31"/>
  <c r="F80" i="31"/>
  <c r="E78" i="31"/>
  <c r="J55" i="31"/>
  <c r="F55" i="31"/>
  <c r="J54" i="31"/>
  <c r="F54" i="31"/>
  <c r="F52" i="31"/>
  <c r="E50" i="31"/>
  <c r="J37" i="31"/>
  <c r="J36" i="31"/>
  <c r="J35" i="31"/>
  <c r="J12" i="31"/>
  <c r="J52" i="31" s="1"/>
  <c r="E7" i="31"/>
  <c r="BK104" i="30"/>
  <c r="BI104" i="30"/>
  <c r="BH104" i="30"/>
  <c r="BG104" i="30"/>
  <c r="BF104" i="30"/>
  <c r="T104" i="30"/>
  <c r="R104" i="30"/>
  <c r="P104" i="30"/>
  <c r="J104" i="30"/>
  <c r="BE104" i="30" s="1"/>
  <c r="BK103" i="30"/>
  <c r="BI103" i="30"/>
  <c r="BH103" i="30"/>
  <c r="BG103" i="30"/>
  <c r="BF103" i="30"/>
  <c r="T103" i="30"/>
  <c r="R103" i="30"/>
  <c r="P103" i="30"/>
  <c r="J103" i="30"/>
  <c r="BE103" i="30" s="1"/>
  <c r="BK101" i="30"/>
  <c r="BI101" i="30"/>
  <c r="F37" i="30" s="1"/>
  <c r="BD62" i="22" s="1"/>
  <c r="BH101" i="30"/>
  <c r="BG101" i="30"/>
  <c r="BF101" i="30"/>
  <c r="T101" i="30"/>
  <c r="R101" i="30"/>
  <c r="P101" i="30"/>
  <c r="J101" i="30"/>
  <c r="BE101" i="30" s="1"/>
  <c r="BK100" i="30"/>
  <c r="BI100" i="30"/>
  <c r="BH100" i="30"/>
  <c r="BG100" i="30"/>
  <c r="BF100" i="30"/>
  <c r="T100" i="30"/>
  <c r="R100" i="30"/>
  <c r="P100" i="30"/>
  <c r="J100" i="30"/>
  <c r="BE100" i="30" s="1"/>
  <c r="BK99" i="30"/>
  <c r="BI99" i="30"/>
  <c r="BH99" i="30"/>
  <c r="BG99" i="30"/>
  <c r="BF99" i="30"/>
  <c r="T99" i="30"/>
  <c r="R99" i="30"/>
  <c r="P99" i="30"/>
  <c r="J99" i="30"/>
  <c r="BE99" i="30" s="1"/>
  <c r="BK93" i="30"/>
  <c r="BK92" i="30" s="1"/>
  <c r="J92" i="30" s="1"/>
  <c r="J62" i="30" s="1"/>
  <c r="BI93" i="30"/>
  <c r="BH93" i="30"/>
  <c r="BG93" i="30"/>
  <c r="BF93" i="30"/>
  <c r="T93" i="30"/>
  <c r="T92" i="30" s="1"/>
  <c r="R93" i="30"/>
  <c r="R92" i="30" s="1"/>
  <c r="P93" i="30"/>
  <c r="P92" i="30" s="1"/>
  <c r="J93" i="30"/>
  <c r="BE93" i="30" s="1"/>
  <c r="BK86" i="30"/>
  <c r="BK85" i="30" s="1"/>
  <c r="J85" i="30" s="1"/>
  <c r="J61" i="30" s="1"/>
  <c r="BI86" i="30"/>
  <c r="BH86" i="30"/>
  <c r="F36" i="30" s="1"/>
  <c r="BC62" i="22" s="1"/>
  <c r="BG86" i="30"/>
  <c r="BF86" i="30"/>
  <c r="T86" i="30"/>
  <c r="T85" i="30" s="1"/>
  <c r="R86" i="30"/>
  <c r="R85" i="30" s="1"/>
  <c r="P86" i="30"/>
  <c r="P85" i="30" s="1"/>
  <c r="J86" i="30"/>
  <c r="BE86" i="30" s="1"/>
  <c r="J80" i="30"/>
  <c r="F80" i="30"/>
  <c r="J79" i="30"/>
  <c r="F79" i="30"/>
  <c r="F77" i="30"/>
  <c r="E75" i="30"/>
  <c r="J55" i="30"/>
  <c r="F55" i="30"/>
  <c r="J54" i="30"/>
  <c r="F54" i="30"/>
  <c r="J52" i="30"/>
  <c r="F52" i="30"/>
  <c r="E50" i="30"/>
  <c r="J37" i="30"/>
  <c r="J36" i="30"/>
  <c r="J35" i="30"/>
  <c r="J12" i="30"/>
  <c r="J77" i="30" s="1"/>
  <c r="E7" i="30"/>
  <c r="E48" i="30" s="1"/>
  <c r="BK122" i="29"/>
  <c r="BI122" i="29"/>
  <c r="BH122" i="29"/>
  <c r="BG122" i="29"/>
  <c r="BF122" i="29"/>
  <c r="T122" i="29"/>
  <c r="T121" i="29" s="1"/>
  <c r="R122" i="29"/>
  <c r="P122" i="29"/>
  <c r="P121" i="29" s="1"/>
  <c r="J122" i="29"/>
  <c r="BE122" i="29" s="1"/>
  <c r="BK121" i="29"/>
  <c r="J121" i="29" s="1"/>
  <c r="J70" i="29" s="1"/>
  <c r="R121" i="29"/>
  <c r="J120" i="29"/>
  <c r="BK117" i="29"/>
  <c r="BK116" i="29" s="1"/>
  <c r="J116" i="29" s="1"/>
  <c r="J68" i="29" s="1"/>
  <c r="BI117" i="29"/>
  <c r="BH117" i="29"/>
  <c r="BG117" i="29"/>
  <c r="BF117" i="29"/>
  <c r="BE117" i="29"/>
  <c r="T117" i="29"/>
  <c r="T116" i="29" s="1"/>
  <c r="R117" i="29"/>
  <c r="P117" i="29"/>
  <c r="P116" i="29" s="1"/>
  <c r="J117" i="29"/>
  <c r="R116" i="29"/>
  <c r="J115" i="29"/>
  <c r="BK114" i="29"/>
  <c r="BI114" i="29"/>
  <c r="BH114" i="29"/>
  <c r="BG114" i="29"/>
  <c r="BF114" i="29"/>
  <c r="BE114" i="29"/>
  <c r="T114" i="29"/>
  <c r="T113" i="29" s="1"/>
  <c r="R114" i="29"/>
  <c r="R113" i="29" s="1"/>
  <c r="P114" i="29"/>
  <c r="J114" i="29"/>
  <c r="BK113" i="29"/>
  <c r="J113" i="29" s="1"/>
  <c r="J66" i="29" s="1"/>
  <c r="P113" i="29"/>
  <c r="BK112" i="29"/>
  <c r="BI112" i="29"/>
  <c r="BH112" i="29"/>
  <c r="BG112" i="29"/>
  <c r="BF112" i="29"/>
  <c r="T112" i="29"/>
  <c r="R112" i="29"/>
  <c r="P112" i="29"/>
  <c r="J112" i="29"/>
  <c r="BE112" i="29" s="1"/>
  <c r="BK111" i="29"/>
  <c r="BI111" i="29"/>
  <c r="BH111" i="29"/>
  <c r="BG111" i="29"/>
  <c r="BF111" i="29"/>
  <c r="T111" i="29"/>
  <c r="R111" i="29"/>
  <c r="P111" i="29"/>
  <c r="J111" i="29"/>
  <c r="BE111" i="29" s="1"/>
  <c r="BK110" i="29"/>
  <c r="BI110" i="29"/>
  <c r="BH110" i="29"/>
  <c r="BG110" i="29"/>
  <c r="BF110" i="29"/>
  <c r="T110" i="29"/>
  <c r="R110" i="29"/>
  <c r="P110" i="29"/>
  <c r="J110" i="29"/>
  <c r="BE110" i="29" s="1"/>
  <c r="BK109" i="29"/>
  <c r="BI109" i="29"/>
  <c r="BH109" i="29"/>
  <c r="BG109" i="29"/>
  <c r="BF109" i="29"/>
  <c r="T109" i="29"/>
  <c r="R109" i="29"/>
  <c r="P109" i="29"/>
  <c r="J109" i="29"/>
  <c r="BE109" i="29" s="1"/>
  <c r="BK108" i="29"/>
  <c r="BI108" i="29"/>
  <c r="BH108" i="29"/>
  <c r="BG108" i="29"/>
  <c r="BF108" i="29"/>
  <c r="T108" i="29"/>
  <c r="R108" i="29"/>
  <c r="P108" i="29"/>
  <c r="P107" i="29" s="1"/>
  <c r="J108" i="29"/>
  <c r="BE108" i="29" s="1"/>
  <c r="BK105" i="29"/>
  <c r="BI105" i="29"/>
  <c r="BH105" i="29"/>
  <c r="BG105" i="29"/>
  <c r="BF105" i="29"/>
  <c r="T105" i="29"/>
  <c r="R105" i="29"/>
  <c r="P105" i="29"/>
  <c r="J105" i="29"/>
  <c r="BE105" i="29" s="1"/>
  <c r="BK103" i="29"/>
  <c r="BI103" i="29"/>
  <c r="BH103" i="29"/>
  <c r="BG103" i="29"/>
  <c r="BF103" i="29"/>
  <c r="BE103" i="29"/>
  <c r="T103" i="29"/>
  <c r="R103" i="29"/>
  <c r="P103" i="29"/>
  <c r="J103" i="29"/>
  <c r="BK102" i="29"/>
  <c r="BI102" i="29"/>
  <c r="BH102" i="29"/>
  <c r="BG102" i="29"/>
  <c r="BF102" i="29"/>
  <c r="T102" i="29"/>
  <c r="R102" i="29"/>
  <c r="P102" i="29"/>
  <c r="J102" i="29"/>
  <c r="BE102" i="29" s="1"/>
  <c r="BK101" i="29"/>
  <c r="BI101" i="29"/>
  <c r="BH101" i="29"/>
  <c r="BG101" i="29"/>
  <c r="BF101" i="29"/>
  <c r="T101" i="29"/>
  <c r="R101" i="29"/>
  <c r="P101" i="29"/>
  <c r="J101" i="29"/>
  <c r="BE101" i="29" s="1"/>
  <c r="BK99" i="29"/>
  <c r="BI99" i="29"/>
  <c r="BH99" i="29"/>
  <c r="BG99" i="29"/>
  <c r="BF99" i="29"/>
  <c r="T99" i="29"/>
  <c r="R99" i="29"/>
  <c r="P99" i="29"/>
  <c r="J99" i="29"/>
  <c r="BE99" i="29" s="1"/>
  <c r="BK97" i="29"/>
  <c r="BK96" i="29" s="1"/>
  <c r="J96" i="29" s="1"/>
  <c r="BI97" i="29"/>
  <c r="BH97" i="29"/>
  <c r="BG97" i="29"/>
  <c r="BF97" i="29"/>
  <c r="T97" i="29"/>
  <c r="T96" i="29" s="1"/>
  <c r="R97" i="29"/>
  <c r="R96" i="29" s="1"/>
  <c r="P97" i="29"/>
  <c r="P96" i="29" s="1"/>
  <c r="J97" i="29"/>
  <c r="BE97" i="29" s="1"/>
  <c r="BK94" i="29"/>
  <c r="BI94" i="29"/>
  <c r="BH94" i="29"/>
  <c r="BG94" i="29"/>
  <c r="BF94" i="29"/>
  <c r="T94" i="29"/>
  <c r="T93" i="29" s="1"/>
  <c r="R94" i="29"/>
  <c r="R93" i="29" s="1"/>
  <c r="P94" i="29"/>
  <c r="J94" i="29"/>
  <c r="BE94" i="29" s="1"/>
  <c r="BK93" i="29"/>
  <c r="P93" i="29"/>
  <c r="J93" i="29"/>
  <c r="J62" i="29" s="1"/>
  <c r="J92" i="29"/>
  <c r="J87" i="29"/>
  <c r="F87" i="29"/>
  <c r="J86" i="29"/>
  <c r="F86" i="29"/>
  <c r="F84" i="29"/>
  <c r="E82" i="29"/>
  <c r="J69" i="29"/>
  <c r="J67" i="29"/>
  <c r="J63" i="29"/>
  <c r="J61" i="29"/>
  <c r="J55" i="29"/>
  <c r="F55" i="29"/>
  <c r="J54" i="29"/>
  <c r="F54" i="29"/>
  <c r="F52" i="29"/>
  <c r="E50" i="29"/>
  <c r="J37" i="29"/>
  <c r="J36" i="29"/>
  <c r="J35" i="29"/>
  <c r="AX61" i="22" s="1"/>
  <c r="J12" i="29"/>
  <c r="J84" i="29" s="1"/>
  <c r="E7" i="29"/>
  <c r="BK101" i="28"/>
  <c r="BI101" i="28"/>
  <c r="BH101" i="28"/>
  <c r="BG101" i="28"/>
  <c r="BF101" i="28"/>
  <c r="BE101" i="28"/>
  <c r="T101" i="28"/>
  <c r="R101" i="28"/>
  <c r="P101" i="28"/>
  <c r="J101" i="28"/>
  <c r="BK100" i="28"/>
  <c r="BK98" i="28" s="1"/>
  <c r="BI100" i="28"/>
  <c r="BH100" i="28"/>
  <c r="BG100" i="28"/>
  <c r="BF100" i="28"/>
  <c r="T100" i="28"/>
  <c r="T98" i="28" s="1"/>
  <c r="T97" i="28" s="1"/>
  <c r="R100" i="28"/>
  <c r="P100" i="28"/>
  <c r="J100" i="28"/>
  <c r="BE100" i="28" s="1"/>
  <c r="BK99" i="28"/>
  <c r="BI99" i="28"/>
  <c r="BH99" i="28"/>
  <c r="BG99" i="28"/>
  <c r="BF99" i="28"/>
  <c r="T99" i="28"/>
  <c r="R99" i="28"/>
  <c r="P99" i="28"/>
  <c r="P98" i="28" s="1"/>
  <c r="P97" i="28" s="1"/>
  <c r="J99" i="28"/>
  <c r="BE99" i="28" s="1"/>
  <c r="BK96" i="28"/>
  <c r="BI96" i="28"/>
  <c r="BH96" i="28"/>
  <c r="BG96" i="28"/>
  <c r="BF96" i="28"/>
  <c r="T96" i="28"/>
  <c r="T95" i="28" s="1"/>
  <c r="R96" i="28"/>
  <c r="R95" i="28" s="1"/>
  <c r="P96" i="28"/>
  <c r="J96" i="28"/>
  <c r="BE96" i="28" s="1"/>
  <c r="BK95" i="28"/>
  <c r="P95" i="28"/>
  <c r="J95" i="28"/>
  <c r="J62" i="28" s="1"/>
  <c r="BK94" i="28"/>
  <c r="BI94" i="28"/>
  <c r="BH94" i="28"/>
  <c r="BG94" i="28"/>
  <c r="BF94" i="28"/>
  <c r="T94" i="28"/>
  <c r="R94" i="28"/>
  <c r="P94" i="28"/>
  <c r="J94" i="28"/>
  <c r="BE94" i="28" s="1"/>
  <c r="BK93" i="28"/>
  <c r="BI93" i="28"/>
  <c r="BH93" i="28"/>
  <c r="BG93" i="28"/>
  <c r="BF93" i="28"/>
  <c r="BE93" i="28"/>
  <c r="T93" i="28"/>
  <c r="R93" i="28"/>
  <c r="P93" i="28"/>
  <c r="J93" i="28"/>
  <c r="BK90" i="28"/>
  <c r="BI90" i="28"/>
  <c r="BH90" i="28"/>
  <c r="BG90" i="28"/>
  <c r="BF90" i="28"/>
  <c r="T90" i="28"/>
  <c r="R90" i="28"/>
  <c r="P90" i="28"/>
  <c r="J90" i="28"/>
  <c r="BE90" i="28" s="1"/>
  <c r="BK87" i="28"/>
  <c r="BI87" i="28"/>
  <c r="BH87" i="28"/>
  <c r="BG87" i="28"/>
  <c r="BF87" i="28"/>
  <c r="T87" i="28"/>
  <c r="R87" i="28"/>
  <c r="P87" i="28"/>
  <c r="J87" i="28"/>
  <c r="BE87" i="28" s="1"/>
  <c r="J81" i="28"/>
  <c r="F81" i="28"/>
  <c r="J80" i="28"/>
  <c r="F80" i="28"/>
  <c r="F78" i="28"/>
  <c r="E76" i="28"/>
  <c r="E74" i="28"/>
  <c r="J55" i="28"/>
  <c r="F55" i="28"/>
  <c r="J54" i="28"/>
  <c r="F54" i="28"/>
  <c r="F52" i="28"/>
  <c r="E50" i="28"/>
  <c r="J37" i="28"/>
  <c r="J36" i="28"/>
  <c r="J35" i="28"/>
  <c r="J12" i="28"/>
  <c r="J52" i="28" s="1"/>
  <c r="E7" i="28"/>
  <c r="E48" i="28" s="1"/>
  <c r="BK82" i="27"/>
  <c r="BK81" i="27" s="1"/>
  <c r="BI82" i="27"/>
  <c r="F37" i="27" s="1"/>
  <c r="BH82" i="27"/>
  <c r="F36" i="27" s="1"/>
  <c r="BC59" i="22" s="1"/>
  <c r="BG82" i="27"/>
  <c r="BF82" i="27"/>
  <c r="BE82" i="27"/>
  <c r="T82" i="27"/>
  <c r="T81" i="27" s="1"/>
  <c r="T80" i="27" s="1"/>
  <c r="R82" i="27"/>
  <c r="R81" i="27" s="1"/>
  <c r="R80" i="27" s="1"/>
  <c r="P82" i="27"/>
  <c r="P81" i="27" s="1"/>
  <c r="P80" i="27" s="1"/>
  <c r="AU59" i="22" s="1"/>
  <c r="J82" i="27"/>
  <c r="J77" i="27"/>
  <c r="F77" i="27"/>
  <c r="J76" i="27"/>
  <c r="F76" i="27"/>
  <c r="F74" i="27"/>
  <c r="E72" i="27"/>
  <c r="J55" i="27"/>
  <c r="F55" i="27"/>
  <c r="J54" i="27"/>
  <c r="F54" i="27"/>
  <c r="F52" i="27"/>
  <c r="E50" i="27"/>
  <c r="J37" i="27"/>
  <c r="J36" i="27"/>
  <c r="AY59" i="22" s="1"/>
  <c r="J35" i="27"/>
  <c r="AX59" i="22" s="1"/>
  <c r="F35" i="27"/>
  <c r="BB59" i="22" s="1"/>
  <c r="J12" i="27"/>
  <c r="J74" i="27" s="1"/>
  <c r="E7" i="27"/>
  <c r="E70" i="27" s="1"/>
  <c r="BK94" i="26"/>
  <c r="BI94" i="26"/>
  <c r="BH94" i="26"/>
  <c r="BG94" i="26"/>
  <c r="BF94" i="26"/>
  <c r="T94" i="26"/>
  <c r="R94" i="26"/>
  <c r="P94" i="26"/>
  <c r="J94" i="26"/>
  <c r="BE94" i="26" s="1"/>
  <c r="BK93" i="26"/>
  <c r="BI93" i="26"/>
  <c r="BH93" i="26"/>
  <c r="BG93" i="26"/>
  <c r="BF93" i="26"/>
  <c r="T93" i="26"/>
  <c r="R93" i="26"/>
  <c r="P93" i="26"/>
  <c r="J93" i="26"/>
  <c r="BE93" i="26" s="1"/>
  <c r="BK92" i="26"/>
  <c r="BI92" i="26"/>
  <c r="BH92" i="26"/>
  <c r="BG92" i="26"/>
  <c r="BF92" i="26"/>
  <c r="T92" i="26"/>
  <c r="R92" i="26"/>
  <c r="P92" i="26"/>
  <c r="J92" i="26"/>
  <c r="BE92" i="26" s="1"/>
  <c r="BK91" i="26"/>
  <c r="BI91" i="26"/>
  <c r="BH91" i="26"/>
  <c r="BG91" i="26"/>
  <c r="BF91" i="26"/>
  <c r="T91" i="26"/>
  <c r="R91" i="26"/>
  <c r="P91" i="26"/>
  <c r="J91" i="26"/>
  <c r="BE91" i="26" s="1"/>
  <c r="BK90" i="26"/>
  <c r="BI90" i="26"/>
  <c r="BH90" i="26"/>
  <c r="BG90" i="26"/>
  <c r="BF90" i="26"/>
  <c r="T90" i="26"/>
  <c r="R90" i="26"/>
  <c r="P90" i="26"/>
  <c r="P89" i="26" s="1"/>
  <c r="P88" i="26" s="1"/>
  <c r="J90" i="26"/>
  <c r="BE90" i="26" s="1"/>
  <c r="BK87" i="26"/>
  <c r="BI87" i="26"/>
  <c r="BH87" i="26"/>
  <c r="BG87" i="26"/>
  <c r="BF87" i="26"/>
  <c r="BE87" i="26"/>
  <c r="T87" i="26"/>
  <c r="R87" i="26"/>
  <c r="P87" i="26"/>
  <c r="P85" i="26" s="1"/>
  <c r="P84" i="26" s="1"/>
  <c r="J87" i="26"/>
  <c r="BK86" i="26"/>
  <c r="BK85" i="26" s="1"/>
  <c r="BI86" i="26"/>
  <c r="BH86" i="26"/>
  <c r="BG86" i="26"/>
  <c r="BF86" i="26"/>
  <c r="T86" i="26"/>
  <c r="T85" i="26" s="1"/>
  <c r="T84" i="26" s="1"/>
  <c r="R86" i="26"/>
  <c r="R85" i="26" s="1"/>
  <c r="R84" i="26" s="1"/>
  <c r="P86" i="26"/>
  <c r="J86" i="26"/>
  <c r="BE86" i="26" s="1"/>
  <c r="J80" i="26"/>
  <c r="F80" i="26"/>
  <c r="J79" i="26"/>
  <c r="F79" i="26"/>
  <c r="F77" i="26"/>
  <c r="E75" i="26"/>
  <c r="J55" i="26"/>
  <c r="F55" i="26"/>
  <c r="J54" i="26"/>
  <c r="F54" i="26"/>
  <c r="F52" i="26"/>
  <c r="E50" i="26"/>
  <c r="J37" i="26"/>
  <c r="J36" i="26"/>
  <c r="AY58" i="22" s="1"/>
  <c r="J35" i="26"/>
  <c r="AX58" i="22" s="1"/>
  <c r="J12" i="26"/>
  <c r="J77" i="26" s="1"/>
  <c r="E7" i="26"/>
  <c r="BK84" i="25"/>
  <c r="BK83" i="25" s="1"/>
  <c r="J83" i="25" s="1"/>
  <c r="J61" i="25" s="1"/>
  <c r="BI84" i="25"/>
  <c r="BH84" i="25"/>
  <c r="F36" i="25" s="1"/>
  <c r="BC57" i="22" s="1"/>
  <c r="BG84" i="25"/>
  <c r="F35" i="25" s="1"/>
  <c r="BB57" i="22" s="1"/>
  <c r="BF84" i="25"/>
  <c r="J34" i="25" s="1"/>
  <c r="AW57" i="22" s="1"/>
  <c r="T84" i="25"/>
  <c r="T83" i="25" s="1"/>
  <c r="T82" i="25" s="1"/>
  <c r="T81" i="25" s="1"/>
  <c r="R84" i="25"/>
  <c r="R83" i="25" s="1"/>
  <c r="R82" i="25" s="1"/>
  <c r="R81" i="25" s="1"/>
  <c r="P84" i="25"/>
  <c r="J84" i="25"/>
  <c r="BE84" i="25" s="1"/>
  <c r="P83" i="25"/>
  <c r="P82" i="25" s="1"/>
  <c r="P81" i="25"/>
  <c r="AU57" i="22" s="1"/>
  <c r="J78" i="25"/>
  <c r="F78" i="25"/>
  <c r="J77" i="25"/>
  <c r="F77" i="25"/>
  <c r="F75" i="25"/>
  <c r="E73" i="25"/>
  <c r="E71" i="25"/>
  <c r="J55" i="25"/>
  <c r="F55" i="25"/>
  <c r="J54" i="25"/>
  <c r="F54" i="25"/>
  <c r="F52" i="25"/>
  <c r="E50" i="25"/>
  <c r="J37" i="25"/>
  <c r="F37" i="25"/>
  <c r="BD57" i="22" s="1"/>
  <c r="J36" i="25"/>
  <c r="AY57" i="22" s="1"/>
  <c r="J35" i="25"/>
  <c r="J12" i="25"/>
  <c r="J52" i="25" s="1"/>
  <c r="E7" i="25"/>
  <c r="E48" i="25" s="1"/>
  <c r="BK91" i="24"/>
  <c r="BI91" i="24"/>
  <c r="BH91" i="24"/>
  <c r="BG91" i="24"/>
  <c r="BF91" i="24"/>
  <c r="BE91" i="24"/>
  <c r="T91" i="24"/>
  <c r="R91" i="24"/>
  <c r="P91" i="24"/>
  <c r="J91" i="24"/>
  <c r="BK90" i="24"/>
  <c r="BI90" i="24"/>
  <c r="BH90" i="24"/>
  <c r="BG90" i="24"/>
  <c r="BF90" i="24"/>
  <c r="T90" i="24"/>
  <c r="R90" i="24"/>
  <c r="P90" i="24"/>
  <c r="J90" i="24"/>
  <c r="BE90" i="24" s="1"/>
  <c r="BK89" i="24"/>
  <c r="BK83" i="24" s="1"/>
  <c r="BI89" i="24"/>
  <c r="BH89" i="24"/>
  <c r="BG89" i="24"/>
  <c r="BF89" i="24"/>
  <c r="T89" i="24"/>
  <c r="R89" i="24"/>
  <c r="P89" i="24"/>
  <c r="J89" i="24"/>
  <c r="BE89" i="24" s="1"/>
  <c r="BK88" i="24"/>
  <c r="BI88" i="24"/>
  <c r="BH88" i="24"/>
  <c r="BG88" i="24"/>
  <c r="BF88" i="24"/>
  <c r="T88" i="24"/>
  <c r="R88" i="24"/>
  <c r="P88" i="24"/>
  <c r="J88" i="24"/>
  <c r="BE88" i="24" s="1"/>
  <c r="BK86" i="24"/>
  <c r="BI86" i="24"/>
  <c r="BH86" i="24"/>
  <c r="BG86" i="24"/>
  <c r="BF86" i="24"/>
  <c r="T86" i="24"/>
  <c r="R86" i="24"/>
  <c r="P86" i="24"/>
  <c r="J86" i="24"/>
  <c r="BE86" i="24" s="1"/>
  <c r="BK84" i="24"/>
  <c r="BI84" i="24"/>
  <c r="BH84" i="24"/>
  <c r="BG84" i="24"/>
  <c r="BF84" i="24"/>
  <c r="T84" i="24"/>
  <c r="T83" i="24" s="1"/>
  <c r="T81" i="24" s="1"/>
  <c r="R84" i="24"/>
  <c r="P84" i="24"/>
  <c r="J84" i="24"/>
  <c r="BE84" i="24" s="1"/>
  <c r="J82" i="24"/>
  <c r="J60" i="24" s="1"/>
  <c r="J78" i="24"/>
  <c r="F78" i="24"/>
  <c r="J77" i="24"/>
  <c r="F77" i="24"/>
  <c r="F75" i="24"/>
  <c r="E73" i="24"/>
  <c r="J55" i="24"/>
  <c r="F55" i="24"/>
  <c r="J54" i="24"/>
  <c r="F54" i="24"/>
  <c r="F52" i="24"/>
  <c r="E50" i="24"/>
  <c r="J37" i="24"/>
  <c r="J36" i="24"/>
  <c r="AY56" i="22" s="1"/>
  <c r="J35" i="24"/>
  <c r="J34" i="24"/>
  <c r="J12" i="24"/>
  <c r="J52" i="24" s="1"/>
  <c r="E7" i="24"/>
  <c r="E71" i="24" s="1"/>
  <c r="BK109" i="23"/>
  <c r="BI109" i="23"/>
  <c r="BH109" i="23"/>
  <c r="BG109" i="23"/>
  <c r="BF109" i="23"/>
  <c r="T109" i="23"/>
  <c r="R109" i="23"/>
  <c r="P109" i="23"/>
  <c r="J109" i="23"/>
  <c r="BE109" i="23" s="1"/>
  <c r="BK108" i="23"/>
  <c r="BI108" i="23"/>
  <c r="BH108" i="23"/>
  <c r="BG108" i="23"/>
  <c r="BF108" i="23"/>
  <c r="T108" i="23"/>
  <c r="R108" i="23"/>
  <c r="P108" i="23"/>
  <c r="J108" i="23"/>
  <c r="BE108" i="23" s="1"/>
  <c r="BK107" i="23"/>
  <c r="BK106" i="23" s="1"/>
  <c r="J106" i="23" s="1"/>
  <c r="J66" i="23" s="1"/>
  <c r="BI107" i="23"/>
  <c r="BH107" i="23"/>
  <c r="BG107" i="23"/>
  <c r="BF107" i="23"/>
  <c r="T107" i="23"/>
  <c r="T106" i="23" s="1"/>
  <c r="R107" i="23"/>
  <c r="P107" i="23"/>
  <c r="J107" i="23"/>
  <c r="BE107" i="23" s="1"/>
  <c r="BK105" i="23"/>
  <c r="BI105" i="23"/>
  <c r="BH105" i="23"/>
  <c r="BG105" i="23"/>
  <c r="BF105" i="23"/>
  <c r="T105" i="23"/>
  <c r="R105" i="23"/>
  <c r="P105" i="23"/>
  <c r="J105" i="23"/>
  <c r="BE105" i="23" s="1"/>
  <c r="BK103" i="23"/>
  <c r="BK102" i="23" s="1"/>
  <c r="J102" i="23" s="1"/>
  <c r="J65" i="23" s="1"/>
  <c r="BI103" i="23"/>
  <c r="BH103" i="23"/>
  <c r="BG103" i="23"/>
  <c r="BF103" i="23"/>
  <c r="T103" i="23"/>
  <c r="R103" i="23"/>
  <c r="R102" i="23" s="1"/>
  <c r="P103" i="23"/>
  <c r="J103" i="23"/>
  <c r="BE103" i="23" s="1"/>
  <c r="BK99" i="23"/>
  <c r="BK98" i="23" s="1"/>
  <c r="J98" i="23" s="1"/>
  <c r="J63" i="23" s="1"/>
  <c r="BI99" i="23"/>
  <c r="BH99" i="23"/>
  <c r="BG99" i="23"/>
  <c r="BF99" i="23"/>
  <c r="T99" i="23"/>
  <c r="T98" i="23" s="1"/>
  <c r="R99" i="23"/>
  <c r="R98" i="23" s="1"/>
  <c r="P99" i="23"/>
  <c r="P98" i="23" s="1"/>
  <c r="J99" i="23"/>
  <c r="BE99" i="23" s="1"/>
  <c r="BK97" i="23"/>
  <c r="BI97" i="23"/>
  <c r="BH97" i="23"/>
  <c r="BG97" i="23"/>
  <c r="BF97" i="23"/>
  <c r="T97" i="23"/>
  <c r="T96" i="23" s="1"/>
  <c r="R97" i="23"/>
  <c r="P97" i="23"/>
  <c r="P96" i="23" s="1"/>
  <c r="J97" i="23"/>
  <c r="BE97" i="23" s="1"/>
  <c r="BK96" i="23"/>
  <c r="J96" i="23" s="1"/>
  <c r="J62" i="23" s="1"/>
  <c r="R96" i="23"/>
  <c r="BK95" i="23"/>
  <c r="BI95" i="23"/>
  <c r="BH95" i="23"/>
  <c r="BG95" i="23"/>
  <c r="BF95" i="23"/>
  <c r="BE95" i="23"/>
  <c r="T95" i="23"/>
  <c r="R95" i="23"/>
  <c r="P95" i="23"/>
  <c r="J95" i="23"/>
  <c r="BK93" i="23"/>
  <c r="BI93" i="23"/>
  <c r="BH93" i="23"/>
  <c r="BG93" i="23"/>
  <c r="BF93" i="23"/>
  <c r="T93" i="23"/>
  <c r="R93" i="23"/>
  <c r="P93" i="23"/>
  <c r="J93" i="23"/>
  <c r="BE93" i="23" s="1"/>
  <c r="BK90" i="23"/>
  <c r="BI90" i="23"/>
  <c r="BH90" i="23"/>
  <c r="BG90" i="23"/>
  <c r="BF90" i="23"/>
  <c r="T90" i="23"/>
  <c r="R90" i="23"/>
  <c r="P90" i="23"/>
  <c r="J90" i="23"/>
  <c r="BE90" i="23" s="1"/>
  <c r="BK89" i="23"/>
  <c r="BI89" i="23"/>
  <c r="BH89" i="23"/>
  <c r="BG89" i="23"/>
  <c r="BF89" i="23"/>
  <c r="T89" i="23"/>
  <c r="R89" i="23"/>
  <c r="P89" i="23"/>
  <c r="J89" i="23"/>
  <c r="BE89" i="23" s="1"/>
  <c r="J83" i="23"/>
  <c r="F83" i="23"/>
  <c r="J82" i="23"/>
  <c r="F82" i="23"/>
  <c r="F80" i="23"/>
  <c r="E78" i="23"/>
  <c r="J55" i="23"/>
  <c r="F55" i="23"/>
  <c r="J54" i="23"/>
  <c r="F54" i="23"/>
  <c r="F52" i="23"/>
  <c r="E50" i="23"/>
  <c r="J37" i="23"/>
  <c r="J36" i="23"/>
  <c r="AY55" i="22" s="1"/>
  <c r="J35" i="23"/>
  <c r="AX55" i="22" s="1"/>
  <c r="J12" i="23"/>
  <c r="J80" i="23" s="1"/>
  <c r="E7" i="23"/>
  <c r="E48" i="23" s="1"/>
  <c r="BD74" i="22"/>
  <c r="BC74" i="22"/>
  <c r="AY74" i="22"/>
  <c r="AX74" i="22"/>
  <c r="AW74" i="22"/>
  <c r="AY73" i="22"/>
  <c r="AX73" i="22"/>
  <c r="AY72" i="22"/>
  <c r="AX72" i="22"/>
  <c r="AW72" i="22"/>
  <c r="BD71" i="22"/>
  <c r="BC71" i="22"/>
  <c r="AY71" i="22"/>
  <c r="AX71" i="22"/>
  <c r="AY70" i="22"/>
  <c r="AX70" i="22"/>
  <c r="AY69" i="22"/>
  <c r="AX69" i="22"/>
  <c r="AY68" i="22"/>
  <c r="AX68" i="22"/>
  <c r="AY67" i="22"/>
  <c r="AX67" i="22"/>
  <c r="AY66" i="22"/>
  <c r="AX66" i="22"/>
  <c r="AY65" i="22"/>
  <c r="AX65" i="22"/>
  <c r="AY64" i="22"/>
  <c r="AX64" i="22"/>
  <c r="AY63" i="22"/>
  <c r="AX63" i="22"/>
  <c r="AY62" i="22"/>
  <c r="AX62" i="22"/>
  <c r="AY61" i="22"/>
  <c r="AY60" i="22"/>
  <c r="AX60" i="22"/>
  <c r="BD59" i="22"/>
  <c r="AX57" i="22"/>
  <c r="AX56" i="22"/>
  <c r="AW56" i="22"/>
  <c r="AS54" i="22"/>
  <c r="AM50" i="22"/>
  <c r="L50" i="22"/>
  <c r="AM49" i="22"/>
  <c r="L49" i="22"/>
  <c r="AM47" i="22"/>
  <c r="L47" i="22"/>
  <c r="L45" i="22"/>
  <c r="L44" i="22"/>
  <c r="G43" i="21"/>
  <c r="E44" i="21"/>
  <c r="E45" i="21" s="1"/>
  <c r="F44" i="21"/>
  <c r="F45" i="21" s="1"/>
  <c r="F33" i="28" l="1"/>
  <c r="AZ60" i="22" s="1"/>
  <c r="J85" i="26"/>
  <c r="J61" i="26" s="1"/>
  <c r="BK84" i="26"/>
  <c r="J83" i="42"/>
  <c r="J61" i="42" s="1"/>
  <c r="BK82" i="42"/>
  <c r="J81" i="27"/>
  <c r="J60" i="27" s="1"/>
  <c r="BK80" i="27"/>
  <c r="J80" i="27" s="1"/>
  <c r="P83" i="26"/>
  <c r="AU58" i="22" s="1"/>
  <c r="F33" i="25"/>
  <c r="AZ57" i="22" s="1"/>
  <c r="J33" i="25"/>
  <c r="AV57" i="22" s="1"/>
  <c r="AT57" i="22" s="1"/>
  <c r="T88" i="23"/>
  <c r="T87" i="23" s="1"/>
  <c r="J34" i="23"/>
  <c r="AW55" i="22" s="1"/>
  <c r="P106" i="23"/>
  <c r="E48" i="24"/>
  <c r="F36" i="26"/>
  <c r="BC58" i="22" s="1"/>
  <c r="BK89" i="26"/>
  <c r="BK118" i="31"/>
  <c r="J118" i="31" s="1"/>
  <c r="J63" i="31" s="1"/>
  <c r="F34" i="34"/>
  <c r="BA66" i="22" s="1"/>
  <c r="F37" i="35"/>
  <c r="BD67" i="22" s="1"/>
  <c r="BK128" i="35"/>
  <c r="J128" i="35" s="1"/>
  <c r="J67" i="35" s="1"/>
  <c r="F34" i="39"/>
  <c r="BA71" i="22" s="1"/>
  <c r="BK83" i="39"/>
  <c r="BK82" i="39" s="1"/>
  <c r="BK81" i="39" s="1"/>
  <c r="F35" i="23"/>
  <c r="BB55" i="22" s="1"/>
  <c r="R106" i="23"/>
  <c r="J75" i="24"/>
  <c r="J33" i="24"/>
  <c r="AV56" i="22" s="1"/>
  <c r="AT56" i="22" s="1"/>
  <c r="J33" i="29"/>
  <c r="AV61" i="22" s="1"/>
  <c r="BK98" i="29"/>
  <c r="J98" i="29" s="1"/>
  <c r="J64" i="29" s="1"/>
  <c r="R98" i="29"/>
  <c r="BK98" i="30"/>
  <c r="J98" i="30" s="1"/>
  <c r="J63" i="30" s="1"/>
  <c r="F34" i="30"/>
  <c r="BA62" i="22" s="1"/>
  <c r="F37" i="32"/>
  <c r="BD64" i="22" s="1"/>
  <c r="F35" i="32"/>
  <c r="BB64" i="22" s="1"/>
  <c r="F34" i="33"/>
  <c r="BA65" i="22" s="1"/>
  <c r="P92" i="34"/>
  <c r="F35" i="34"/>
  <c r="BB66" i="22" s="1"/>
  <c r="BK83" i="37"/>
  <c r="F36" i="38"/>
  <c r="BC70" i="22" s="1"/>
  <c r="R83" i="39"/>
  <c r="R82" i="39" s="1"/>
  <c r="R81" i="39" s="1"/>
  <c r="T83" i="41"/>
  <c r="T82" i="41" s="1"/>
  <c r="T81" i="41" s="1"/>
  <c r="P86" i="28"/>
  <c r="P85" i="28" s="1"/>
  <c r="P84" i="28" s="1"/>
  <c r="AU60" i="22" s="1"/>
  <c r="BK86" i="28"/>
  <c r="BK85" i="28" s="1"/>
  <c r="F35" i="31"/>
  <c r="BB63" i="22" s="1"/>
  <c r="E48" i="36"/>
  <c r="P81" i="36"/>
  <c r="P80" i="36" s="1"/>
  <c r="AU68" i="22" s="1"/>
  <c r="BK81" i="36"/>
  <c r="R83" i="37"/>
  <c r="R82" i="37" s="1"/>
  <c r="R81" i="37" s="1"/>
  <c r="J75" i="42"/>
  <c r="BK107" i="29"/>
  <c r="J107" i="29" s="1"/>
  <c r="J65" i="29" s="1"/>
  <c r="F35" i="30"/>
  <c r="BB62" i="22" s="1"/>
  <c r="R98" i="30"/>
  <c r="R84" i="30" s="1"/>
  <c r="R83" i="30" s="1"/>
  <c r="F33" i="31"/>
  <c r="AZ63" i="22" s="1"/>
  <c r="F36" i="31"/>
  <c r="BC63" i="22" s="1"/>
  <c r="BK83" i="33"/>
  <c r="F37" i="33"/>
  <c r="BD65" i="22" s="1"/>
  <c r="T106" i="35"/>
  <c r="T89" i="35" s="1"/>
  <c r="R142" i="35"/>
  <c r="R81" i="36"/>
  <c r="R80" i="36" s="1"/>
  <c r="J33" i="34"/>
  <c r="AV66" i="22" s="1"/>
  <c r="E76" i="23"/>
  <c r="P102" i="23"/>
  <c r="F34" i="24"/>
  <c r="BA56" i="22" s="1"/>
  <c r="T89" i="26"/>
  <c r="T88" i="26" s="1"/>
  <c r="T83" i="26" s="1"/>
  <c r="T98" i="29"/>
  <c r="R129" i="31"/>
  <c r="P83" i="33"/>
  <c r="P82" i="33" s="1"/>
  <c r="P81" i="33" s="1"/>
  <c r="AU65" i="22" s="1"/>
  <c r="P86" i="34"/>
  <c r="P85" i="34" s="1"/>
  <c r="AU66" i="22" s="1"/>
  <c r="J82" i="35"/>
  <c r="BK90" i="35"/>
  <c r="F36" i="37"/>
  <c r="BC69" i="22" s="1"/>
  <c r="T83" i="40"/>
  <c r="T82" i="40" s="1"/>
  <c r="T81" i="40" s="1"/>
  <c r="P88" i="23"/>
  <c r="BK88" i="23"/>
  <c r="F34" i="25"/>
  <c r="BA57" i="22" s="1"/>
  <c r="R124" i="31"/>
  <c r="R123" i="31" s="1"/>
  <c r="P84" i="32"/>
  <c r="P83" i="32" s="1"/>
  <c r="P82" i="32" s="1"/>
  <c r="AU64" i="22" s="1"/>
  <c r="E71" i="37"/>
  <c r="R83" i="42"/>
  <c r="R82" i="42" s="1"/>
  <c r="R81" i="42" s="1"/>
  <c r="R85" i="28"/>
  <c r="R88" i="23"/>
  <c r="R87" i="23" s="1"/>
  <c r="P83" i="24"/>
  <c r="P81" i="24" s="1"/>
  <c r="AU56" i="22" s="1"/>
  <c r="J75" i="25"/>
  <c r="F35" i="26"/>
  <c r="BB58" i="22" s="1"/>
  <c r="R86" i="28"/>
  <c r="E73" i="30"/>
  <c r="BK129" i="31"/>
  <c r="R90" i="35"/>
  <c r="R89" i="35" s="1"/>
  <c r="R114" i="35"/>
  <c r="T122" i="35"/>
  <c r="F35" i="36"/>
  <c r="BB68" i="22" s="1"/>
  <c r="J33" i="37"/>
  <c r="AV69" i="22" s="1"/>
  <c r="P83" i="41"/>
  <c r="P82" i="41" s="1"/>
  <c r="P81" i="41" s="1"/>
  <c r="AU73" i="22" s="1"/>
  <c r="BK80" i="36"/>
  <c r="J80" i="36" s="1"/>
  <c r="J81" i="36"/>
  <c r="J60" i="36" s="1"/>
  <c r="E48" i="26"/>
  <c r="E73" i="26"/>
  <c r="BK82" i="38"/>
  <c r="J83" i="38"/>
  <c r="J61" i="38" s="1"/>
  <c r="J33" i="32"/>
  <c r="AV64" i="22" s="1"/>
  <c r="F33" i="32"/>
  <c r="AZ64" i="22" s="1"/>
  <c r="J33" i="38"/>
  <c r="AV70" i="22" s="1"/>
  <c r="F33" i="38"/>
  <c r="AZ70" i="22" s="1"/>
  <c r="F33" i="26"/>
  <c r="AZ58" i="22" s="1"/>
  <c r="J33" i="26"/>
  <c r="AV58" i="22" s="1"/>
  <c r="F37" i="31"/>
  <c r="BD63" i="22" s="1"/>
  <c r="J90" i="35"/>
  <c r="J61" i="35" s="1"/>
  <c r="BK89" i="35"/>
  <c r="J34" i="41"/>
  <c r="AW73" i="22" s="1"/>
  <c r="F34" i="41"/>
  <c r="BA73" i="22" s="1"/>
  <c r="F37" i="23"/>
  <c r="BD55" i="22" s="1"/>
  <c r="F36" i="23"/>
  <c r="BC55" i="22" s="1"/>
  <c r="F36" i="24"/>
  <c r="BC56" i="22" s="1"/>
  <c r="E48" i="29"/>
  <c r="E80" i="29"/>
  <c r="J52" i="29"/>
  <c r="F33" i="35"/>
  <c r="AZ67" i="22" s="1"/>
  <c r="P87" i="23"/>
  <c r="F37" i="24"/>
  <c r="BD56" i="22" s="1"/>
  <c r="F35" i="35"/>
  <c r="BB67" i="22" s="1"/>
  <c r="J34" i="37"/>
  <c r="AW69" i="22" s="1"/>
  <c r="AT69" i="22" s="1"/>
  <c r="F34" i="37"/>
  <c r="BA69" i="22" s="1"/>
  <c r="J98" i="28"/>
  <c r="J64" i="28" s="1"/>
  <c r="BK97" i="28"/>
  <c r="J97" i="28" s="1"/>
  <c r="J63" i="28" s="1"/>
  <c r="J33" i="35"/>
  <c r="AV67" i="22" s="1"/>
  <c r="F34" i="27"/>
  <c r="BA59" i="22" s="1"/>
  <c r="J34" i="27"/>
  <c r="AW59" i="22" s="1"/>
  <c r="BK121" i="35"/>
  <c r="J121" i="35" s="1"/>
  <c r="J65" i="35" s="1"/>
  <c r="J122" i="35"/>
  <c r="J66" i="35" s="1"/>
  <c r="BK101" i="23"/>
  <c r="J101" i="23" s="1"/>
  <c r="J64" i="23" s="1"/>
  <c r="F35" i="24"/>
  <c r="BB56" i="22" s="1"/>
  <c r="J83" i="24"/>
  <c r="J61" i="24" s="1"/>
  <c r="BK81" i="24"/>
  <c r="J81" i="24" s="1"/>
  <c r="F33" i="24"/>
  <c r="AZ56" i="22" s="1"/>
  <c r="J84" i="26"/>
  <c r="J60" i="26" s="1"/>
  <c r="J34" i="26"/>
  <c r="AW58" i="22" s="1"/>
  <c r="F37" i="28"/>
  <c r="BD60" i="22" s="1"/>
  <c r="J34" i="28"/>
  <c r="AW60" i="22" s="1"/>
  <c r="J34" i="29"/>
  <c r="AW61" i="22" s="1"/>
  <c r="F34" i="29"/>
  <c r="BA61" i="22" s="1"/>
  <c r="J33" i="33"/>
  <c r="AV65" i="22" s="1"/>
  <c r="F33" i="33"/>
  <c r="AZ65" i="22" s="1"/>
  <c r="F36" i="36"/>
  <c r="BC68" i="22" s="1"/>
  <c r="F34" i="36"/>
  <c r="BA68" i="22" s="1"/>
  <c r="T86" i="23"/>
  <c r="J88" i="23"/>
  <c r="J61" i="23" s="1"/>
  <c r="BK87" i="23"/>
  <c r="BK82" i="33"/>
  <c r="J83" i="33"/>
  <c r="J61" i="33" s="1"/>
  <c r="J33" i="23"/>
  <c r="AV55" i="22" s="1"/>
  <c r="AT55" i="22" s="1"/>
  <c r="J33" i="27"/>
  <c r="AV59" i="22" s="1"/>
  <c r="AT59" i="22" s="1"/>
  <c r="F33" i="27"/>
  <c r="AZ59" i="22" s="1"/>
  <c r="J33" i="28"/>
  <c r="AV60" i="22" s="1"/>
  <c r="AT60" i="22" s="1"/>
  <c r="F36" i="29"/>
  <c r="BC61" i="22" s="1"/>
  <c r="J33" i="36"/>
  <c r="AV68" i="22" s="1"/>
  <c r="F33" i="36"/>
  <c r="AZ68" i="22" s="1"/>
  <c r="J75" i="37"/>
  <c r="J52" i="37"/>
  <c r="R101" i="23"/>
  <c r="R86" i="23" s="1"/>
  <c r="F37" i="26"/>
  <c r="BD58" i="22" s="1"/>
  <c r="R107" i="29"/>
  <c r="R91" i="29" s="1"/>
  <c r="R90" i="29" s="1"/>
  <c r="P121" i="35"/>
  <c r="J83" i="41"/>
  <c r="J61" i="41" s="1"/>
  <c r="F34" i="23"/>
  <c r="BA55" i="22" s="1"/>
  <c r="P101" i="23"/>
  <c r="R89" i="26"/>
  <c r="R88" i="26" s="1"/>
  <c r="E48" i="27"/>
  <c r="R98" i="28"/>
  <c r="R97" i="28" s="1"/>
  <c r="F33" i="29"/>
  <c r="AZ61" i="22" s="1"/>
  <c r="F37" i="29"/>
  <c r="BD61" i="22" s="1"/>
  <c r="F34" i="31"/>
  <c r="BA63" i="22" s="1"/>
  <c r="R92" i="34"/>
  <c r="R85" i="34" s="1"/>
  <c r="J34" i="35"/>
  <c r="AW67" i="22" s="1"/>
  <c r="F34" i="35"/>
  <c r="BA67" i="22" s="1"/>
  <c r="BK106" i="35"/>
  <c r="J106" i="35" s="1"/>
  <c r="J62" i="35" s="1"/>
  <c r="T83" i="37"/>
  <c r="T82" i="37" s="1"/>
  <c r="T81" i="37" s="1"/>
  <c r="J33" i="39"/>
  <c r="F33" i="39"/>
  <c r="AZ71" i="22" s="1"/>
  <c r="J75" i="40"/>
  <c r="J52" i="40"/>
  <c r="T86" i="28"/>
  <c r="T85" i="28" s="1"/>
  <c r="T84" i="28" s="1"/>
  <c r="T107" i="29"/>
  <c r="T91" i="29" s="1"/>
  <c r="T90" i="29" s="1"/>
  <c r="BK84" i="30"/>
  <c r="J33" i="31"/>
  <c r="AV63" i="22" s="1"/>
  <c r="T81" i="36"/>
  <c r="T80" i="36" s="1"/>
  <c r="J33" i="42"/>
  <c r="AV74" i="22" s="1"/>
  <c r="AT74" i="22" s="1"/>
  <c r="F33" i="42"/>
  <c r="AZ74" i="22" s="1"/>
  <c r="R83" i="24"/>
  <c r="R81" i="24" s="1"/>
  <c r="BK82" i="25"/>
  <c r="J52" i="26"/>
  <c r="F34" i="28"/>
  <c r="BA60" i="22" s="1"/>
  <c r="F35" i="29"/>
  <c r="BB61" i="22" s="1"/>
  <c r="E76" i="31"/>
  <c r="E48" i="31"/>
  <c r="E48" i="32"/>
  <c r="E72" i="32"/>
  <c r="F36" i="32"/>
  <c r="BC64" i="22" s="1"/>
  <c r="F37" i="34"/>
  <c r="BD66" i="22" s="1"/>
  <c r="BK142" i="35"/>
  <c r="J142" i="35" s="1"/>
  <c r="J68" i="35" s="1"/>
  <c r="F34" i="40"/>
  <c r="BA72" i="22" s="1"/>
  <c r="BK91" i="29"/>
  <c r="J34" i="30"/>
  <c r="AW62" i="22" s="1"/>
  <c r="J82" i="41"/>
  <c r="J60" i="41" s="1"/>
  <c r="BK81" i="41"/>
  <c r="J81" i="41" s="1"/>
  <c r="T102" i="23"/>
  <c r="T101" i="23" s="1"/>
  <c r="R83" i="26"/>
  <c r="F36" i="28"/>
  <c r="BC60" i="22" s="1"/>
  <c r="F35" i="28"/>
  <c r="BB60" i="22" s="1"/>
  <c r="J52" i="32"/>
  <c r="J84" i="32"/>
  <c r="J61" i="32" s="1"/>
  <c r="BK83" i="32"/>
  <c r="F33" i="34"/>
  <c r="AZ66" i="22" s="1"/>
  <c r="BK86" i="34"/>
  <c r="J87" i="34"/>
  <c r="J61" i="34" s="1"/>
  <c r="P142" i="35"/>
  <c r="J33" i="40"/>
  <c r="AV72" i="22" s="1"/>
  <c r="AT72" i="22" s="1"/>
  <c r="F33" i="40"/>
  <c r="AZ72" i="22" s="1"/>
  <c r="BK83" i="40"/>
  <c r="J52" i="23"/>
  <c r="J52" i="27"/>
  <c r="P104" i="31"/>
  <c r="P87" i="31" s="1"/>
  <c r="R84" i="32"/>
  <c r="R83" i="32" s="1"/>
  <c r="R82" i="32" s="1"/>
  <c r="J93" i="34"/>
  <c r="J64" i="34" s="1"/>
  <c r="BK92" i="34"/>
  <c r="J92" i="34" s="1"/>
  <c r="J63" i="34" s="1"/>
  <c r="P106" i="35"/>
  <c r="P89" i="35" s="1"/>
  <c r="T142" i="35"/>
  <c r="T121" i="35" s="1"/>
  <c r="P83" i="38"/>
  <c r="P82" i="38" s="1"/>
  <c r="P81" i="38" s="1"/>
  <c r="AU70" i="22" s="1"/>
  <c r="J33" i="41"/>
  <c r="AV73" i="22" s="1"/>
  <c r="F33" i="23"/>
  <c r="AZ55" i="22" s="1"/>
  <c r="F34" i="26"/>
  <c r="BA58" i="22" s="1"/>
  <c r="J78" i="28"/>
  <c r="P98" i="29"/>
  <c r="P91" i="29" s="1"/>
  <c r="P90" i="29" s="1"/>
  <c r="AU61" i="22" s="1"/>
  <c r="P98" i="30"/>
  <c r="P84" i="30" s="1"/>
  <c r="P83" i="30" s="1"/>
  <c r="AU62" i="22" s="1"/>
  <c r="T104" i="31"/>
  <c r="T87" i="31" s="1"/>
  <c r="T86" i="31" s="1"/>
  <c r="R118" i="31"/>
  <c r="P129" i="31"/>
  <c r="P123" i="31" s="1"/>
  <c r="J34" i="33"/>
  <c r="AW65" i="22" s="1"/>
  <c r="T101" i="34"/>
  <c r="T92" i="34" s="1"/>
  <c r="T85" i="34" s="1"/>
  <c r="T83" i="38"/>
  <c r="T82" i="38" s="1"/>
  <c r="T81" i="38" s="1"/>
  <c r="J33" i="30"/>
  <c r="AV62" i="22" s="1"/>
  <c r="BK88" i="31"/>
  <c r="F36" i="34"/>
  <c r="BC66" i="22" s="1"/>
  <c r="R128" i="35"/>
  <c r="R121" i="35" s="1"/>
  <c r="R88" i="35" s="1"/>
  <c r="J34" i="36"/>
  <c r="AW68" i="22" s="1"/>
  <c r="F33" i="30"/>
  <c r="AZ62" i="22" s="1"/>
  <c r="T98" i="30"/>
  <c r="T84" i="30" s="1"/>
  <c r="T83" i="30" s="1"/>
  <c r="R88" i="31"/>
  <c r="J34" i="31"/>
  <c r="AW63" i="22" s="1"/>
  <c r="T129" i="31"/>
  <c r="T123" i="31" s="1"/>
  <c r="T83" i="32"/>
  <c r="T82" i="32" s="1"/>
  <c r="J34" i="32"/>
  <c r="AW64" i="22" s="1"/>
  <c r="F34" i="32"/>
  <c r="BA64" i="22" s="1"/>
  <c r="F36" i="33"/>
  <c r="BC65" i="22" s="1"/>
  <c r="J34" i="34"/>
  <c r="AW66" i="22" s="1"/>
  <c r="AT66" i="22" s="1"/>
  <c r="F36" i="35"/>
  <c r="BC67" i="22" s="1"/>
  <c r="P83" i="37"/>
  <c r="P82" i="37" s="1"/>
  <c r="P81" i="37" s="1"/>
  <c r="AU69" i="22" s="1"/>
  <c r="J52" i="38"/>
  <c r="J34" i="38"/>
  <c r="AW70" i="22" s="1"/>
  <c r="F34" i="38"/>
  <c r="BA70" i="22" s="1"/>
  <c r="T83" i="39"/>
  <c r="T82" i="39" s="1"/>
  <c r="T81" i="39" s="1"/>
  <c r="F33" i="41"/>
  <c r="AZ73" i="22" s="1"/>
  <c r="E48" i="33"/>
  <c r="E48" i="35"/>
  <c r="E48" i="42"/>
  <c r="J79" i="34"/>
  <c r="G44" i="21"/>
  <c r="G45" i="21" s="1"/>
  <c r="AT67" i="22" l="1"/>
  <c r="AT63" i="22"/>
  <c r="AT61" i="22"/>
  <c r="AT64" i="22"/>
  <c r="J86" i="28"/>
  <c r="J61" i="28" s="1"/>
  <c r="BK123" i="31"/>
  <c r="J123" i="31" s="1"/>
  <c r="J64" i="31" s="1"/>
  <c r="J129" i="31"/>
  <c r="J66" i="31" s="1"/>
  <c r="AT73" i="22"/>
  <c r="R84" i="28"/>
  <c r="BB54" i="22"/>
  <c r="BK82" i="37"/>
  <c r="J83" i="37"/>
  <c r="J61" i="37" s="1"/>
  <c r="J82" i="42"/>
  <c r="J60" i="42" s="1"/>
  <c r="BK81" i="42"/>
  <c r="J81" i="42" s="1"/>
  <c r="AT58" i="22"/>
  <c r="T88" i="35"/>
  <c r="AT62" i="22"/>
  <c r="J89" i="26"/>
  <c r="J63" i="26" s="1"/>
  <c r="BK88" i="26"/>
  <c r="J30" i="27"/>
  <c r="AG59" i="22" s="1"/>
  <c r="J59" i="27"/>
  <c r="W31" i="22"/>
  <c r="AX54" i="22"/>
  <c r="J39" i="39"/>
  <c r="AV71" i="22"/>
  <c r="AT71" i="22" s="1"/>
  <c r="BA54" i="22"/>
  <c r="BK82" i="32"/>
  <c r="J82" i="32" s="1"/>
  <c r="J83" i="32"/>
  <c r="J60" i="32" s="1"/>
  <c r="AT70" i="22"/>
  <c r="J83" i="40"/>
  <c r="J61" i="40" s="1"/>
  <c r="BK82" i="40"/>
  <c r="J59" i="41"/>
  <c r="J30" i="41"/>
  <c r="BK81" i="25"/>
  <c r="J81" i="25" s="1"/>
  <c r="J82" i="25"/>
  <c r="J60" i="25" s="1"/>
  <c r="J89" i="35"/>
  <c r="J60" i="35" s="1"/>
  <c r="BK88" i="35"/>
  <c r="J88" i="35" s="1"/>
  <c r="AT68" i="22"/>
  <c r="J82" i="33"/>
  <c r="J60" i="33" s="1"/>
  <c r="BK81" i="33"/>
  <c r="J81" i="33" s="1"/>
  <c r="J30" i="36"/>
  <c r="J59" i="36"/>
  <c r="AN59" i="22"/>
  <c r="AT65" i="22"/>
  <c r="J84" i="30"/>
  <c r="J60" i="30" s="1"/>
  <c r="BK83" i="30"/>
  <c r="J83" i="30" s="1"/>
  <c r="J88" i="31"/>
  <c r="J61" i="31" s="1"/>
  <c r="BK87" i="31"/>
  <c r="P86" i="31"/>
  <c r="AU63" i="22" s="1"/>
  <c r="R87" i="31"/>
  <c r="R86" i="31" s="1"/>
  <c r="J91" i="29"/>
  <c r="J60" i="29" s="1"/>
  <c r="BK90" i="29"/>
  <c r="J90" i="29" s="1"/>
  <c r="J39" i="27"/>
  <c r="J82" i="38"/>
  <c r="J60" i="38" s="1"/>
  <c r="BK81" i="38"/>
  <c r="J81" i="38" s="1"/>
  <c r="J85" i="28"/>
  <c r="J60" i="28" s="1"/>
  <c r="BK84" i="28"/>
  <c r="J84" i="28" s="1"/>
  <c r="P88" i="35"/>
  <c r="AU67" i="22" s="1"/>
  <c r="J87" i="23"/>
  <c r="J60" i="23" s="1"/>
  <c r="BK86" i="23"/>
  <c r="J86" i="23" s="1"/>
  <c r="J30" i="24"/>
  <c r="J59" i="24"/>
  <c r="BC54" i="22"/>
  <c r="AZ54" i="22"/>
  <c r="J86" i="34"/>
  <c r="J60" i="34" s="1"/>
  <c r="BK85" i="34"/>
  <c r="J85" i="34" s="1"/>
  <c r="P86" i="23"/>
  <c r="AU55" i="22" s="1"/>
  <c r="BD54" i="22"/>
  <c r="W33" i="22" s="1"/>
  <c r="J59" i="42" l="1"/>
  <c r="J30" i="42"/>
  <c r="J88" i="26"/>
  <c r="J62" i="26" s="1"/>
  <c r="BK83" i="26"/>
  <c r="J83" i="26" s="1"/>
  <c r="J82" i="37"/>
  <c r="J60" i="37" s="1"/>
  <c r="BK81" i="37"/>
  <c r="J81" i="37" s="1"/>
  <c r="J30" i="35"/>
  <c r="J59" i="35"/>
  <c r="J39" i="36"/>
  <c r="AG68" i="22"/>
  <c r="AN68" i="22" s="1"/>
  <c r="J59" i="25"/>
  <c r="J30" i="25"/>
  <c r="J39" i="41"/>
  <c r="AG73" i="22"/>
  <c r="AN73" i="22" s="1"/>
  <c r="J30" i="34"/>
  <c r="J59" i="34"/>
  <c r="J59" i="30"/>
  <c r="J30" i="30"/>
  <c r="J30" i="33"/>
  <c r="J59" i="33"/>
  <c r="W32" i="22"/>
  <c r="AY54" i="22"/>
  <c r="J39" i="24"/>
  <c r="AG56" i="22"/>
  <c r="AN56" i="22" s="1"/>
  <c r="J30" i="28"/>
  <c r="J59" i="28"/>
  <c r="J59" i="32"/>
  <c r="J30" i="32"/>
  <c r="J59" i="23"/>
  <c r="J30" i="23"/>
  <c r="BK86" i="31"/>
  <c r="J86" i="31" s="1"/>
  <c r="J87" i="31"/>
  <c r="J60" i="31" s="1"/>
  <c r="AW54" i="22"/>
  <c r="AK30" i="22" s="1"/>
  <c r="W30" i="22"/>
  <c r="AU54" i="22"/>
  <c r="J59" i="38"/>
  <c r="J30" i="38"/>
  <c r="J82" i="40"/>
  <c r="J60" i="40" s="1"/>
  <c r="BK81" i="40"/>
  <c r="J81" i="40" s="1"/>
  <c r="AV54" i="22"/>
  <c r="W29" i="22"/>
  <c r="J59" i="29"/>
  <c r="J30" i="29"/>
  <c r="J30" i="37" l="1"/>
  <c r="J59" i="37"/>
  <c r="J59" i="26"/>
  <c r="J30" i="26"/>
  <c r="AG74" i="22"/>
  <c r="AN74" i="22" s="1"/>
  <c r="J39" i="42"/>
  <c r="J39" i="32"/>
  <c r="AG64" i="22"/>
  <c r="AN64" i="22" s="1"/>
  <c r="J59" i="40"/>
  <c r="J30" i="40"/>
  <c r="J39" i="23"/>
  <c r="AG55" i="22"/>
  <c r="AK29" i="22"/>
  <c r="AT54" i="22"/>
  <c r="J39" i="25"/>
  <c r="AG57" i="22"/>
  <c r="AN57" i="22" s="1"/>
  <c r="AG65" i="22"/>
  <c r="AN65" i="22" s="1"/>
  <c r="J39" i="33"/>
  <c r="J39" i="30"/>
  <c r="AG62" i="22"/>
  <c r="AN62" i="22" s="1"/>
  <c r="J39" i="28"/>
  <c r="AG60" i="22"/>
  <c r="AN60" i="22" s="1"/>
  <c r="J39" i="29"/>
  <c r="AG61" i="22"/>
  <c r="AN61" i="22" s="1"/>
  <c r="J39" i="38"/>
  <c r="AG70" i="22"/>
  <c r="AN70" i="22" s="1"/>
  <c r="J59" i="31"/>
  <c r="J30" i="31"/>
  <c r="J39" i="34"/>
  <c r="AG66" i="22"/>
  <c r="AN66" i="22" s="1"/>
  <c r="AG67" i="22"/>
  <c r="AN67" i="22" s="1"/>
  <c r="J39" i="35"/>
  <c r="J39" i="26" l="1"/>
  <c r="AG58" i="22"/>
  <c r="AN58" i="22" s="1"/>
  <c r="AG69" i="22"/>
  <c r="AN69" i="22" s="1"/>
  <c r="J39" i="37"/>
  <c r="J39" i="31"/>
  <c r="AG63" i="22"/>
  <c r="AN63" i="22" s="1"/>
  <c r="AN55" i="22"/>
  <c r="AG72" i="22"/>
  <c r="AN72" i="22" s="1"/>
  <c r="J39" i="40"/>
  <c r="AG54" i="22" l="1"/>
  <c r="AK26" i="22" l="1"/>
  <c r="AK35" i="22" s="1"/>
  <c r="AN54" i="22"/>
</calcChain>
</file>

<file path=xl/sharedStrings.xml><?xml version="1.0" encoding="utf-8"?>
<sst xmlns="http://schemas.openxmlformats.org/spreadsheetml/2006/main" count="5798" uniqueCount="872">
  <si>
    <t xml:space="preserve">                        </t>
  </si>
  <si>
    <t>OBJEDNATEL:</t>
  </si>
  <si>
    <t>ZHOTOVITEL:</t>
  </si>
  <si>
    <t>415 01 Teplice</t>
  </si>
  <si>
    <t xml:space="preserve">                                      ZMĚNOVÝ  LIST</t>
  </si>
  <si>
    <t>Projekt:</t>
  </si>
  <si>
    <t>Část:</t>
  </si>
  <si>
    <t>Architektonické-stavební řešení</t>
  </si>
  <si>
    <t>Název:</t>
  </si>
  <si>
    <t>ZL č.:</t>
  </si>
  <si>
    <t>Datum vystavení:</t>
  </si>
  <si>
    <t>Podklady:</t>
  </si>
  <si>
    <t>DSP</t>
  </si>
  <si>
    <t>Počet příloh:</t>
  </si>
  <si>
    <t>Zdůvodnění změny:</t>
  </si>
  <si>
    <t>Popis změny:</t>
  </si>
  <si>
    <t xml:space="preserve">Cenový dopad (je-li nějaký): </t>
  </si>
  <si>
    <t>Přípočty:</t>
  </si>
  <si>
    <t>Odpočty:</t>
  </si>
  <si>
    <t>Celkem za změnu:</t>
  </si>
  <si>
    <t>bez DPH</t>
  </si>
  <si>
    <t>DPH 21%</t>
  </si>
  <si>
    <t>vč. DPH</t>
  </si>
  <si>
    <t xml:space="preserve">Časový dopad (je-li nějaký): </t>
  </si>
  <si>
    <t>NENÍ</t>
  </si>
  <si>
    <t>Dopad do standartu (je-li nějaký):</t>
  </si>
  <si>
    <t xml:space="preserve">Dopad do změny PD (je-li nějaký): </t>
  </si>
  <si>
    <t>Dopad na smluvní milníky (je-li nějaký):</t>
  </si>
  <si>
    <t xml:space="preserve">Rizika a důsledky změny:  </t>
  </si>
  <si>
    <t>NEJSOU</t>
  </si>
  <si>
    <t>Vystavil:</t>
  </si>
  <si>
    <t>Podpis:</t>
  </si>
  <si>
    <t>(ZHOTOVITEL)</t>
  </si>
  <si>
    <t>Ověřil:</t>
  </si>
  <si>
    <t>(TDS)</t>
  </si>
  <si>
    <t>Schválil:</t>
  </si>
  <si>
    <t>(OBJEDNATEL)</t>
  </si>
  <si>
    <t>Mírové náměstí 2950</t>
  </si>
  <si>
    <t>Dům kultury Teplice</t>
  </si>
  <si>
    <t>Ing. Přemysl šoba</t>
  </si>
  <si>
    <t>ANO</t>
  </si>
  <si>
    <t>POHL cz, a.s.</t>
  </si>
  <si>
    <t>Odštěpný závod Roztoky, oblast sever</t>
  </si>
  <si>
    <t>Marie Kršňákové 119</t>
  </si>
  <si>
    <t>403 17 Chabařovice</t>
  </si>
  <si>
    <t>Bezbariérové úpravy objektu ZD Teplice</t>
  </si>
  <si>
    <t>Změny stavby, posun termínu</t>
  </si>
  <si>
    <t>001</t>
  </si>
  <si>
    <t>(PROJEKTANT)</t>
  </si>
  <si>
    <t>Export Komplet</t>
  </si>
  <si>
    <t>VZ</t>
  </si>
  <si>
    <t>2.0</t>
  </si>
  <si>
    <t/>
  </si>
  <si>
    <t>False</t>
  </si>
  <si>
    <t>{5dbd0d00-61ee-43e4-9b91-94b359dc26a7}</t>
  </si>
  <si>
    <t>&gt;&gt;  skryté sloupce  &lt;&lt;</t>
  </si>
  <si>
    <t>0,01</t>
  </si>
  <si>
    <t>21</t>
  </si>
  <si>
    <t>15</t>
  </si>
  <si>
    <t>REKAPITULACE STAVBY</t>
  </si>
  <si>
    <t>v ---  níže se nacházejí doplnkové a pomocné údaje k sestavám  --- v</t>
  </si>
  <si>
    <t>0,001</t>
  </si>
  <si>
    <t>Kód:</t>
  </si>
  <si>
    <t>8022038_ZL</t>
  </si>
  <si>
    <t>Stavba:</t>
  </si>
  <si>
    <t>Stavební úpravy Zahradního domu Teplice - ZL</t>
  </si>
  <si>
    <t>KSO:</t>
  </si>
  <si>
    <t>CC-CZ:</t>
  </si>
  <si>
    <t>Místo:</t>
  </si>
  <si>
    <t xml:space="preserve"> </t>
  </si>
  <si>
    <t>Datum:</t>
  </si>
  <si>
    <t>22. 10. 2021</t>
  </si>
  <si>
    <t>Zadavatel:</t>
  </si>
  <si>
    <t>IČ:</t>
  </si>
  <si>
    <t>DIČ:</t>
  </si>
  <si>
    <t>Zhotovitel:</t>
  </si>
  <si>
    <t>Projektant:</t>
  </si>
  <si>
    <t>True</t>
  </si>
  <si>
    <t>Zpracovatel:</t>
  </si>
  <si>
    <t>Poznámka:</t>
  </si>
  <si>
    <t>Soupis prací je sestaven s využitím Cenové soustavy ÚRS. Položky, které pochází z této cenové soustavy, jsou ve sloupci 'Cenová soustava' označeny popisem 'CS ÚRS' a úrovní příslušného kalendářního pololetí. Veškeré další informace vymezující popis a podmínky použití těchto položek z Cenové soustavy, které nejsou uvedeny přímo v soupisu prací, jsou neomezeně dálkově k dispozici na webu podminky.urs.cz.</t>
  </si>
  <si>
    <t>Cena bez DPH</t>
  </si>
  <si>
    <t>Sazba daně</t>
  </si>
  <si>
    <t>Základ daně</t>
  </si>
  <si>
    <t>Výše daně</t>
  </si>
  <si>
    <t>DPH</t>
  </si>
  <si>
    <t>základní</t>
  </si>
  <si>
    <t>snížená</t>
  </si>
  <si>
    <t>zákl. přenesená</t>
  </si>
  <si>
    <t>sníž. přenesená</t>
  </si>
  <si>
    <t>nulová</t>
  </si>
  <si>
    <t>Cena s DPH</t>
  </si>
  <si>
    <t>v</t>
  </si>
  <si>
    <t>CZK</t>
  </si>
  <si>
    <t>REKAPITULACE OBJEKTŮ STAVBY A SOUPISŮ PRACÍ</t>
  </si>
  <si>
    <t>Informatívní údaje z listů zakázek</t>
  </si>
  <si>
    <t>Kód</t>
  </si>
  <si>
    <t>Popis</t>
  </si>
  <si>
    <t>Cena bez DPH [CZK]</t>
  </si>
  <si>
    <t>Cena s DPH [CZK]</t>
  </si>
  <si>
    <t>Typ</t>
  </si>
  <si>
    <t>z toho Ostat._x000D_
náklady [CZK]</t>
  </si>
  <si>
    <t>DPH [CZK]</t>
  </si>
  <si>
    <t>Normohodiny [h]</t>
  </si>
  <si>
    <t>DPH základní [CZK]</t>
  </si>
  <si>
    <t>DPH snížená [CZK]</t>
  </si>
  <si>
    <t>DPH základní přenesená_x000D_
[CZK]</t>
  </si>
  <si>
    <t>DPH snížená přenesená_x000D_
[CZK]</t>
  </si>
  <si>
    <t>Základna_x000D_
DPH základní</t>
  </si>
  <si>
    <t>Základna_x000D_
DPH snížená</t>
  </si>
  <si>
    <t>Základna_x000D_
DPH zákl. přenesená</t>
  </si>
  <si>
    <t>Základna_x000D_
DPH sníž. přenesená</t>
  </si>
  <si>
    <t>Základna_x000D_
DPH nulová</t>
  </si>
  <si>
    <t>Náklady stavby celkem</t>
  </si>
  <si>
    <t>D</t>
  </si>
  <si>
    <t>0</t>
  </si>
  <si>
    <t>###NOIMPORT###</t>
  </si>
  <si>
    <t>IMPORT</t>
  </si>
  <si>
    <t>{00000000-0000-0000-0000-000000000000}</t>
  </si>
  <si>
    <t>/</t>
  </si>
  <si>
    <t>ZL - 01</t>
  </si>
  <si>
    <t>Nová stěna na WC ve 2.NP vč. odpočtu části sanitární příčky</t>
  </si>
  <si>
    <t>STA</t>
  </si>
  <si>
    <t>1</t>
  </si>
  <si>
    <t>{74bf30ad-29d7-47c5-9517-15367186e598}</t>
  </si>
  <si>
    <t>2</t>
  </si>
  <si>
    <t>ZL - 02</t>
  </si>
  <si>
    <t>voda ve sklepě</t>
  </si>
  <si>
    <t>{75418678-7936-424d-a4f0-5c32edf1f6c3}</t>
  </si>
  <si>
    <t>ZL - 03</t>
  </si>
  <si>
    <t>Doplnění vývodů vody a kanalizace pro myčku</t>
  </si>
  <si>
    <t>{378cfee0-b842-4d16-8af1-d2b507afa719}</t>
  </si>
  <si>
    <t>ZL - 04</t>
  </si>
  <si>
    <t>Výměna dveřního křídla vč. kování do místnosti č.4</t>
  </si>
  <si>
    <t>{ff292451-1ba0-4211-a6bb-06d17ac3abb8}</t>
  </si>
  <si>
    <t>ZL - 05</t>
  </si>
  <si>
    <t>přesun akumulačních kamen</t>
  </si>
  <si>
    <t>{5d87d106-b890-4b4b-8b4b-ace55fc539cb}</t>
  </si>
  <si>
    <t>ZL - 06</t>
  </si>
  <si>
    <t>Zazdívka původních dveří do WC z kanceláře</t>
  </si>
  <si>
    <t>{4b09c9ad-1de8-4e28-8db6-576d0cdb8680}</t>
  </si>
  <si>
    <t>ZL - 07</t>
  </si>
  <si>
    <t>Demontáž podpůrné konstrukce schodiště</t>
  </si>
  <si>
    <t>{5a94f719-e0df-4d1f-8b14-1c1d75e76b8c}</t>
  </si>
  <si>
    <t>ZL - 08</t>
  </si>
  <si>
    <t>Rozdíl v ceně bourání betonového schodiště vs. skutečně bourané cihelné konstrukce</t>
  </si>
  <si>
    <t>{654d0b39-2195-4655-a9ff-576ad96f9eec}</t>
  </si>
  <si>
    <t>ZL - 09</t>
  </si>
  <si>
    <t>Výkopy pro výtahovou šachtu</t>
  </si>
  <si>
    <t>{1cf1a38c-ebd8-44ad-bdd8-7b2626bba2fb}</t>
  </si>
  <si>
    <t>ZL - 10</t>
  </si>
  <si>
    <t>Doplnění pískovcových prvků</t>
  </si>
  <si>
    <t>{64b9df15-dcec-46d0-91c2-a843353c2d03}</t>
  </si>
  <si>
    <t>ZL - 11</t>
  </si>
  <si>
    <t>protiprachová opatření</t>
  </si>
  <si>
    <t>{7add775d-f697-4791-a990-68d4cb68b39d}</t>
  </si>
  <si>
    <t>ZL - 12</t>
  </si>
  <si>
    <t>změna podlahy - chodba 2 NP</t>
  </si>
  <si>
    <t>{850995dd-8399-49ba-a0d0-0da585f584ff}</t>
  </si>
  <si>
    <t>ZL - 13</t>
  </si>
  <si>
    <t>výtahová šachta</t>
  </si>
  <si>
    <t>{041cb304-08e0-4afc-ab6c-0a6f5d7cd3e5}</t>
  </si>
  <si>
    <t>ZL - 14</t>
  </si>
  <si>
    <t>slaboproud</t>
  </si>
  <si>
    <t>{45907b19-3b5e-4e2e-8d06-1e54910b6a50}</t>
  </si>
  <si>
    <t>ZL - 15</t>
  </si>
  <si>
    <t>elektroinstalace - podsvícení obkladu schodiště</t>
  </si>
  <si>
    <t>{c1938f82-c928-429f-ba91-18cbae9a383e}</t>
  </si>
  <si>
    <t>ZL - 16</t>
  </si>
  <si>
    <t>změna sanitárního vybavení</t>
  </si>
  <si>
    <t>{80ecb02d-d1eb-4c15-830e-a8c2b887aad0}</t>
  </si>
  <si>
    <t>ZL - 17</t>
  </si>
  <si>
    <t>design výtahu</t>
  </si>
  <si>
    <t>{e0410c1a-ec08-4b7c-ae17-51c2f05d0f6e}</t>
  </si>
  <si>
    <t>ZL - 18</t>
  </si>
  <si>
    <t>elektro přívody k ohřívačům TUV</t>
  </si>
  <si>
    <t>{7a6aba4a-648f-4c99-83ab-0c1b5d8d0202}</t>
  </si>
  <si>
    <t>ZL - 19</t>
  </si>
  <si>
    <t>elektro chráníčky s kabely UTP pro kamery</t>
  </si>
  <si>
    <t>{f0876326-5ef4-4f2e-aad2-e7d8ce2531d6}</t>
  </si>
  <si>
    <t>ZL - 20</t>
  </si>
  <si>
    <t>elektro doplnění přímotopů</t>
  </si>
  <si>
    <t>{3db21d71-cc42-4033-8c93-4924a412ba23}</t>
  </si>
  <si>
    <t>KRYCÍ LIST SOUPISU PRACÍ</t>
  </si>
  <si>
    <t>Objekt:</t>
  </si>
  <si>
    <t>ZL - 01 - Nová stěna na WC ve 2.NP vč. odpočtu části sanitární příčky</t>
  </si>
  <si>
    <t>REKAPITULACE ČLENĚNÍ SOUPISU PRACÍ</t>
  </si>
  <si>
    <t>Kód dílu - Popis</t>
  </si>
  <si>
    <t>Cena celkem [CZK]</t>
  </si>
  <si>
    <t>-1</t>
  </si>
  <si>
    <t>HSV - Práce a dodávky HSV</t>
  </si>
  <si>
    <t xml:space="preserve">    3 - Svislé a kompletní konstrukce</t>
  </si>
  <si>
    <t xml:space="preserve">    6 - Úpravy povrchů, podlahy a osazování výplní</t>
  </si>
  <si>
    <t xml:space="preserve">    94 - Lešení a stavební výtahy</t>
  </si>
  <si>
    <t>PSV - Práce a dodávky PSV</t>
  </si>
  <si>
    <t xml:space="preserve">    763 - Konstrukce suché výstavby</t>
  </si>
  <si>
    <t xml:space="preserve">    784 - Dokončovací práce - malby a tapety</t>
  </si>
  <si>
    <t>SOUPIS PRACÍ</t>
  </si>
  <si>
    <t>PČ</t>
  </si>
  <si>
    <t>MJ</t>
  </si>
  <si>
    <t>Množství</t>
  </si>
  <si>
    <t>J.cena [CZK]</t>
  </si>
  <si>
    <t>Cenová soustava</t>
  </si>
  <si>
    <t>J. Nh [h]</t>
  </si>
  <si>
    <t>Nh celkem [h]</t>
  </si>
  <si>
    <t>J. hmotnost [t]</t>
  </si>
  <si>
    <t>Hmotnost celkem [t]</t>
  </si>
  <si>
    <t>J. suť [t]</t>
  </si>
  <si>
    <t>Suť Celkem [t]</t>
  </si>
  <si>
    <t>Náklady soupisu celkem</t>
  </si>
  <si>
    <t>HSV</t>
  </si>
  <si>
    <t>Práce a dodávky HSV</t>
  </si>
  <si>
    <t>ROZPOCET</t>
  </si>
  <si>
    <t>3</t>
  </si>
  <si>
    <t>Svislé a kompletní konstrukce</t>
  </si>
  <si>
    <t>K</t>
  </si>
  <si>
    <t>342244221</t>
  </si>
  <si>
    <t>Příčky jednoduché z cihel děrovaných broušených, na tenkovrstvou maltu, pevnost cihel do P15, tl. příčky 140 mm</t>
  </si>
  <si>
    <t>m2</t>
  </si>
  <si>
    <t>4</t>
  </si>
  <si>
    <t>1854779725</t>
  </si>
  <si>
    <t>342272215</t>
  </si>
  <si>
    <t>Příčky z pórobetonových tvárnic hladkých na tenké maltové lože objemová hmotnost do 500 kg/m3, tloušťka příčky 75 mm</t>
  </si>
  <si>
    <t>366832314</t>
  </si>
  <si>
    <t>Online PSC</t>
  </si>
  <si>
    <t>https://podminky.urs.cz/item/CS_URS_2022_02/342272215</t>
  </si>
  <si>
    <t>VV</t>
  </si>
  <si>
    <t>2*0,6</t>
  </si>
  <si>
    <t>342272225</t>
  </si>
  <si>
    <t>Příčky z pórobetonových tvárnic hladkých na tenké maltové lože objemová hmotnost do 500 kg/m3, tloušťka příčky 100 mm</t>
  </si>
  <si>
    <t>991308695</t>
  </si>
  <si>
    <t>https://podminky.urs.cz/item/CS_URS_2022_02/342272225</t>
  </si>
  <si>
    <t>342291121</t>
  </si>
  <si>
    <t>Ukotvení příček plochými kotvami, do konstrukce cihelné</t>
  </si>
  <si>
    <t>m</t>
  </si>
  <si>
    <t>-317610332</t>
  </si>
  <si>
    <t>6</t>
  </si>
  <si>
    <t>Úpravy povrchů, podlahy a osazování výplní</t>
  </si>
  <si>
    <t>5</t>
  </si>
  <si>
    <t>611321145</t>
  </si>
  <si>
    <t>Omítka vápenocementová vnitřních ploch nanášená ručně dvouvrstvá, tloušťky jádrové omítky do 10 mm a tloušťky štuku do 3 mm štuková schodišťových konstrukcí stropů, stěn, ramen nebo nosníků</t>
  </si>
  <si>
    <t>-1117583778</t>
  </si>
  <si>
    <t>94</t>
  </si>
  <si>
    <t>Lešení a stavební výtahy</t>
  </si>
  <si>
    <t>949101111</t>
  </si>
  <si>
    <t>Lešení pomocné pracovní pro objekty pozemních staveb pro zatížení do 150 kg/m2, o výšce lešeňové podlahy do 1,9 m</t>
  </si>
  <si>
    <t>-1836564119</t>
  </si>
  <si>
    <t>4,2*4+3*1+3*0,6+2*1*6</t>
  </si>
  <si>
    <t>PSV</t>
  </si>
  <si>
    <t>Práce a dodávky PSV</t>
  </si>
  <si>
    <t>763</t>
  </si>
  <si>
    <t>Konstrukce suché výstavby</t>
  </si>
  <si>
    <t>7</t>
  </si>
  <si>
    <t>763R01</t>
  </si>
  <si>
    <t>Oprava stropní a stěnové konstrukce, zakrytí boku rozvaděče a průvlaku - Heraklit deskami + lepidlo s perlinkou</t>
  </si>
  <si>
    <t>16</t>
  </si>
  <si>
    <t>980834494</t>
  </si>
  <si>
    <t>2,1*1*2+2,5*0,6</t>
  </si>
  <si>
    <t>8</t>
  </si>
  <si>
    <t>763411116.R</t>
  </si>
  <si>
    <t>Sanitární příčky vhodné do mokrého prostředí dělící z kompaktních desek tl. 26,3mm</t>
  </si>
  <si>
    <t>-257157614</t>
  </si>
  <si>
    <t>784</t>
  </si>
  <si>
    <t>Dokončovací práce - malby a tapety</t>
  </si>
  <si>
    <t>9</t>
  </si>
  <si>
    <t>784111001</t>
  </si>
  <si>
    <t>Oprášení (ometení) podkladu v místnostech výšky do 3,80 m</t>
  </si>
  <si>
    <t>1935658177</t>
  </si>
  <si>
    <t>10</t>
  </si>
  <si>
    <t>784181101</t>
  </si>
  <si>
    <t>Penetrace podkladu jednonásobná základní akrylátová bezbarvá v místnostech výšky do 3,80 m</t>
  </si>
  <si>
    <t>-368756411</t>
  </si>
  <si>
    <t>11</t>
  </si>
  <si>
    <t>784211101</t>
  </si>
  <si>
    <t>Malby z malířských směsí oděruvzdorných za mokra dvojnásobné, bílé za mokra oděruvzdorné výborně v místnostech výšky do 3,80 m</t>
  </si>
  <si>
    <t>69698360</t>
  </si>
  <si>
    <t>ZL - 02 - voda ve sklepě</t>
  </si>
  <si>
    <t>1 - OST</t>
  </si>
  <si>
    <t>OST</t>
  </si>
  <si>
    <t>115101201</t>
  </si>
  <si>
    <t>Čerpání vody na dopravní výšku do 10 m s uvažovaným průměrným přítokem do 500 l/min</t>
  </si>
  <si>
    <t>hod</t>
  </si>
  <si>
    <t>2100929770</t>
  </si>
  <si>
    <t>https://podminky.urs.cz/item/CS_URS_2022_02/115101201</t>
  </si>
  <si>
    <t>HZS2211</t>
  </si>
  <si>
    <t>Hodinové zúčtovací sazby profesí PSV provádění stavebních instalací instalatér - obsluha čerpadla</t>
  </si>
  <si>
    <t>512</t>
  </si>
  <si>
    <t>210964466</t>
  </si>
  <si>
    <t>https://podminky.urs.cz/item/CS_URS_2022_02/HZS2211</t>
  </si>
  <si>
    <t>R</t>
  </si>
  <si>
    <t>Tlakové čištění - protlak</t>
  </si>
  <si>
    <t>-183460335</t>
  </si>
  <si>
    <t>R.1</t>
  </si>
  <si>
    <t>Dopravné - doplnění vody</t>
  </si>
  <si>
    <t>kpl</t>
  </si>
  <si>
    <t>-1348798599</t>
  </si>
  <si>
    <t>HZS 22111</t>
  </si>
  <si>
    <t>vyčištění po ukončení</t>
  </si>
  <si>
    <t>-1220588318</t>
  </si>
  <si>
    <t>R.2</t>
  </si>
  <si>
    <t>VRN</t>
  </si>
  <si>
    <t>-73771305</t>
  </si>
  <si>
    <t>ZL - 03 - Doplnění vývodů vody a kanalizace pro myčku</t>
  </si>
  <si>
    <t>OST - Ostatní</t>
  </si>
  <si>
    <t xml:space="preserve">    O01 - Ostatní</t>
  </si>
  <si>
    <t>Ostatní</t>
  </si>
  <si>
    <t>O01</t>
  </si>
  <si>
    <t>r01.3</t>
  </si>
  <si>
    <t>nebude uplatněno</t>
  </si>
  <si>
    <t>2034743144</t>
  </si>
  <si>
    <t>ZL - 04 - Výměna dveřního křídla vč. kování do místnosti č.4</t>
  </si>
  <si>
    <t xml:space="preserve">    766 - Konstrukce truhlářské</t>
  </si>
  <si>
    <t>642942611</t>
  </si>
  <si>
    <t>Osazování zárubní nebo rámů kovových dveřních lisovaných nebo z úhelníků bez dveřních křídel na montážní pěnu, plochy otvoru do 2,5 m2</t>
  </si>
  <si>
    <t>kus</t>
  </si>
  <si>
    <t>2124629158</t>
  </si>
  <si>
    <t>M</t>
  </si>
  <si>
    <t>55331487</t>
  </si>
  <si>
    <t>zárubeň jednokřídlá ocelová pro zdění tl stěny 110-150mm rozměru 800/1970, 2100mm</t>
  </si>
  <si>
    <t>664095261</t>
  </si>
  <si>
    <t>766</t>
  </si>
  <si>
    <t>Konstrukce truhlářské</t>
  </si>
  <si>
    <t>766660001</t>
  </si>
  <si>
    <t>Montáž dveřních křídel dřevěných nebo plastových otevíravých do ocelové zárubně povrchově upravených jednokřídlových, šířky do 800 mm</t>
  </si>
  <si>
    <t>1268340329</t>
  </si>
  <si>
    <t>61162086</t>
  </si>
  <si>
    <t>dveře jednokřídlé dřevotřískové povrch laminátový plné 800x1970-2100mm vč.kování</t>
  </si>
  <si>
    <t>32</t>
  </si>
  <si>
    <t>1202849426</t>
  </si>
  <si>
    <t>766695213</t>
  </si>
  <si>
    <t>Montáž ostatních truhlářských konstrukcí prahů dveří jednokřídlových, šířky přes 100 mm</t>
  </si>
  <si>
    <t>-395732270</t>
  </si>
  <si>
    <t>61187161</t>
  </si>
  <si>
    <t>práh dveřní dřevěný dubový tl 20mm dl 820mm š 150mm</t>
  </si>
  <si>
    <t>-1543592508</t>
  </si>
  <si>
    <t>998766202</t>
  </si>
  <si>
    <t>Přesun hmot pro konstrukce truhlářské stanovený procentní sazbou (%) z ceny vodorovná dopravní vzdálenost do 50 m v objektech výšky přes 6 do 12 m</t>
  </si>
  <si>
    <t>%</t>
  </si>
  <si>
    <t>-630459559</t>
  </si>
  <si>
    <t>ZL - 05 - přesun akumulačních kamen</t>
  </si>
  <si>
    <t>R01</t>
  </si>
  <si>
    <t>přesun kamen akumulačních - manipulace vč. připojení</t>
  </si>
  <si>
    <t>1936621095</t>
  </si>
  <si>
    <t>ZL - 06 - Zazdívka původních dveří do WC z kanceláře</t>
  </si>
  <si>
    <t xml:space="preserve">    998 - Přesun hmot</t>
  </si>
  <si>
    <t>1572364766</t>
  </si>
  <si>
    <t>zazdívka původních dveří do WC z kanceláře</t>
  </si>
  <si>
    <t>2*1</t>
  </si>
  <si>
    <t>612131101</t>
  </si>
  <si>
    <t>Podkladní a spojovací vrstva vnitřních omítaných ploch cementový postřik nanášený ručně celoplošně stěn</t>
  </si>
  <si>
    <t>-271673457</t>
  </si>
  <si>
    <t>2*1*2</t>
  </si>
  <si>
    <t>612321121</t>
  </si>
  <si>
    <t>Omítka vápenocementová vnitřních ploch nanášená ručně jednovrstvá, tloušťky do 10 mm hladká svislých konstrukcí stěn</t>
  </si>
  <si>
    <t>2142718849</t>
  </si>
  <si>
    <t>612321131</t>
  </si>
  <si>
    <t>Potažení vnitřních ploch vápenocementovým štukem tloušťky do 3 mm svislých konstrukcí stěn</t>
  </si>
  <si>
    <t>820412771</t>
  </si>
  <si>
    <t>998</t>
  </si>
  <si>
    <t>Přesun hmot</t>
  </si>
  <si>
    <t>998018002</t>
  </si>
  <si>
    <t>Přesun hmot pro budovy občanské výstavby, bydlení, výrobu a služby ruční - bez užití mechanizace vodorovná dopravní vzdálenost do 100 m pro budovy s jakoukoliv nosnou konstrukcí výšky přes 6 do 12 m</t>
  </si>
  <si>
    <t>t</t>
  </si>
  <si>
    <t>-1598911136</t>
  </si>
  <si>
    <t>419238778</t>
  </si>
  <si>
    <t>1261528447</t>
  </si>
  <si>
    <t>434447432</t>
  </si>
  <si>
    <t>ZL - 07 - Demontáž podpůrné konstrukce schodiště</t>
  </si>
  <si>
    <t xml:space="preserve">    HSV - Práce a dodávky HSV</t>
  </si>
  <si>
    <t xml:space="preserve">    9 - Ostatní konstrukce a práce, bourání</t>
  </si>
  <si>
    <t xml:space="preserve">    997 - Přesun sutě</t>
  </si>
  <si>
    <t xml:space="preserve">    PSV - Práce a dodávky PSV</t>
  </si>
  <si>
    <t xml:space="preserve">    767 - Konstrukce zámečnické</t>
  </si>
  <si>
    <t xml:space="preserve">    VRN - Vedlejší rozpočtové náklady</t>
  </si>
  <si>
    <t xml:space="preserve">    VRN4 - Inženýrská činnost</t>
  </si>
  <si>
    <t>346244361</t>
  </si>
  <si>
    <t>Zazdívka o tl 65 mm rýh, nik nebo kapes z cihel pálených</t>
  </si>
  <si>
    <t>-1147350345</t>
  </si>
  <si>
    <t xml:space="preserve">(3,7*4+1,3*2*2+1,45*2*2)*0,25   </t>
  </si>
  <si>
    <t>612325102</t>
  </si>
  <si>
    <t>Vápenocementová hrubá omítka rýh ve stěnách š přes 150 do 300 mm</t>
  </si>
  <si>
    <t>-2068635106</t>
  </si>
  <si>
    <t>Ostatní konstrukce a práce, bourání</t>
  </si>
  <si>
    <t>943221111</t>
  </si>
  <si>
    <t>Montáž lešení prostorového rámového těžkého s podlahami zatížení tř. 4 do 300 kg/m2 v do 10 m</t>
  </si>
  <si>
    <t>m3</t>
  </si>
  <si>
    <t>2006957356</t>
  </si>
  <si>
    <t>4,1*6,05*(2,64+0,36+2,32)*2</t>
  </si>
  <si>
    <t>943221211</t>
  </si>
  <si>
    <t>Příplatek k lešení prostorovému rámovému těžkému s podlahami tř.4 v 10 m za první a ZKD den použití</t>
  </si>
  <si>
    <t>622331151</t>
  </si>
  <si>
    <t>943221811</t>
  </si>
  <si>
    <t>Demontáž lešení prostorového rámového těžkého s podlahami zatížení tř. 4 do 300 kg/m2 v do 10 m</t>
  </si>
  <si>
    <t>1815865832</t>
  </si>
  <si>
    <t>974031155</t>
  </si>
  <si>
    <t>Vysekání rýh ve zdivu cihelném hl do 100 mm š do 200 mm</t>
  </si>
  <si>
    <t>1442070076</t>
  </si>
  <si>
    <t xml:space="preserve">3,7*4+1,3*2*2+1,45*2*2   </t>
  </si>
  <si>
    <t>975063131</t>
  </si>
  <si>
    <t>Podchycení schodů a podest oboustranně podepřených rovných v do 3,5 m pro zatížení do 800 kg/m2</t>
  </si>
  <si>
    <t>-2091096279</t>
  </si>
  <si>
    <t xml:space="preserve">4,1*6,05*2   </t>
  </si>
  <si>
    <t>997</t>
  </si>
  <si>
    <t>Přesun sutě</t>
  </si>
  <si>
    <t>997013153</t>
  </si>
  <si>
    <t>Vnitrostaveništní doprava suti a vybouraných hmot vodorovně do 50 m svisle s omezením mechanizace pro budovy a haly výšky přes 9 do 12 m</t>
  </si>
  <si>
    <t>540717896</t>
  </si>
  <si>
    <t>997013501</t>
  </si>
  <si>
    <t>Odvoz suti a vybouraných hmot na skládku nebo meziskládku se složením, na vzdálenost do 1 km</t>
  </si>
  <si>
    <t>-1228062808</t>
  </si>
  <si>
    <t>997013509.1</t>
  </si>
  <si>
    <t>Odvoz suti a vybouraných hmot na skládku nebo meziskládku se složením, na vzdálenost Příplatek k ceně za každý další i započatý 1 km přes 1 km</t>
  </si>
  <si>
    <t>-337162890</t>
  </si>
  <si>
    <t>997013863</t>
  </si>
  <si>
    <t>Poplatek za uložení stavebního odpadu na recyklační skládce (skládkovné) cihelného zatříděného do Katalogu odpadů pod kódem 17 01 02</t>
  </si>
  <si>
    <t>1610198675</t>
  </si>
  <si>
    <t>12</t>
  </si>
  <si>
    <t>Indiv.kalk.997</t>
  </si>
  <si>
    <t>odpočet výtěžnosti ocelových konstrukcí</t>
  </si>
  <si>
    <t>-1880726090</t>
  </si>
  <si>
    <t>13</t>
  </si>
  <si>
    <t>Přesun hmot ruční pro budovy v přes 6 do 12 m</t>
  </si>
  <si>
    <t>545230795</t>
  </si>
  <si>
    <t>767</t>
  </si>
  <si>
    <t>Konstrukce zámečnické</t>
  </si>
  <si>
    <t>14</t>
  </si>
  <si>
    <t>767996701</t>
  </si>
  <si>
    <t>Demontáž ostatních zámečnických konstrukcí o hmotnosti jednotlivých dílů řezáním do 50 kg</t>
  </si>
  <si>
    <t>kg</t>
  </si>
  <si>
    <t>1338072832</t>
  </si>
  <si>
    <t>https://podminky.urs.cz/item/CS_URS_2022_02/767996701</t>
  </si>
  <si>
    <t xml:space="preserve">31,1*(3,7*3*2+4,1*2*2+1,5)   </t>
  </si>
  <si>
    <t>Vedlejší rozpočtové náklady</t>
  </si>
  <si>
    <t>VRN4</t>
  </si>
  <si>
    <t>Inženýrská činnost</t>
  </si>
  <si>
    <t>041903000</t>
  </si>
  <si>
    <t>Dozor jiné osoby - statický posudek, demontáž OK schodiště</t>
  </si>
  <si>
    <t>1610554661</t>
  </si>
  <si>
    <t>ZL - 08 - Rozdíl v ceně bourání betonového schodiště vs. skutečně bourané cihelné konstrukce</t>
  </si>
  <si>
    <t xml:space="preserve">    96 - Bourání konstrukcí</t>
  </si>
  <si>
    <t>963031439</t>
  </si>
  <si>
    <t>Bourání cihelných kleneb na maltu vápennou nebo vápenocementovou, tl. do 450 mm</t>
  </si>
  <si>
    <t>-371860153</t>
  </si>
  <si>
    <t>https://podminky.urs.cz/item/CS_URS_2022_02/963031439</t>
  </si>
  <si>
    <t>"bourání podesty s úrovní H.H. +3,000" (4,1*1,35+1,485*0,385*2)</t>
  </si>
  <si>
    <t>"bourání podesty s úrovní H.H. +4,450" (4,1*1,2+1,485*0,435+1,485*0,385)</t>
  </si>
  <si>
    <t>"bourání podesty s úrovní H.H. +5,680" (4,1*1,785+1,475*0,35)</t>
  </si>
  <si>
    <t>Součet</t>
  </si>
  <si>
    <t>96</t>
  </si>
  <si>
    <t>Bourání konstrukcí</t>
  </si>
  <si>
    <t>963051113</t>
  </si>
  <si>
    <t>Bourání železobetonových stropů deskových, tl. přes 80 mm</t>
  </si>
  <si>
    <t>1222664478</t>
  </si>
  <si>
    <t>"bourání podesty s úrovní H.H. +3,000" -(4,1*1,35+1,485*0,385*2)*0,36</t>
  </si>
  <si>
    <t>"bourání podesty s úrovní H.H. +4,450" -(4,1*1,2+1,485*0,435+1,485*0,385)*0,36</t>
  </si>
  <si>
    <t>"bourání podesty s úrovní H.H. +5,680" -(4,1*1,785+1,475*0,35)*0,36</t>
  </si>
  <si>
    <t>-982595179</t>
  </si>
  <si>
    <t>1668183151</t>
  </si>
  <si>
    <t>997013509</t>
  </si>
  <si>
    <t>-1719699831</t>
  </si>
  <si>
    <t>-10,121*7 'Přepočtené koeficientem množství</t>
  </si>
  <si>
    <t>997013862</t>
  </si>
  <si>
    <t>Poplatek za uložení stavebního odpadu na recyklační skládce (skládkovné) z armovaného betonu zatříděného do Katalogu odpadů pod kódem 17 01 01</t>
  </si>
  <si>
    <t>-1706089396</t>
  </si>
  <si>
    <t>-1828535035</t>
  </si>
  <si>
    <t>ZL - 09 - Výkopy pro výtahovou šachtu</t>
  </si>
  <si>
    <t xml:space="preserve">    1 - Zemní práce</t>
  </si>
  <si>
    <t xml:space="preserve">    721 - Zdravotechnika - vnitřní kanalizace</t>
  </si>
  <si>
    <t xml:space="preserve">    722 - Zdravotechnika - vnitřní vodovod</t>
  </si>
  <si>
    <t>Zemní práce</t>
  </si>
  <si>
    <t>133312812</t>
  </si>
  <si>
    <t>Hloubení nezapažených šachet ručně v horninách třídy těžitelnosti II skupiny 4, půdorysná plocha výkopu přes 4 do 20 m2</t>
  </si>
  <si>
    <t>-38787762</t>
  </si>
  <si>
    <t>https://podminky.urs.cz/item/CS_URS_2022_02/133312812</t>
  </si>
  <si>
    <t>2,8*2,6*1,3*0,9 "90% zemina</t>
  </si>
  <si>
    <t>133412812</t>
  </si>
  <si>
    <t>Hloubení nezapažených šachet ručně v horninách třídy těžitelnosti II skupiny 5, půdorysná plocha výkopu přes 4 do 20 m2</t>
  </si>
  <si>
    <t>1764470929</t>
  </si>
  <si>
    <t>https://podminky.urs.cz/item/CS_URS_2022_02/133412812</t>
  </si>
  <si>
    <t>2,8*2,6*1,3*0,1 "10% skála</t>
  </si>
  <si>
    <t>162211201</t>
  </si>
  <si>
    <t>Vodorovné přemístění výkopku nebo sypaniny nošením s vyprázdněním nádoby na hromady nebo do dopravního prostředku na vzdálenost do 10 m z horniny třídy těžitelnosti I, skupiny 1 až 3</t>
  </si>
  <si>
    <t>1560694206</t>
  </si>
  <si>
    <t>https://podminky.urs.cz/item/CS_URS_2022_02/162211201</t>
  </si>
  <si>
    <t>162211209</t>
  </si>
  <si>
    <t>Vodorovné přemístění výkopku nebo sypaniny nošením s vyprázdněním nádoby na hromady nebo do dopravního prostředku na vzdálenost do 10 m Příplatek za každých dalších 10 m k ceně -1201</t>
  </si>
  <si>
    <t>1772747399</t>
  </si>
  <si>
    <t>https://podminky.urs.cz/item/CS_URS_2022_02/162211209</t>
  </si>
  <si>
    <t>162751115</t>
  </si>
  <si>
    <t>Vodorovné přemístění výkopku nebo sypaniny po suchu na obvyklém dopravním prostředku, bez naložení výkopku, avšak se složením bez rozhrnutí z horniny třídy těžitelnosti I skupiny 1 až 3 na vzdálenost přes 7 000 do 8 000 m</t>
  </si>
  <si>
    <t>-1693907579</t>
  </si>
  <si>
    <t>https://podminky.urs.cz/item/CS_URS_2022_02/162751115</t>
  </si>
  <si>
    <t>171201231</t>
  </si>
  <si>
    <t>Poplatek za uložení stavebního odpadu na recyklační skládce (skládkovné) zeminy a kamení zatříděného do Katalogu odpadů pod kódem 17 05 04</t>
  </si>
  <si>
    <t>-213685959</t>
  </si>
  <si>
    <t>https://podminky.urs.cz/item/CS_URS_2022_02/171201231</t>
  </si>
  <si>
    <t>9,464*1,7 'Přepočtené koeficientem množství</t>
  </si>
  <si>
    <t>961031411</t>
  </si>
  <si>
    <t>Bourání základů ze zdiva cihelného na maltu cementovou</t>
  </si>
  <si>
    <t>1841478983</t>
  </si>
  <si>
    <t>https://podminky.urs.cz/item/CS_URS_2022_02/961031411</t>
  </si>
  <si>
    <t>2*1,6*0,3</t>
  </si>
  <si>
    <t>961055111</t>
  </si>
  <si>
    <t>Bourání základů z betonu železového</t>
  </si>
  <si>
    <t>-1342613580</t>
  </si>
  <si>
    <t>https://podminky.urs.cz/item/CS_URS_2022_02/961055111</t>
  </si>
  <si>
    <t>"základ výtahové šachty" 2,4*1,9*0,15+(2,4*2+1,57*2)*1,07*0,15</t>
  </si>
  <si>
    <t>963022819</t>
  </si>
  <si>
    <t>Bourání kamenných schodišťových stupňů oblých, rovných nebo kosých zhotovených na místě</t>
  </si>
  <si>
    <t>750360048</t>
  </si>
  <si>
    <t>https://podminky.urs.cz/item/CS_URS_2022_02/963022819</t>
  </si>
  <si>
    <t>5*0,15</t>
  </si>
  <si>
    <t>977211132</t>
  </si>
  <si>
    <t>Řezání konstrukcí stěnovou pilou z kamene hloubka řezu přes 200 do 350 mm</t>
  </si>
  <si>
    <t>-501905541</t>
  </si>
  <si>
    <t>https://podminky.urs.cz/item/CS_URS_2022_02/977211132</t>
  </si>
  <si>
    <t>977211191</t>
  </si>
  <si>
    <t>Řezání konstrukcí stěnovou pilou Příplatek k cenám za práci ve stísněném prostoru</t>
  </si>
  <si>
    <t>1792103238</t>
  </si>
  <si>
    <t>https://podminky.urs.cz/item/CS_URS_2022_02/977211191</t>
  </si>
  <si>
    <t>-255711439</t>
  </si>
  <si>
    <t>-1585618169</t>
  </si>
  <si>
    <t>920309766</t>
  </si>
  <si>
    <t>-1777983413</t>
  </si>
  <si>
    <t>721</t>
  </si>
  <si>
    <t>Zdravotechnika - vnitřní kanalizace</t>
  </si>
  <si>
    <t>721171803</t>
  </si>
  <si>
    <t>Demontáž potrubí z novodurových trub odpadních nebo připojovacích do D 75</t>
  </si>
  <si>
    <t>1699701854</t>
  </si>
  <si>
    <t>https://podminky.urs.cz/item/CS_URS_2022_02/721171803</t>
  </si>
  <si>
    <t>17</t>
  </si>
  <si>
    <t>721173401</t>
  </si>
  <si>
    <t>Potrubí z trub PVC SN4 svodné (ležaté) DN 110</t>
  </si>
  <si>
    <t>609526099</t>
  </si>
  <si>
    <t>https://podminky.urs.cz/item/CS_URS_2022_02/721173401</t>
  </si>
  <si>
    <t>722</t>
  </si>
  <si>
    <t>Zdravotechnika - vnitřní vodovod</t>
  </si>
  <si>
    <t>18</t>
  </si>
  <si>
    <t>722170801</t>
  </si>
  <si>
    <t>Demontáž rozvodů vody z plastů do Ø 25 mm</t>
  </si>
  <si>
    <t>1239658789</t>
  </si>
  <si>
    <t>https://podminky.urs.cz/item/CS_URS_2022_02/722170801</t>
  </si>
  <si>
    <t>19</t>
  </si>
  <si>
    <t>722171913</t>
  </si>
  <si>
    <t>Odříznutí trubky nebo tvarovky u rozvodů vody z plastů D přes 20 do 25 mm</t>
  </si>
  <si>
    <t>-661439230</t>
  </si>
  <si>
    <t>https://podminky.urs.cz/item/CS_URS_2022_02/722171913</t>
  </si>
  <si>
    <t>20</t>
  </si>
  <si>
    <t>722173913</t>
  </si>
  <si>
    <t>Spoje rozvodů vody z plastů svary polyfuzí D přes 20 do 25 mm</t>
  </si>
  <si>
    <t>2068904873</t>
  </si>
  <si>
    <t>https://podminky.urs.cz/item/CS_URS_2022_02/722173913</t>
  </si>
  <si>
    <t>722174003</t>
  </si>
  <si>
    <t>Potrubí z plastových trubek z polypropylenu PPR svařovaných polyfúzně PN 16 (SDR 7,4) D 25 x 3,5</t>
  </si>
  <si>
    <t>1164464678</t>
  </si>
  <si>
    <t>https://podminky.urs.cz/item/CS_URS_2022_02/722174003</t>
  </si>
  <si>
    <t>ZL - 10 - Doplnění pískovcových prvků</t>
  </si>
  <si>
    <t xml:space="preserve">    4 - Vodorovné konstrukce</t>
  </si>
  <si>
    <t>Vodorovné konstrukce</t>
  </si>
  <si>
    <t>434191423</t>
  </si>
  <si>
    <t>Osazování schodišťových stupňů kamenných s vyspárováním styčných spár, s provizorním dřevěným zábradlím a dočasným zakrytím stupnic prkny na desku, stupňů pemrlovaných nebo ostatních</t>
  </si>
  <si>
    <t>-1905767439</t>
  </si>
  <si>
    <t>"montáž nového pískovcového schodu " 6,1+1,35+1,05</t>
  </si>
  <si>
    <t>5838802R</t>
  </si>
  <si>
    <t>stupeň schodišťový pískovcový</t>
  </si>
  <si>
    <t>674928112</t>
  </si>
  <si>
    <t>5838802R2</t>
  </si>
  <si>
    <t>Impregnace nového pískovcového stupně</t>
  </si>
  <si>
    <t>-1628998332</t>
  </si>
  <si>
    <t>8,5*(0,3+0,15)*2</t>
  </si>
  <si>
    <t>R01.1</t>
  </si>
  <si>
    <t>masívní pískovcové prvky</t>
  </si>
  <si>
    <t>-236066560</t>
  </si>
  <si>
    <t>R02.1</t>
  </si>
  <si>
    <t>montáž prvků</t>
  </si>
  <si>
    <t>653704072</t>
  </si>
  <si>
    <t>R03.1</t>
  </si>
  <si>
    <t>doprava</t>
  </si>
  <si>
    <t>-1290968567</t>
  </si>
  <si>
    <t>698622570</t>
  </si>
  <si>
    <t>ZL - 11 - protiprachová opatření</t>
  </si>
  <si>
    <t>766121210</t>
  </si>
  <si>
    <t>Montáž dřevěných stěn plných, s výplní palubovkou nebo překližkou, výšky do 2,75 m</t>
  </si>
  <si>
    <t>-1226250714</t>
  </si>
  <si>
    <t>https://podminky.urs.cz/item/CS_URS_2022_02/766121210</t>
  </si>
  <si>
    <t>60726270</t>
  </si>
  <si>
    <t>deska dřevoštěpková OSB 3 P+D nebroušená tl 12mm</t>
  </si>
  <si>
    <t>-1442232770</t>
  </si>
  <si>
    <t>0*1,2 'Přepočtené koeficientem množství</t>
  </si>
  <si>
    <t>766417211</t>
  </si>
  <si>
    <t>Montáž rošt podkladový</t>
  </si>
  <si>
    <t>-1998582812</t>
  </si>
  <si>
    <t>https://podminky.urs.cz/item/CS_URS_2022_02/766417211</t>
  </si>
  <si>
    <t>60514101</t>
  </si>
  <si>
    <t>řezivo jehličnaté lať 10-25cm2</t>
  </si>
  <si>
    <t>1987153375</t>
  </si>
  <si>
    <t>0*0,00264 'Přepočtené koeficientem množství</t>
  </si>
  <si>
    <t>ZL - 12 - změna podlahy - chodba 2 NP</t>
  </si>
  <si>
    <t xml:space="preserve">    776 - Podlahy povlakové</t>
  </si>
  <si>
    <t xml:space="preserve">    777 - Podlahy lité</t>
  </si>
  <si>
    <t>632451111</t>
  </si>
  <si>
    <t>Potěr cementový samonivelační ze suchých směsí tloušťky přes 25 do 30 mm</t>
  </si>
  <si>
    <t>268344304</t>
  </si>
  <si>
    <t>https://podminky.urs.cz/item/CS_URS_2022_02/632451111</t>
  </si>
  <si>
    <t>-1279768017</t>
  </si>
  <si>
    <t>776</t>
  </si>
  <si>
    <t>Podlahy povlakové</t>
  </si>
  <si>
    <t>776201811</t>
  </si>
  <si>
    <t>Demontáž povlakových podlahovin lepených ručně bez podložky</t>
  </si>
  <si>
    <t>804359346</t>
  </si>
  <si>
    <t>https://podminky.urs.cz/item/CS_URS_2022_02/776201811</t>
  </si>
  <si>
    <t>"oprava podlahy - chodba 2 NP</t>
  </si>
  <si>
    <t>9*2,1</t>
  </si>
  <si>
    <t>776410811</t>
  </si>
  <si>
    <t>Demontáž soklíků nebo lišt pryžových nebo plastových</t>
  </si>
  <si>
    <t>1180070150</t>
  </si>
  <si>
    <t>https://podminky.urs.cz/item/CS_URS_2022_02/776410811</t>
  </si>
  <si>
    <t>2*9+2,1-0,9</t>
  </si>
  <si>
    <t>777</t>
  </si>
  <si>
    <t>Podlahy lité</t>
  </si>
  <si>
    <t>777111101</t>
  </si>
  <si>
    <t>Příprava podkladu před provedením litých podlah zametení</t>
  </si>
  <si>
    <t>835690271</t>
  </si>
  <si>
    <t>https://podminky.urs.cz/item/CS_URS_2022_02/777111101</t>
  </si>
  <si>
    <t>777111111</t>
  </si>
  <si>
    <t>Příprava podkladu před provedením litých podlah vysátí</t>
  </si>
  <si>
    <t>2131611766</t>
  </si>
  <si>
    <t>https://podminky.urs.cz/item/CS_URS_2022_02/777111111</t>
  </si>
  <si>
    <t>777511105.R</t>
  </si>
  <si>
    <t>Krycí stěrka dekorativní epoxidová, tloušťky přes 2 do 3 mm</t>
  </si>
  <si>
    <t>1224400689</t>
  </si>
  <si>
    <t>998777202</t>
  </si>
  <si>
    <t>Přesun hmot pro podlahy lité stanovený procentní sazbou (%) z ceny vodorovná dopravní vzdálenost do 50 m v objektech výšky přes 6 do 12 m</t>
  </si>
  <si>
    <t>200609751</t>
  </si>
  <si>
    <t>https://podminky.urs.cz/item/CS_URS_2022_02/998777202</t>
  </si>
  <si>
    <t>ZL - 13 - výtahová šachta</t>
  </si>
  <si>
    <t xml:space="preserve">    783 - Dokončovací práce - nátěry</t>
  </si>
  <si>
    <t>311113151</t>
  </si>
  <si>
    <t>Nadzákladové zdi z tvárnic ztraceného bednění betonových hladkých, včetně výplně z betonu třídy C 25/30, tloušťky zdiva 150 mm</t>
  </si>
  <si>
    <t>-1428104155</t>
  </si>
  <si>
    <t>https://podminky.urs.cz/item/CS_URS_2022_02/311113151</t>
  </si>
  <si>
    <t>311113154</t>
  </si>
  <si>
    <t>Nadzákladové zdi z tvárnic ztraceného bednění betonových hladkých, včetně výplně z betonu třídy C 25/30, tloušťky zdiva přes 250 do 300 mm</t>
  </si>
  <si>
    <t>-1326068130</t>
  </si>
  <si>
    <t>https://podminky.urs.cz/item/CS_URS_2022_02/311113154</t>
  </si>
  <si>
    <t>311321814</t>
  </si>
  <si>
    <t>Nadzákladové zdi z betonu železového (bez výztuže) nosné pohledového (v přírodní barvě drtí a přísad) tř. C 25/30</t>
  </si>
  <si>
    <t>1974853360</t>
  </si>
  <si>
    <t>"stěny výtahové šachty" -(1,9*0,3*2+1,8*0,15+1,8*0,18)*0,6</t>
  </si>
  <si>
    <t>311351121</t>
  </si>
  <si>
    <t>Bednění nadzákladových zdí nosných rovné oboustranné za každou stranu zřízení</t>
  </si>
  <si>
    <t>-230099498</t>
  </si>
  <si>
    <t>"stěny výtahové šachty" -(2,4*2+1,9*2+1,8*2+1,57*2)*0,6</t>
  </si>
  <si>
    <t>311351122</t>
  </si>
  <si>
    <t>Bednění nadzákladových zdí nosných rovné oboustranné za každou stranu odstranění</t>
  </si>
  <si>
    <t>-1479888418</t>
  </si>
  <si>
    <t>311351911</t>
  </si>
  <si>
    <t>Bednění nadzákladových zdí nosných Příplatek k cenám bednění za pohledový beton</t>
  </si>
  <si>
    <t>-1088464886</t>
  </si>
  <si>
    <t>311361821</t>
  </si>
  <si>
    <t>Výztuž nadzákladových zdí nosných svislých nebo odkloněných od svislice, rovných nebo oblých z betonářské oceli 10 505 (R) nebo BSt 500</t>
  </si>
  <si>
    <t>-1603776304</t>
  </si>
  <si>
    <t>"výztuž ztraceného bednění" 0,061</t>
  </si>
  <si>
    <t>"odpočet výztuže v poměru k původnímu betonu" -0,059*1,04</t>
  </si>
  <si>
    <t>411321414</t>
  </si>
  <si>
    <t>Stropy z betonu železového (bez výztuže) stropů deskových, plochých střech, desek balkonových, desek hřibových stropů včetně hlavic hřibových sloupů tř. C 25/30-XC1</t>
  </si>
  <si>
    <t>-484636723</t>
  </si>
  <si>
    <t>"stropní deska výtahové šachty" -2,4*1,9*0,12</t>
  </si>
  <si>
    <t>411351011</t>
  </si>
  <si>
    <t>Bednění stropních konstrukcí - bez podpěrné konstrukce desek tloušťky stropní desky přes 5 do 25 cm zřízení</t>
  </si>
  <si>
    <t>-109484670</t>
  </si>
  <si>
    <t>"stropní deska výtahové šachty" -1,8*1,57-(2,4*2+1,9*2)*0,12</t>
  </si>
  <si>
    <t>411351012</t>
  </si>
  <si>
    <t>Bednění stropních konstrukcí - bez podpěrné konstrukce desek tloušťky stropní desky přes 5 do 25 cm odstranění</t>
  </si>
  <si>
    <t>503262117</t>
  </si>
  <si>
    <t>612131111</t>
  </si>
  <si>
    <t>Podkladní a spojovací vrstva vnitřních omítaných ploch polymercementový spojovací můstek nanášený ručně stěn</t>
  </si>
  <si>
    <t>1260932406</t>
  </si>
  <si>
    <t>617321121</t>
  </si>
  <si>
    <t>Omítka vápenocementová vnitřních ploch nanášená ručně jednovrstvá, tloušťky do 10 mm hladká uzavřených nebo omezených prostor světlíků nebo výtahových šachet</t>
  </si>
  <si>
    <t>258257006</t>
  </si>
  <si>
    <t>"omítka stěn výtahové šachty" -(2,4*2+1,9*2+1,8*2+1,57*2)*9,3</t>
  </si>
  <si>
    <t>1439442184</t>
  </si>
  <si>
    <t>763131441</t>
  </si>
  <si>
    <t>Podhled ze sádrokartonových desek dvouvrstvá zavěšená spodní konstrukce z ocelových profilů CD, UD dvojitě opláštěná deskami protipožárními DF, tl. 2 x 12,5 mm, bez izolace, REI do 120</t>
  </si>
  <si>
    <t>-119380882</t>
  </si>
  <si>
    <t>https://podminky.urs.cz/item/CS_URS_2022_02/763131441</t>
  </si>
  <si>
    <t>1,8*1,57</t>
  </si>
  <si>
    <t>998763402</t>
  </si>
  <si>
    <t>Přesun hmot pro konstrukce montované z desek stanovený procentní sazbou (%) z ceny vodorovná dopravní vzdálenost do 50 m v objektech výšky přes 6 do 12 m</t>
  </si>
  <si>
    <t>-2073293994</t>
  </si>
  <si>
    <t>https://podminky.urs.cz/item/CS_URS_2022_02/998763402</t>
  </si>
  <si>
    <t>-10245301</t>
  </si>
  <si>
    <t>43794838</t>
  </si>
  <si>
    <t>777131105</t>
  </si>
  <si>
    <t>Penetrační nátěr podlahy epoxidový na podklad z čerstvého betonu</t>
  </si>
  <si>
    <t>1664484555</t>
  </si>
  <si>
    <t>https://podminky.urs.cz/item/CS_URS_2022_02/777131105</t>
  </si>
  <si>
    <t>777131111</t>
  </si>
  <si>
    <t>Penetrační nátěr podlahy epoxidový předem plněný pískem</t>
  </si>
  <si>
    <t>2105727129</t>
  </si>
  <si>
    <t>https://podminky.urs.cz/item/CS_URS_2022_02/777131111</t>
  </si>
  <si>
    <t>777511125</t>
  </si>
  <si>
    <t>Krycí stěrka průmyslová epoxidová, tloušťky přes 2 do 3 mm</t>
  </si>
  <si>
    <t>-1552642021</t>
  </si>
  <si>
    <t>https://podminky.urs.cz/item/CS_URS_2022_02/777511125</t>
  </si>
  <si>
    <t>489960447</t>
  </si>
  <si>
    <t>783</t>
  </si>
  <si>
    <t>Dokončovací práce - nátěry</t>
  </si>
  <si>
    <t>22</t>
  </si>
  <si>
    <t>783801403</t>
  </si>
  <si>
    <t>Příprava podkladu omítek před provedením nátěru oprášení</t>
  </si>
  <si>
    <t>-1126547046</t>
  </si>
  <si>
    <t>23</t>
  </si>
  <si>
    <t>783823133</t>
  </si>
  <si>
    <t>Penetrační nátěr omítek hladkých omítek hladkých, zrnitých tenkovrstvých nebo štukových stupně členitosti 1 a 2 silikátový</t>
  </si>
  <si>
    <t>-1110954813</t>
  </si>
  <si>
    <t>24</t>
  </si>
  <si>
    <t>783827123.1</t>
  </si>
  <si>
    <t>Krycí (ochranný ) nátěr omítek jednonásobný hladkých omítek hladkých, zrnitých tenkovrstvých nebo štukových stupně členitosti 1 a 2 silikátový</t>
  </si>
  <si>
    <t>-1799264587</t>
  </si>
  <si>
    <t>"omítka stěn výtahové šachty" (1,8*2+1,57*2)*9,3</t>
  </si>
  <si>
    <t>"protipožár strop" 1,8*1,57</t>
  </si>
  <si>
    <t>ZL - 14 - slaboproud</t>
  </si>
  <si>
    <t>HZS - Hodinové zúčtovací sazby</t>
  </si>
  <si>
    <t>HZS</t>
  </si>
  <si>
    <t>Hodinové zúčtovací sazby</t>
  </si>
  <si>
    <t>HZS3222</t>
  </si>
  <si>
    <t>Hodinové zúčtovací sazby montáží technologických zařízení na stavebních objektech montér slaboproudých zařízení odborný</t>
  </si>
  <si>
    <t>-978279691</t>
  </si>
  <si>
    <t>Mat/HZS-SLB-01</t>
  </si>
  <si>
    <t>ústředna s LAN komunikátorem a rádiem (bez GSM komunikátoru)</t>
  </si>
  <si>
    <t>sbr</t>
  </si>
  <si>
    <t>101037241</t>
  </si>
  <si>
    <t>Mat/HZS-SLB-02</t>
  </si>
  <si>
    <t>modul LTE komunikátoru</t>
  </si>
  <si>
    <t>-683314055</t>
  </si>
  <si>
    <t>Mat/HZS-SLB-03</t>
  </si>
  <si>
    <t>sběrnicový přístupový modul s displejem, klávesnicí a RFID</t>
  </si>
  <si>
    <t>260588626</t>
  </si>
  <si>
    <t>Mat/HZS-SLB-04</t>
  </si>
  <si>
    <t>sběrnicový expandér – 16 vstupů</t>
  </si>
  <si>
    <t>233051440</t>
  </si>
  <si>
    <t>Mat/HZS-SLB-05</t>
  </si>
  <si>
    <t>bezdrátový PIR detektor pohybu</t>
  </si>
  <si>
    <t>1308016841</t>
  </si>
  <si>
    <t>Mat/HZS-SLB-06</t>
  </si>
  <si>
    <t>bezdrátový kombinovaný detektor kouře a teploty</t>
  </si>
  <si>
    <t>-1849439244</t>
  </si>
  <si>
    <t>Mat/HZS-SLB-07</t>
  </si>
  <si>
    <t>sběrnicová siréna vnitřní</t>
  </si>
  <si>
    <t>1403613779</t>
  </si>
  <si>
    <t>Mat/HZS-SLB-08</t>
  </si>
  <si>
    <t xml:space="preserve">sběrnicový modul pro připojení bezdrátových komponentů </t>
  </si>
  <si>
    <t>-2111019440</t>
  </si>
  <si>
    <t>Mat/HZS-SLB-09</t>
  </si>
  <si>
    <t>plastový kryt pro radiový modul</t>
  </si>
  <si>
    <t>-1559898863</t>
  </si>
  <si>
    <t>Mat/HZS-SLB-10</t>
  </si>
  <si>
    <t xml:space="preserve">bezúdržbový akumulátor </t>
  </si>
  <si>
    <t>1218528210</t>
  </si>
  <si>
    <t>Mat/HZS-SLB-11</t>
  </si>
  <si>
    <t>aklalická baterie AA</t>
  </si>
  <si>
    <t>-367573246</t>
  </si>
  <si>
    <t>ZL - 15 - elektroinstalace - podsvícení obkladu schodiště</t>
  </si>
  <si>
    <t>M - Práce a dodávky M</t>
  </si>
  <si>
    <t xml:space="preserve">    21-M - Elektromontáže</t>
  </si>
  <si>
    <t>Práce a dodávky M</t>
  </si>
  <si>
    <t>21-M</t>
  </si>
  <si>
    <t>Elektromontáže</t>
  </si>
  <si>
    <t>210R01</t>
  </si>
  <si>
    <t>D+M podsvícení obkladu schodiště</t>
  </si>
  <si>
    <t>64</t>
  </si>
  <si>
    <t>-765674794</t>
  </si>
  <si>
    <t>"Led pásek, zdroj 12 V, ovládání, regulace ovládání"</t>
  </si>
  <si>
    <t>210R02</t>
  </si>
  <si>
    <t>D+M rozvodů Elektro CYKY 3x2,5 vč.chráničky</t>
  </si>
  <si>
    <t>-368943358</t>
  </si>
  <si>
    <t>210R03</t>
  </si>
  <si>
    <t>úpravy rozvodnice a jističů</t>
  </si>
  <si>
    <t>-281538545</t>
  </si>
  <si>
    <t>210R04</t>
  </si>
  <si>
    <t>stavební přípomoce, drážky, kapsy, začistění</t>
  </si>
  <si>
    <t>-681178205</t>
  </si>
  <si>
    <t>ZL - 16 - změna sanitárního vybavení</t>
  </si>
  <si>
    <t xml:space="preserve">    725 - Zdravotechnika - zařizovací předměty</t>
  </si>
  <si>
    <t>725</t>
  </si>
  <si>
    <t>Zdravotechnika - zařizovací předměty</t>
  </si>
  <si>
    <t>725119122.1</t>
  </si>
  <si>
    <t>Zařízení záchodů montáž klozetových mís kombi</t>
  </si>
  <si>
    <t>2121038576</t>
  </si>
  <si>
    <t>55167394</t>
  </si>
  <si>
    <t>sedátko klozetové duroplastové bílé antibakteriální</t>
  </si>
  <si>
    <t>822025417</t>
  </si>
  <si>
    <t>64234201</t>
  </si>
  <si>
    <t>mísa keramická ke kombiklozetu bílá hluboké splachování odpad svislý 360x670x480mm</t>
  </si>
  <si>
    <t>128</t>
  </si>
  <si>
    <t>-2055861106</t>
  </si>
  <si>
    <t>64234061</t>
  </si>
  <si>
    <t>nádrž kombinovaného klozetu keramická se spodním napouštěním a splachovacím mechanismem bílá 365x185mm</t>
  </si>
  <si>
    <t>-869785947</t>
  </si>
  <si>
    <t>725119124</t>
  </si>
  <si>
    <t>Zařízení záchodů montáž klozetových mís nerezových</t>
  </si>
  <si>
    <t>-643199222</t>
  </si>
  <si>
    <t>AZP.AUZ04INV</t>
  </si>
  <si>
    <t>nerezový klozet pro tělesně postižené, na postavení, antivandal</t>
  </si>
  <si>
    <t>421884979</t>
  </si>
  <si>
    <t>725219102</t>
  </si>
  <si>
    <t>Umyvadla montáž umyvadel ostatních typů na šrouby</t>
  </si>
  <si>
    <t>-40618614</t>
  </si>
  <si>
    <t>AZP.AUM018INV</t>
  </si>
  <si>
    <t>nerezové závěsné umyvadlo pro tělesně postižené, bez baterie, s madly po bocích umyvadla</t>
  </si>
  <si>
    <t>-229031582</t>
  </si>
  <si>
    <t>64211023</t>
  </si>
  <si>
    <t>umyvadlo keramické závěsné bezbariérové bílé 640x550mm</t>
  </si>
  <si>
    <t>-424711695</t>
  </si>
  <si>
    <t>ZL - 17 - design výtahu</t>
  </si>
  <si>
    <t>tisk na folii s vícepřilnavým lepidlem</t>
  </si>
  <si>
    <t>-1092846185</t>
  </si>
  <si>
    <t>R02</t>
  </si>
  <si>
    <t>polep designovou folií</t>
  </si>
  <si>
    <t>-1239561128</t>
  </si>
  <si>
    <t>R03</t>
  </si>
  <si>
    <t>změna designu výtahoých dveří</t>
  </si>
  <si>
    <t>-533543830</t>
  </si>
  <si>
    <t>ZL - 18 - elektro přívody k ohřívačům TUV</t>
  </si>
  <si>
    <t>D+M rozvodů Elektro CYKY 5x2,5 vč.chráničky</t>
  </si>
  <si>
    <t>-1307360145</t>
  </si>
  <si>
    <t>-1768626903</t>
  </si>
  <si>
    <t>-1228578292</t>
  </si>
  <si>
    <t>ZL - 19 - elektro chráníčky s kabely UTP pro kamery</t>
  </si>
  <si>
    <t>D+M rozvodů ElektroUTP vč.chráničky</t>
  </si>
  <si>
    <t>-1449434122</t>
  </si>
  <si>
    <t>-2066537683</t>
  </si>
  <si>
    <t>ZL - 20 - elektro doplnění přímotopů</t>
  </si>
  <si>
    <t>D+M rozvodů Elektro přímotopu 500 W</t>
  </si>
  <si>
    <t>ks</t>
  </si>
  <si>
    <t>-1036926072</t>
  </si>
  <si>
    <t>-37436764</t>
  </si>
  <si>
    <t>5026286</t>
  </si>
  <si>
    <t>Změnový list obsahuje vyčíslení změny rozsahu realizovaných prací, které byly vyvolány objektivními skutečnostmi zjištěnými v průběhu realizace, požadavky objedenatele na změny nebo doplnění a zohledňují také nedostatky projektové dokumentace a výkazu výměr.</t>
  </si>
  <si>
    <t>Na Pomezí 2483</t>
  </si>
  <si>
    <t>252 63 Roztoky</t>
  </si>
  <si>
    <t xml:space="preserve">Při realizaci stavby bylo nutné provést dílčí stavební změny, doplnit realizaci o požadavky objednatele a zohlednit rozdíly mezi PD a výkazem výměr. Jednotlivé změny jsou zpracovány formou dílčích rozpočtů a jsou součástí tohoto Změnového listu. 
Mezi skutečnosti, které se promítly do změny rozsahu prací patří zejména: </t>
  </si>
  <si>
    <t>Výše popsané změny byly projednány v rámci aktuálního řešení průběhu stavby v rámci kontrolních dnů, případně vyplynuly z upřesnění technického a architektonického řešení tak jak bylo předmětem architektonické studie a také projednání s pracovníky pam.péče.</t>
  </si>
  <si>
    <t>01 - doplnění nové zděné stěny pro umístění umyvadla - vyvoláno chybou zaměření objektu</t>
  </si>
  <si>
    <t>02 - náklady na čištění kanalizace - vlivem malého provozu v objektu došlo k zanesení kanalizace a vyplavení sklepa</t>
  </si>
  <si>
    <t>04 - výměna dveřních křídel na chodbě, schodišti a ve sklepě - požadavek objednatele</t>
  </si>
  <si>
    <t>05 - přesun akumulačních kamen v 1.NP a 2. NP - nebylo zapracováno v PD</t>
  </si>
  <si>
    <t>07 - demontáž podpůrné kce schodiště - zjištěno při demolici schodiště, při průzkumu nebyla kce zastižena</t>
  </si>
  <si>
    <t>08 - rozíl v ceně za bourání schodiště - PD předpokládala betonové podesty, skutečné byly zastiženy cihelné klenby</t>
  </si>
  <si>
    <t>09 - výkop pro základ výtahové šachty - chyba ve výkazu výměr</t>
  </si>
  <si>
    <t>10 - doplnění pískovcového schodu - vyvoláno skutečnostni zjištěnými po demolici původního schodiště</t>
  </si>
  <si>
    <t>03 - doplnění vývodů pro zařizovací předměty v sousední místnosti - požadavek objednatele - bez dopadu do ceny</t>
  </si>
  <si>
    <t>11 - protiprachová opatření - bez dopadu do ceny</t>
  </si>
  <si>
    <t>12 - změna podlahy chodby 2.NP - požadavek objednatele</t>
  </si>
  <si>
    <t>13 - výtahová šachta - změna zastropení šachty - vyvoláno technologickými důvody realizace</t>
  </si>
  <si>
    <t>14 - slaboproud - požadavek objednatele</t>
  </si>
  <si>
    <t>06 - zazdívka původních dveří - nebylo zahrnuto ve výkazu výměr</t>
  </si>
  <si>
    <t>15 - elektroinstalace - doplnění rozvodů pro podsvětlení obkladu stěn - požadavek objednatele</t>
  </si>
  <si>
    <t>16 - změna sanitárního vybavení - požadadvek objednatele</t>
  </si>
  <si>
    <t>17 - změna designu výtahu - bez dopadu do ceny</t>
  </si>
  <si>
    <t>18 - elektropřívody pro ohrívače TUV - nebyly obsaženy v projektu</t>
  </si>
  <si>
    <t>19 - elektrochránička s UTP kabely - požadavek objednatele</t>
  </si>
  <si>
    <t xml:space="preserve">20 - elektro doplnění přímotopů - chyba ve výkazu výměr </t>
  </si>
  <si>
    <t>změna zastropení výtahové šachty, dispoziční změny soc.zař. 2.NP, doplnění 1 ks venkovního kamenného schodiště a doplnění kamenných bloků na venkovních rampách, změna podlahové krytiny chodby 2.NP, změna druhu zařizovacích předmětů na soc. zařízení 2.NP</t>
  </si>
  <si>
    <t>+ 3 dny - zpoždění předání staveniště
+ 4 dny - demontáž podpůrné konstrukce schodiště
+ 3 dny - ruční výkop jámy pro výtahovou šachtu
+ 4 dny - změna podlahové krytiny chodby ve 2.NP
Celkový dopad do termínu je +14 dnů = termín dokončení díla se posouvá na 12.03.2023</t>
  </si>
  <si>
    <t>Datum: 20.02.2023</t>
  </si>
  <si>
    <t>Datum:  20.02.2023</t>
  </si>
  <si>
    <t>xxx xxxxxxxx xxxxx</t>
  </si>
  <si>
    <t>xxxx xxxxxx xxxxxx</t>
  </si>
  <si>
    <t>xxxx xxxxx xxxxx xxxxxxxx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</si>
</sst>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-* #,##0.00\ _K_č_-;\-* #,##0.00\ _K_č_-;_-* &quot;-&quot;??\ _K_č_-;_-@_-"/>
    <numFmt numFmtId="164" formatCode="#,##0.00\ &quot;Kč&quot;"/>
    <numFmt numFmtId="165" formatCode="#,##0.00%"/>
    <numFmt numFmtId="166" formatCode="dd\.mm\.yyyy"/>
    <numFmt numFmtId="167" formatCode="#,##0.00000"/>
    <numFmt numFmtId="168" formatCode="#,##0.000"/>
  </numFmts>
  <fonts count="59">
    <font>
      <sz val="11"/>
      <color theme="1"/>
      <name val="Calibri"/>
      <family val="2"/>
      <charset val="238"/>
      <scheme val="minor"/>
    </font>
    <font>
      <sz val="8"/>
      <name val="Arial CE"/>
    </font>
    <font>
      <sz val="14"/>
      <name val="Calibri"/>
      <family val="2"/>
      <charset val="238"/>
      <scheme val="minor"/>
    </font>
    <font>
      <sz val="10"/>
      <name val="Arial CE"/>
      <charset val="238"/>
    </font>
    <font>
      <sz val="12"/>
      <name val="Arial"/>
      <family val="2"/>
      <charset val="238"/>
    </font>
    <font>
      <u/>
      <sz val="11"/>
      <name val="Arial CE"/>
      <family val="2"/>
      <charset val="238"/>
    </font>
    <font>
      <b/>
      <sz val="11"/>
      <name val="Arial CE"/>
      <family val="2"/>
      <charset val="238"/>
    </font>
    <font>
      <b/>
      <sz val="10"/>
      <name val="Arial CE"/>
      <family val="2"/>
      <charset val="238"/>
    </font>
    <font>
      <sz val="11"/>
      <name val="Arial CE"/>
      <family val="2"/>
      <charset val="238"/>
    </font>
    <font>
      <sz val="10"/>
      <name val="Arial CE"/>
      <family val="2"/>
      <charset val="238"/>
    </font>
    <font>
      <b/>
      <sz val="26"/>
      <name val="Arial"/>
      <family val="2"/>
    </font>
    <font>
      <b/>
      <sz val="20"/>
      <name val="Calibri"/>
      <family val="2"/>
      <charset val="238"/>
      <scheme val="minor"/>
    </font>
    <font>
      <b/>
      <sz val="18"/>
      <name val="Calibri"/>
      <family val="2"/>
      <charset val="238"/>
      <scheme val="minor"/>
    </font>
    <font>
      <sz val="18"/>
      <name val="Calibri"/>
      <family val="2"/>
      <charset val="238"/>
      <scheme val="minor"/>
    </font>
    <font>
      <b/>
      <sz val="10"/>
      <name val="Arial"/>
      <family val="2"/>
      <charset val="238"/>
    </font>
    <font>
      <b/>
      <sz val="10"/>
      <name val="Arial"/>
      <family val="2"/>
    </font>
    <font>
      <b/>
      <sz val="14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2"/>
      <name val="Calibri"/>
      <family val="2"/>
      <charset val="238"/>
      <scheme val="minor"/>
    </font>
    <font>
      <sz val="10"/>
      <name val="Arial"/>
      <family val="2"/>
    </font>
    <font>
      <sz val="12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8"/>
      <name val="Arial CE"/>
      <family val="2"/>
    </font>
    <font>
      <u/>
      <sz val="11"/>
      <color theme="10"/>
      <name val="Calibri"/>
      <scheme val="minor"/>
    </font>
    <font>
      <sz val="8"/>
      <color rgb="FFFFFFFF"/>
      <name val="Arial CE"/>
    </font>
    <font>
      <sz val="8"/>
      <color rgb="FF3366FF"/>
      <name val="Arial CE"/>
    </font>
    <font>
      <b/>
      <sz val="14"/>
      <name val="Arial CE"/>
    </font>
    <font>
      <sz val="10"/>
      <color rgb="FF969696"/>
      <name val="Arial CE"/>
    </font>
    <font>
      <sz val="10"/>
      <name val="Arial CE"/>
    </font>
    <font>
      <b/>
      <sz val="11"/>
      <name val="Arial CE"/>
    </font>
    <font>
      <b/>
      <sz val="10"/>
      <name val="Arial CE"/>
    </font>
    <font>
      <b/>
      <sz val="10"/>
      <color rgb="FF969696"/>
      <name val="Arial CE"/>
    </font>
    <font>
      <b/>
      <sz val="12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2"/>
      <name val="Arial CE"/>
    </font>
    <font>
      <sz val="18"/>
      <color theme="10"/>
      <name val="Wingdings 2"/>
    </font>
    <font>
      <sz val="11"/>
      <name val="Arial CE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sz val="10"/>
      <color rgb="FF3366FF"/>
      <name val="Arial CE"/>
    </font>
    <font>
      <b/>
      <sz val="12"/>
      <color rgb="FF800000"/>
      <name val="Arial CE"/>
    </font>
    <font>
      <sz val="12"/>
      <color rgb="FF003366"/>
      <name val="Arial CE"/>
    </font>
    <font>
      <sz val="10"/>
      <color rgb="FF003366"/>
      <name val="Arial CE"/>
    </font>
    <font>
      <sz val="8"/>
      <color rgb="FF960000"/>
      <name val="Arial CE"/>
    </font>
    <font>
      <b/>
      <sz val="8"/>
      <name val="Arial CE"/>
    </font>
    <font>
      <sz val="8"/>
      <color rgb="FF003366"/>
      <name val="Arial CE"/>
    </font>
    <font>
      <sz val="7"/>
      <color rgb="FF979797"/>
      <name val="Arial CE"/>
    </font>
    <font>
      <i/>
      <u/>
      <sz val="7"/>
      <color rgb="FF979797"/>
      <name val="Calibri"/>
      <scheme val="minor"/>
    </font>
    <font>
      <sz val="8"/>
      <color rgb="FF505050"/>
      <name val="Arial CE"/>
    </font>
    <font>
      <sz val="7"/>
      <color rgb="FF969696"/>
      <name val="Arial CE"/>
    </font>
    <font>
      <i/>
      <sz val="9"/>
      <color rgb="FF0000FF"/>
      <name val="Arial CE"/>
    </font>
    <font>
      <i/>
      <sz val="8"/>
      <color rgb="FF0000FF"/>
      <name val="Arial CE"/>
    </font>
    <font>
      <sz val="8"/>
      <color rgb="FF800080"/>
      <name val="Arial CE"/>
    </font>
    <font>
      <sz val="8"/>
      <color rgb="FFFF0000"/>
      <name val="Arial CE"/>
    </font>
  </fonts>
  <fills count="5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BEBEBE"/>
      </patternFill>
    </fill>
    <fill>
      <patternFill patternType="solid">
        <fgColor rgb="FFD2D2D2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/>
      <bottom style="hair">
        <color rgb="FF969696"/>
      </bottom>
      <diagonal/>
    </border>
    <border>
      <left/>
      <right/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tted">
        <color auto="1"/>
      </bottom>
      <diagonal/>
    </border>
    <border>
      <left/>
      <right/>
      <top style="thin">
        <color indexed="64"/>
      </top>
      <bottom style="dotted">
        <color auto="1"/>
      </bottom>
      <diagonal/>
    </border>
    <border>
      <left/>
      <right style="thin">
        <color indexed="64"/>
      </right>
      <top style="thin">
        <color indexed="64"/>
      </top>
      <bottom style="dotted">
        <color auto="1"/>
      </bottom>
      <diagonal/>
    </border>
    <border>
      <left style="thin">
        <color indexed="64"/>
      </left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 style="thin">
        <color indexed="64"/>
      </right>
      <top style="dotted">
        <color auto="1"/>
      </top>
      <bottom style="dotted">
        <color auto="1"/>
      </bottom>
      <diagonal/>
    </border>
    <border>
      <left style="thin">
        <color indexed="64"/>
      </left>
      <right/>
      <top style="dotted">
        <color auto="1"/>
      </top>
      <bottom style="thin">
        <color indexed="64"/>
      </bottom>
      <diagonal/>
    </border>
    <border>
      <left/>
      <right/>
      <top style="dotted">
        <color auto="1"/>
      </top>
      <bottom style="thin">
        <color indexed="64"/>
      </bottom>
      <diagonal/>
    </border>
    <border>
      <left/>
      <right style="thin">
        <color indexed="64"/>
      </right>
      <top style="dotted">
        <color auto="1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3" fillId="0" borderId="0"/>
    <xf numFmtId="43" fontId="3" fillId="0" borderId="0" applyFont="0" applyFill="0" applyBorder="0" applyAlignment="0" applyProtection="0"/>
    <xf numFmtId="0" fontId="22" fillId="0" borderId="0"/>
    <xf numFmtId="0" fontId="23" fillId="0" borderId="0" applyNumberFormat="0" applyFill="0" applyBorder="0" applyAlignment="0" applyProtection="0"/>
  </cellStyleXfs>
  <cellXfs count="284">
    <xf numFmtId="0" fontId="0" fillId="0" borderId="0" xfId="0"/>
    <xf numFmtId="0" fontId="4" fillId="0" borderId="0" xfId="2" applyFont="1" applyAlignment="1">
      <alignment vertical="center"/>
    </xf>
    <xf numFmtId="0" fontId="3" fillId="0" borderId="0" xfId="2"/>
    <xf numFmtId="0" fontId="5" fillId="0" borderId="0" xfId="2" applyFont="1"/>
    <xf numFmtId="0" fontId="6" fillId="0" borderId="0" xfId="2" applyFont="1"/>
    <xf numFmtId="0" fontId="7" fillId="0" borderId="0" xfId="2" applyFont="1"/>
    <xf numFmtId="0" fontId="8" fillId="0" borderId="0" xfId="2" applyFont="1"/>
    <xf numFmtId="0" fontId="9" fillId="0" borderId="0" xfId="2" applyFont="1"/>
    <xf numFmtId="0" fontId="10" fillId="0" borderId="0" xfId="2" applyFont="1" applyAlignment="1">
      <alignment horizontal="left" vertical="center"/>
    </xf>
    <xf numFmtId="0" fontId="12" fillId="0" borderId="0" xfId="2" applyFont="1" applyAlignment="1">
      <alignment horizontal="left" vertical="center"/>
    </xf>
    <xf numFmtId="0" fontId="13" fillId="0" borderId="0" xfId="2" applyFont="1"/>
    <xf numFmtId="0" fontId="14" fillId="0" borderId="0" xfId="2" applyFont="1" applyAlignment="1">
      <alignment horizontal="left" vertical="center" wrapText="1"/>
    </xf>
    <xf numFmtId="0" fontId="4" fillId="0" borderId="0" xfId="2" applyFont="1" applyAlignment="1">
      <alignment horizontal="right" vertical="center" wrapText="1"/>
    </xf>
    <xf numFmtId="0" fontId="15" fillId="0" borderId="0" xfId="2" applyFont="1"/>
    <xf numFmtId="0" fontId="16" fillId="0" borderId="0" xfId="2" applyFont="1" applyAlignment="1">
      <alignment horizontal="center" vertical="center"/>
    </xf>
    <xf numFmtId="0" fontId="16" fillId="0" borderId="0" xfId="2" applyFont="1"/>
    <xf numFmtId="0" fontId="2" fillId="0" borderId="0" xfId="2" applyFont="1"/>
    <xf numFmtId="0" fontId="17" fillId="0" borderId="0" xfId="2" applyFont="1"/>
    <xf numFmtId="0" fontId="18" fillId="0" borderId="0" xfId="2" applyFont="1"/>
    <xf numFmtId="0" fontId="19" fillId="0" borderId="0" xfId="2" applyFont="1"/>
    <xf numFmtId="0" fontId="20" fillId="0" borderId="0" xfId="2" applyFont="1" applyAlignment="1">
      <alignment horizontal="center" vertical="center"/>
    </xf>
    <xf numFmtId="0" fontId="20" fillId="0" borderId="0" xfId="2" applyFont="1"/>
    <xf numFmtId="0" fontId="20" fillId="0" borderId="0" xfId="2" applyFont="1" applyAlignment="1">
      <alignment horizontal="left" vertical="center"/>
    </xf>
    <xf numFmtId="0" fontId="20" fillId="0" borderId="0" xfId="2" applyFont="1" applyAlignment="1">
      <alignment horizontal="left"/>
    </xf>
    <xf numFmtId="0" fontId="18" fillId="0" borderId="1" xfId="2" applyFont="1" applyBorder="1" applyAlignment="1">
      <alignment horizontal="left" vertical="center"/>
    </xf>
    <xf numFmtId="0" fontId="21" fillId="0" borderId="0" xfId="2" applyFont="1"/>
    <xf numFmtId="0" fontId="18" fillId="0" borderId="1" xfId="2" applyFont="1" applyBorder="1" applyAlignment="1">
      <alignment horizontal="center"/>
    </xf>
    <xf numFmtId="0" fontId="20" fillId="0" borderId="6" xfId="2" applyFont="1" applyBorder="1"/>
    <xf numFmtId="0" fontId="20" fillId="0" borderId="5" xfId="2" applyFont="1" applyBorder="1" applyAlignment="1">
      <alignment horizontal="center" vertical="center"/>
    </xf>
    <xf numFmtId="164" fontId="20" fillId="0" borderId="1" xfId="2" applyNumberFormat="1" applyFont="1" applyBorder="1" applyAlignment="1">
      <alignment horizontal="right" vertical="center"/>
    </xf>
    <xf numFmtId="164" fontId="18" fillId="0" borderId="1" xfId="2" applyNumberFormat="1" applyFont="1" applyBorder="1" applyAlignment="1">
      <alignment horizontal="right" vertical="center"/>
    </xf>
    <xf numFmtId="0" fontId="20" fillId="0" borderId="1" xfId="2" applyFont="1" applyBorder="1" applyAlignment="1">
      <alignment horizontal="center"/>
    </xf>
    <xf numFmtId="0" fontId="20" fillId="0" borderId="1" xfId="2" applyFont="1" applyBorder="1" applyAlignment="1">
      <alignment horizontal="center" vertical="center"/>
    </xf>
    <xf numFmtId="0" fontId="16" fillId="0" borderId="0" xfId="2" applyFont="1" applyAlignment="1">
      <alignment vertical="center"/>
    </xf>
    <xf numFmtId="49" fontId="16" fillId="0" borderId="0" xfId="3" applyNumberFormat="1" applyFont="1" applyAlignment="1">
      <alignment vertical="center"/>
    </xf>
    <xf numFmtId="14" fontId="16" fillId="0" borderId="0" xfId="3" applyNumberFormat="1" applyFont="1" applyAlignment="1">
      <alignment horizontal="left" vertical="center"/>
    </xf>
    <xf numFmtId="0" fontId="13" fillId="0" borderId="0" xfId="2" applyFont="1" applyAlignment="1">
      <alignment vertical="center" wrapText="1"/>
    </xf>
    <xf numFmtId="0" fontId="12" fillId="0" borderId="0" xfId="2" applyFont="1" applyAlignment="1">
      <alignment vertical="center" wrapText="1"/>
    </xf>
    <xf numFmtId="0" fontId="24" fillId="0" borderId="0" xfId="4" applyFont="1" applyAlignment="1">
      <alignment horizontal="left" vertical="center"/>
    </xf>
    <xf numFmtId="0" fontId="22" fillId="0" borderId="0" xfId="4"/>
    <xf numFmtId="0" fontId="22" fillId="0" borderId="0" xfId="4" applyAlignment="1">
      <alignment horizontal="left" vertical="center"/>
    </xf>
    <xf numFmtId="0" fontId="22" fillId="0" borderId="7" xfId="4" applyBorder="1"/>
    <xf numFmtId="0" fontId="22" fillId="0" borderId="8" xfId="4" applyBorder="1"/>
    <xf numFmtId="0" fontId="22" fillId="0" borderId="9" xfId="4" applyBorder="1"/>
    <xf numFmtId="0" fontId="26" fillId="0" borderId="0" xfId="4" applyFont="1" applyAlignment="1">
      <alignment horizontal="left" vertical="center"/>
    </xf>
    <xf numFmtId="0" fontId="25" fillId="0" borderId="0" xfId="4" applyFont="1" applyAlignment="1">
      <alignment horizontal="left" vertical="center"/>
    </xf>
    <xf numFmtId="0" fontId="27" fillId="0" borderId="0" xfId="4" applyFont="1" applyAlignment="1">
      <alignment horizontal="left" vertical="top"/>
    </xf>
    <xf numFmtId="0" fontId="28" fillId="0" borderId="0" xfId="4" applyFont="1" applyAlignment="1">
      <alignment horizontal="left" vertical="center"/>
    </xf>
    <xf numFmtId="0" fontId="29" fillId="0" borderId="0" xfId="4" applyFont="1" applyAlignment="1">
      <alignment horizontal="left" vertical="top"/>
    </xf>
    <xf numFmtId="0" fontId="27" fillId="0" borderId="0" xfId="4" applyFont="1" applyAlignment="1">
      <alignment horizontal="left" vertical="center"/>
    </xf>
    <xf numFmtId="0" fontId="28" fillId="0" borderId="0" xfId="4" applyFont="1" applyAlignment="1">
      <alignment horizontal="left" vertical="center" wrapText="1"/>
    </xf>
    <xf numFmtId="0" fontId="22" fillId="0" borderId="10" xfId="4" applyBorder="1"/>
    <xf numFmtId="0" fontId="22" fillId="0" borderId="9" xfId="4" applyBorder="1" applyAlignment="1">
      <alignment vertical="center"/>
    </xf>
    <xf numFmtId="0" fontId="22" fillId="0" borderId="0" xfId="4" applyAlignment="1">
      <alignment vertical="center"/>
    </xf>
    <xf numFmtId="0" fontId="30" fillId="0" borderId="11" xfId="4" applyFont="1" applyBorder="1" applyAlignment="1">
      <alignment horizontal="left" vertical="center"/>
    </xf>
    <xf numFmtId="0" fontId="22" fillId="0" borderId="11" xfId="4" applyBorder="1" applyAlignment="1">
      <alignment vertical="center"/>
    </xf>
    <xf numFmtId="0" fontId="27" fillId="0" borderId="0" xfId="4" applyFont="1" applyAlignment="1">
      <alignment horizontal="right" vertical="center"/>
    </xf>
    <xf numFmtId="0" fontId="27" fillId="0" borderId="9" xfId="4" applyFont="1" applyBorder="1" applyAlignment="1">
      <alignment vertical="center"/>
    </xf>
    <xf numFmtId="0" fontId="27" fillId="0" borderId="0" xfId="4" applyFont="1" applyAlignment="1">
      <alignment vertical="center"/>
    </xf>
    <xf numFmtId="0" fontId="22" fillId="3" borderId="0" xfId="4" applyFill="1" applyAlignment="1">
      <alignment vertical="center"/>
    </xf>
    <xf numFmtId="0" fontId="32" fillId="3" borderId="12" xfId="4" applyFont="1" applyFill="1" applyBorder="1" applyAlignment="1">
      <alignment horizontal="left" vertical="center"/>
    </xf>
    <xf numFmtId="0" fontId="22" fillId="3" borderId="13" xfId="4" applyFill="1" applyBorder="1" applyAlignment="1">
      <alignment vertical="center"/>
    </xf>
    <xf numFmtId="0" fontId="32" fillId="3" borderId="13" xfId="4" applyFont="1" applyFill="1" applyBorder="1" applyAlignment="1">
      <alignment horizontal="center" vertical="center"/>
    </xf>
    <xf numFmtId="0" fontId="22" fillId="0" borderId="15" xfId="4" applyBorder="1" applyAlignment="1">
      <alignment vertical="center"/>
    </xf>
    <xf numFmtId="0" fontId="22" fillId="0" borderId="16" xfId="4" applyBorder="1" applyAlignment="1">
      <alignment vertical="center"/>
    </xf>
    <xf numFmtId="0" fontId="22" fillId="0" borderId="7" xfId="4" applyBorder="1" applyAlignment="1">
      <alignment vertical="center"/>
    </xf>
    <xf numFmtId="0" fontId="22" fillId="0" borderId="8" xfId="4" applyBorder="1" applyAlignment="1">
      <alignment vertical="center"/>
    </xf>
    <xf numFmtId="0" fontId="28" fillId="0" borderId="9" xfId="4" applyFont="1" applyBorder="1" applyAlignment="1">
      <alignment vertical="center"/>
    </xf>
    <xf numFmtId="0" fontId="28" fillId="0" borderId="0" xfId="4" applyFont="1" applyAlignment="1">
      <alignment vertical="center"/>
    </xf>
    <xf numFmtId="0" fontId="29" fillId="0" borderId="9" xfId="4" applyFont="1" applyBorder="1" applyAlignment="1">
      <alignment vertical="center"/>
    </xf>
    <xf numFmtId="0" fontId="29" fillId="0" borderId="0" xfId="4" applyFont="1" applyAlignment="1">
      <alignment horizontal="left" vertical="center"/>
    </xf>
    <xf numFmtId="0" fontId="29" fillId="0" borderId="0" xfId="4" applyFont="1" applyAlignment="1">
      <alignment vertical="center"/>
    </xf>
    <xf numFmtId="0" fontId="30" fillId="0" borderId="0" xfId="4" applyFont="1" applyAlignment="1">
      <alignment vertical="center"/>
    </xf>
    <xf numFmtId="166" fontId="28" fillId="0" borderId="0" xfId="4" applyNumberFormat="1" applyFont="1" applyAlignment="1">
      <alignment horizontal="left" vertical="center"/>
    </xf>
    <xf numFmtId="0" fontId="22" fillId="0" borderId="18" xfId="4" applyBorder="1" applyAlignment="1">
      <alignment vertical="center"/>
    </xf>
    <xf numFmtId="0" fontId="22" fillId="0" borderId="19" xfId="4" applyBorder="1" applyAlignment="1">
      <alignment vertical="center"/>
    </xf>
    <xf numFmtId="0" fontId="34" fillId="0" borderId="0" xfId="4" applyFont="1" applyAlignment="1">
      <alignment horizontal="left" vertical="center"/>
    </xf>
    <xf numFmtId="0" fontId="22" fillId="0" borderId="21" xfId="4" applyBorder="1" applyAlignment="1">
      <alignment vertical="center"/>
    </xf>
    <xf numFmtId="0" fontId="22" fillId="4" borderId="13" xfId="4" applyFill="1" applyBorder="1" applyAlignment="1">
      <alignment vertical="center"/>
    </xf>
    <xf numFmtId="0" fontId="35" fillId="4" borderId="14" xfId="4" applyFont="1" applyFill="1" applyBorder="1" applyAlignment="1">
      <alignment horizontal="center" vertical="center"/>
    </xf>
    <xf numFmtId="0" fontId="36" fillId="0" borderId="22" xfId="4" applyFont="1" applyBorder="1" applyAlignment="1">
      <alignment horizontal="center" vertical="center" wrapText="1"/>
    </xf>
    <xf numFmtId="0" fontId="36" fillId="0" borderId="23" xfId="4" applyFont="1" applyBorder="1" applyAlignment="1">
      <alignment horizontal="center" vertical="center" wrapText="1"/>
    </xf>
    <xf numFmtId="0" fontId="36" fillId="0" borderId="24" xfId="4" applyFont="1" applyBorder="1" applyAlignment="1">
      <alignment horizontal="center" vertical="center" wrapText="1"/>
    </xf>
    <xf numFmtId="0" fontId="22" fillId="0" borderId="17" xfId="4" applyBorder="1" applyAlignment="1">
      <alignment vertical="center"/>
    </xf>
    <xf numFmtId="0" fontId="32" fillId="0" borderId="0" xfId="4" applyFont="1" applyAlignment="1">
      <alignment vertical="center"/>
    </xf>
    <xf numFmtId="0" fontId="32" fillId="0" borderId="9" xfId="4" applyFont="1" applyBorder="1" applyAlignment="1">
      <alignment vertical="center"/>
    </xf>
    <xf numFmtId="0" fontId="37" fillId="0" borderId="0" xfId="4" applyFont="1" applyAlignment="1">
      <alignment horizontal="left" vertical="center"/>
    </xf>
    <xf numFmtId="0" fontId="37" fillId="0" borderId="0" xfId="4" applyFont="1" applyAlignment="1">
      <alignment vertical="center"/>
    </xf>
    <xf numFmtId="4" fontId="37" fillId="0" borderId="0" xfId="4" applyNumberFormat="1" applyFont="1" applyAlignment="1">
      <alignment vertical="center"/>
    </xf>
    <xf numFmtId="0" fontId="32" fillId="0" borderId="0" xfId="4" applyFont="1" applyAlignment="1">
      <alignment horizontal="center" vertical="center"/>
    </xf>
    <xf numFmtId="4" fontId="33" fillId="0" borderId="20" xfId="4" applyNumberFormat="1" applyFont="1" applyBorder="1" applyAlignment="1">
      <alignment vertical="center"/>
    </xf>
    <xf numFmtId="4" fontId="33" fillId="0" borderId="0" xfId="4" applyNumberFormat="1" applyFont="1" applyAlignment="1">
      <alignment vertical="center"/>
    </xf>
    <xf numFmtId="167" fontId="33" fillId="0" borderId="0" xfId="4" applyNumberFormat="1" applyFont="1" applyAlignment="1">
      <alignment vertical="center"/>
    </xf>
    <xf numFmtId="4" fontId="33" fillId="0" borderId="21" xfId="4" applyNumberFormat="1" applyFont="1" applyBorder="1" applyAlignment="1">
      <alignment vertical="center"/>
    </xf>
    <xf numFmtId="0" fontId="32" fillId="0" borderId="0" xfId="4" applyFont="1" applyAlignment="1">
      <alignment horizontal="left" vertical="center"/>
    </xf>
    <xf numFmtId="0" fontId="38" fillId="0" borderId="0" xfId="4" applyFont="1" applyAlignment="1">
      <alignment horizontal="left" vertical="center"/>
    </xf>
    <xf numFmtId="0" fontId="39" fillId="0" borderId="0" xfId="5" applyFont="1" applyAlignment="1">
      <alignment horizontal="center" vertical="center"/>
    </xf>
    <xf numFmtId="0" fontId="40" fillId="0" borderId="9" xfId="4" applyFont="1" applyBorder="1" applyAlignment="1">
      <alignment vertical="center"/>
    </xf>
    <xf numFmtId="0" fontId="41" fillId="0" borderId="0" xfId="4" applyFont="1" applyAlignment="1">
      <alignment vertical="center"/>
    </xf>
    <xf numFmtId="0" fontId="42" fillId="0" borderId="0" xfId="4" applyFont="1" applyAlignment="1">
      <alignment vertical="center"/>
    </xf>
    <xf numFmtId="0" fontId="29" fillId="0" borderId="0" xfId="4" applyFont="1" applyAlignment="1">
      <alignment horizontal="center" vertical="center"/>
    </xf>
    <xf numFmtId="4" fontId="43" fillId="0" borderId="20" xfId="4" applyNumberFormat="1" applyFont="1" applyBorder="1" applyAlignment="1">
      <alignment vertical="center"/>
    </xf>
    <xf numFmtId="4" fontId="43" fillId="0" borderId="0" xfId="4" applyNumberFormat="1" applyFont="1" applyAlignment="1">
      <alignment vertical="center"/>
    </xf>
    <xf numFmtId="167" fontId="43" fillId="0" borderId="0" xfId="4" applyNumberFormat="1" applyFont="1" applyAlignment="1">
      <alignment vertical="center"/>
    </xf>
    <xf numFmtId="4" fontId="43" fillId="0" borderId="21" xfId="4" applyNumberFormat="1" applyFont="1" applyBorder="1" applyAlignment="1">
      <alignment vertical="center"/>
    </xf>
    <xf numFmtId="0" fontId="40" fillId="0" borderId="0" xfId="4" applyFont="1" applyAlignment="1">
      <alignment vertical="center"/>
    </xf>
    <xf numFmtId="0" fontId="40" fillId="0" borderId="0" xfId="4" applyFont="1" applyAlignment="1">
      <alignment horizontal="left" vertical="center"/>
    </xf>
    <xf numFmtId="4" fontId="43" fillId="0" borderId="25" xfId="4" applyNumberFormat="1" applyFont="1" applyBorder="1" applyAlignment="1">
      <alignment vertical="center"/>
    </xf>
    <xf numFmtId="4" fontId="43" fillId="0" borderId="26" xfId="4" applyNumberFormat="1" applyFont="1" applyBorder="1" applyAlignment="1">
      <alignment vertical="center"/>
    </xf>
    <xf numFmtId="167" fontId="43" fillId="0" borderId="26" xfId="4" applyNumberFormat="1" applyFont="1" applyBorder="1" applyAlignment="1">
      <alignment vertical="center"/>
    </xf>
    <xf numFmtId="4" fontId="43" fillId="0" borderId="27" xfId="4" applyNumberFormat="1" applyFont="1" applyBorder="1" applyAlignment="1">
      <alignment vertical="center"/>
    </xf>
    <xf numFmtId="0" fontId="44" fillId="0" borderId="0" xfId="4" applyFont="1" applyAlignment="1">
      <alignment horizontal="left" vertical="center"/>
    </xf>
    <xf numFmtId="0" fontId="22" fillId="0" borderId="9" xfId="4" applyBorder="1" applyAlignment="1">
      <alignment vertical="center" wrapText="1"/>
    </xf>
    <xf numFmtId="0" fontId="22" fillId="0" borderId="0" xfId="4" applyAlignment="1">
      <alignment vertical="center" wrapText="1"/>
    </xf>
    <xf numFmtId="0" fontId="30" fillId="0" borderId="0" xfId="4" applyFont="1" applyAlignment="1">
      <alignment horizontal="left" vertical="center"/>
    </xf>
    <xf numFmtId="4" fontId="27" fillId="0" borderId="0" xfId="4" applyNumberFormat="1" applyFont="1" applyAlignment="1">
      <alignment vertical="center"/>
    </xf>
    <xf numFmtId="165" fontId="27" fillId="0" borderId="0" xfId="4" applyNumberFormat="1" applyFont="1" applyAlignment="1">
      <alignment horizontal="right" vertical="center"/>
    </xf>
    <xf numFmtId="0" fontId="22" fillId="4" borderId="0" xfId="4" applyFill="1" applyAlignment="1">
      <alignment vertical="center"/>
    </xf>
    <xf numFmtId="0" fontId="32" fillId="4" borderId="12" xfId="4" applyFont="1" applyFill="1" applyBorder="1" applyAlignment="1">
      <alignment horizontal="left" vertical="center"/>
    </xf>
    <xf numFmtId="0" fontId="32" fillId="4" borderId="13" xfId="4" applyFont="1" applyFill="1" applyBorder="1" applyAlignment="1">
      <alignment horizontal="right" vertical="center"/>
    </xf>
    <xf numFmtId="0" fontId="32" fillId="4" borderId="13" xfId="4" applyFont="1" applyFill="1" applyBorder="1" applyAlignment="1">
      <alignment horizontal="center" vertical="center"/>
    </xf>
    <xf numFmtId="4" fontId="32" fillId="4" borderId="13" xfId="4" applyNumberFormat="1" applyFont="1" applyFill="1" applyBorder="1" applyAlignment="1">
      <alignment vertical="center"/>
    </xf>
    <xf numFmtId="0" fontId="22" fillId="4" borderId="14" xfId="4" applyFill="1" applyBorder="1" applyAlignment="1">
      <alignment vertical="center"/>
    </xf>
    <xf numFmtId="0" fontId="35" fillId="4" borderId="0" xfId="4" applyFont="1" applyFill="1" applyAlignment="1">
      <alignment horizontal="left" vertical="center"/>
    </xf>
    <xf numFmtId="0" fontId="35" fillId="4" borderId="0" xfId="4" applyFont="1" applyFill="1" applyAlignment="1">
      <alignment horizontal="right" vertical="center"/>
    </xf>
    <xf numFmtId="0" fontId="45" fillId="0" borderId="0" xfId="4" applyFont="1" applyAlignment="1">
      <alignment horizontal="left" vertical="center"/>
    </xf>
    <xf numFmtId="0" fontId="46" fillId="0" borderId="9" xfId="4" applyFont="1" applyBorder="1" applyAlignment="1">
      <alignment vertical="center"/>
    </xf>
    <xf numFmtId="0" fontId="46" fillId="0" borderId="0" xfId="4" applyFont="1" applyAlignment="1">
      <alignment vertical="center"/>
    </xf>
    <xf numFmtId="0" fontId="46" fillId="0" borderId="26" xfId="4" applyFont="1" applyBorder="1" applyAlignment="1">
      <alignment horizontal="left" vertical="center"/>
    </xf>
    <xf numFmtId="0" fontId="46" fillId="0" borderId="26" xfId="4" applyFont="1" applyBorder="1" applyAlignment="1">
      <alignment vertical="center"/>
    </xf>
    <xf numFmtId="4" fontId="46" fillId="0" borderId="26" xfId="4" applyNumberFormat="1" applyFont="1" applyBorder="1" applyAlignment="1">
      <alignment vertical="center"/>
    </xf>
    <xf numFmtId="0" fontId="47" fillId="0" borderId="9" xfId="4" applyFont="1" applyBorder="1" applyAlignment="1">
      <alignment vertical="center"/>
    </xf>
    <xf numFmtId="0" fontId="47" fillId="0" borderId="0" xfId="4" applyFont="1" applyAlignment="1">
      <alignment vertical="center"/>
    </xf>
    <xf numFmtId="0" fontId="47" fillId="0" borderId="26" xfId="4" applyFont="1" applyBorder="1" applyAlignment="1">
      <alignment horizontal="left" vertical="center"/>
    </xf>
    <xf numFmtId="0" fontId="47" fillId="0" borderId="26" xfId="4" applyFont="1" applyBorder="1" applyAlignment="1">
      <alignment vertical="center"/>
    </xf>
    <xf numFmtId="4" fontId="47" fillId="0" borderId="26" xfId="4" applyNumberFormat="1" applyFont="1" applyBorder="1" applyAlignment="1">
      <alignment vertical="center"/>
    </xf>
    <xf numFmtId="0" fontId="22" fillId="0" borderId="9" xfId="4" applyBorder="1" applyAlignment="1">
      <alignment horizontal="center" vertical="center" wrapText="1"/>
    </xf>
    <xf numFmtId="0" fontId="35" fillId="4" borderId="22" xfId="4" applyFont="1" applyFill="1" applyBorder="1" applyAlignment="1">
      <alignment horizontal="center" vertical="center" wrapText="1"/>
    </xf>
    <xf numFmtId="0" fontId="35" fillId="4" borderId="23" xfId="4" applyFont="1" applyFill="1" applyBorder="1" applyAlignment="1">
      <alignment horizontal="center" vertical="center" wrapText="1"/>
    </xf>
    <xf numFmtId="0" fontId="35" fillId="4" borderId="24" xfId="4" applyFont="1" applyFill="1" applyBorder="1" applyAlignment="1">
      <alignment horizontal="center" vertical="center" wrapText="1"/>
    </xf>
    <xf numFmtId="0" fontId="35" fillId="4" borderId="0" xfId="4" applyFont="1" applyFill="1" applyAlignment="1">
      <alignment horizontal="center" vertical="center" wrapText="1"/>
    </xf>
    <xf numFmtId="0" fontId="22" fillId="0" borderId="0" xfId="4" applyAlignment="1">
      <alignment horizontal="center" vertical="center" wrapText="1"/>
    </xf>
    <xf numFmtId="4" fontId="37" fillId="0" borderId="0" xfId="4" applyNumberFormat="1" applyFont="1"/>
    <xf numFmtId="167" fontId="48" fillId="0" borderId="18" xfId="4" applyNumberFormat="1" applyFont="1" applyBorder="1"/>
    <xf numFmtId="167" fontId="48" fillId="0" borderId="19" xfId="4" applyNumberFormat="1" applyFont="1" applyBorder="1"/>
    <xf numFmtId="4" fontId="49" fillId="0" borderId="0" xfId="4" applyNumberFormat="1" applyFont="1" applyAlignment="1">
      <alignment vertical="center"/>
    </xf>
    <xf numFmtId="0" fontId="50" fillId="0" borderId="9" xfId="4" applyFont="1" applyBorder="1"/>
    <xf numFmtId="0" fontId="50" fillId="0" borderId="0" xfId="4" applyFont="1"/>
    <xf numFmtId="0" fontId="50" fillId="0" borderId="0" xfId="4" applyFont="1" applyAlignment="1">
      <alignment horizontal="left"/>
    </xf>
    <xf numFmtId="0" fontId="46" fillId="0" borderId="0" xfId="4" applyFont="1" applyAlignment="1">
      <alignment horizontal="left"/>
    </xf>
    <xf numFmtId="4" fontId="46" fillId="0" borderId="0" xfId="4" applyNumberFormat="1" applyFont="1"/>
    <xf numFmtId="0" fontId="50" fillId="0" borderId="20" xfId="4" applyFont="1" applyBorder="1"/>
    <xf numFmtId="167" fontId="50" fillId="0" borderId="0" xfId="4" applyNumberFormat="1" applyFont="1"/>
    <xf numFmtId="167" fontId="50" fillId="0" borderId="21" xfId="4" applyNumberFormat="1" applyFont="1" applyBorder="1"/>
    <xf numFmtId="0" fontId="50" fillId="0" borderId="0" xfId="4" applyFont="1" applyAlignment="1">
      <alignment horizontal="center"/>
    </xf>
    <xf numFmtId="4" fontId="50" fillId="0" borderId="0" xfId="4" applyNumberFormat="1" applyFont="1" applyAlignment="1">
      <alignment vertical="center"/>
    </xf>
    <xf numFmtId="0" fontId="47" fillId="0" borderId="0" xfId="4" applyFont="1" applyAlignment="1">
      <alignment horizontal="left"/>
    </xf>
    <xf numFmtId="4" fontId="47" fillId="0" borderId="0" xfId="4" applyNumberFormat="1" applyFont="1"/>
    <xf numFmtId="0" fontId="22" fillId="0" borderId="9" xfId="4" applyBorder="1" applyAlignment="1" applyProtection="1">
      <alignment vertical="center"/>
      <protection locked="0"/>
    </xf>
    <xf numFmtId="0" fontId="35" fillId="0" borderId="28" xfId="4" applyFont="1" applyBorder="1" applyAlignment="1" applyProtection="1">
      <alignment horizontal="center" vertical="center"/>
      <protection locked="0"/>
    </xf>
    <xf numFmtId="49" fontId="35" fillId="0" borderId="28" xfId="4" applyNumberFormat="1" applyFont="1" applyBorder="1" applyAlignment="1" applyProtection="1">
      <alignment horizontal="left" vertical="center" wrapText="1"/>
      <protection locked="0"/>
    </xf>
    <xf numFmtId="0" fontId="35" fillId="0" borderId="28" xfId="4" applyFont="1" applyBorder="1" applyAlignment="1" applyProtection="1">
      <alignment horizontal="left" vertical="center" wrapText="1"/>
      <protection locked="0"/>
    </xf>
    <xf numFmtId="0" fontId="35" fillId="0" borderId="28" xfId="4" applyFont="1" applyBorder="1" applyAlignment="1" applyProtection="1">
      <alignment horizontal="center" vertical="center" wrapText="1"/>
      <protection locked="0"/>
    </xf>
    <xf numFmtId="168" fontId="35" fillId="0" borderId="28" xfId="4" applyNumberFormat="1" applyFont="1" applyBorder="1" applyAlignment="1" applyProtection="1">
      <alignment vertical="center"/>
      <protection locked="0"/>
    </xf>
    <xf numFmtId="4" fontId="35" fillId="0" borderId="28" xfId="4" applyNumberFormat="1" applyFont="1" applyBorder="1" applyAlignment="1" applyProtection="1">
      <alignment vertical="center"/>
      <protection locked="0"/>
    </xf>
    <xf numFmtId="0" fontId="22" fillId="0" borderId="28" xfId="4" applyBorder="1" applyAlignment="1" applyProtection="1">
      <alignment vertical="center"/>
      <protection locked="0"/>
    </xf>
    <xf numFmtId="0" fontId="36" fillId="0" borderId="20" xfId="4" applyFont="1" applyBorder="1" applyAlignment="1">
      <alignment horizontal="left" vertical="center"/>
    </xf>
    <xf numFmtId="0" fontId="36" fillId="0" borderId="0" xfId="4" applyFont="1" applyAlignment="1">
      <alignment horizontal="center" vertical="center"/>
    </xf>
    <xf numFmtId="167" fontId="36" fillId="0" borderId="0" xfId="4" applyNumberFormat="1" applyFont="1" applyAlignment="1">
      <alignment vertical="center"/>
    </xf>
    <xf numFmtId="167" fontId="36" fillId="0" borderId="21" xfId="4" applyNumberFormat="1" applyFont="1" applyBorder="1" applyAlignment="1">
      <alignment vertical="center"/>
    </xf>
    <xf numFmtId="0" fontId="35" fillId="0" borderId="0" xfId="4" applyFont="1" applyAlignment="1">
      <alignment horizontal="left" vertical="center"/>
    </xf>
    <xf numFmtId="4" fontId="22" fillId="0" borderId="0" xfId="4" applyNumberFormat="1" applyAlignment="1">
      <alignment vertical="center"/>
    </xf>
    <xf numFmtId="0" fontId="51" fillId="0" borderId="0" xfId="4" applyFont="1" applyAlignment="1">
      <alignment horizontal="left" vertical="center"/>
    </xf>
    <xf numFmtId="0" fontId="52" fillId="0" borderId="0" xfId="5" applyFont="1" applyAlignment="1">
      <alignment vertical="center" wrapText="1"/>
    </xf>
    <xf numFmtId="0" fontId="22" fillId="0" borderId="20" xfId="4" applyBorder="1" applyAlignment="1">
      <alignment vertical="center"/>
    </xf>
    <xf numFmtId="0" fontId="53" fillId="0" borderId="9" xfId="4" applyFont="1" applyBorder="1" applyAlignment="1">
      <alignment vertical="center"/>
    </xf>
    <xf numFmtId="0" fontId="53" fillId="0" borderId="0" xfId="4" applyFont="1" applyAlignment="1">
      <alignment vertical="center"/>
    </xf>
    <xf numFmtId="0" fontId="54" fillId="0" borderId="0" xfId="4" applyFont="1" applyAlignment="1">
      <alignment horizontal="left" vertical="center"/>
    </xf>
    <xf numFmtId="0" fontId="53" fillId="0" borderId="0" xfId="4" applyFont="1" applyAlignment="1">
      <alignment horizontal="left" vertical="center"/>
    </xf>
    <xf numFmtId="0" fontId="53" fillId="0" borderId="0" xfId="4" applyFont="1" applyAlignment="1">
      <alignment horizontal="left" vertical="center" wrapText="1"/>
    </xf>
    <xf numFmtId="168" fontId="53" fillId="0" borderId="0" xfId="4" applyNumberFormat="1" applyFont="1" applyAlignment="1">
      <alignment vertical="center"/>
    </xf>
    <xf numFmtId="0" fontId="53" fillId="0" borderId="20" xfId="4" applyFont="1" applyBorder="1" applyAlignment="1">
      <alignment vertical="center"/>
    </xf>
    <xf numFmtId="0" fontId="53" fillId="0" borderId="21" xfId="4" applyFont="1" applyBorder="1" applyAlignment="1">
      <alignment vertical="center"/>
    </xf>
    <xf numFmtId="0" fontId="36" fillId="0" borderId="25" xfId="4" applyFont="1" applyBorder="1" applyAlignment="1">
      <alignment horizontal="left" vertical="center"/>
    </xf>
    <xf numFmtId="0" fontId="36" fillId="0" borderId="26" xfId="4" applyFont="1" applyBorder="1" applyAlignment="1">
      <alignment horizontal="center" vertical="center"/>
    </xf>
    <xf numFmtId="167" fontId="36" fillId="0" borderId="26" xfId="4" applyNumberFormat="1" applyFont="1" applyBorder="1" applyAlignment="1">
      <alignment vertical="center"/>
    </xf>
    <xf numFmtId="167" fontId="36" fillId="0" borderId="27" xfId="4" applyNumberFormat="1" applyFont="1" applyBorder="1" applyAlignment="1">
      <alignment vertical="center"/>
    </xf>
    <xf numFmtId="0" fontId="55" fillId="0" borderId="28" xfId="4" applyFont="1" applyBorder="1" applyAlignment="1" applyProtection="1">
      <alignment horizontal="center" vertical="center"/>
      <protection locked="0"/>
    </xf>
    <xf numFmtId="49" fontId="55" fillId="0" borderId="28" xfId="4" applyNumberFormat="1" applyFont="1" applyBorder="1" applyAlignment="1" applyProtection="1">
      <alignment horizontal="left" vertical="center" wrapText="1"/>
      <protection locked="0"/>
    </xf>
    <xf numFmtId="0" fontId="55" fillId="0" borderId="28" xfId="4" applyFont="1" applyBorder="1" applyAlignment="1" applyProtection="1">
      <alignment horizontal="left" vertical="center" wrapText="1"/>
      <protection locked="0"/>
    </xf>
    <xf numFmtId="0" fontId="55" fillId="0" borderId="28" xfId="4" applyFont="1" applyBorder="1" applyAlignment="1" applyProtection="1">
      <alignment horizontal="center" vertical="center" wrapText="1"/>
      <protection locked="0"/>
    </xf>
    <xf numFmtId="168" fontId="55" fillId="0" borderId="28" xfId="4" applyNumberFormat="1" applyFont="1" applyBorder="1" applyAlignment="1" applyProtection="1">
      <alignment vertical="center"/>
      <protection locked="0"/>
    </xf>
    <xf numFmtId="4" fontId="55" fillId="0" borderId="28" xfId="4" applyNumberFormat="1" applyFont="1" applyBorder="1" applyAlignment="1" applyProtection="1">
      <alignment vertical="center"/>
      <protection locked="0"/>
    </xf>
    <xf numFmtId="0" fontId="56" fillId="0" borderId="28" xfId="4" applyFont="1" applyBorder="1" applyAlignment="1" applyProtection="1">
      <alignment vertical="center"/>
      <protection locked="0"/>
    </xf>
    <xf numFmtId="0" fontId="56" fillId="0" borderId="9" xfId="4" applyFont="1" applyBorder="1" applyAlignment="1">
      <alignment vertical="center"/>
    </xf>
    <xf numFmtId="0" fontId="55" fillId="0" borderId="20" xfId="4" applyFont="1" applyBorder="1" applyAlignment="1">
      <alignment horizontal="left" vertical="center"/>
    </xf>
    <xf numFmtId="0" fontId="55" fillId="0" borderId="0" xfId="4" applyFont="1" applyAlignment="1">
      <alignment horizontal="center" vertical="center"/>
    </xf>
    <xf numFmtId="0" fontId="57" fillId="0" borderId="9" xfId="4" applyFont="1" applyBorder="1" applyAlignment="1">
      <alignment vertical="center"/>
    </xf>
    <xf numFmtId="0" fontId="57" fillId="0" borderId="0" xfId="4" applyFont="1" applyAlignment="1">
      <alignment vertical="center"/>
    </xf>
    <xf numFmtId="0" fontId="57" fillId="0" borderId="0" xfId="4" applyFont="1" applyAlignment="1">
      <alignment horizontal="left" vertical="center"/>
    </xf>
    <xf numFmtId="0" fontId="57" fillId="0" borderId="0" xfId="4" applyFont="1" applyAlignment="1">
      <alignment horizontal="left" vertical="center" wrapText="1"/>
    </xf>
    <xf numFmtId="0" fontId="57" fillId="0" borderId="20" xfId="4" applyFont="1" applyBorder="1" applyAlignment="1">
      <alignment vertical="center"/>
    </xf>
    <xf numFmtId="0" fontId="57" fillId="0" borderId="21" xfId="4" applyFont="1" applyBorder="1" applyAlignment="1">
      <alignment vertical="center"/>
    </xf>
    <xf numFmtId="0" fontId="58" fillId="0" borderId="9" xfId="4" applyFont="1" applyBorder="1" applyAlignment="1">
      <alignment vertical="center"/>
    </xf>
    <xf numFmtId="0" fontId="58" fillId="0" borderId="0" xfId="4" applyFont="1" applyAlignment="1">
      <alignment vertical="center"/>
    </xf>
    <xf numFmtId="0" fontId="58" fillId="0" borderId="0" xfId="4" applyFont="1" applyAlignment="1">
      <alignment horizontal="left" vertical="center"/>
    </xf>
    <xf numFmtId="0" fontId="58" fillId="0" borderId="0" xfId="4" applyFont="1" applyAlignment="1">
      <alignment horizontal="left" vertical="center" wrapText="1"/>
    </xf>
    <xf numFmtId="168" fontId="58" fillId="0" borderId="0" xfId="4" applyNumberFormat="1" applyFont="1" applyAlignment="1">
      <alignment vertical="center"/>
    </xf>
    <xf numFmtId="0" fontId="58" fillId="0" borderId="20" xfId="4" applyFont="1" applyBorder="1" applyAlignment="1">
      <alignment vertical="center"/>
    </xf>
    <xf numFmtId="0" fontId="58" fillId="0" borderId="21" xfId="4" applyFont="1" applyBorder="1" applyAlignment="1">
      <alignment vertical="center"/>
    </xf>
    <xf numFmtId="0" fontId="22" fillId="0" borderId="25" xfId="4" applyBorder="1" applyAlignment="1">
      <alignment vertical="center"/>
    </xf>
    <xf numFmtId="0" fontId="22" fillId="0" borderId="26" xfId="4" applyBorder="1" applyAlignment="1">
      <alignment vertical="center"/>
    </xf>
    <xf numFmtId="0" fontId="22" fillId="0" borderId="27" xfId="4" applyBorder="1" applyAlignment="1">
      <alignment vertical="center"/>
    </xf>
    <xf numFmtId="0" fontId="53" fillId="0" borderId="25" xfId="4" applyFont="1" applyBorder="1" applyAlignment="1">
      <alignment vertical="center"/>
    </xf>
    <xf numFmtId="0" fontId="53" fillId="0" borderId="26" xfId="4" applyFont="1" applyBorder="1" applyAlignment="1">
      <alignment vertical="center"/>
    </xf>
    <xf numFmtId="0" fontId="53" fillId="0" borderId="27" xfId="4" applyFont="1" applyBorder="1" applyAlignment="1">
      <alignment vertical="center"/>
    </xf>
    <xf numFmtId="0" fontId="58" fillId="0" borderId="25" xfId="4" applyFont="1" applyBorder="1" applyAlignment="1">
      <alignment vertical="center"/>
    </xf>
    <xf numFmtId="0" fontId="58" fillId="0" borderId="26" xfId="4" applyFont="1" applyBorder="1" applyAlignment="1">
      <alignment vertical="center"/>
    </xf>
    <xf numFmtId="0" fontId="58" fillId="0" borderId="27" xfId="4" applyFont="1" applyBorder="1" applyAlignment="1">
      <alignment vertical="center"/>
    </xf>
    <xf numFmtId="0" fontId="55" fillId="0" borderId="25" xfId="4" applyFont="1" applyBorder="1" applyAlignment="1">
      <alignment horizontal="left" vertical="center"/>
    </xf>
    <xf numFmtId="0" fontId="55" fillId="0" borderId="26" xfId="4" applyFont="1" applyBorder="1" applyAlignment="1">
      <alignment horizontal="center" vertical="center"/>
    </xf>
    <xf numFmtId="49" fontId="20" fillId="0" borderId="34" xfId="2" applyNumberFormat="1" applyFont="1" applyBorder="1" applyAlignment="1">
      <alignment horizontal="left" vertical="center" wrapText="1" indent="2"/>
    </xf>
    <xf numFmtId="49" fontId="20" fillId="0" borderId="35" xfId="2" applyNumberFormat="1" applyFont="1" applyBorder="1" applyAlignment="1">
      <alignment horizontal="left" vertical="center" wrapText="1" indent="2"/>
    </xf>
    <xf numFmtId="49" fontId="20" fillId="0" borderId="36" xfId="2" applyNumberFormat="1" applyFont="1" applyBorder="1" applyAlignment="1">
      <alignment horizontal="left" vertical="center" wrapText="1" indent="2"/>
    </xf>
    <xf numFmtId="0" fontId="20" fillId="0" borderId="1" xfId="2" applyFont="1" applyBorder="1" applyAlignment="1">
      <alignment horizontal="center" vertical="center"/>
    </xf>
    <xf numFmtId="0" fontId="20" fillId="0" borderId="2" xfId="2" applyFont="1" applyBorder="1" applyAlignment="1">
      <alignment horizontal="left" vertical="center" wrapText="1"/>
    </xf>
    <xf numFmtId="0" fontId="20" fillId="0" borderId="3" xfId="2" applyFont="1" applyBorder="1" applyAlignment="1">
      <alignment horizontal="left" vertical="center" wrapText="1"/>
    </xf>
    <xf numFmtId="0" fontId="20" fillId="0" borderId="4" xfId="2" applyFont="1" applyBorder="1" applyAlignment="1">
      <alignment horizontal="left" vertical="center" wrapText="1"/>
    </xf>
    <xf numFmtId="0" fontId="20" fillId="0" borderId="2" xfId="2" applyFont="1" applyBorder="1" applyAlignment="1">
      <alignment horizontal="center" vertical="center"/>
    </xf>
    <xf numFmtId="0" fontId="20" fillId="0" borderId="3" xfId="2" applyFont="1" applyBorder="1" applyAlignment="1">
      <alignment horizontal="center" vertical="center"/>
    </xf>
    <xf numFmtId="0" fontId="20" fillId="0" borderId="4" xfId="2" applyFont="1" applyBorder="1" applyAlignment="1">
      <alignment horizontal="center" vertical="center"/>
    </xf>
    <xf numFmtId="0" fontId="11" fillId="0" borderId="0" xfId="2" applyFont="1" applyAlignment="1">
      <alignment horizontal="left" vertical="center"/>
    </xf>
    <xf numFmtId="0" fontId="20" fillId="0" borderId="1" xfId="2" applyFont="1" applyBorder="1" applyAlignment="1">
      <alignment horizontal="center"/>
    </xf>
    <xf numFmtId="49" fontId="20" fillId="0" borderId="2" xfId="2" applyNumberFormat="1" applyFont="1" applyBorder="1" applyAlignment="1">
      <alignment horizontal="left" vertical="center" wrapText="1"/>
    </xf>
    <xf numFmtId="49" fontId="20" fillId="0" borderId="3" xfId="2" applyNumberFormat="1" applyFont="1" applyBorder="1" applyAlignment="1">
      <alignment horizontal="left" vertical="center"/>
    </xf>
    <xf numFmtId="49" fontId="20" fillId="0" borderId="4" xfId="2" applyNumberFormat="1" applyFont="1" applyBorder="1" applyAlignment="1">
      <alignment horizontal="left" vertical="center"/>
    </xf>
    <xf numFmtId="0" fontId="20" fillId="0" borderId="2" xfId="2" applyFont="1" applyBorder="1" applyAlignment="1">
      <alignment horizontal="left" vertical="center" wrapText="1" indent="2"/>
    </xf>
    <xf numFmtId="0" fontId="20" fillId="0" borderId="3" xfId="2" applyFont="1" applyBorder="1" applyAlignment="1">
      <alignment horizontal="left" vertical="center" wrapText="1" indent="2"/>
    </xf>
    <xf numFmtId="0" fontId="20" fillId="0" borderId="4" xfId="2" applyFont="1" applyBorder="1" applyAlignment="1">
      <alignment horizontal="left" vertical="center" wrapText="1" indent="2"/>
    </xf>
    <xf numFmtId="0" fontId="20" fillId="0" borderId="37" xfId="2" applyFont="1" applyBorder="1" applyAlignment="1">
      <alignment horizontal="left" vertical="center" wrapText="1" indent="2"/>
    </xf>
    <xf numFmtId="0" fontId="20" fillId="0" borderId="38" xfId="2" applyFont="1" applyBorder="1" applyAlignment="1">
      <alignment horizontal="left" vertical="center" wrapText="1" indent="2"/>
    </xf>
    <xf numFmtId="0" fontId="20" fillId="0" borderId="39" xfId="2" applyFont="1" applyBorder="1" applyAlignment="1">
      <alignment horizontal="left" vertical="center" wrapText="1" indent="2"/>
    </xf>
    <xf numFmtId="0" fontId="20" fillId="0" borderId="31" xfId="2" applyFont="1" applyBorder="1" applyAlignment="1">
      <alignment horizontal="left" vertical="center" wrapText="1" indent="2"/>
    </xf>
    <xf numFmtId="0" fontId="20" fillId="0" borderId="32" xfId="2" applyFont="1" applyBorder="1" applyAlignment="1">
      <alignment horizontal="left" vertical="center" wrapText="1" indent="2"/>
    </xf>
    <xf numFmtId="0" fontId="20" fillId="0" borderId="33" xfId="2" applyFont="1" applyBorder="1" applyAlignment="1">
      <alignment horizontal="left" vertical="center" wrapText="1" indent="2"/>
    </xf>
    <xf numFmtId="0" fontId="18" fillId="0" borderId="29" xfId="2" applyFont="1" applyBorder="1" applyAlignment="1">
      <alignment horizontal="left" vertical="center"/>
    </xf>
    <xf numFmtId="0" fontId="18" fillId="0" borderId="30" xfId="2" applyFont="1" applyBorder="1" applyAlignment="1">
      <alignment horizontal="left" vertical="center"/>
    </xf>
    <xf numFmtId="0" fontId="18" fillId="0" borderId="5" xfId="2" applyFont="1" applyBorder="1" applyAlignment="1">
      <alignment horizontal="left" vertical="center"/>
    </xf>
    <xf numFmtId="0" fontId="41" fillId="0" borderId="0" xfId="4" applyFont="1" applyAlignment="1">
      <alignment horizontal="left" vertical="center" wrapText="1"/>
    </xf>
    <xf numFmtId="4" fontId="42" fillId="0" borderId="0" xfId="4" applyNumberFormat="1" applyFont="1" applyAlignment="1">
      <alignment vertical="center"/>
    </xf>
    <xf numFmtId="0" fontId="42" fillId="0" borderId="0" xfId="4" applyFont="1" applyAlignment="1">
      <alignment vertical="center"/>
    </xf>
    <xf numFmtId="4" fontId="37" fillId="0" borderId="0" xfId="4" applyNumberFormat="1" applyFont="1" applyAlignment="1">
      <alignment horizontal="right" vertical="center"/>
    </xf>
    <xf numFmtId="4" fontId="37" fillId="0" borderId="0" xfId="4" applyNumberFormat="1" applyFont="1" applyAlignment="1">
      <alignment vertical="center"/>
    </xf>
    <xf numFmtId="166" fontId="28" fillId="0" borderId="0" xfId="4" applyNumberFormat="1" applyFont="1" applyAlignment="1">
      <alignment horizontal="left" vertical="center"/>
    </xf>
    <xf numFmtId="0" fontId="28" fillId="0" borderId="0" xfId="4" applyFont="1" applyAlignment="1">
      <alignment vertical="center" wrapText="1"/>
    </xf>
    <xf numFmtId="0" fontId="28" fillId="0" borderId="0" xfId="4" applyFont="1" applyAlignment="1">
      <alignment vertical="center"/>
    </xf>
    <xf numFmtId="0" fontId="33" fillId="0" borderId="17" xfId="4" applyFont="1" applyBorder="1" applyAlignment="1">
      <alignment horizontal="center" vertical="center"/>
    </xf>
    <xf numFmtId="0" fontId="33" fillId="0" borderId="18" xfId="4" applyFont="1" applyBorder="1" applyAlignment="1">
      <alignment horizontal="left" vertical="center"/>
    </xf>
    <xf numFmtId="0" fontId="34" fillId="0" borderId="20" xfId="4" applyFont="1" applyBorder="1" applyAlignment="1">
      <alignment horizontal="left" vertical="center"/>
    </xf>
    <xf numFmtId="0" fontId="34" fillId="0" borderId="0" xfId="4" applyFont="1" applyAlignment="1">
      <alignment horizontal="left" vertical="center"/>
    </xf>
    <xf numFmtId="0" fontId="35" fillId="4" borderId="12" xfId="4" applyFont="1" applyFill="1" applyBorder="1" applyAlignment="1">
      <alignment horizontal="center" vertical="center"/>
    </xf>
    <xf numFmtId="0" fontId="35" fillId="4" borderId="13" xfId="4" applyFont="1" applyFill="1" applyBorder="1" applyAlignment="1">
      <alignment horizontal="left" vertical="center"/>
    </xf>
    <xf numFmtId="0" fontId="35" fillId="4" borderId="13" xfId="4" applyFont="1" applyFill="1" applyBorder="1" applyAlignment="1">
      <alignment horizontal="center" vertical="center"/>
    </xf>
    <xf numFmtId="0" fontId="35" fillId="4" borderId="13" xfId="4" applyFont="1" applyFill="1" applyBorder="1" applyAlignment="1">
      <alignment horizontal="right" vertical="center"/>
    </xf>
    <xf numFmtId="165" fontId="27" fillId="0" borderId="0" xfId="4" applyNumberFormat="1" applyFont="1" applyAlignment="1">
      <alignment horizontal="left" vertical="center"/>
    </xf>
    <xf numFmtId="0" fontId="27" fillId="0" borderId="0" xfId="4" applyFont="1" applyAlignment="1">
      <alignment vertical="center"/>
    </xf>
    <xf numFmtId="4" fontId="31" fillId="0" borderId="0" xfId="4" applyNumberFormat="1" applyFont="1" applyAlignment="1">
      <alignment vertical="center"/>
    </xf>
    <xf numFmtId="0" fontId="32" fillId="3" borderId="13" xfId="4" applyFont="1" applyFill="1" applyBorder="1" applyAlignment="1">
      <alignment horizontal="left" vertical="center"/>
    </xf>
    <xf numFmtId="0" fontId="22" fillId="3" borderId="13" xfId="4" applyFill="1" applyBorder="1" applyAlignment="1">
      <alignment vertical="center"/>
    </xf>
    <xf numFmtId="4" fontId="32" fillId="3" borderId="13" xfId="4" applyNumberFormat="1" applyFont="1" applyFill="1" applyBorder="1" applyAlignment="1">
      <alignment vertical="center"/>
    </xf>
    <xf numFmtId="0" fontId="22" fillId="3" borderId="14" xfId="4" applyFill="1" applyBorder="1" applyAlignment="1">
      <alignment vertical="center"/>
    </xf>
    <xf numFmtId="0" fontId="29" fillId="0" borderId="0" xfId="4" applyFont="1" applyAlignment="1">
      <alignment horizontal="left" vertical="center" wrapText="1"/>
    </xf>
    <xf numFmtId="0" fontId="29" fillId="0" borderId="0" xfId="4" applyFont="1" applyAlignment="1">
      <alignment vertical="center"/>
    </xf>
    <xf numFmtId="0" fontId="25" fillId="2" borderId="0" xfId="4" applyFont="1" applyFill="1" applyAlignment="1">
      <alignment horizontal="center" vertical="center"/>
    </xf>
    <xf numFmtId="0" fontId="22" fillId="0" borderId="0" xfId="4"/>
    <xf numFmtId="0" fontId="28" fillId="0" borderId="0" xfId="4" applyFont="1" applyAlignment="1">
      <alignment horizontal="left" vertical="center"/>
    </xf>
    <xf numFmtId="0" fontId="29" fillId="0" borderId="0" xfId="4" applyFont="1" applyAlignment="1">
      <alignment horizontal="left" vertical="top" wrapText="1"/>
    </xf>
    <xf numFmtId="0" fontId="28" fillId="0" borderId="0" xfId="4" applyFont="1" applyAlignment="1">
      <alignment horizontal="left" vertical="center" wrapText="1"/>
    </xf>
    <xf numFmtId="4" fontId="30" fillId="0" borderId="11" xfId="4" applyNumberFormat="1" applyFont="1" applyBorder="1" applyAlignment="1">
      <alignment vertical="center"/>
    </xf>
    <xf numFmtId="0" fontId="22" fillId="0" borderId="11" xfId="4" applyBorder="1" applyAlignment="1">
      <alignment vertical="center"/>
    </xf>
    <xf numFmtId="0" fontId="27" fillId="0" borderId="0" xfId="4" applyFont="1" applyAlignment="1">
      <alignment horizontal="right" vertical="center"/>
    </xf>
    <xf numFmtId="0" fontId="27" fillId="0" borderId="0" xfId="4" applyFont="1" applyAlignment="1">
      <alignment horizontal="left" vertical="center" wrapText="1"/>
    </xf>
    <xf numFmtId="0" fontId="27" fillId="0" borderId="0" xfId="4" applyFont="1" applyAlignment="1">
      <alignment horizontal="left" vertical="center"/>
    </xf>
    <xf numFmtId="0" fontId="22" fillId="0" borderId="0" xfId="4" applyAlignment="1">
      <alignment vertical="center"/>
    </xf>
  </cellXfs>
  <cellStyles count="6">
    <cellStyle name="Čárka 4" xfId="3"/>
    <cellStyle name="Hypertextový odkaz 2" xfId="5"/>
    <cellStyle name="Normální" xfId="0" builtinId="0"/>
    <cellStyle name="Normální 2" xfId="1"/>
    <cellStyle name="Normální 3" xfId="4"/>
    <cellStyle name="Normální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urs.cz/software-a-data/kros-4-ocenovani-a-rizeni-stavebni-vyroby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urs.cz/software-a-data/kros-4-ocenovani-a-rizeni-stavebni-vyroby/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urs.cz/software-a-data/kros-4-ocenovani-a-rizeni-stavebni-vyroby/" TargetMode="Externa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urs.cz/software-a-data/kros-4-ocenovani-a-rizeni-stavebni-vyroby/" TargetMode="Externa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urs.cz/software-a-data/kros-4-ocenovani-a-rizeni-stavebni-vyroby/" TargetMode="Externa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urs.cz/software-a-data/kros-4-ocenovani-a-rizeni-stavebni-vyroby/" TargetMode="Externa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urs.cz/software-a-data/kros-4-ocenovani-a-rizeni-stavebni-vyroby/" TargetMode="Externa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urs.cz/software-a-data/kros-4-ocenovani-a-rizeni-stavebni-vyroby/" TargetMode="Externa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urs.cz/software-a-data/kros-4-ocenovani-a-rizeni-stavebni-vyroby/" TargetMode="Externa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urs.cz/software-a-data/kros-4-ocenovani-a-rizeni-stavebni-vyroby/" TargetMode="External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urs.cz/software-a-data/kros-4-ocenovani-a-rizeni-stavebni-vyroby/" TargetMode="External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urs.cz/software-a-data/kros-4-ocenovani-a-rizeni-stavebni-vyroby/" TargetMode="External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urs.cz/software-a-data/kros-4-ocenovani-a-rizeni-stavebni-vyroby/" TargetMode="External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urs.cz/software-a-data/kros-4-ocenovani-a-rizeni-stavebni-vyroby/" TargetMode="External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urs.cz/software-a-data/kros-4-ocenovani-a-rizeni-stavebni-vyroby/" TargetMode="External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urs.cz/software-a-data/kros-4-ocenovani-a-rizeni-stavebni-vyroby/" TargetMode="External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urs.cz/software-a-data/kros-4-ocenovani-a-rizeni-stavebni-vyroby/" TargetMode="External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urs.cz/software-a-data/kros-4-ocenovani-a-rizeni-stavebni-vyroby/" TargetMode="External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urs.cz/software-a-data/kros-4-ocenovani-a-rizeni-stavebni-vyroby/" TargetMode="External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urs.cz/software-a-data/kros-4-ocenovani-a-rizeni-stavebni-vyroby/" TargetMode="External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urs.cz/software-a-data/kros-4-ocenovani-a-rizeni-stavebni-vyroby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urs.cz/software-a-data/kros-4-ocenovani-a-rizeni-stavebni-vyroby/"/>
          <a:extLst>
            <a:ext uri="{FF2B5EF4-FFF2-40B4-BE49-F238E27FC236}">
              <a16:creationId xmlns:a16="http://schemas.microsoft.com/office/drawing/2014/main" xmlns="" id="{3C6F3F4B-B1D1-4B87-A4DC-00CDC1D9E292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285750" cy="285750"/>
        </a:xfrm>
        <a:prstGeom prst="rect">
          <a:avLst/>
        </a:prstGeom>
      </xdr:spPr>
    </xdr:pic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urs.cz/software-a-data/kros-4-ocenovani-a-rizeni-stavebni-vyroby/"/>
          <a:extLst>
            <a:ext uri="{FF2B5EF4-FFF2-40B4-BE49-F238E27FC236}">
              <a16:creationId xmlns:a16="http://schemas.microsoft.com/office/drawing/2014/main" xmlns="" id="{CFC15070-D952-4946-8E07-D1DEF4907E38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285750" cy="285750"/>
        </a:xfrm>
        <a:prstGeom prst="rect">
          <a:avLst/>
        </a:prstGeom>
      </xdr:spPr>
    </xdr:pic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urs.cz/software-a-data/kros-4-ocenovani-a-rizeni-stavebni-vyroby/"/>
          <a:extLst>
            <a:ext uri="{FF2B5EF4-FFF2-40B4-BE49-F238E27FC236}">
              <a16:creationId xmlns:a16="http://schemas.microsoft.com/office/drawing/2014/main" xmlns="" id="{690E71F6-56DD-4C15-AEE1-21D959CC8ACA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285750" cy="285750"/>
        </a:xfrm>
        <a:prstGeom prst="rect">
          <a:avLst/>
        </a:prstGeom>
      </xdr:spPr>
    </xdr:pic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urs.cz/software-a-data/kros-4-ocenovani-a-rizeni-stavebni-vyroby/"/>
          <a:extLst>
            <a:ext uri="{FF2B5EF4-FFF2-40B4-BE49-F238E27FC236}">
              <a16:creationId xmlns:a16="http://schemas.microsoft.com/office/drawing/2014/main" xmlns="" id="{3AECA40F-89B2-495A-8ADF-8CCE695E4DF5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285750" cy="285750"/>
        </a:xfrm>
        <a:prstGeom prst="rect">
          <a:avLst/>
        </a:prstGeom>
      </xdr:spPr>
    </xdr:pic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urs.cz/software-a-data/kros-4-ocenovani-a-rizeni-stavebni-vyroby/"/>
          <a:extLst>
            <a:ext uri="{FF2B5EF4-FFF2-40B4-BE49-F238E27FC236}">
              <a16:creationId xmlns:a16="http://schemas.microsoft.com/office/drawing/2014/main" xmlns="" id="{10BED556-F6DC-42E7-829D-2AEE68DAB433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285750" cy="285750"/>
        </a:xfrm>
        <a:prstGeom prst="rect">
          <a:avLst/>
        </a:prstGeom>
      </xdr:spPr>
    </xdr:pic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urs.cz/software-a-data/kros-4-ocenovani-a-rizeni-stavebni-vyroby/"/>
          <a:extLst>
            <a:ext uri="{FF2B5EF4-FFF2-40B4-BE49-F238E27FC236}">
              <a16:creationId xmlns:a16="http://schemas.microsoft.com/office/drawing/2014/main" xmlns="" id="{340346A0-DFF6-4F33-8A7B-E1EAA11584DD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285750" cy="285750"/>
        </a:xfrm>
        <a:prstGeom prst="rect">
          <a:avLst/>
        </a:prstGeom>
      </xdr:spPr>
    </xdr:pic>
    <xdr:clientData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urs.cz/software-a-data/kros-4-ocenovani-a-rizeni-stavebni-vyroby/"/>
          <a:extLst>
            <a:ext uri="{FF2B5EF4-FFF2-40B4-BE49-F238E27FC236}">
              <a16:creationId xmlns:a16="http://schemas.microsoft.com/office/drawing/2014/main" xmlns="" id="{166C5D65-2AC4-4C0E-A9E5-71FAE2470196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285750" cy="285750"/>
        </a:xfrm>
        <a:prstGeom prst="rect">
          <a:avLst/>
        </a:prstGeom>
      </xdr:spPr>
    </xdr:pic>
    <xdr:clientData/>
  </xdr:absoluteAnchor>
</xdr:wsDr>
</file>

<file path=xl/drawings/drawing8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urs.cz/software-a-data/kros-4-ocenovani-a-rizeni-stavebni-vyroby/"/>
          <a:extLst>
            <a:ext uri="{FF2B5EF4-FFF2-40B4-BE49-F238E27FC236}">
              <a16:creationId xmlns:a16="http://schemas.microsoft.com/office/drawing/2014/main" xmlns="" id="{AA7ADCFB-4949-47B8-B5B6-B37A59A3E2C4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285750" cy="285750"/>
        </a:xfrm>
        <a:prstGeom prst="rect">
          <a:avLst/>
        </a:prstGeom>
      </xdr:spPr>
    </xdr:pic>
    <xdr:clientData/>
  </xdr:absoluteAnchor>
</xdr:wsDr>
</file>

<file path=xl/drawings/drawing9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urs.cz/software-a-data/kros-4-ocenovani-a-rizeni-stavebni-vyroby/"/>
          <a:extLst>
            <a:ext uri="{FF2B5EF4-FFF2-40B4-BE49-F238E27FC236}">
              <a16:creationId xmlns:a16="http://schemas.microsoft.com/office/drawing/2014/main" xmlns="" id="{9D276817-6B23-463E-8BEB-D76A2C09E82E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285750" cy="285750"/>
        </a:xfrm>
        <a:prstGeom prst="rect">
          <a:avLst/>
        </a:prstGeom>
      </xdr:spPr>
    </xdr:pic>
    <xdr:clientData/>
  </xdr:absoluteAnchor>
</xdr:wsDr>
</file>

<file path=xl/drawings/drawing10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urs.cz/software-a-data/kros-4-ocenovani-a-rizeni-stavebni-vyroby/"/>
          <a:extLst>
            <a:ext uri="{FF2B5EF4-FFF2-40B4-BE49-F238E27FC236}">
              <a16:creationId xmlns:a16="http://schemas.microsoft.com/office/drawing/2014/main" xmlns="" id="{2A4CF66A-39C6-44FF-8821-E9510281B349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285750" cy="285750"/>
        </a:xfrm>
        <a:prstGeom prst="rect">
          <a:avLst/>
        </a:prstGeom>
      </xdr:spPr>
    </xdr:pic>
    <xdr:clientData/>
  </xdr:absoluteAnchor>
</xdr:wsDr>
</file>

<file path=xl/drawings/drawing11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urs.cz/software-a-data/kros-4-ocenovani-a-rizeni-stavebni-vyroby/"/>
          <a:extLst>
            <a:ext uri="{FF2B5EF4-FFF2-40B4-BE49-F238E27FC236}">
              <a16:creationId xmlns:a16="http://schemas.microsoft.com/office/drawing/2014/main" xmlns="" id="{10823AE3-5F35-4F78-90AF-0AEC89FC3668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285750" cy="285750"/>
        </a:xfrm>
        <a:prstGeom prst="rect">
          <a:avLst/>
        </a:prstGeom>
      </xdr:spPr>
    </xdr:pic>
    <xdr:clientData/>
  </xdr:absoluteAnchor>
</xdr:wsDr>
</file>

<file path=xl/drawings/drawing12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urs.cz/software-a-data/kros-4-ocenovani-a-rizeni-stavebni-vyroby/"/>
          <a:extLst>
            <a:ext uri="{FF2B5EF4-FFF2-40B4-BE49-F238E27FC236}">
              <a16:creationId xmlns:a16="http://schemas.microsoft.com/office/drawing/2014/main" xmlns="" id="{588183C7-A40D-4D4C-8DC3-48E71D298B0C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285750" cy="285750"/>
        </a:xfrm>
        <a:prstGeom prst="rect">
          <a:avLst/>
        </a:prstGeom>
      </xdr:spPr>
    </xdr:pic>
    <xdr:clientData/>
  </xdr:absoluteAnchor>
</xdr:wsDr>
</file>

<file path=xl/drawings/drawing13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urs.cz/software-a-data/kros-4-ocenovani-a-rizeni-stavebni-vyroby/"/>
          <a:extLst>
            <a:ext uri="{FF2B5EF4-FFF2-40B4-BE49-F238E27FC236}">
              <a16:creationId xmlns:a16="http://schemas.microsoft.com/office/drawing/2014/main" xmlns="" id="{026C89F7-E2E5-43BC-9491-05AEA3126736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285750" cy="285750"/>
        </a:xfrm>
        <a:prstGeom prst="rect">
          <a:avLst/>
        </a:prstGeom>
      </xdr:spPr>
    </xdr:pic>
    <xdr:clientData/>
  </xdr:absoluteAnchor>
</xdr:wsDr>
</file>

<file path=xl/drawings/drawing14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urs.cz/software-a-data/kros-4-ocenovani-a-rizeni-stavebni-vyroby/"/>
          <a:extLst>
            <a:ext uri="{FF2B5EF4-FFF2-40B4-BE49-F238E27FC236}">
              <a16:creationId xmlns:a16="http://schemas.microsoft.com/office/drawing/2014/main" xmlns="" id="{8262CCF7-276D-468C-91A3-0D90C23B97C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285750" cy="285750"/>
        </a:xfrm>
        <a:prstGeom prst="rect">
          <a:avLst/>
        </a:prstGeom>
      </xdr:spPr>
    </xdr:pic>
    <xdr:clientData/>
  </xdr:absoluteAnchor>
</xdr:wsDr>
</file>

<file path=xl/drawings/drawing15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urs.cz/software-a-data/kros-4-ocenovani-a-rizeni-stavebni-vyroby/"/>
          <a:extLst>
            <a:ext uri="{FF2B5EF4-FFF2-40B4-BE49-F238E27FC236}">
              <a16:creationId xmlns:a16="http://schemas.microsoft.com/office/drawing/2014/main" xmlns="" id="{D58648FF-9302-4089-9A45-0E165A3931C7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285750" cy="285750"/>
        </a:xfrm>
        <a:prstGeom prst="rect">
          <a:avLst/>
        </a:prstGeom>
      </xdr:spPr>
    </xdr:pic>
    <xdr:clientData/>
  </xdr:absoluteAnchor>
</xdr:wsDr>
</file>

<file path=xl/drawings/drawing16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urs.cz/software-a-data/kros-4-ocenovani-a-rizeni-stavebni-vyroby/"/>
          <a:extLst>
            <a:ext uri="{FF2B5EF4-FFF2-40B4-BE49-F238E27FC236}">
              <a16:creationId xmlns:a16="http://schemas.microsoft.com/office/drawing/2014/main" xmlns="" id="{481E69A2-4828-409A-9026-43EA2620A633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285750" cy="285750"/>
        </a:xfrm>
        <a:prstGeom prst="rect">
          <a:avLst/>
        </a:prstGeom>
      </xdr:spPr>
    </xdr:pic>
    <xdr:clientData/>
  </xdr:absoluteAnchor>
</xdr:wsDr>
</file>

<file path=xl/drawings/drawing17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urs.cz/software-a-data/kros-4-ocenovani-a-rizeni-stavebni-vyroby/"/>
          <a:extLst>
            <a:ext uri="{FF2B5EF4-FFF2-40B4-BE49-F238E27FC236}">
              <a16:creationId xmlns:a16="http://schemas.microsoft.com/office/drawing/2014/main" xmlns="" id="{4537C030-7860-4EA8-95C5-9644BB62B061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285750" cy="285750"/>
        </a:xfrm>
        <a:prstGeom prst="rect">
          <a:avLst/>
        </a:prstGeom>
      </xdr:spPr>
    </xdr:pic>
    <xdr:clientData/>
  </xdr:absoluteAnchor>
</xdr:wsDr>
</file>

<file path=xl/drawings/drawing18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urs.cz/software-a-data/kros-4-ocenovani-a-rizeni-stavebni-vyroby/"/>
          <a:extLst>
            <a:ext uri="{FF2B5EF4-FFF2-40B4-BE49-F238E27FC236}">
              <a16:creationId xmlns:a16="http://schemas.microsoft.com/office/drawing/2014/main" xmlns="" id="{16F81F1A-0C75-4F20-A153-BBF528AAB236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285750" cy="285750"/>
        </a:xfrm>
        <a:prstGeom prst="rect">
          <a:avLst/>
        </a:prstGeom>
      </xdr:spPr>
    </xdr:pic>
    <xdr:clientData/>
  </xdr:absoluteAnchor>
</xdr:wsDr>
</file>

<file path=xl/drawings/drawing19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urs.cz/software-a-data/kros-4-ocenovani-a-rizeni-stavebni-vyroby/"/>
          <a:extLst>
            <a:ext uri="{FF2B5EF4-FFF2-40B4-BE49-F238E27FC236}">
              <a16:creationId xmlns:a16="http://schemas.microsoft.com/office/drawing/2014/main" xmlns="" id="{4C55F1F2-8DA9-4589-BCFE-99C198156ECF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285750" cy="285750"/>
        </a:xfrm>
        <a:prstGeom prst="rect">
          <a:avLst/>
        </a:prstGeom>
      </xdr:spPr>
    </xdr:pic>
    <xdr:clientData/>
  </xdr:absoluteAnchor>
</xdr:wsDr>
</file>

<file path=xl/drawings/drawing20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urs.cz/software-a-data/kros-4-ocenovani-a-rizeni-stavebni-vyroby/"/>
          <a:extLst>
            <a:ext uri="{FF2B5EF4-FFF2-40B4-BE49-F238E27FC236}">
              <a16:creationId xmlns:a16="http://schemas.microsoft.com/office/drawing/2014/main" xmlns="" id="{2C77C5AC-BF8D-4EA2-B9BD-3256CBB5FBBE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285750" cy="285750"/>
        </a:xfrm>
        <a:prstGeom prst="rect">
          <a:avLst/>
        </a:prstGeom>
      </xdr:spPr>
    </xdr:pic>
    <xdr:clientData/>
  </xdr:absoluteAnchor>
</xdr:wsDr>
</file>

<file path=xl/drawings/drawing21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urs.cz/software-a-data/kros-4-ocenovani-a-rizeni-stavebni-vyroby/"/>
          <a:extLst>
            <a:ext uri="{FF2B5EF4-FFF2-40B4-BE49-F238E27FC236}">
              <a16:creationId xmlns:a16="http://schemas.microsoft.com/office/drawing/2014/main" xmlns="" id="{E354B149-750F-4949-A7F6-390D7E156FDD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285750" cy="285750"/>
        </a:xfrm>
        <a:prstGeom prst="rect">
          <a:avLst/>
        </a:prstGeom>
      </xdr:spPr>
    </xdr:pic>
    <xdr:clientData/>
  </xdr:absolute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s://podminky.urs.cz/item/CS_URS_2022_02/342272225" TargetMode="External"/><Relationship Id="rId1" Type="http://schemas.openxmlformats.org/officeDocument/2006/relationships/hyperlink" Target="https://podminky.urs.cz/item/CS_URS_2022_02/342272215" TargetMode="External"/><Relationship Id="rId4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s://podminky.urs.cz/item/CS_URS_2022_02/HZS2211" TargetMode="External"/><Relationship Id="rId1" Type="http://schemas.openxmlformats.org/officeDocument/2006/relationships/hyperlink" Target="https://podminky.urs.cz/item/CS_URS_2022_02/115101201" TargetMode="External"/><Relationship Id="rId4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https://podminky.urs.cz/item/CS_URS_2022_02/767996701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.xml"/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https://podminky.urs.cz/item/CS_URS_2022_02/963031439" TargetMode="External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hyperlink" Target="https://podminky.urs.cz/item/CS_URS_2022_02/961055111" TargetMode="External"/><Relationship Id="rId13" Type="http://schemas.openxmlformats.org/officeDocument/2006/relationships/hyperlink" Target="https://podminky.urs.cz/item/CS_URS_2022_02/721173401" TargetMode="External"/><Relationship Id="rId18" Type="http://schemas.openxmlformats.org/officeDocument/2006/relationships/printerSettings" Target="../printerSettings/printerSettings11.bin"/><Relationship Id="rId3" Type="http://schemas.openxmlformats.org/officeDocument/2006/relationships/hyperlink" Target="https://podminky.urs.cz/item/CS_URS_2022_02/162211201" TargetMode="External"/><Relationship Id="rId7" Type="http://schemas.openxmlformats.org/officeDocument/2006/relationships/hyperlink" Target="https://podminky.urs.cz/item/CS_URS_2022_02/961031411" TargetMode="External"/><Relationship Id="rId12" Type="http://schemas.openxmlformats.org/officeDocument/2006/relationships/hyperlink" Target="https://podminky.urs.cz/item/CS_URS_2022_02/721171803" TargetMode="External"/><Relationship Id="rId17" Type="http://schemas.openxmlformats.org/officeDocument/2006/relationships/hyperlink" Target="https://podminky.urs.cz/item/CS_URS_2022_02/722174003" TargetMode="External"/><Relationship Id="rId2" Type="http://schemas.openxmlformats.org/officeDocument/2006/relationships/hyperlink" Target="https://podminky.urs.cz/item/CS_URS_2022_02/133412812" TargetMode="External"/><Relationship Id="rId16" Type="http://schemas.openxmlformats.org/officeDocument/2006/relationships/hyperlink" Target="https://podminky.urs.cz/item/CS_URS_2022_02/722173913" TargetMode="External"/><Relationship Id="rId1" Type="http://schemas.openxmlformats.org/officeDocument/2006/relationships/hyperlink" Target="https://podminky.urs.cz/item/CS_URS_2022_02/133312812" TargetMode="External"/><Relationship Id="rId6" Type="http://schemas.openxmlformats.org/officeDocument/2006/relationships/hyperlink" Target="https://podminky.urs.cz/item/CS_URS_2022_02/171201231" TargetMode="External"/><Relationship Id="rId11" Type="http://schemas.openxmlformats.org/officeDocument/2006/relationships/hyperlink" Target="https://podminky.urs.cz/item/CS_URS_2022_02/977211191" TargetMode="External"/><Relationship Id="rId5" Type="http://schemas.openxmlformats.org/officeDocument/2006/relationships/hyperlink" Target="https://podminky.urs.cz/item/CS_URS_2022_02/162751115" TargetMode="External"/><Relationship Id="rId15" Type="http://schemas.openxmlformats.org/officeDocument/2006/relationships/hyperlink" Target="https://podminky.urs.cz/item/CS_URS_2022_02/722171913" TargetMode="External"/><Relationship Id="rId10" Type="http://schemas.openxmlformats.org/officeDocument/2006/relationships/hyperlink" Target="https://podminky.urs.cz/item/CS_URS_2022_02/977211132" TargetMode="External"/><Relationship Id="rId19" Type="http://schemas.openxmlformats.org/officeDocument/2006/relationships/drawing" Target="../drawings/drawing10.xml"/><Relationship Id="rId4" Type="http://schemas.openxmlformats.org/officeDocument/2006/relationships/hyperlink" Target="https://podminky.urs.cz/item/CS_URS_2022_02/162211209" TargetMode="External"/><Relationship Id="rId9" Type="http://schemas.openxmlformats.org/officeDocument/2006/relationships/hyperlink" Target="https://podminky.urs.cz/item/CS_URS_2022_02/963022819" TargetMode="External"/><Relationship Id="rId14" Type="http://schemas.openxmlformats.org/officeDocument/2006/relationships/hyperlink" Target="https://podminky.urs.cz/item/CS_URS_2022_02/722170801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3.bin"/><Relationship Id="rId2" Type="http://schemas.openxmlformats.org/officeDocument/2006/relationships/hyperlink" Target="https://podminky.urs.cz/item/CS_URS_2022_02/766417211" TargetMode="External"/><Relationship Id="rId1" Type="http://schemas.openxmlformats.org/officeDocument/2006/relationships/hyperlink" Target="https://podminky.urs.cz/item/CS_URS_2022_02/766121210" TargetMode="External"/><Relationship Id="rId4" Type="http://schemas.openxmlformats.org/officeDocument/2006/relationships/drawing" Target="../drawings/drawing12.xml"/></Relationships>
</file>

<file path=xl/worksheets/_rels/sheet14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3.xml"/><Relationship Id="rId3" Type="http://schemas.openxmlformats.org/officeDocument/2006/relationships/hyperlink" Target="https://podminky.urs.cz/item/CS_URS_2022_02/776410811" TargetMode="External"/><Relationship Id="rId7" Type="http://schemas.openxmlformats.org/officeDocument/2006/relationships/printerSettings" Target="../printerSettings/printerSettings14.bin"/><Relationship Id="rId2" Type="http://schemas.openxmlformats.org/officeDocument/2006/relationships/hyperlink" Target="https://podminky.urs.cz/item/CS_URS_2022_02/776201811" TargetMode="External"/><Relationship Id="rId1" Type="http://schemas.openxmlformats.org/officeDocument/2006/relationships/hyperlink" Target="https://podminky.urs.cz/item/CS_URS_2022_02/632451111" TargetMode="External"/><Relationship Id="rId6" Type="http://schemas.openxmlformats.org/officeDocument/2006/relationships/hyperlink" Target="https://podminky.urs.cz/item/CS_URS_2022_02/998777202" TargetMode="External"/><Relationship Id="rId5" Type="http://schemas.openxmlformats.org/officeDocument/2006/relationships/hyperlink" Target="https://podminky.urs.cz/item/CS_URS_2022_02/777111111" TargetMode="External"/><Relationship Id="rId4" Type="http://schemas.openxmlformats.org/officeDocument/2006/relationships/hyperlink" Target="https://podminky.urs.cz/item/CS_URS_2022_02/777111101" TargetMode="External"/></Relationships>
</file>

<file path=xl/worksheets/_rels/sheet15.xml.rels><?xml version="1.0" encoding="UTF-8" standalone="yes"?>
<Relationships xmlns="http://schemas.openxmlformats.org/package/2006/relationships"><Relationship Id="rId8" Type="http://schemas.openxmlformats.org/officeDocument/2006/relationships/hyperlink" Target="https://podminky.urs.cz/item/CS_URS_2022_02/777131111" TargetMode="External"/><Relationship Id="rId3" Type="http://schemas.openxmlformats.org/officeDocument/2006/relationships/hyperlink" Target="https://podminky.urs.cz/item/CS_URS_2022_02/763131441" TargetMode="External"/><Relationship Id="rId7" Type="http://schemas.openxmlformats.org/officeDocument/2006/relationships/hyperlink" Target="https://podminky.urs.cz/item/CS_URS_2022_02/777131105" TargetMode="External"/><Relationship Id="rId12" Type="http://schemas.openxmlformats.org/officeDocument/2006/relationships/drawing" Target="../drawings/drawing14.xml"/><Relationship Id="rId2" Type="http://schemas.openxmlformats.org/officeDocument/2006/relationships/hyperlink" Target="https://podminky.urs.cz/item/CS_URS_2022_02/311113154" TargetMode="External"/><Relationship Id="rId1" Type="http://schemas.openxmlformats.org/officeDocument/2006/relationships/hyperlink" Target="https://podminky.urs.cz/item/CS_URS_2022_02/311113151" TargetMode="External"/><Relationship Id="rId6" Type="http://schemas.openxmlformats.org/officeDocument/2006/relationships/hyperlink" Target="https://podminky.urs.cz/item/CS_URS_2022_02/777111111" TargetMode="External"/><Relationship Id="rId11" Type="http://schemas.openxmlformats.org/officeDocument/2006/relationships/printerSettings" Target="../printerSettings/printerSettings15.bin"/><Relationship Id="rId5" Type="http://schemas.openxmlformats.org/officeDocument/2006/relationships/hyperlink" Target="https://podminky.urs.cz/item/CS_URS_2022_02/777111101" TargetMode="External"/><Relationship Id="rId10" Type="http://schemas.openxmlformats.org/officeDocument/2006/relationships/hyperlink" Target="https://podminky.urs.cz/item/CS_URS_2022_02/998777202" TargetMode="External"/><Relationship Id="rId4" Type="http://schemas.openxmlformats.org/officeDocument/2006/relationships/hyperlink" Target="https://podminky.urs.cz/item/CS_URS_2022_02/998763402" TargetMode="External"/><Relationship Id="rId9" Type="http://schemas.openxmlformats.org/officeDocument/2006/relationships/hyperlink" Target="https://podminky.urs.cz/item/CS_URS_2022_02/777511125" TargetMode="Externa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9"/>
  <sheetViews>
    <sheetView tabSelected="1" zoomScale="85" zoomScaleNormal="85" workbookViewId="0">
      <selection activeCell="B61" sqref="B61"/>
    </sheetView>
  </sheetViews>
  <sheetFormatPr defaultRowHeight="12.75"/>
  <cols>
    <col min="1" max="1" width="5.85546875" style="2" customWidth="1"/>
    <col min="2" max="2" width="28.42578125" style="2" customWidth="1"/>
    <col min="3" max="3" width="9.28515625" style="2" customWidth="1"/>
    <col min="4" max="7" width="32.7109375" style="2" customWidth="1"/>
    <col min="8" max="8" width="5.85546875" style="2" customWidth="1"/>
    <col min="9" max="9" width="83.140625" style="2" customWidth="1"/>
    <col min="10" max="256" width="9.140625" style="2"/>
    <col min="257" max="257" width="5.85546875" style="2" customWidth="1"/>
    <col min="258" max="258" width="28.42578125" style="2" customWidth="1"/>
    <col min="259" max="259" width="9.28515625" style="2" customWidth="1"/>
    <col min="260" max="260" width="23" style="2" customWidth="1"/>
    <col min="261" max="261" width="28.7109375" style="2" customWidth="1"/>
    <col min="262" max="262" width="30.5703125" style="2" customWidth="1"/>
    <col min="263" max="263" width="38.140625" style="2" customWidth="1"/>
    <col min="264" max="264" width="5.85546875" style="2" customWidth="1"/>
    <col min="265" max="265" width="4.85546875" style="2" customWidth="1"/>
    <col min="266" max="512" width="9.140625" style="2"/>
    <col min="513" max="513" width="5.85546875" style="2" customWidth="1"/>
    <col min="514" max="514" width="28.42578125" style="2" customWidth="1"/>
    <col min="515" max="515" width="9.28515625" style="2" customWidth="1"/>
    <col min="516" max="516" width="23" style="2" customWidth="1"/>
    <col min="517" max="517" width="28.7109375" style="2" customWidth="1"/>
    <col min="518" max="518" width="30.5703125" style="2" customWidth="1"/>
    <col min="519" max="519" width="38.140625" style="2" customWidth="1"/>
    <col min="520" max="520" width="5.85546875" style="2" customWidth="1"/>
    <col min="521" max="521" width="4.85546875" style="2" customWidth="1"/>
    <col min="522" max="768" width="9.140625" style="2"/>
    <col min="769" max="769" width="5.85546875" style="2" customWidth="1"/>
    <col min="770" max="770" width="28.42578125" style="2" customWidth="1"/>
    <col min="771" max="771" width="9.28515625" style="2" customWidth="1"/>
    <col min="772" max="772" width="23" style="2" customWidth="1"/>
    <col min="773" max="773" width="28.7109375" style="2" customWidth="1"/>
    <col min="774" max="774" width="30.5703125" style="2" customWidth="1"/>
    <col min="775" max="775" width="38.140625" style="2" customWidth="1"/>
    <col min="776" max="776" width="5.85546875" style="2" customWidth="1"/>
    <col min="777" max="777" width="4.85546875" style="2" customWidth="1"/>
    <col min="778" max="1024" width="9.140625" style="2"/>
    <col min="1025" max="1025" width="5.85546875" style="2" customWidth="1"/>
    <col min="1026" max="1026" width="28.42578125" style="2" customWidth="1"/>
    <col min="1027" max="1027" width="9.28515625" style="2" customWidth="1"/>
    <col min="1028" max="1028" width="23" style="2" customWidth="1"/>
    <col min="1029" max="1029" width="28.7109375" style="2" customWidth="1"/>
    <col min="1030" max="1030" width="30.5703125" style="2" customWidth="1"/>
    <col min="1031" max="1031" width="38.140625" style="2" customWidth="1"/>
    <col min="1032" max="1032" width="5.85546875" style="2" customWidth="1"/>
    <col min="1033" max="1033" width="4.85546875" style="2" customWidth="1"/>
    <col min="1034" max="1280" width="9.140625" style="2"/>
    <col min="1281" max="1281" width="5.85546875" style="2" customWidth="1"/>
    <col min="1282" max="1282" width="28.42578125" style="2" customWidth="1"/>
    <col min="1283" max="1283" width="9.28515625" style="2" customWidth="1"/>
    <col min="1284" max="1284" width="23" style="2" customWidth="1"/>
    <col min="1285" max="1285" width="28.7109375" style="2" customWidth="1"/>
    <col min="1286" max="1286" width="30.5703125" style="2" customWidth="1"/>
    <col min="1287" max="1287" width="38.140625" style="2" customWidth="1"/>
    <col min="1288" max="1288" width="5.85546875" style="2" customWidth="1"/>
    <col min="1289" max="1289" width="4.85546875" style="2" customWidth="1"/>
    <col min="1290" max="1536" width="9.140625" style="2"/>
    <col min="1537" max="1537" width="5.85546875" style="2" customWidth="1"/>
    <col min="1538" max="1538" width="28.42578125" style="2" customWidth="1"/>
    <col min="1539" max="1539" width="9.28515625" style="2" customWidth="1"/>
    <col min="1540" max="1540" width="23" style="2" customWidth="1"/>
    <col min="1541" max="1541" width="28.7109375" style="2" customWidth="1"/>
    <col min="1542" max="1542" width="30.5703125" style="2" customWidth="1"/>
    <col min="1543" max="1543" width="38.140625" style="2" customWidth="1"/>
    <col min="1544" max="1544" width="5.85546875" style="2" customWidth="1"/>
    <col min="1545" max="1545" width="4.85546875" style="2" customWidth="1"/>
    <col min="1546" max="1792" width="9.140625" style="2"/>
    <col min="1793" max="1793" width="5.85546875" style="2" customWidth="1"/>
    <col min="1794" max="1794" width="28.42578125" style="2" customWidth="1"/>
    <col min="1795" max="1795" width="9.28515625" style="2" customWidth="1"/>
    <col min="1796" max="1796" width="23" style="2" customWidth="1"/>
    <col min="1797" max="1797" width="28.7109375" style="2" customWidth="1"/>
    <col min="1798" max="1798" width="30.5703125" style="2" customWidth="1"/>
    <col min="1799" max="1799" width="38.140625" style="2" customWidth="1"/>
    <col min="1800" max="1800" width="5.85546875" style="2" customWidth="1"/>
    <col min="1801" max="1801" width="4.85546875" style="2" customWidth="1"/>
    <col min="1802" max="2048" width="9.140625" style="2"/>
    <col min="2049" max="2049" width="5.85546875" style="2" customWidth="1"/>
    <col min="2050" max="2050" width="28.42578125" style="2" customWidth="1"/>
    <col min="2051" max="2051" width="9.28515625" style="2" customWidth="1"/>
    <col min="2052" max="2052" width="23" style="2" customWidth="1"/>
    <col min="2053" max="2053" width="28.7109375" style="2" customWidth="1"/>
    <col min="2054" max="2054" width="30.5703125" style="2" customWidth="1"/>
    <col min="2055" max="2055" width="38.140625" style="2" customWidth="1"/>
    <col min="2056" max="2056" width="5.85546875" style="2" customWidth="1"/>
    <col min="2057" max="2057" width="4.85546875" style="2" customWidth="1"/>
    <col min="2058" max="2304" width="9.140625" style="2"/>
    <col min="2305" max="2305" width="5.85546875" style="2" customWidth="1"/>
    <col min="2306" max="2306" width="28.42578125" style="2" customWidth="1"/>
    <col min="2307" max="2307" width="9.28515625" style="2" customWidth="1"/>
    <col min="2308" max="2308" width="23" style="2" customWidth="1"/>
    <col min="2309" max="2309" width="28.7109375" style="2" customWidth="1"/>
    <col min="2310" max="2310" width="30.5703125" style="2" customWidth="1"/>
    <col min="2311" max="2311" width="38.140625" style="2" customWidth="1"/>
    <col min="2312" max="2312" width="5.85546875" style="2" customWidth="1"/>
    <col min="2313" max="2313" width="4.85546875" style="2" customWidth="1"/>
    <col min="2314" max="2560" width="9.140625" style="2"/>
    <col min="2561" max="2561" width="5.85546875" style="2" customWidth="1"/>
    <col min="2562" max="2562" width="28.42578125" style="2" customWidth="1"/>
    <col min="2563" max="2563" width="9.28515625" style="2" customWidth="1"/>
    <col min="2564" max="2564" width="23" style="2" customWidth="1"/>
    <col min="2565" max="2565" width="28.7109375" style="2" customWidth="1"/>
    <col min="2566" max="2566" width="30.5703125" style="2" customWidth="1"/>
    <col min="2567" max="2567" width="38.140625" style="2" customWidth="1"/>
    <col min="2568" max="2568" width="5.85546875" style="2" customWidth="1"/>
    <col min="2569" max="2569" width="4.85546875" style="2" customWidth="1"/>
    <col min="2570" max="2816" width="9.140625" style="2"/>
    <col min="2817" max="2817" width="5.85546875" style="2" customWidth="1"/>
    <col min="2818" max="2818" width="28.42578125" style="2" customWidth="1"/>
    <col min="2819" max="2819" width="9.28515625" style="2" customWidth="1"/>
    <col min="2820" max="2820" width="23" style="2" customWidth="1"/>
    <col min="2821" max="2821" width="28.7109375" style="2" customWidth="1"/>
    <col min="2822" max="2822" width="30.5703125" style="2" customWidth="1"/>
    <col min="2823" max="2823" width="38.140625" style="2" customWidth="1"/>
    <col min="2824" max="2824" width="5.85546875" style="2" customWidth="1"/>
    <col min="2825" max="2825" width="4.85546875" style="2" customWidth="1"/>
    <col min="2826" max="3072" width="9.140625" style="2"/>
    <col min="3073" max="3073" width="5.85546875" style="2" customWidth="1"/>
    <col min="3074" max="3074" width="28.42578125" style="2" customWidth="1"/>
    <col min="3075" max="3075" width="9.28515625" style="2" customWidth="1"/>
    <col min="3076" max="3076" width="23" style="2" customWidth="1"/>
    <col min="3077" max="3077" width="28.7109375" style="2" customWidth="1"/>
    <col min="3078" max="3078" width="30.5703125" style="2" customWidth="1"/>
    <col min="3079" max="3079" width="38.140625" style="2" customWidth="1"/>
    <col min="3080" max="3080" width="5.85546875" style="2" customWidth="1"/>
    <col min="3081" max="3081" width="4.85546875" style="2" customWidth="1"/>
    <col min="3082" max="3328" width="9.140625" style="2"/>
    <col min="3329" max="3329" width="5.85546875" style="2" customWidth="1"/>
    <col min="3330" max="3330" width="28.42578125" style="2" customWidth="1"/>
    <col min="3331" max="3331" width="9.28515625" style="2" customWidth="1"/>
    <col min="3332" max="3332" width="23" style="2" customWidth="1"/>
    <col min="3333" max="3333" width="28.7109375" style="2" customWidth="1"/>
    <col min="3334" max="3334" width="30.5703125" style="2" customWidth="1"/>
    <col min="3335" max="3335" width="38.140625" style="2" customWidth="1"/>
    <col min="3336" max="3336" width="5.85546875" style="2" customWidth="1"/>
    <col min="3337" max="3337" width="4.85546875" style="2" customWidth="1"/>
    <col min="3338" max="3584" width="9.140625" style="2"/>
    <col min="3585" max="3585" width="5.85546875" style="2" customWidth="1"/>
    <col min="3586" max="3586" width="28.42578125" style="2" customWidth="1"/>
    <col min="3587" max="3587" width="9.28515625" style="2" customWidth="1"/>
    <col min="3588" max="3588" width="23" style="2" customWidth="1"/>
    <col min="3589" max="3589" width="28.7109375" style="2" customWidth="1"/>
    <col min="3590" max="3590" width="30.5703125" style="2" customWidth="1"/>
    <col min="3591" max="3591" width="38.140625" style="2" customWidth="1"/>
    <col min="3592" max="3592" width="5.85546875" style="2" customWidth="1"/>
    <col min="3593" max="3593" width="4.85546875" style="2" customWidth="1"/>
    <col min="3594" max="3840" width="9.140625" style="2"/>
    <col min="3841" max="3841" width="5.85546875" style="2" customWidth="1"/>
    <col min="3842" max="3842" width="28.42578125" style="2" customWidth="1"/>
    <col min="3843" max="3843" width="9.28515625" style="2" customWidth="1"/>
    <col min="3844" max="3844" width="23" style="2" customWidth="1"/>
    <col min="3845" max="3845" width="28.7109375" style="2" customWidth="1"/>
    <col min="3846" max="3846" width="30.5703125" style="2" customWidth="1"/>
    <col min="3847" max="3847" width="38.140625" style="2" customWidth="1"/>
    <col min="3848" max="3848" width="5.85546875" style="2" customWidth="1"/>
    <col min="3849" max="3849" width="4.85546875" style="2" customWidth="1"/>
    <col min="3850" max="4096" width="9.140625" style="2"/>
    <col min="4097" max="4097" width="5.85546875" style="2" customWidth="1"/>
    <col min="4098" max="4098" width="28.42578125" style="2" customWidth="1"/>
    <col min="4099" max="4099" width="9.28515625" style="2" customWidth="1"/>
    <col min="4100" max="4100" width="23" style="2" customWidth="1"/>
    <col min="4101" max="4101" width="28.7109375" style="2" customWidth="1"/>
    <col min="4102" max="4102" width="30.5703125" style="2" customWidth="1"/>
    <col min="4103" max="4103" width="38.140625" style="2" customWidth="1"/>
    <col min="4104" max="4104" width="5.85546875" style="2" customWidth="1"/>
    <col min="4105" max="4105" width="4.85546875" style="2" customWidth="1"/>
    <col min="4106" max="4352" width="9.140625" style="2"/>
    <col min="4353" max="4353" width="5.85546875" style="2" customWidth="1"/>
    <col min="4354" max="4354" width="28.42578125" style="2" customWidth="1"/>
    <col min="4355" max="4355" width="9.28515625" style="2" customWidth="1"/>
    <col min="4356" max="4356" width="23" style="2" customWidth="1"/>
    <col min="4357" max="4357" width="28.7109375" style="2" customWidth="1"/>
    <col min="4358" max="4358" width="30.5703125" style="2" customWidth="1"/>
    <col min="4359" max="4359" width="38.140625" style="2" customWidth="1"/>
    <col min="4360" max="4360" width="5.85546875" style="2" customWidth="1"/>
    <col min="4361" max="4361" width="4.85546875" style="2" customWidth="1"/>
    <col min="4362" max="4608" width="9.140625" style="2"/>
    <col min="4609" max="4609" width="5.85546875" style="2" customWidth="1"/>
    <col min="4610" max="4610" width="28.42578125" style="2" customWidth="1"/>
    <col min="4611" max="4611" width="9.28515625" style="2" customWidth="1"/>
    <col min="4612" max="4612" width="23" style="2" customWidth="1"/>
    <col min="4613" max="4613" width="28.7109375" style="2" customWidth="1"/>
    <col min="4614" max="4614" width="30.5703125" style="2" customWidth="1"/>
    <col min="4615" max="4615" width="38.140625" style="2" customWidth="1"/>
    <col min="4616" max="4616" width="5.85546875" style="2" customWidth="1"/>
    <col min="4617" max="4617" width="4.85546875" style="2" customWidth="1"/>
    <col min="4618" max="4864" width="9.140625" style="2"/>
    <col min="4865" max="4865" width="5.85546875" style="2" customWidth="1"/>
    <col min="4866" max="4866" width="28.42578125" style="2" customWidth="1"/>
    <col min="4867" max="4867" width="9.28515625" style="2" customWidth="1"/>
    <col min="4868" max="4868" width="23" style="2" customWidth="1"/>
    <col min="4869" max="4869" width="28.7109375" style="2" customWidth="1"/>
    <col min="4870" max="4870" width="30.5703125" style="2" customWidth="1"/>
    <col min="4871" max="4871" width="38.140625" style="2" customWidth="1"/>
    <col min="4872" max="4872" width="5.85546875" style="2" customWidth="1"/>
    <col min="4873" max="4873" width="4.85546875" style="2" customWidth="1"/>
    <col min="4874" max="5120" width="9.140625" style="2"/>
    <col min="5121" max="5121" width="5.85546875" style="2" customWidth="1"/>
    <col min="5122" max="5122" width="28.42578125" style="2" customWidth="1"/>
    <col min="5123" max="5123" width="9.28515625" style="2" customWidth="1"/>
    <col min="5124" max="5124" width="23" style="2" customWidth="1"/>
    <col min="5125" max="5125" width="28.7109375" style="2" customWidth="1"/>
    <col min="5126" max="5126" width="30.5703125" style="2" customWidth="1"/>
    <col min="5127" max="5127" width="38.140625" style="2" customWidth="1"/>
    <col min="5128" max="5128" width="5.85546875" style="2" customWidth="1"/>
    <col min="5129" max="5129" width="4.85546875" style="2" customWidth="1"/>
    <col min="5130" max="5376" width="9.140625" style="2"/>
    <col min="5377" max="5377" width="5.85546875" style="2" customWidth="1"/>
    <col min="5378" max="5378" width="28.42578125" style="2" customWidth="1"/>
    <col min="5379" max="5379" width="9.28515625" style="2" customWidth="1"/>
    <col min="5380" max="5380" width="23" style="2" customWidth="1"/>
    <col min="5381" max="5381" width="28.7109375" style="2" customWidth="1"/>
    <col min="5382" max="5382" width="30.5703125" style="2" customWidth="1"/>
    <col min="5383" max="5383" width="38.140625" style="2" customWidth="1"/>
    <col min="5384" max="5384" width="5.85546875" style="2" customWidth="1"/>
    <col min="5385" max="5385" width="4.85546875" style="2" customWidth="1"/>
    <col min="5386" max="5632" width="9.140625" style="2"/>
    <col min="5633" max="5633" width="5.85546875" style="2" customWidth="1"/>
    <col min="5634" max="5634" width="28.42578125" style="2" customWidth="1"/>
    <col min="5635" max="5635" width="9.28515625" style="2" customWidth="1"/>
    <col min="5636" max="5636" width="23" style="2" customWidth="1"/>
    <col min="5637" max="5637" width="28.7109375" style="2" customWidth="1"/>
    <col min="5638" max="5638" width="30.5703125" style="2" customWidth="1"/>
    <col min="5639" max="5639" width="38.140625" style="2" customWidth="1"/>
    <col min="5640" max="5640" width="5.85546875" style="2" customWidth="1"/>
    <col min="5641" max="5641" width="4.85546875" style="2" customWidth="1"/>
    <col min="5642" max="5888" width="9.140625" style="2"/>
    <col min="5889" max="5889" width="5.85546875" style="2" customWidth="1"/>
    <col min="5890" max="5890" width="28.42578125" style="2" customWidth="1"/>
    <col min="5891" max="5891" width="9.28515625" style="2" customWidth="1"/>
    <col min="5892" max="5892" width="23" style="2" customWidth="1"/>
    <col min="5893" max="5893" width="28.7109375" style="2" customWidth="1"/>
    <col min="5894" max="5894" width="30.5703125" style="2" customWidth="1"/>
    <col min="5895" max="5895" width="38.140625" style="2" customWidth="1"/>
    <col min="5896" max="5896" width="5.85546875" style="2" customWidth="1"/>
    <col min="5897" max="5897" width="4.85546875" style="2" customWidth="1"/>
    <col min="5898" max="6144" width="9.140625" style="2"/>
    <col min="6145" max="6145" width="5.85546875" style="2" customWidth="1"/>
    <col min="6146" max="6146" width="28.42578125" style="2" customWidth="1"/>
    <col min="6147" max="6147" width="9.28515625" style="2" customWidth="1"/>
    <col min="6148" max="6148" width="23" style="2" customWidth="1"/>
    <col min="6149" max="6149" width="28.7109375" style="2" customWidth="1"/>
    <col min="6150" max="6150" width="30.5703125" style="2" customWidth="1"/>
    <col min="6151" max="6151" width="38.140625" style="2" customWidth="1"/>
    <col min="6152" max="6152" width="5.85546875" style="2" customWidth="1"/>
    <col min="6153" max="6153" width="4.85546875" style="2" customWidth="1"/>
    <col min="6154" max="6400" width="9.140625" style="2"/>
    <col min="6401" max="6401" width="5.85546875" style="2" customWidth="1"/>
    <col min="6402" max="6402" width="28.42578125" style="2" customWidth="1"/>
    <col min="6403" max="6403" width="9.28515625" style="2" customWidth="1"/>
    <col min="6404" max="6404" width="23" style="2" customWidth="1"/>
    <col min="6405" max="6405" width="28.7109375" style="2" customWidth="1"/>
    <col min="6406" max="6406" width="30.5703125" style="2" customWidth="1"/>
    <col min="6407" max="6407" width="38.140625" style="2" customWidth="1"/>
    <col min="6408" max="6408" width="5.85546875" style="2" customWidth="1"/>
    <col min="6409" max="6409" width="4.85546875" style="2" customWidth="1"/>
    <col min="6410" max="6656" width="9.140625" style="2"/>
    <col min="6657" max="6657" width="5.85546875" style="2" customWidth="1"/>
    <col min="6658" max="6658" width="28.42578125" style="2" customWidth="1"/>
    <col min="6659" max="6659" width="9.28515625" style="2" customWidth="1"/>
    <col min="6660" max="6660" width="23" style="2" customWidth="1"/>
    <col min="6661" max="6661" width="28.7109375" style="2" customWidth="1"/>
    <col min="6662" max="6662" width="30.5703125" style="2" customWidth="1"/>
    <col min="6663" max="6663" width="38.140625" style="2" customWidth="1"/>
    <col min="6664" max="6664" width="5.85546875" style="2" customWidth="1"/>
    <col min="6665" max="6665" width="4.85546875" style="2" customWidth="1"/>
    <col min="6666" max="6912" width="9.140625" style="2"/>
    <col min="6913" max="6913" width="5.85546875" style="2" customWidth="1"/>
    <col min="6914" max="6914" width="28.42578125" style="2" customWidth="1"/>
    <col min="6915" max="6915" width="9.28515625" style="2" customWidth="1"/>
    <col min="6916" max="6916" width="23" style="2" customWidth="1"/>
    <col min="6917" max="6917" width="28.7109375" style="2" customWidth="1"/>
    <col min="6918" max="6918" width="30.5703125" style="2" customWidth="1"/>
    <col min="6919" max="6919" width="38.140625" style="2" customWidth="1"/>
    <col min="6920" max="6920" width="5.85546875" style="2" customWidth="1"/>
    <col min="6921" max="6921" width="4.85546875" style="2" customWidth="1"/>
    <col min="6922" max="7168" width="9.140625" style="2"/>
    <col min="7169" max="7169" width="5.85546875" style="2" customWidth="1"/>
    <col min="7170" max="7170" width="28.42578125" style="2" customWidth="1"/>
    <col min="7171" max="7171" width="9.28515625" style="2" customWidth="1"/>
    <col min="7172" max="7172" width="23" style="2" customWidth="1"/>
    <col min="7173" max="7173" width="28.7109375" style="2" customWidth="1"/>
    <col min="7174" max="7174" width="30.5703125" style="2" customWidth="1"/>
    <col min="7175" max="7175" width="38.140625" style="2" customWidth="1"/>
    <col min="7176" max="7176" width="5.85546875" style="2" customWidth="1"/>
    <col min="7177" max="7177" width="4.85546875" style="2" customWidth="1"/>
    <col min="7178" max="7424" width="9.140625" style="2"/>
    <col min="7425" max="7425" width="5.85546875" style="2" customWidth="1"/>
    <col min="7426" max="7426" width="28.42578125" style="2" customWidth="1"/>
    <col min="7427" max="7427" width="9.28515625" style="2" customWidth="1"/>
    <col min="7428" max="7428" width="23" style="2" customWidth="1"/>
    <col min="7429" max="7429" width="28.7109375" style="2" customWidth="1"/>
    <col min="7430" max="7430" width="30.5703125" style="2" customWidth="1"/>
    <col min="7431" max="7431" width="38.140625" style="2" customWidth="1"/>
    <col min="7432" max="7432" width="5.85546875" style="2" customWidth="1"/>
    <col min="7433" max="7433" width="4.85546875" style="2" customWidth="1"/>
    <col min="7434" max="7680" width="9.140625" style="2"/>
    <col min="7681" max="7681" width="5.85546875" style="2" customWidth="1"/>
    <col min="7682" max="7682" width="28.42578125" style="2" customWidth="1"/>
    <col min="7683" max="7683" width="9.28515625" style="2" customWidth="1"/>
    <col min="7684" max="7684" width="23" style="2" customWidth="1"/>
    <col min="7685" max="7685" width="28.7109375" style="2" customWidth="1"/>
    <col min="7686" max="7686" width="30.5703125" style="2" customWidth="1"/>
    <col min="7687" max="7687" width="38.140625" style="2" customWidth="1"/>
    <col min="7688" max="7688" width="5.85546875" style="2" customWidth="1"/>
    <col min="7689" max="7689" width="4.85546875" style="2" customWidth="1"/>
    <col min="7690" max="7936" width="9.140625" style="2"/>
    <col min="7937" max="7937" width="5.85546875" style="2" customWidth="1"/>
    <col min="7938" max="7938" width="28.42578125" style="2" customWidth="1"/>
    <col min="7939" max="7939" width="9.28515625" style="2" customWidth="1"/>
    <col min="7940" max="7940" width="23" style="2" customWidth="1"/>
    <col min="7941" max="7941" width="28.7109375" style="2" customWidth="1"/>
    <col min="7942" max="7942" width="30.5703125" style="2" customWidth="1"/>
    <col min="7943" max="7943" width="38.140625" style="2" customWidth="1"/>
    <col min="7944" max="7944" width="5.85546875" style="2" customWidth="1"/>
    <col min="7945" max="7945" width="4.85546875" style="2" customWidth="1"/>
    <col min="7946" max="8192" width="9.140625" style="2"/>
    <col min="8193" max="8193" width="5.85546875" style="2" customWidth="1"/>
    <col min="8194" max="8194" width="28.42578125" style="2" customWidth="1"/>
    <col min="8195" max="8195" width="9.28515625" style="2" customWidth="1"/>
    <col min="8196" max="8196" width="23" style="2" customWidth="1"/>
    <col min="8197" max="8197" width="28.7109375" style="2" customWidth="1"/>
    <col min="8198" max="8198" width="30.5703125" style="2" customWidth="1"/>
    <col min="8199" max="8199" width="38.140625" style="2" customWidth="1"/>
    <col min="8200" max="8200" width="5.85546875" style="2" customWidth="1"/>
    <col min="8201" max="8201" width="4.85546875" style="2" customWidth="1"/>
    <col min="8202" max="8448" width="9.140625" style="2"/>
    <col min="8449" max="8449" width="5.85546875" style="2" customWidth="1"/>
    <col min="8450" max="8450" width="28.42578125" style="2" customWidth="1"/>
    <col min="8451" max="8451" width="9.28515625" style="2" customWidth="1"/>
    <col min="8452" max="8452" width="23" style="2" customWidth="1"/>
    <col min="8453" max="8453" width="28.7109375" style="2" customWidth="1"/>
    <col min="8454" max="8454" width="30.5703125" style="2" customWidth="1"/>
    <col min="8455" max="8455" width="38.140625" style="2" customWidth="1"/>
    <col min="8456" max="8456" width="5.85546875" style="2" customWidth="1"/>
    <col min="8457" max="8457" width="4.85546875" style="2" customWidth="1"/>
    <col min="8458" max="8704" width="9.140625" style="2"/>
    <col min="8705" max="8705" width="5.85546875" style="2" customWidth="1"/>
    <col min="8706" max="8706" width="28.42578125" style="2" customWidth="1"/>
    <col min="8707" max="8707" width="9.28515625" style="2" customWidth="1"/>
    <col min="8708" max="8708" width="23" style="2" customWidth="1"/>
    <col min="8709" max="8709" width="28.7109375" style="2" customWidth="1"/>
    <col min="8710" max="8710" width="30.5703125" style="2" customWidth="1"/>
    <col min="8711" max="8711" width="38.140625" style="2" customWidth="1"/>
    <col min="8712" max="8712" width="5.85546875" style="2" customWidth="1"/>
    <col min="8713" max="8713" width="4.85546875" style="2" customWidth="1"/>
    <col min="8714" max="8960" width="9.140625" style="2"/>
    <col min="8961" max="8961" width="5.85546875" style="2" customWidth="1"/>
    <col min="8962" max="8962" width="28.42578125" style="2" customWidth="1"/>
    <col min="8963" max="8963" width="9.28515625" style="2" customWidth="1"/>
    <col min="8964" max="8964" width="23" style="2" customWidth="1"/>
    <col min="8965" max="8965" width="28.7109375" style="2" customWidth="1"/>
    <col min="8966" max="8966" width="30.5703125" style="2" customWidth="1"/>
    <col min="8967" max="8967" width="38.140625" style="2" customWidth="1"/>
    <col min="8968" max="8968" width="5.85546875" style="2" customWidth="1"/>
    <col min="8969" max="8969" width="4.85546875" style="2" customWidth="1"/>
    <col min="8970" max="9216" width="9.140625" style="2"/>
    <col min="9217" max="9217" width="5.85546875" style="2" customWidth="1"/>
    <col min="9218" max="9218" width="28.42578125" style="2" customWidth="1"/>
    <col min="9219" max="9219" width="9.28515625" style="2" customWidth="1"/>
    <col min="9220" max="9220" width="23" style="2" customWidth="1"/>
    <col min="9221" max="9221" width="28.7109375" style="2" customWidth="1"/>
    <col min="9222" max="9222" width="30.5703125" style="2" customWidth="1"/>
    <col min="9223" max="9223" width="38.140625" style="2" customWidth="1"/>
    <col min="9224" max="9224" width="5.85546875" style="2" customWidth="1"/>
    <col min="9225" max="9225" width="4.85546875" style="2" customWidth="1"/>
    <col min="9226" max="9472" width="9.140625" style="2"/>
    <col min="9473" max="9473" width="5.85546875" style="2" customWidth="1"/>
    <col min="9474" max="9474" width="28.42578125" style="2" customWidth="1"/>
    <col min="9475" max="9475" width="9.28515625" style="2" customWidth="1"/>
    <col min="9476" max="9476" width="23" style="2" customWidth="1"/>
    <col min="9477" max="9477" width="28.7109375" style="2" customWidth="1"/>
    <col min="9478" max="9478" width="30.5703125" style="2" customWidth="1"/>
    <col min="9479" max="9479" width="38.140625" style="2" customWidth="1"/>
    <col min="9480" max="9480" width="5.85546875" style="2" customWidth="1"/>
    <col min="9481" max="9481" width="4.85546875" style="2" customWidth="1"/>
    <col min="9482" max="9728" width="9.140625" style="2"/>
    <col min="9729" max="9729" width="5.85546875" style="2" customWidth="1"/>
    <col min="9730" max="9730" width="28.42578125" style="2" customWidth="1"/>
    <col min="9731" max="9731" width="9.28515625" style="2" customWidth="1"/>
    <col min="9732" max="9732" width="23" style="2" customWidth="1"/>
    <col min="9733" max="9733" width="28.7109375" style="2" customWidth="1"/>
    <col min="9734" max="9734" width="30.5703125" style="2" customWidth="1"/>
    <col min="9735" max="9735" width="38.140625" style="2" customWidth="1"/>
    <col min="9736" max="9736" width="5.85546875" style="2" customWidth="1"/>
    <col min="9737" max="9737" width="4.85546875" style="2" customWidth="1"/>
    <col min="9738" max="9984" width="9.140625" style="2"/>
    <col min="9985" max="9985" width="5.85546875" style="2" customWidth="1"/>
    <col min="9986" max="9986" width="28.42578125" style="2" customWidth="1"/>
    <col min="9987" max="9987" width="9.28515625" style="2" customWidth="1"/>
    <col min="9988" max="9988" width="23" style="2" customWidth="1"/>
    <col min="9989" max="9989" width="28.7109375" style="2" customWidth="1"/>
    <col min="9990" max="9990" width="30.5703125" style="2" customWidth="1"/>
    <col min="9991" max="9991" width="38.140625" style="2" customWidth="1"/>
    <col min="9992" max="9992" width="5.85546875" style="2" customWidth="1"/>
    <col min="9993" max="9993" width="4.85546875" style="2" customWidth="1"/>
    <col min="9994" max="10240" width="9.140625" style="2"/>
    <col min="10241" max="10241" width="5.85546875" style="2" customWidth="1"/>
    <col min="10242" max="10242" width="28.42578125" style="2" customWidth="1"/>
    <col min="10243" max="10243" width="9.28515625" style="2" customWidth="1"/>
    <col min="10244" max="10244" width="23" style="2" customWidth="1"/>
    <col min="10245" max="10245" width="28.7109375" style="2" customWidth="1"/>
    <col min="10246" max="10246" width="30.5703125" style="2" customWidth="1"/>
    <col min="10247" max="10247" width="38.140625" style="2" customWidth="1"/>
    <col min="10248" max="10248" width="5.85546875" style="2" customWidth="1"/>
    <col min="10249" max="10249" width="4.85546875" style="2" customWidth="1"/>
    <col min="10250" max="10496" width="9.140625" style="2"/>
    <col min="10497" max="10497" width="5.85546875" style="2" customWidth="1"/>
    <col min="10498" max="10498" width="28.42578125" style="2" customWidth="1"/>
    <col min="10499" max="10499" width="9.28515625" style="2" customWidth="1"/>
    <col min="10500" max="10500" width="23" style="2" customWidth="1"/>
    <col min="10501" max="10501" width="28.7109375" style="2" customWidth="1"/>
    <col min="10502" max="10502" width="30.5703125" style="2" customWidth="1"/>
    <col min="10503" max="10503" width="38.140625" style="2" customWidth="1"/>
    <col min="10504" max="10504" width="5.85546875" style="2" customWidth="1"/>
    <col min="10505" max="10505" width="4.85546875" style="2" customWidth="1"/>
    <col min="10506" max="10752" width="9.140625" style="2"/>
    <col min="10753" max="10753" width="5.85546875" style="2" customWidth="1"/>
    <col min="10754" max="10754" width="28.42578125" style="2" customWidth="1"/>
    <col min="10755" max="10755" width="9.28515625" style="2" customWidth="1"/>
    <col min="10756" max="10756" width="23" style="2" customWidth="1"/>
    <col min="10757" max="10757" width="28.7109375" style="2" customWidth="1"/>
    <col min="10758" max="10758" width="30.5703125" style="2" customWidth="1"/>
    <col min="10759" max="10759" width="38.140625" style="2" customWidth="1"/>
    <col min="10760" max="10760" width="5.85546875" style="2" customWidth="1"/>
    <col min="10761" max="10761" width="4.85546875" style="2" customWidth="1"/>
    <col min="10762" max="11008" width="9.140625" style="2"/>
    <col min="11009" max="11009" width="5.85546875" style="2" customWidth="1"/>
    <col min="11010" max="11010" width="28.42578125" style="2" customWidth="1"/>
    <col min="11011" max="11011" width="9.28515625" style="2" customWidth="1"/>
    <col min="11012" max="11012" width="23" style="2" customWidth="1"/>
    <col min="11013" max="11013" width="28.7109375" style="2" customWidth="1"/>
    <col min="11014" max="11014" width="30.5703125" style="2" customWidth="1"/>
    <col min="11015" max="11015" width="38.140625" style="2" customWidth="1"/>
    <col min="11016" max="11016" width="5.85546875" style="2" customWidth="1"/>
    <col min="11017" max="11017" width="4.85546875" style="2" customWidth="1"/>
    <col min="11018" max="11264" width="9.140625" style="2"/>
    <col min="11265" max="11265" width="5.85546875" style="2" customWidth="1"/>
    <col min="11266" max="11266" width="28.42578125" style="2" customWidth="1"/>
    <col min="11267" max="11267" width="9.28515625" style="2" customWidth="1"/>
    <col min="11268" max="11268" width="23" style="2" customWidth="1"/>
    <col min="11269" max="11269" width="28.7109375" style="2" customWidth="1"/>
    <col min="11270" max="11270" width="30.5703125" style="2" customWidth="1"/>
    <col min="11271" max="11271" width="38.140625" style="2" customWidth="1"/>
    <col min="11272" max="11272" width="5.85546875" style="2" customWidth="1"/>
    <col min="11273" max="11273" width="4.85546875" style="2" customWidth="1"/>
    <col min="11274" max="11520" width="9.140625" style="2"/>
    <col min="11521" max="11521" width="5.85546875" style="2" customWidth="1"/>
    <col min="11522" max="11522" width="28.42578125" style="2" customWidth="1"/>
    <col min="11523" max="11523" width="9.28515625" style="2" customWidth="1"/>
    <col min="11524" max="11524" width="23" style="2" customWidth="1"/>
    <col min="11525" max="11525" width="28.7109375" style="2" customWidth="1"/>
    <col min="11526" max="11526" width="30.5703125" style="2" customWidth="1"/>
    <col min="11527" max="11527" width="38.140625" style="2" customWidth="1"/>
    <col min="11528" max="11528" width="5.85546875" style="2" customWidth="1"/>
    <col min="11529" max="11529" width="4.85546875" style="2" customWidth="1"/>
    <col min="11530" max="11776" width="9.140625" style="2"/>
    <col min="11777" max="11777" width="5.85546875" style="2" customWidth="1"/>
    <col min="11778" max="11778" width="28.42578125" style="2" customWidth="1"/>
    <col min="11779" max="11779" width="9.28515625" style="2" customWidth="1"/>
    <col min="11780" max="11780" width="23" style="2" customWidth="1"/>
    <col min="11781" max="11781" width="28.7109375" style="2" customWidth="1"/>
    <col min="11782" max="11782" width="30.5703125" style="2" customWidth="1"/>
    <col min="11783" max="11783" width="38.140625" style="2" customWidth="1"/>
    <col min="11784" max="11784" width="5.85546875" style="2" customWidth="1"/>
    <col min="11785" max="11785" width="4.85546875" style="2" customWidth="1"/>
    <col min="11786" max="12032" width="9.140625" style="2"/>
    <col min="12033" max="12033" width="5.85546875" style="2" customWidth="1"/>
    <col min="12034" max="12034" width="28.42578125" style="2" customWidth="1"/>
    <col min="12035" max="12035" width="9.28515625" style="2" customWidth="1"/>
    <col min="12036" max="12036" width="23" style="2" customWidth="1"/>
    <col min="12037" max="12037" width="28.7109375" style="2" customWidth="1"/>
    <col min="12038" max="12038" width="30.5703125" style="2" customWidth="1"/>
    <col min="12039" max="12039" width="38.140625" style="2" customWidth="1"/>
    <col min="12040" max="12040" width="5.85546875" style="2" customWidth="1"/>
    <col min="12041" max="12041" width="4.85546875" style="2" customWidth="1"/>
    <col min="12042" max="12288" width="9.140625" style="2"/>
    <col min="12289" max="12289" width="5.85546875" style="2" customWidth="1"/>
    <col min="12290" max="12290" width="28.42578125" style="2" customWidth="1"/>
    <col min="12291" max="12291" width="9.28515625" style="2" customWidth="1"/>
    <col min="12292" max="12292" width="23" style="2" customWidth="1"/>
    <col min="12293" max="12293" width="28.7109375" style="2" customWidth="1"/>
    <col min="12294" max="12294" width="30.5703125" style="2" customWidth="1"/>
    <col min="12295" max="12295" width="38.140625" style="2" customWidth="1"/>
    <col min="12296" max="12296" width="5.85546875" style="2" customWidth="1"/>
    <col min="12297" max="12297" width="4.85546875" style="2" customWidth="1"/>
    <col min="12298" max="12544" width="9.140625" style="2"/>
    <col min="12545" max="12545" width="5.85546875" style="2" customWidth="1"/>
    <col min="12546" max="12546" width="28.42578125" style="2" customWidth="1"/>
    <col min="12547" max="12547" width="9.28515625" style="2" customWidth="1"/>
    <col min="12548" max="12548" width="23" style="2" customWidth="1"/>
    <col min="12549" max="12549" width="28.7109375" style="2" customWidth="1"/>
    <col min="12550" max="12550" width="30.5703125" style="2" customWidth="1"/>
    <col min="12551" max="12551" width="38.140625" style="2" customWidth="1"/>
    <col min="12552" max="12552" width="5.85546875" style="2" customWidth="1"/>
    <col min="12553" max="12553" width="4.85546875" style="2" customWidth="1"/>
    <col min="12554" max="12800" width="9.140625" style="2"/>
    <col min="12801" max="12801" width="5.85546875" style="2" customWidth="1"/>
    <col min="12802" max="12802" width="28.42578125" style="2" customWidth="1"/>
    <col min="12803" max="12803" width="9.28515625" style="2" customWidth="1"/>
    <col min="12804" max="12804" width="23" style="2" customWidth="1"/>
    <col min="12805" max="12805" width="28.7109375" style="2" customWidth="1"/>
    <col min="12806" max="12806" width="30.5703125" style="2" customWidth="1"/>
    <col min="12807" max="12807" width="38.140625" style="2" customWidth="1"/>
    <col min="12808" max="12808" width="5.85546875" style="2" customWidth="1"/>
    <col min="12809" max="12809" width="4.85546875" style="2" customWidth="1"/>
    <col min="12810" max="13056" width="9.140625" style="2"/>
    <col min="13057" max="13057" width="5.85546875" style="2" customWidth="1"/>
    <col min="13058" max="13058" width="28.42578125" style="2" customWidth="1"/>
    <col min="13059" max="13059" width="9.28515625" style="2" customWidth="1"/>
    <col min="13060" max="13060" width="23" style="2" customWidth="1"/>
    <col min="13061" max="13061" width="28.7109375" style="2" customWidth="1"/>
    <col min="13062" max="13062" width="30.5703125" style="2" customWidth="1"/>
    <col min="13063" max="13063" width="38.140625" style="2" customWidth="1"/>
    <col min="13064" max="13064" width="5.85546875" style="2" customWidth="1"/>
    <col min="13065" max="13065" width="4.85546875" style="2" customWidth="1"/>
    <col min="13066" max="13312" width="9.140625" style="2"/>
    <col min="13313" max="13313" width="5.85546875" style="2" customWidth="1"/>
    <col min="13314" max="13314" width="28.42578125" style="2" customWidth="1"/>
    <col min="13315" max="13315" width="9.28515625" style="2" customWidth="1"/>
    <col min="13316" max="13316" width="23" style="2" customWidth="1"/>
    <col min="13317" max="13317" width="28.7109375" style="2" customWidth="1"/>
    <col min="13318" max="13318" width="30.5703125" style="2" customWidth="1"/>
    <col min="13319" max="13319" width="38.140625" style="2" customWidth="1"/>
    <col min="13320" max="13320" width="5.85546875" style="2" customWidth="1"/>
    <col min="13321" max="13321" width="4.85546875" style="2" customWidth="1"/>
    <col min="13322" max="13568" width="9.140625" style="2"/>
    <col min="13569" max="13569" width="5.85546875" style="2" customWidth="1"/>
    <col min="13570" max="13570" width="28.42578125" style="2" customWidth="1"/>
    <col min="13571" max="13571" width="9.28515625" style="2" customWidth="1"/>
    <col min="13572" max="13572" width="23" style="2" customWidth="1"/>
    <col min="13573" max="13573" width="28.7109375" style="2" customWidth="1"/>
    <col min="13574" max="13574" width="30.5703125" style="2" customWidth="1"/>
    <col min="13575" max="13575" width="38.140625" style="2" customWidth="1"/>
    <col min="13576" max="13576" width="5.85546875" style="2" customWidth="1"/>
    <col min="13577" max="13577" width="4.85546875" style="2" customWidth="1"/>
    <col min="13578" max="13824" width="9.140625" style="2"/>
    <col min="13825" max="13825" width="5.85546875" style="2" customWidth="1"/>
    <col min="13826" max="13826" width="28.42578125" style="2" customWidth="1"/>
    <col min="13827" max="13827" width="9.28515625" style="2" customWidth="1"/>
    <col min="13828" max="13828" width="23" style="2" customWidth="1"/>
    <col min="13829" max="13829" width="28.7109375" style="2" customWidth="1"/>
    <col min="13830" max="13830" width="30.5703125" style="2" customWidth="1"/>
    <col min="13831" max="13831" width="38.140625" style="2" customWidth="1"/>
    <col min="13832" max="13832" width="5.85546875" style="2" customWidth="1"/>
    <col min="13833" max="13833" width="4.85546875" style="2" customWidth="1"/>
    <col min="13834" max="14080" width="9.140625" style="2"/>
    <col min="14081" max="14081" width="5.85546875" style="2" customWidth="1"/>
    <col min="14082" max="14082" width="28.42578125" style="2" customWidth="1"/>
    <col min="14083" max="14083" width="9.28515625" style="2" customWidth="1"/>
    <col min="14084" max="14084" width="23" style="2" customWidth="1"/>
    <col min="14085" max="14085" width="28.7109375" style="2" customWidth="1"/>
    <col min="14086" max="14086" width="30.5703125" style="2" customWidth="1"/>
    <col min="14087" max="14087" width="38.140625" style="2" customWidth="1"/>
    <col min="14088" max="14088" width="5.85546875" style="2" customWidth="1"/>
    <col min="14089" max="14089" width="4.85546875" style="2" customWidth="1"/>
    <col min="14090" max="14336" width="9.140625" style="2"/>
    <col min="14337" max="14337" width="5.85546875" style="2" customWidth="1"/>
    <col min="14338" max="14338" width="28.42578125" style="2" customWidth="1"/>
    <col min="14339" max="14339" width="9.28515625" style="2" customWidth="1"/>
    <col min="14340" max="14340" width="23" style="2" customWidth="1"/>
    <col min="14341" max="14341" width="28.7109375" style="2" customWidth="1"/>
    <col min="14342" max="14342" width="30.5703125" style="2" customWidth="1"/>
    <col min="14343" max="14343" width="38.140625" style="2" customWidth="1"/>
    <col min="14344" max="14344" width="5.85546875" style="2" customWidth="1"/>
    <col min="14345" max="14345" width="4.85546875" style="2" customWidth="1"/>
    <col min="14346" max="14592" width="9.140625" style="2"/>
    <col min="14593" max="14593" width="5.85546875" style="2" customWidth="1"/>
    <col min="14594" max="14594" width="28.42578125" style="2" customWidth="1"/>
    <col min="14595" max="14595" width="9.28515625" style="2" customWidth="1"/>
    <col min="14596" max="14596" width="23" style="2" customWidth="1"/>
    <col min="14597" max="14597" width="28.7109375" style="2" customWidth="1"/>
    <col min="14598" max="14598" width="30.5703125" style="2" customWidth="1"/>
    <col min="14599" max="14599" width="38.140625" style="2" customWidth="1"/>
    <col min="14600" max="14600" width="5.85546875" style="2" customWidth="1"/>
    <col min="14601" max="14601" width="4.85546875" style="2" customWidth="1"/>
    <col min="14602" max="14848" width="9.140625" style="2"/>
    <col min="14849" max="14849" width="5.85546875" style="2" customWidth="1"/>
    <col min="14850" max="14850" width="28.42578125" style="2" customWidth="1"/>
    <col min="14851" max="14851" width="9.28515625" style="2" customWidth="1"/>
    <col min="14852" max="14852" width="23" style="2" customWidth="1"/>
    <col min="14853" max="14853" width="28.7109375" style="2" customWidth="1"/>
    <col min="14854" max="14854" width="30.5703125" style="2" customWidth="1"/>
    <col min="14855" max="14855" width="38.140625" style="2" customWidth="1"/>
    <col min="14856" max="14856" width="5.85546875" style="2" customWidth="1"/>
    <col min="14857" max="14857" width="4.85546875" style="2" customWidth="1"/>
    <col min="14858" max="15104" width="9.140625" style="2"/>
    <col min="15105" max="15105" width="5.85546875" style="2" customWidth="1"/>
    <col min="15106" max="15106" width="28.42578125" style="2" customWidth="1"/>
    <col min="15107" max="15107" width="9.28515625" style="2" customWidth="1"/>
    <col min="15108" max="15108" width="23" style="2" customWidth="1"/>
    <col min="15109" max="15109" width="28.7109375" style="2" customWidth="1"/>
    <col min="15110" max="15110" width="30.5703125" style="2" customWidth="1"/>
    <col min="15111" max="15111" width="38.140625" style="2" customWidth="1"/>
    <col min="15112" max="15112" width="5.85546875" style="2" customWidth="1"/>
    <col min="15113" max="15113" width="4.85546875" style="2" customWidth="1"/>
    <col min="15114" max="15360" width="9.140625" style="2"/>
    <col min="15361" max="15361" width="5.85546875" style="2" customWidth="1"/>
    <col min="15362" max="15362" width="28.42578125" style="2" customWidth="1"/>
    <col min="15363" max="15363" width="9.28515625" style="2" customWidth="1"/>
    <col min="15364" max="15364" width="23" style="2" customWidth="1"/>
    <col min="15365" max="15365" width="28.7109375" style="2" customWidth="1"/>
    <col min="15366" max="15366" width="30.5703125" style="2" customWidth="1"/>
    <col min="15367" max="15367" width="38.140625" style="2" customWidth="1"/>
    <col min="15368" max="15368" width="5.85546875" style="2" customWidth="1"/>
    <col min="15369" max="15369" width="4.85546875" style="2" customWidth="1"/>
    <col min="15370" max="15616" width="9.140625" style="2"/>
    <col min="15617" max="15617" width="5.85546875" style="2" customWidth="1"/>
    <col min="15618" max="15618" width="28.42578125" style="2" customWidth="1"/>
    <col min="15619" max="15619" width="9.28515625" style="2" customWidth="1"/>
    <col min="15620" max="15620" width="23" style="2" customWidth="1"/>
    <col min="15621" max="15621" width="28.7109375" style="2" customWidth="1"/>
    <col min="15622" max="15622" width="30.5703125" style="2" customWidth="1"/>
    <col min="15623" max="15623" width="38.140625" style="2" customWidth="1"/>
    <col min="15624" max="15624" width="5.85546875" style="2" customWidth="1"/>
    <col min="15625" max="15625" width="4.85546875" style="2" customWidth="1"/>
    <col min="15626" max="15872" width="9.140625" style="2"/>
    <col min="15873" max="15873" width="5.85546875" style="2" customWidth="1"/>
    <col min="15874" max="15874" width="28.42578125" style="2" customWidth="1"/>
    <col min="15875" max="15875" width="9.28515625" style="2" customWidth="1"/>
    <col min="15876" max="15876" width="23" style="2" customWidth="1"/>
    <col min="15877" max="15877" width="28.7109375" style="2" customWidth="1"/>
    <col min="15878" max="15878" width="30.5703125" style="2" customWidth="1"/>
    <col min="15879" max="15879" width="38.140625" style="2" customWidth="1"/>
    <col min="15880" max="15880" width="5.85546875" style="2" customWidth="1"/>
    <col min="15881" max="15881" width="4.85546875" style="2" customWidth="1"/>
    <col min="15882" max="16128" width="9.140625" style="2"/>
    <col min="16129" max="16129" width="5.85546875" style="2" customWidth="1"/>
    <col min="16130" max="16130" width="28.42578125" style="2" customWidth="1"/>
    <col min="16131" max="16131" width="9.28515625" style="2" customWidth="1"/>
    <col min="16132" max="16132" width="23" style="2" customWidth="1"/>
    <col min="16133" max="16133" width="28.7109375" style="2" customWidth="1"/>
    <col min="16134" max="16134" width="30.5703125" style="2" customWidth="1"/>
    <col min="16135" max="16135" width="38.140625" style="2" customWidth="1"/>
    <col min="16136" max="16136" width="5.85546875" style="2" customWidth="1"/>
    <col min="16137" max="16137" width="4.85546875" style="2" customWidth="1"/>
    <col min="16138" max="16384" width="9.140625" style="2"/>
  </cols>
  <sheetData>
    <row r="1" spans="1:8" ht="15">
      <c r="A1" s="1"/>
    </row>
    <row r="2" spans="1:8" ht="15">
      <c r="A2" s="1" t="s">
        <v>0</v>
      </c>
      <c r="B2" s="3" t="s">
        <v>1</v>
      </c>
      <c r="G2" s="3" t="s">
        <v>2</v>
      </c>
    </row>
    <row r="3" spans="1:8" ht="15">
      <c r="A3" s="1"/>
      <c r="B3" s="4" t="s">
        <v>38</v>
      </c>
      <c r="C3" s="5"/>
      <c r="G3" s="4" t="s">
        <v>41</v>
      </c>
    </row>
    <row r="4" spans="1:8" ht="14.25">
      <c r="B4" s="6" t="s">
        <v>37</v>
      </c>
      <c r="C4" s="7"/>
      <c r="G4" s="6" t="s">
        <v>841</v>
      </c>
    </row>
    <row r="5" spans="1:8" ht="14.25">
      <c r="B5" s="6" t="s">
        <v>3</v>
      </c>
      <c r="C5" s="7"/>
      <c r="G5" s="6" t="s">
        <v>842</v>
      </c>
    </row>
    <row r="6" spans="1:8" ht="14.25">
      <c r="B6" s="6"/>
      <c r="C6" s="7"/>
      <c r="G6" s="6" t="s">
        <v>42</v>
      </c>
    </row>
    <row r="7" spans="1:8" ht="14.25">
      <c r="B7" s="6"/>
      <c r="C7" s="7"/>
      <c r="G7" s="6" t="s">
        <v>43</v>
      </c>
    </row>
    <row r="8" spans="1:8" ht="14.25">
      <c r="G8" s="6" t="s">
        <v>44</v>
      </c>
    </row>
    <row r="9" spans="1:8" ht="33.75">
      <c r="A9" s="8"/>
      <c r="B9" s="8"/>
      <c r="C9" s="8"/>
      <c r="D9" s="231" t="s">
        <v>4</v>
      </c>
      <c r="E9" s="231"/>
      <c r="F9" s="231"/>
      <c r="G9" s="9"/>
      <c r="H9" s="10"/>
    </row>
    <row r="10" spans="1:8" ht="20.100000000000001" customHeight="1">
      <c r="A10" s="11"/>
      <c r="B10" s="12"/>
      <c r="C10" s="12"/>
      <c r="D10" s="36"/>
      <c r="E10" s="37"/>
      <c r="F10" s="37"/>
      <c r="G10" s="37"/>
      <c r="H10" s="37"/>
    </row>
    <row r="11" spans="1:8" ht="20.100000000000001" customHeight="1">
      <c r="A11" s="13"/>
      <c r="B11" s="14" t="s">
        <v>5</v>
      </c>
      <c r="C11" s="15"/>
      <c r="D11" s="33" t="s">
        <v>45</v>
      </c>
      <c r="E11" s="16"/>
      <c r="F11" s="10"/>
      <c r="G11" s="10"/>
      <c r="H11" s="10"/>
    </row>
    <row r="12" spans="1:8" ht="20.100000000000001" customHeight="1">
      <c r="A12" s="17"/>
      <c r="B12" s="14" t="s">
        <v>6</v>
      </c>
      <c r="C12" s="15"/>
      <c r="D12" s="33" t="s">
        <v>7</v>
      </c>
      <c r="E12" s="15"/>
      <c r="F12" s="18"/>
      <c r="G12" s="18"/>
      <c r="H12" s="19"/>
    </row>
    <row r="13" spans="1:8" ht="20.100000000000001" customHeight="1">
      <c r="B13" s="14" t="s">
        <v>8</v>
      </c>
      <c r="C13" s="15"/>
      <c r="D13" s="33" t="s">
        <v>46</v>
      </c>
      <c r="E13" s="15"/>
      <c r="F13" s="18"/>
      <c r="G13" s="18"/>
    </row>
    <row r="14" spans="1:8" ht="20.100000000000001" customHeight="1">
      <c r="B14" s="14" t="s">
        <v>9</v>
      </c>
      <c r="C14" s="15"/>
      <c r="D14" s="34" t="s">
        <v>47</v>
      </c>
      <c r="E14" s="15"/>
      <c r="F14" s="18"/>
      <c r="G14" s="18"/>
    </row>
    <row r="15" spans="1:8" ht="20.100000000000001" customHeight="1">
      <c r="B15" s="14" t="s">
        <v>10</v>
      </c>
      <c r="C15" s="15"/>
      <c r="D15" s="35">
        <v>44966</v>
      </c>
      <c r="E15" s="15"/>
      <c r="F15" s="18"/>
      <c r="G15" s="18"/>
    </row>
    <row r="16" spans="1:8" ht="20.100000000000001" customHeight="1">
      <c r="B16" s="20" t="s">
        <v>11</v>
      </c>
      <c r="C16" s="21"/>
      <c r="D16" s="20" t="s">
        <v>12</v>
      </c>
      <c r="E16" s="22"/>
      <c r="F16" s="22" t="s">
        <v>13</v>
      </c>
      <c r="G16" s="22"/>
    </row>
    <row r="17" spans="2:7" ht="20.100000000000001" customHeight="1">
      <c r="B17" s="18"/>
      <c r="C17" s="18"/>
      <c r="D17" s="18"/>
      <c r="E17" s="18"/>
      <c r="F17" s="18"/>
      <c r="G17" s="18"/>
    </row>
    <row r="18" spans="2:7" ht="41.25" customHeight="1">
      <c r="B18" s="24" t="s">
        <v>15</v>
      </c>
      <c r="C18" s="236" t="s">
        <v>840</v>
      </c>
      <c r="D18" s="237"/>
      <c r="E18" s="237"/>
      <c r="F18" s="237"/>
      <c r="G18" s="238"/>
    </row>
    <row r="19" spans="2:7" ht="51" customHeight="1">
      <c r="B19" s="245" t="s">
        <v>14</v>
      </c>
      <c r="C19" s="242" t="s">
        <v>843</v>
      </c>
      <c r="D19" s="243"/>
      <c r="E19" s="243"/>
      <c r="F19" s="243"/>
      <c r="G19" s="244"/>
    </row>
    <row r="20" spans="2:7" ht="20.25" customHeight="1">
      <c r="B20" s="246"/>
      <c r="C20" s="221" t="s">
        <v>845</v>
      </c>
      <c r="D20" s="222"/>
      <c r="E20" s="222"/>
      <c r="F20" s="222"/>
      <c r="G20" s="223"/>
    </row>
    <row r="21" spans="2:7" ht="15.75">
      <c r="B21" s="246"/>
      <c r="C21" s="221" t="s">
        <v>846</v>
      </c>
      <c r="D21" s="222"/>
      <c r="E21" s="222"/>
      <c r="F21" s="222"/>
      <c r="G21" s="223"/>
    </row>
    <row r="22" spans="2:7" ht="15.75">
      <c r="B22" s="246"/>
      <c r="C22" s="221" t="s">
        <v>853</v>
      </c>
      <c r="D22" s="222"/>
      <c r="E22" s="222"/>
      <c r="F22" s="222"/>
      <c r="G22" s="223"/>
    </row>
    <row r="23" spans="2:7" ht="15.75">
      <c r="B23" s="246"/>
      <c r="C23" s="221" t="s">
        <v>847</v>
      </c>
      <c r="D23" s="222"/>
      <c r="E23" s="222"/>
      <c r="F23" s="222"/>
      <c r="G23" s="223"/>
    </row>
    <row r="24" spans="2:7" ht="15.75">
      <c r="B24" s="246"/>
      <c r="C24" s="221" t="s">
        <v>848</v>
      </c>
      <c r="D24" s="222"/>
      <c r="E24" s="222"/>
      <c r="F24" s="222"/>
      <c r="G24" s="223"/>
    </row>
    <row r="25" spans="2:7" ht="15.75">
      <c r="B25" s="246"/>
      <c r="C25" s="221" t="s">
        <v>858</v>
      </c>
      <c r="D25" s="222"/>
      <c r="E25" s="222"/>
      <c r="F25" s="222"/>
      <c r="G25" s="223"/>
    </row>
    <row r="26" spans="2:7" ht="15.75">
      <c r="B26" s="246"/>
      <c r="C26" s="221" t="s">
        <v>849</v>
      </c>
      <c r="D26" s="222"/>
      <c r="E26" s="222"/>
      <c r="F26" s="222"/>
      <c r="G26" s="223"/>
    </row>
    <row r="27" spans="2:7" ht="15.75">
      <c r="B27" s="246"/>
      <c r="C27" s="221" t="s">
        <v>850</v>
      </c>
      <c r="D27" s="222"/>
      <c r="E27" s="222"/>
      <c r="F27" s="222"/>
      <c r="G27" s="223"/>
    </row>
    <row r="28" spans="2:7" ht="15.75">
      <c r="B28" s="246"/>
      <c r="C28" s="221" t="s">
        <v>851</v>
      </c>
      <c r="D28" s="222"/>
      <c r="E28" s="222"/>
      <c r="F28" s="222"/>
      <c r="G28" s="223"/>
    </row>
    <row r="29" spans="2:7" ht="15.75">
      <c r="B29" s="246"/>
      <c r="C29" s="221" t="s">
        <v>852</v>
      </c>
      <c r="D29" s="222"/>
      <c r="E29" s="222"/>
      <c r="F29" s="222"/>
      <c r="G29" s="223"/>
    </row>
    <row r="30" spans="2:7" ht="15.75">
      <c r="B30" s="246"/>
      <c r="C30" s="221" t="s">
        <v>854</v>
      </c>
      <c r="D30" s="222"/>
      <c r="E30" s="222"/>
      <c r="F30" s="222"/>
      <c r="G30" s="223"/>
    </row>
    <row r="31" spans="2:7" ht="15.75">
      <c r="B31" s="246"/>
      <c r="C31" s="221" t="s">
        <v>855</v>
      </c>
      <c r="D31" s="222"/>
      <c r="E31" s="222"/>
      <c r="F31" s="222"/>
      <c r="G31" s="223"/>
    </row>
    <row r="32" spans="2:7" ht="15.75">
      <c r="B32" s="246"/>
      <c r="C32" s="221" t="s">
        <v>856</v>
      </c>
      <c r="D32" s="222"/>
      <c r="E32" s="222"/>
      <c r="F32" s="222"/>
      <c r="G32" s="223"/>
    </row>
    <row r="33" spans="2:7" ht="15.75">
      <c r="B33" s="246"/>
      <c r="C33" s="221" t="s">
        <v>857</v>
      </c>
      <c r="D33" s="222"/>
      <c r="E33" s="222"/>
      <c r="F33" s="222"/>
      <c r="G33" s="223"/>
    </row>
    <row r="34" spans="2:7" ht="15.75">
      <c r="B34" s="246"/>
      <c r="C34" s="221" t="s">
        <v>859</v>
      </c>
      <c r="D34" s="222"/>
      <c r="E34" s="222"/>
      <c r="F34" s="222"/>
      <c r="G34" s="223"/>
    </row>
    <row r="35" spans="2:7" ht="15.75">
      <c r="B35" s="246"/>
      <c r="C35" s="221" t="s">
        <v>860</v>
      </c>
      <c r="D35" s="222"/>
      <c r="E35" s="222"/>
      <c r="F35" s="222"/>
      <c r="G35" s="223"/>
    </row>
    <row r="36" spans="2:7" ht="15.75">
      <c r="B36" s="246"/>
      <c r="C36" s="221" t="s">
        <v>861</v>
      </c>
      <c r="D36" s="222"/>
      <c r="E36" s="222"/>
      <c r="F36" s="222"/>
      <c r="G36" s="223"/>
    </row>
    <row r="37" spans="2:7" ht="15.75">
      <c r="B37" s="246"/>
      <c r="C37" s="221" t="s">
        <v>862</v>
      </c>
      <c r="D37" s="222"/>
      <c r="E37" s="222"/>
      <c r="F37" s="222"/>
      <c r="G37" s="223"/>
    </row>
    <row r="38" spans="2:7" ht="15.75">
      <c r="B38" s="246"/>
      <c r="C38" s="221" t="s">
        <v>863</v>
      </c>
      <c r="D38" s="222"/>
      <c r="E38" s="222"/>
      <c r="F38" s="222"/>
      <c r="G38" s="223"/>
    </row>
    <row r="39" spans="2:7" ht="15.75">
      <c r="B39" s="246"/>
      <c r="C39" s="221" t="s">
        <v>864</v>
      </c>
      <c r="D39" s="222"/>
      <c r="E39" s="222"/>
      <c r="F39" s="222"/>
      <c r="G39" s="223"/>
    </row>
    <row r="40" spans="2:7" ht="45" customHeight="1">
      <c r="B40" s="247"/>
      <c r="C40" s="239" t="s">
        <v>844</v>
      </c>
      <c r="D40" s="240"/>
      <c r="E40" s="240"/>
      <c r="F40" s="240"/>
      <c r="G40" s="241"/>
    </row>
    <row r="41" spans="2:7" ht="20.100000000000001" customHeight="1">
      <c r="B41" s="25"/>
      <c r="C41" s="25"/>
      <c r="D41" s="25"/>
      <c r="E41" s="25"/>
      <c r="F41" s="25"/>
      <c r="G41" s="25"/>
    </row>
    <row r="42" spans="2:7" ht="21.95" customHeight="1">
      <c r="B42" s="232" t="s">
        <v>16</v>
      </c>
      <c r="C42" s="232"/>
      <c r="D42" s="232"/>
      <c r="E42" s="31" t="s">
        <v>17</v>
      </c>
      <c r="F42" s="31" t="s">
        <v>18</v>
      </c>
      <c r="G42" s="26" t="s">
        <v>19</v>
      </c>
    </row>
    <row r="43" spans="2:7" ht="21.95" customHeight="1">
      <c r="B43" s="232" t="s">
        <v>20</v>
      </c>
      <c r="C43" s="232"/>
      <c r="D43" s="232"/>
      <c r="E43" s="29">
        <v>738991.14</v>
      </c>
      <c r="F43" s="29">
        <v>-341069.8</v>
      </c>
      <c r="G43" s="30">
        <f>E43+F43</f>
        <v>397921.34</v>
      </c>
    </row>
    <row r="44" spans="2:7" ht="21.95" customHeight="1">
      <c r="B44" s="232" t="s">
        <v>21</v>
      </c>
      <c r="C44" s="232"/>
      <c r="D44" s="232"/>
      <c r="E44" s="29">
        <f>0.21*E43</f>
        <v>155188.13939999999</v>
      </c>
      <c r="F44" s="29">
        <f>0.21*F43</f>
        <v>-71624.657999999996</v>
      </c>
      <c r="G44" s="30">
        <f>0.21*G43</f>
        <v>83563.481400000004</v>
      </c>
    </row>
    <row r="45" spans="2:7" ht="21.95" customHeight="1">
      <c r="B45" s="232" t="s">
        <v>22</v>
      </c>
      <c r="C45" s="232"/>
      <c r="D45" s="232"/>
      <c r="E45" s="29">
        <f>SUM(E43:E44)</f>
        <v>894179.2794</v>
      </c>
      <c r="F45" s="29">
        <f>SUM(F43:F44)</f>
        <v>-412694.45799999998</v>
      </c>
      <c r="G45" s="30">
        <f>SUM(G43:G44)</f>
        <v>481484.82140000002</v>
      </c>
    </row>
    <row r="46" spans="2:7" ht="89.25" customHeight="1">
      <c r="B46" s="224" t="s">
        <v>23</v>
      </c>
      <c r="C46" s="224"/>
      <c r="D46" s="32" t="s">
        <v>40</v>
      </c>
      <c r="E46" s="233" t="s">
        <v>866</v>
      </c>
      <c r="F46" s="234"/>
      <c r="G46" s="235"/>
    </row>
    <row r="47" spans="2:7" ht="25.5" customHeight="1">
      <c r="B47" s="224" t="s">
        <v>25</v>
      </c>
      <c r="C47" s="224"/>
      <c r="D47" s="28" t="s">
        <v>24</v>
      </c>
      <c r="E47" s="228"/>
      <c r="F47" s="229"/>
      <c r="G47" s="230"/>
    </row>
    <row r="48" spans="2:7" ht="51" customHeight="1">
      <c r="B48" s="224" t="s">
        <v>26</v>
      </c>
      <c r="C48" s="224"/>
      <c r="D48" s="32" t="s">
        <v>40</v>
      </c>
      <c r="E48" s="225" t="s">
        <v>865</v>
      </c>
      <c r="F48" s="226"/>
      <c r="G48" s="227"/>
    </row>
    <row r="49" spans="2:7" ht="21.95" customHeight="1">
      <c r="B49" s="224" t="s">
        <v>27</v>
      </c>
      <c r="C49" s="224"/>
      <c r="D49" s="32" t="s">
        <v>24</v>
      </c>
      <c r="E49" s="228"/>
      <c r="F49" s="229"/>
      <c r="G49" s="230"/>
    </row>
    <row r="50" spans="2:7" ht="21.95" customHeight="1">
      <c r="B50" s="224" t="s">
        <v>28</v>
      </c>
      <c r="C50" s="224"/>
      <c r="D50" s="32" t="s">
        <v>29</v>
      </c>
      <c r="E50" s="228"/>
      <c r="F50" s="229"/>
      <c r="G50" s="230"/>
    </row>
    <row r="51" spans="2:7" ht="21.95" customHeight="1">
      <c r="B51" s="23"/>
      <c r="C51" s="23"/>
      <c r="D51" s="23"/>
      <c r="E51" s="23"/>
      <c r="F51" s="23"/>
      <c r="G51" s="23"/>
    </row>
    <row r="52" spans="2:7" ht="21.95" customHeight="1">
      <c r="B52" s="23"/>
      <c r="C52" s="23"/>
      <c r="D52" s="23"/>
      <c r="E52" s="23"/>
      <c r="F52" s="23"/>
      <c r="G52" s="23"/>
    </row>
    <row r="53" spans="2:7" ht="21.95" customHeight="1">
      <c r="B53" s="21" t="s">
        <v>30</v>
      </c>
      <c r="C53" s="21"/>
      <c r="D53" s="21"/>
      <c r="E53" s="21"/>
    </row>
    <row r="54" spans="2:7" ht="21.95" customHeight="1">
      <c r="B54" s="27" t="s">
        <v>869</v>
      </c>
      <c r="C54" s="21"/>
      <c r="D54" s="21"/>
      <c r="E54" s="27" t="s">
        <v>31</v>
      </c>
      <c r="G54" s="27" t="s">
        <v>867</v>
      </c>
    </row>
    <row r="55" spans="2:7" ht="20.100000000000001" customHeight="1">
      <c r="B55" s="21" t="s">
        <v>32</v>
      </c>
      <c r="C55" s="21"/>
      <c r="D55" s="21"/>
      <c r="E55" s="21"/>
    </row>
    <row r="56" spans="2:7" ht="20.100000000000001" customHeight="1">
      <c r="B56" s="21"/>
      <c r="C56" s="21"/>
      <c r="D56" s="21"/>
      <c r="E56" s="21"/>
    </row>
    <row r="57" spans="2:7" ht="20.100000000000001" customHeight="1">
      <c r="B57" s="21" t="s">
        <v>33</v>
      </c>
      <c r="C57" s="21"/>
      <c r="D57" s="21"/>
      <c r="E57" s="21"/>
    </row>
    <row r="58" spans="2:7" ht="20.100000000000001" customHeight="1">
      <c r="B58" s="27" t="s">
        <v>870</v>
      </c>
      <c r="C58" s="21"/>
      <c r="D58" s="21"/>
      <c r="E58" s="27" t="s">
        <v>31</v>
      </c>
      <c r="G58" s="27" t="s">
        <v>868</v>
      </c>
    </row>
    <row r="59" spans="2:7" ht="20.100000000000001" customHeight="1">
      <c r="B59" s="21" t="s">
        <v>34</v>
      </c>
      <c r="C59" s="21"/>
      <c r="D59" s="21"/>
      <c r="E59" s="21"/>
    </row>
    <row r="60" spans="2:7" ht="20.100000000000001" customHeight="1">
      <c r="B60" s="21"/>
      <c r="C60" s="21"/>
      <c r="D60" s="21"/>
      <c r="E60" s="21"/>
    </row>
    <row r="61" spans="2:7" ht="20.100000000000001" customHeight="1">
      <c r="B61" s="27" t="s">
        <v>871</v>
      </c>
      <c r="C61" s="21"/>
      <c r="D61" s="21"/>
      <c r="E61" s="27" t="s">
        <v>31</v>
      </c>
      <c r="G61" s="27" t="s">
        <v>868</v>
      </c>
    </row>
    <row r="62" spans="2:7" ht="20.100000000000001" customHeight="1">
      <c r="B62" s="21" t="s">
        <v>48</v>
      </c>
      <c r="C62" s="21"/>
      <c r="D62" s="21"/>
      <c r="E62" s="21"/>
    </row>
    <row r="63" spans="2:7" ht="20.100000000000001" customHeight="1"/>
    <row r="64" spans="2:7" ht="20.100000000000001" customHeight="1">
      <c r="B64" s="2" t="s">
        <v>35</v>
      </c>
    </row>
    <row r="65" spans="2:7" ht="20.100000000000001" customHeight="1">
      <c r="B65" s="27" t="s">
        <v>39</v>
      </c>
      <c r="C65" s="21"/>
      <c r="D65" s="21"/>
      <c r="E65" s="27" t="s">
        <v>31</v>
      </c>
      <c r="G65" s="27" t="s">
        <v>868</v>
      </c>
    </row>
    <row r="66" spans="2:7" ht="20.100000000000001" customHeight="1">
      <c r="B66" s="21" t="s">
        <v>36</v>
      </c>
      <c r="C66" s="21"/>
      <c r="D66" s="21"/>
      <c r="E66" s="21"/>
    </row>
    <row r="67" spans="2:7" ht="21.95" customHeight="1"/>
    <row r="68" spans="2:7" ht="21.95" customHeight="1"/>
    <row r="69" spans="2:7" ht="21.95" customHeight="1"/>
  </sheetData>
  <mergeCells count="39">
    <mergeCell ref="D9:F9"/>
    <mergeCell ref="B42:D42"/>
    <mergeCell ref="B43:D43"/>
    <mergeCell ref="E46:G46"/>
    <mergeCell ref="C18:G18"/>
    <mergeCell ref="C40:G40"/>
    <mergeCell ref="C19:G19"/>
    <mergeCell ref="C20:G20"/>
    <mergeCell ref="C21:G21"/>
    <mergeCell ref="C22:G22"/>
    <mergeCell ref="C23:G23"/>
    <mergeCell ref="C28:G28"/>
    <mergeCell ref="B44:D44"/>
    <mergeCell ref="B45:D45"/>
    <mergeCell ref="B46:C46"/>
    <mergeCell ref="B19:B40"/>
    <mergeCell ref="B47:C47"/>
    <mergeCell ref="B48:C48"/>
    <mergeCell ref="B49:C49"/>
    <mergeCell ref="B50:C50"/>
    <mergeCell ref="E48:G48"/>
    <mergeCell ref="E47:G47"/>
    <mergeCell ref="E49:G49"/>
    <mergeCell ref="E50:G50"/>
    <mergeCell ref="C30:G30"/>
    <mergeCell ref="C31:G31"/>
    <mergeCell ref="C32:G32"/>
    <mergeCell ref="C33:G33"/>
    <mergeCell ref="C39:G39"/>
    <mergeCell ref="C34:G34"/>
    <mergeCell ref="C35:G35"/>
    <mergeCell ref="C36:G36"/>
    <mergeCell ref="C37:G37"/>
    <mergeCell ref="C38:G38"/>
    <mergeCell ref="C24:G24"/>
    <mergeCell ref="C25:G25"/>
    <mergeCell ref="C26:G26"/>
    <mergeCell ref="C27:G27"/>
    <mergeCell ref="C29:G29"/>
  </mergeCells>
  <printOptions horizontalCentered="1"/>
  <pageMargins left="0.25" right="0.25" top="0.75" bottom="0.75" header="0.3" footer="0.3"/>
  <pageSetup paperSize="9" scale="5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M76"/>
  <sheetViews>
    <sheetView showGridLines="0" topLeftCell="A45" workbookViewId="0">
      <selection activeCell="J59" sqref="J59:AF59"/>
    </sheetView>
  </sheetViews>
  <sheetFormatPr defaultRowHeight="11.25"/>
  <cols>
    <col min="1" max="1" width="7.140625" style="39" customWidth="1"/>
    <col min="2" max="2" width="1.42578125" style="39" customWidth="1"/>
    <col min="3" max="3" width="3.5703125" style="39" customWidth="1"/>
    <col min="4" max="33" width="2.28515625" style="39" customWidth="1"/>
    <col min="34" max="34" width="2.85546875" style="39" customWidth="1"/>
    <col min="35" max="35" width="27.140625" style="39" customWidth="1"/>
    <col min="36" max="37" width="2.140625" style="39" customWidth="1"/>
    <col min="38" max="38" width="7.140625" style="39" customWidth="1"/>
    <col min="39" max="39" width="2.85546875" style="39" customWidth="1"/>
    <col min="40" max="40" width="11.42578125" style="39" customWidth="1"/>
    <col min="41" max="41" width="6.42578125" style="39" customWidth="1"/>
    <col min="42" max="42" width="3.5703125" style="39" customWidth="1"/>
    <col min="43" max="43" width="13.42578125" style="39" customWidth="1"/>
    <col min="44" max="44" width="11.7109375" style="39" customWidth="1"/>
    <col min="45" max="47" width="22.140625" style="39" hidden="1" customWidth="1"/>
    <col min="48" max="49" width="18.5703125" style="39" hidden="1" customWidth="1"/>
    <col min="50" max="51" width="21.42578125" style="39" hidden="1" customWidth="1"/>
    <col min="52" max="52" width="18.5703125" style="39" hidden="1" customWidth="1"/>
    <col min="53" max="53" width="16.42578125" style="39" hidden="1" customWidth="1"/>
    <col min="54" max="54" width="21.42578125" style="39" hidden="1" customWidth="1"/>
    <col min="55" max="55" width="18.5703125" style="39" hidden="1" customWidth="1"/>
    <col min="56" max="56" width="16.42578125" style="39" hidden="1" customWidth="1"/>
    <col min="57" max="57" width="57" style="39" customWidth="1"/>
    <col min="58" max="16384" width="9.140625" style="39"/>
  </cols>
  <sheetData>
    <row r="1" spans="1:74">
      <c r="A1" s="38" t="s">
        <v>49</v>
      </c>
      <c r="AZ1" s="38" t="s">
        <v>50</v>
      </c>
      <c r="BA1" s="38" t="s">
        <v>51</v>
      </c>
      <c r="BB1" s="38" t="s">
        <v>52</v>
      </c>
      <c r="BT1" s="38" t="s">
        <v>53</v>
      </c>
      <c r="BU1" s="38" t="s">
        <v>53</v>
      </c>
      <c r="BV1" s="38" t="s">
        <v>54</v>
      </c>
    </row>
    <row r="2" spans="1:74" ht="36.950000000000003" customHeight="1">
      <c r="AR2" s="273" t="s">
        <v>55</v>
      </c>
      <c r="AS2" s="274"/>
      <c r="AT2" s="274"/>
      <c r="AU2" s="274"/>
      <c r="AV2" s="274"/>
      <c r="AW2" s="274"/>
      <c r="AX2" s="274"/>
      <c r="AY2" s="274"/>
      <c r="AZ2" s="274"/>
      <c r="BA2" s="274"/>
      <c r="BB2" s="274"/>
      <c r="BC2" s="274"/>
      <c r="BD2" s="274"/>
      <c r="BE2" s="274"/>
      <c r="BS2" s="40" t="s">
        <v>56</v>
      </c>
      <c r="BT2" s="40" t="s">
        <v>57</v>
      </c>
    </row>
    <row r="3" spans="1:74" ht="6.95" customHeight="1">
      <c r="B3" s="41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3"/>
      <c r="BS3" s="40" t="s">
        <v>56</v>
      </c>
      <c r="BT3" s="40" t="s">
        <v>58</v>
      </c>
    </row>
    <row r="4" spans="1:74" ht="24.95" customHeight="1">
      <c r="B4" s="43"/>
      <c r="D4" s="44" t="s">
        <v>59</v>
      </c>
      <c r="AR4" s="43"/>
      <c r="AS4" s="45" t="s">
        <v>60</v>
      </c>
      <c r="BS4" s="40" t="s">
        <v>61</v>
      </c>
    </row>
    <row r="5" spans="1:74" ht="12" customHeight="1">
      <c r="B5" s="43"/>
      <c r="D5" s="46" t="s">
        <v>62</v>
      </c>
      <c r="K5" s="275" t="s">
        <v>63</v>
      </c>
      <c r="L5" s="274"/>
      <c r="M5" s="274"/>
      <c r="N5" s="274"/>
      <c r="O5" s="274"/>
      <c r="P5" s="274"/>
      <c r="Q5" s="274"/>
      <c r="R5" s="274"/>
      <c r="S5" s="274"/>
      <c r="T5" s="274"/>
      <c r="U5" s="274"/>
      <c r="V5" s="274"/>
      <c r="W5" s="274"/>
      <c r="X5" s="274"/>
      <c r="Y5" s="274"/>
      <c r="Z5" s="274"/>
      <c r="AA5" s="274"/>
      <c r="AB5" s="274"/>
      <c r="AC5" s="274"/>
      <c r="AD5" s="274"/>
      <c r="AE5" s="274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R5" s="43"/>
      <c r="BS5" s="40" t="s">
        <v>56</v>
      </c>
    </row>
    <row r="6" spans="1:74" ht="36.950000000000003" customHeight="1">
      <c r="B6" s="43"/>
      <c r="D6" s="48" t="s">
        <v>64</v>
      </c>
      <c r="K6" s="276" t="s">
        <v>65</v>
      </c>
      <c r="L6" s="274"/>
      <c r="M6" s="274"/>
      <c r="N6" s="274"/>
      <c r="O6" s="274"/>
      <c r="P6" s="274"/>
      <c r="Q6" s="274"/>
      <c r="R6" s="274"/>
      <c r="S6" s="274"/>
      <c r="T6" s="274"/>
      <c r="U6" s="274"/>
      <c r="V6" s="274"/>
      <c r="W6" s="274"/>
      <c r="X6" s="274"/>
      <c r="Y6" s="274"/>
      <c r="Z6" s="274"/>
      <c r="AA6" s="274"/>
      <c r="AB6" s="274"/>
      <c r="AC6" s="274"/>
      <c r="AD6" s="274"/>
      <c r="AE6" s="274"/>
      <c r="AF6" s="274"/>
      <c r="AG6" s="274"/>
      <c r="AH6" s="274"/>
      <c r="AI6" s="274"/>
      <c r="AJ6" s="274"/>
      <c r="AK6" s="274"/>
      <c r="AL6" s="274"/>
      <c r="AM6" s="274"/>
      <c r="AN6" s="274"/>
      <c r="AO6" s="274"/>
      <c r="AR6" s="43"/>
      <c r="BS6" s="40" t="s">
        <v>56</v>
      </c>
    </row>
    <row r="7" spans="1:74" ht="12" customHeight="1">
      <c r="B7" s="43"/>
      <c r="D7" s="49" t="s">
        <v>66</v>
      </c>
      <c r="K7" s="47" t="s">
        <v>52</v>
      </c>
      <c r="AK7" s="49" t="s">
        <v>67</v>
      </c>
      <c r="AN7" s="47" t="s">
        <v>52</v>
      </c>
      <c r="AR7" s="43"/>
      <c r="BS7" s="40" t="s">
        <v>56</v>
      </c>
    </row>
    <row r="8" spans="1:74" ht="12" customHeight="1">
      <c r="B8" s="43"/>
      <c r="D8" s="49" t="s">
        <v>68</v>
      </c>
      <c r="K8" s="47" t="s">
        <v>69</v>
      </c>
      <c r="AK8" s="49" t="s">
        <v>70</v>
      </c>
      <c r="AN8" s="47" t="s">
        <v>71</v>
      </c>
      <c r="AR8" s="43"/>
      <c r="BS8" s="40" t="s">
        <v>56</v>
      </c>
    </row>
    <row r="9" spans="1:74" ht="14.45" customHeight="1">
      <c r="B9" s="43"/>
      <c r="AR9" s="43"/>
      <c r="BS9" s="40" t="s">
        <v>56</v>
      </c>
    </row>
    <row r="10" spans="1:74" ht="12" customHeight="1">
      <c r="B10" s="43"/>
      <c r="D10" s="49" t="s">
        <v>72</v>
      </c>
      <c r="AK10" s="49" t="s">
        <v>73</v>
      </c>
      <c r="AN10" s="47" t="s">
        <v>52</v>
      </c>
      <c r="AR10" s="43"/>
      <c r="BS10" s="40" t="s">
        <v>56</v>
      </c>
    </row>
    <row r="11" spans="1:74" ht="18.399999999999999" customHeight="1">
      <c r="B11" s="43"/>
      <c r="E11" s="47" t="s">
        <v>69</v>
      </c>
      <c r="AK11" s="49" t="s">
        <v>74</v>
      </c>
      <c r="AN11" s="47" t="s">
        <v>52</v>
      </c>
      <c r="AR11" s="43"/>
      <c r="BS11" s="40" t="s">
        <v>56</v>
      </c>
    </row>
    <row r="12" spans="1:74" ht="6.95" customHeight="1">
      <c r="B12" s="43"/>
      <c r="AR12" s="43"/>
      <c r="BS12" s="40" t="s">
        <v>56</v>
      </c>
    </row>
    <row r="13" spans="1:74" ht="12" customHeight="1">
      <c r="B13" s="43"/>
      <c r="D13" s="49" t="s">
        <v>75</v>
      </c>
      <c r="AK13" s="49" t="s">
        <v>73</v>
      </c>
      <c r="AN13" s="47" t="s">
        <v>52</v>
      </c>
      <c r="AR13" s="43"/>
      <c r="BS13" s="40" t="s">
        <v>56</v>
      </c>
    </row>
    <row r="14" spans="1:74" ht="12.75">
      <c r="B14" s="43"/>
      <c r="E14" s="47" t="s">
        <v>41</v>
      </c>
      <c r="AK14" s="49" t="s">
        <v>74</v>
      </c>
      <c r="AN14" s="47" t="s">
        <v>52</v>
      </c>
      <c r="AR14" s="43"/>
      <c r="BS14" s="40" t="s">
        <v>56</v>
      </c>
    </row>
    <row r="15" spans="1:74" ht="6.95" customHeight="1">
      <c r="B15" s="43"/>
      <c r="AR15" s="43"/>
      <c r="BS15" s="40" t="s">
        <v>53</v>
      </c>
    </row>
    <row r="16" spans="1:74" ht="12" customHeight="1">
      <c r="B16" s="43"/>
      <c r="D16" s="49" t="s">
        <v>76</v>
      </c>
      <c r="AK16" s="49" t="s">
        <v>73</v>
      </c>
      <c r="AN16" s="47" t="s">
        <v>52</v>
      </c>
      <c r="AR16" s="43"/>
      <c r="BS16" s="40" t="s">
        <v>53</v>
      </c>
    </row>
    <row r="17" spans="2:71" ht="18.399999999999999" customHeight="1">
      <c r="B17" s="43"/>
      <c r="E17" s="47" t="s">
        <v>69</v>
      </c>
      <c r="AK17" s="49" t="s">
        <v>74</v>
      </c>
      <c r="AN17" s="47" t="s">
        <v>52</v>
      </c>
      <c r="AR17" s="43"/>
      <c r="BS17" s="40" t="s">
        <v>77</v>
      </c>
    </row>
    <row r="18" spans="2:71" ht="6.95" customHeight="1">
      <c r="B18" s="43"/>
      <c r="AR18" s="43"/>
      <c r="BS18" s="40" t="s">
        <v>56</v>
      </c>
    </row>
    <row r="19" spans="2:71" ht="12" customHeight="1">
      <c r="B19" s="43"/>
      <c r="D19" s="49" t="s">
        <v>78</v>
      </c>
      <c r="AK19" s="49" t="s">
        <v>73</v>
      </c>
      <c r="AN19" s="47" t="s">
        <v>52</v>
      </c>
      <c r="AR19" s="43"/>
      <c r="BS19" s="40" t="s">
        <v>56</v>
      </c>
    </row>
    <row r="20" spans="2:71" ht="18.399999999999999" customHeight="1">
      <c r="B20" s="43"/>
      <c r="E20" s="47" t="s">
        <v>69</v>
      </c>
      <c r="AK20" s="49" t="s">
        <v>74</v>
      </c>
      <c r="AN20" s="47" t="s">
        <v>52</v>
      </c>
      <c r="AR20" s="43"/>
      <c r="BS20" s="40" t="s">
        <v>53</v>
      </c>
    </row>
    <row r="21" spans="2:71" ht="6.95" customHeight="1">
      <c r="B21" s="43"/>
      <c r="AR21" s="43"/>
    </row>
    <row r="22" spans="2:71" ht="12" customHeight="1">
      <c r="B22" s="43"/>
      <c r="D22" s="49" t="s">
        <v>79</v>
      </c>
      <c r="AR22" s="43"/>
    </row>
    <row r="23" spans="2:71" ht="47.25" customHeight="1">
      <c r="B23" s="43"/>
      <c r="E23" s="277" t="s">
        <v>80</v>
      </c>
      <c r="F23" s="277"/>
      <c r="G23" s="277"/>
      <c r="H23" s="277"/>
      <c r="I23" s="277"/>
      <c r="J23" s="277"/>
      <c r="K23" s="277"/>
      <c r="L23" s="277"/>
      <c r="M23" s="277"/>
      <c r="N23" s="277"/>
      <c r="O23" s="277"/>
      <c r="P23" s="277"/>
      <c r="Q23" s="277"/>
      <c r="R23" s="277"/>
      <c r="S23" s="277"/>
      <c r="T23" s="277"/>
      <c r="U23" s="277"/>
      <c r="V23" s="277"/>
      <c r="W23" s="277"/>
      <c r="X23" s="277"/>
      <c r="Y23" s="277"/>
      <c r="Z23" s="277"/>
      <c r="AA23" s="277"/>
      <c r="AB23" s="277"/>
      <c r="AC23" s="277"/>
      <c r="AD23" s="277"/>
      <c r="AE23" s="277"/>
      <c r="AF23" s="277"/>
      <c r="AG23" s="277"/>
      <c r="AH23" s="277"/>
      <c r="AI23" s="277"/>
      <c r="AJ23" s="277"/>
      <c r="AK23" s="277"/>
      <c r="AL23" s="277"/>
      <c r="AM23" s="277"/>
      <c r="AN23" s="277"/>
      <c r="AR23" s="43"/>
    </row>
    <row r="24" spans="2:71" ht="6.95" customHeight="1">
      <c r="B24" s="43"/>
      <c r="AR24" s="43"/>
    </row>
    <row r="25" spans="2:71" ht="6.95" customHeight="1">
      <c r="B25" s="43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R25" s="43"/>
    </row>
    <row r="26" spans="2:71" s="53" customFormat="1" ht="25.9" customHeight="1">
      <c r="B26" s="52"/>
      <c r="D26" s="54" t="s">
        <v>81</v>
      </c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278">
        <f>ROUND(AG54,2)</f>
        <v>397921.34</v>
      </c>
      <c r="AL26" s="279"/>
      <c r="AM26" s="279"/>
      <c r="AN26" s="279"/>
      <c r="AO26" s="279"/>
      <c r="AR26" s="52"/>
    </row>
    <row r="27" spans="2:71" s="53" customFormat="1" ht="6.95" customHeight="1">
      <c r="B27" s="52"/>
      <c r="AR27" s="52"/>
    </row>
    <row r="28" spans="2:71" s="53" customFormat="1" ht="12.75">
      <c r="B28" s="52"/>
      <c r="L28" s="280" t="s">
        <v>82</v>
      </c>
      <c r="M28" s="280"/>
      <c r="N28" s="280"/>
      <c r="O28" s="280"/>
      <c r="P28" s="280"/>
      <c r="W28" s="280" t="s">
        <v>83</v>
      </c>
      <c r="X28" s="280"/>
      <c r="Y28" s="280"/>
      <c r="Z28" s="280"/>
      <c r="AA28" s="280"/>
      <c r="AB28" s="280"/>
      <c r="AC28" s="280"/>
      <c r="AD28" s="280"/>
      <c r="AE28" s="280"/>
      <c r="AK28" s="280" t="s">
        <v>84</v>
      </c>
      <c r="AL28" s="280"/>
      <c r="AM28" s="280"/>
      <c r="AN28" s="280"/>
      <c r="AO28" s="280"/>
      <c r="AR28" s="52"/>
    </row>
    <row r="29" spans="2:71" s="58" customFormat="1" ht="14.45" customHeight="1">
      <c r="B29" s="57"/>
      <c r="D29" s="49" t="s">
        <v>85</v>
      </c>
      <c r="F29" s="49" t="s">
        <v>86</v>
      </c>
      <c r="L29" s="264">
        <v>0.21</v>
      </c>
      <c r="M29" s="265"/>
      <c r="N29" s="265"/>
      <c r="O29" s="265"/>
      <c r="P29" s="265"/>
      <c r="W29" s="266">
        <f>ROUND(AZ54, 2)</f>
        <v>397921.34</v>
      </c>
      <c r="X29" s="265"/>
      <c r="Y29" s="265"/>
      <c r="Z29" s="265"/>
      <c r="AA29" s="265"/>
      <c r="AB29" s="265"/>
      <c r="AC29" s="265"/>
      <c r="AD29" s="265"/>
      <c r="AE29" s="265"/>
      <c r="AK29" s="266">
        <f>ROUND(AV54, 2)</f>
        <v>83563.48</v>
      </c>
      <c r="AL29" s="265"/>
      <c r="AM29" s="265"/>
      <c r="AN29" s="265"/>
      <c r="AO29" s="265"/>
      <c r="AR29" s="57"/>
    </row>
    <row r="30" spans="2:71" s="58" customFormat="1" ht="14.45" customHeight="1">
      <c r="B30" s="57"/>
      <c r="F30" s="49" t="s">
        <v>87</v>
      </c>
      <c r="L30" s="264">
        <v>0.15</v>
      </c>
      <c r="M30" s="265"/>
      <c r="N30" s="265"/>
      <c r="O30" s="265"/>
      <c r="P30" s="265"/>
      <c r="W30" s="266">
        <f>ROUND(BA54, 2)</f>
        <v>0</v>
      </c>
      <c r="X30" s="265"/>
      <c r="Y30" s="265"/>
      <c r="Z30" s="265"/>
      <c r="AA30" s="265"/>
      <c r="AB30" s="265"/>
      <c r="AC30" s="265"/>
      <c r="AD30" s="265"/>
      <c r="AE30" s="265"/>
      <c r="AK30" s="266">
        <f>ROUND(AW54, 2)</f>
        <v>0</v>
      </c>
      <c r="AL30" s="265"/>
      <c r="AM30" s="265"/>
      <c r="AN30" s="265"/>
      <c r="AO30" s="265"/>
      <c r="AR30" s="57"/>
    </row>
    <row r="31" spans="2:71" s="58" customFormat="1" ht="14.45" hidden="1" customHeight="1">
      <c r="B31" s="57"/>
      <c r="F31" s="49" t="s">
        <v>88</v>
      </c>
      <c r="L31" s="264">
        <v>0.21</v>
      </c>
      <c r="M31" s="265"/>
      <c r="N31" s="265"/>
      <c r="O31" s="265"/>
      <c r="P31" s="265"/>
      <c r="W31" s="266">
        <f>ROUND(BB54, 2)</f>
        <v>0</v>
      </c>
      <c r="X31" s="265"/>
      <c r="Y31" s="265"/>
      <c r="Z31" s="265"/>
      <c r="AA31" s="265"/>
      <c r="AB31" s="265"/>
      <c r="AC31" s="265"/>
      <c r="AD31" s="265"/>
      <c r="AE31" s="265"/>
      <c r="AK31" s="266">
        <v>0</v>
      </c>
      <c r="AL31" s="265"/>
      <c r="AM31" s="265"/>
      <c r="AN31" s="265"/>
      <c r="AO31" s="265"/>
      <c r="AR31" s="57"/>
    </row>
    <row r="32" spans="2:71" s="58" customFormat="1" ht="14.45" hidden="1" customHeight="1">
      <c r="B32" s="57"/>
      <c r="F32" s="49" t="s">
        <v>89</v>
      </c>
      <c r="L32" s="264">
        <v>0.15</v>
      </c>
      <c r="M32" s="265"/>
      <c r="N32" s="265"/>
      <c r="O32" s="265"/>
      <c r="P32" s="265"/>
      <c r="W32" s="266">
        <f>ROUND(BC54, 2)</f>
        <v>0</v>
      </c>
      <c r="X32" s="265"/>
      <c r="Y32" s="265"/>
      <c r="Z32" s="265"/>
      <c r="AA32" s="265"/>
      <c r="AB32" s="265"/>
      <c r="AC32" s="265"/>
      <c r="AD32" s="265"/>
      <c r="AE32" s="265"/>
      <c r="AK32" s="266">
        <v>0</v>
      </c>
      <c r="AL32" s="265"/>
      <c r="AM32" s="265"/>
      <c r="AN32" s="265"/>
      <c r="AO32" s="265"/>
      <c r="AR32" s="57"/>
    </row>
    <row r="33" spans="2:44" s="58" customFormat="1" ht="14.45" hidden="1" customHeight="1">
      <c r="B33" s="57"/>
      <c r="F33" s="49" t="s">
        <v>90</v>
      </c>
      <c r="L33" s="264">
        <v>0</v>
      </c>
      <c r="M33" s="265"/>
      <c r="N33" s="265"/>
      <c r="O33" s="265"/>
      <c r="P33" s="265"/>
      <c r="W33" s="266">
        <f>ROUND(BD54, 2)</f>
        <v>0</v>
      </c>
      <c r="X33" s="265"/>
      <c r="Y33" s="265"/>
      <c r="Z33" s="265"/>
      <c r="AA33" s="265"/>
      <c r="AB33" s="265"/>
      <c r="AC33" s="265"/>
      <c r="AD33" s="265"/>
      <c r="AE33" s="265"/>
      <c r="AK33" s="266">
        <v>0</v>
      </c>
      <c r="AL33" s="265"/>
      <c r="AM33" s="265"/>
      <c r="AN33" s="265"/>
      <c r="AO33" s="265"/>
      <c r="AR33" s="57"/>
    </row>
    <row r="34" spans="2:44" s="53" customFormat="1" ht="6.95" customHeight="1">
      <c r="B34" s="52"/>
      <c r="AR34" s="52"/>
    </row>
    <row r="35" spans="2:44" s="53" customFormat="1" ht="25.9" customHeight="1">
      <c r="B35" s="52"/>
      <c r="C35" s="59"/>
      <c r="D35" s="60" t="s">
        <v>91</v>
      </c>
      <c r="E35" s="61"/>
      <c r="F35" s="61"/>
      <c r="G35" s="61"/>
      <c r="H35" s="61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2" t="s">
        <v>92</v>
      </c>
      <c r="U35" s="61"/>
      <c r="V35" s="61"/>
      <c r="W35" s="61"/>
      <c r="X35" s="267" t="s">
        <v>93</v>
      </c>
      <c r="Y35" s="268"/>
      <c r="Z35" s="268"/>
      <c r="AA35" s="268"/>
      <c r="AB35" s="268"/>
      <c r="AC35" s="61"/>
      <c r="AD35" s="61"/>
      <c r="AE35" s="61"/>
      <c r="AF35" s="61"/>
      <c r="AG35" s="61"/>
      <c r="AH35" s="61"/>
      <c r="AI35" s="61"/>
      <c r="AJ35" s="61"/>
      <c r="AK35" s="269">
        <f>SUM(AK26:AK33)</f>
        <v>481484.82</v>
      </c>
      <c r="AL35" s="268"/>
      <c r="AM35" s="268"/>
      <c r="AN35" s="268"/>
      <c r="AO35" s="270"/>
      <c r="AP35" s="59"/>
      <c r="AQ35" s="59"/>
      <c r="AR35" s="52"/>
    </row>
    <row r="36" spans="2:44" s="53" customFormat="1" ht="6.95" customHeight="1">
      <c r="B36" s="52"/>
      <c r="AR36" s="52"/>
    </row>
    <row r="37" spans="2:44" s="53" customFormat="1" ht="6.95" customHeight="1">
      <c r="B37" s="63"/>
      <c r="C37" s="64"/>
      <c r="D37" s="64"/>
      <c r="E37" s="64"/>
      <c r="F37" s="64"/>
      <c r="G37" s="64"/>
      <c r="H37" s="64"/>
      <c r="I37" s="64"/>
      <c r="J37" s="64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  <c r="AA37" s="64"/>
      <c r="AB37" s="64"/>
      <c r="AC37" s="64"/>
      <c r="AD37" s="64"/>
      <c r="AE37" s="64"/>
      <c r="AF37" s="64"/>
      <c r="AG37" s="64"/>
      <c r="AH37" s="64"/>
      <c r="AI37" s="64"/>
      <c r="AJ37" s="64"/>
      <c r="AK37" s="64"/>
      <c r="AL37" s="64"/>
      <c r="AM37" s="64"/>
      <c r="AN37" s="64"/>
      <c r="AO37" s="64"/>
      <c r="AP37" s="64"/>
      <c r="AQ37" s="64"/>
      <c r="AR37" s="52"/>
    </row>
    <row r="41" spans="2:44" s="53" customFormat="1" ht="6.95" customHeight="1">
      <c r="B41" s="65"/>
      <c r="C41" s="66"/>
      <c r="D41" s="66"/>
      <c r="E41" s="66"/>
      <c r="F41" s="66"/>
      <c r="G41" s="66"/>
      <c r="H41" s="66"/>
      <c r="I41" s="66"/>
      <c r="J41" s="66"/>
      <c r="K41" s="66"/>
      <c r="L41" s="66"/>
      <c r="M41" s="66"/>
      <c r="N41" s="66"/>
      <c r="O41" s="66"/>
      <c r="P41" s="66"/>
      <c r="Q41" s="66"/>
      <c r="R41" s="66"/>
      <c r="S41" s="66"/>
      <c r="T41" s="66"/>
      <c r="U41" s="66"/>
      <c r="V41" s="66"/>
      <c r="W41" s="66"/>
      <c r="X41" s="66"/>
      <c r="Y41" s="66"/>
      <c r="Z41" s="66"/>
      <c r="AA41" s="66"/>
      <c r="AB41" s="66"/>
      <c r="AC41" s="66"/>
      <c r="AD41" s="66"/>
      <c r="AE41" s="66"/>
      <c r="AF41" s="66"/>
      <c r="AG41" s="66"/>
      <c r="AH41" s="66"/>
      <c r="AI41" s="66"/>
      <c r="AJ41" s="66"/>
      <c r="AK41" s="66"/>
      <c r="AL41" s="66"/>
      <c r="AM41" s="66"/>
      <c r="AN41" s="66"/>
      <c r="AO41" s="66"/>
      <c r="AP41" s="66"/>
      <c r="AQ41" s="66"/>
      <c r="AR41" s="52"/>
    </row>
    <row r="42" spans="2:44" s="53" customFormat="1" ht="24.95" customHeight="1">
      <c r="B42" s="52"/>
      <c r="C42" s="44" t="s">
        <v>94</v>
      </c>
      <c r="AR42" s="52"/>
    </row>
    <row r="43" spans="2:44" s="53" customFormat="1" ht="6.95" customHeight="1">
      <c r="B43" s="52"/>
      <c r="AR43" s="52"/>
    </row>
    <row r="44" spans="2:44" s="68" customFormat="1" ht="12" customHeight="1">
      <c r="B44" s="67"/>
      <c r="C44" s="49" t="s">
        <v>62</v>
      </c>
      <c r="L44" s="68" t="str">
        <f>K5</f>
        <v>8022038_ZL</v>
      </c>
      <c r="AR44" s="67"/>
    </row>
    <row r="45" spans="2:44" s="71" customFormat="1" ht="36.950000000000003" customHeight="1">
      <c r="B45" s="69"/>
      <c r="C45" s="70" t="s">
        <v>64</v>
      </c>
      <c r="L45" s="271" t="str">
        <f>K6</f>
        <v>Stavební úpravy Zahradního domu Teplice - ZL</v>
      </c>
      <c r="M45" s="272"/>
      <c r="N45" s="272"/>
      <c r="O45" s="272"/>
      <c r="P45" s="272"/>
      <c r="Q45" s="272"/>
      <c r="R45" s="272"/>
      <c r="S45" s="272"/>
      <c r="T45" s="272"/>
      <c r="U45" s="272"/>
      <c r="V45" s="272"/>
      <c r="W45" s="272"/>
      <c r="X45" s="272"/>
      <c r="Y45" s="272"/>
      <c r="Z45" s="272"/>
      <c r="AA45" s="272"/>
      <c r="AB45" s="272"/>
      <c r="AC45" s="272"/>
      <c r="AD45" s="272"/>
      <c r="AE45" s="272"/>
      <c r="AF45" s="272"/>
      <c r="AG45" s="272"/>
      <c r="AH45" s="272"/>
      <c r="AI45" s="272"/>
      <c r="AJ45" s="272"/>
      <c r="AK45" s="272"/>
      <c r="AL45" s="272"/>
      <c r="AM45" s="272"/>
      <c r="AN45" s="272"/>
      <c r="AO45" s="272"/>
      <c r="AR45" s="69"/>
    </row>
    <row r="46" spans="2:44" s="53" customFormat="1" ht="6.95" customHeight="1">
      <c r="B46" s="52"/>
      <c r="AR46" s="52"/>
    </row>
    <row r="47" spans="2:44" s="53" customFormat="1" ht="12" customHeight="1">
      <c r="B47" s="52"/>
      <c r="C47" s="49" t="s">
        <v>68</v>
      </c>
      <c r="L47" s="72" t="str">
        <f>IF(K8="","",K8)</f>
        <v xml:space="preserve"> </v>
      </c>
      <c r="AI47" s="49" t="s">
        <v>70</v>
      </c>
      <c r="AM47" s="253" t="str">
        <f>IF(AN8= "","",AN8)</f>
        <v>22. 10. 2021</v>
      </c>
      <c r="AN47" s="253"/>
      <c r="AR47" s="52"/>
    </row>
    <row r="48" spans="2:44" s="53" customFormat="1" ht="6.95" customHeight="1">
      <c r="B48" s="52"/>
      <c r="AR48" s="52"/>
    </row>
    <row r="49" spans="1:91" s="53" customFormat="1" ht="15.2" customHeight="1">
      <c r="B49" s="52"/>
      <c r="C49" s="49" t="s">
        <v>72</v>
      </c>
      <c r="L49" s="68" t="str">
        <f>IF(E11= "","",E11)</f>
        <v xml:space="preserve"> </v>
      </c>
      <c r="AI49" s="49" t="s">
        <v>76</v>
      </c>
      <c r="AM49" s="254" t="str">
        <f>IF(E17="","",E17)</f>
        <v xml:space="preserve"> </v>
      </c>
      <c r="AN49" s="255"/>
      <c r="AO49" s="255"/>
      <c r="AP49" s="255"/>
      <c r="AR49" s="52"/>
      <c r="AS49" s="256" t="s">
        <v>95</v>
      </c>
      <c r="AT49" s="257"/>
      <c r="AU49" s="74"/>
      <c r="AV49" s="74"/>
      <c r="AW49" s="74"/>
      <c r="AX49" s="74"/>
      <c r="AY49" s="74"/>
      <c r="AZ49" s="74"/>
      <c r="BA49" s="74"/>
      <c r="BB49" s="74"/>
      <c r="BC49" s="74"/>
      <c r="BD49" s="75"/>
    </row>
    <row r="50" spans="1:91" s="53" customFormat="1" ht="15.2" customHeight="1">
      <c r="B50" s="52"/>
      <c r="C50" s="49" t="s">
        <v>75</v>
      </c>
      <c r="L50" s="68" t="str">
        <f>IF(E14="","",E14)</f>
        <v>POHL cz, a.s.</v>
      </c>
      <c r="AI50" s="49" t="s">
        <v>78</v>
      </c>
      <c r="AM50" s="254" t="str">
        <f>IF(E20="","",E20)</f>
        <v xml:space="preserve"> </v>
      </c>
      <c r="AN50" s="255"/>
      <c r="AO50" s="255"/>
      <c r="AP50" s="255"/>
      <c r="AR50" s="52"/>
      <c r="AS50" s="258"/>
      <c r="AT50" s="259"/>
      <c r="BD50" s="77"/>
    </row>
    <row r="51" spans="1:91" s="53" customFormat="1" ht="10.9" customHeight="1">
      <c r="B51" s="52"/>
      <c r="AR51" s="52"/>
      <c r="AS51" s="258"/>
      <c r="AT51" s="259"/>
      <c r="BD51" s="77"/>
    </row>
    <row r="52" spans="1:91" s="53" customFormat="1" ht="29.25" customHeight="1">
      <c r="B52" s="52"/>
      <c r="C52" s="260" t="s">
        <v>96</v>
      </c>
      <c r="D52" s="261"/>
      <c r="E52" s="261"/>
      <c r="F52" s="261"/>
      <c r="G52" s="261"/>
      <c r="H52" s="78"/>
      <c r="I52" s="262" t="s">
        <v>97</v>
      </c>
      <c r="J52" s="261"/>
      <c r="K52" s="261"/>
      <c r="L52" s="261"/>
      <c r="M52" s="261"/>
      <c r="N52" s="261"/>
      <c r="O52" s="261"/>
      <c r="P52" s="261"/>
      <c r="Q52" s="261"/>
      <c r="R52" s="261"/>
      <c r="S52" s="261"/>
      <c r="T52" s="261"/>
      <c r="U52" s="261"/>
      <c r="V52" s="261"/>
      <c r="W52" s="261"/>
      <c r="X52" s="261"/>
      <c r="Y52" s="261"/>
      <c r="Z52" s="261"/>
      <c r="AA52" s="261"/>
      <c r="AB52" s="261"/>
      <c r="AC52" s="261"/>
      <c r="AD52" s="261"/>
      <c r="AE52" s="261"/>
      <c r="AF52" s="261"/>
      <c r="AG52" s="263" t="s">
        <v>98</v>
      </c>
      <c r="AH52" s="261"/>
      <c r="AI52" s="261"/>
      <c r="AJ52" s="261"/>
      <c r="AK52" s="261"/>
      <c r="AL52" s="261"/>
      <c r="AM52" s="261"/>
      <c r="AN52" s="262" t="s">
        <v>99</v>
      </c>
      <c r="AO52" s="261"/>
      <c r="AP52" s="261"/>
      <c r="AQ52" s="79" t="s">
        <v>100</v>
      </c>
      <c r="AR52" s="52"/>
      <c r="AS52" s="80" t="s">
        <v>101</v>
      </c>
      <c r="AT52" s="81" t="s">
        <v>102</v>
      </c>
      <c r="AU52" s="81" t="s">
        <v>103</v>
      </c>
      <c r="AV52" s="81" t="s">
        <v>104</v>
      </c>
      <c r="AW52" s="81" t="s">
        <v>105</v>
      </c>
      <c r="AX52" s="81" t="s">
        <v>106</v>
      </c>
      <c r="AY52" s="81" t="s">
        <v>107</v>
      </c>
      <c r="AZ52" s="81" t="s">
        <v>108</v>
      </c>
      <c r="BA52" s="81" t="s">
        <v>109</v>
      </c>
      <c r="BB52" s="81" t="s">
        <v>110</v>
      </c>
      <c r="BC52" s="81" t="s">
        <v>111</v>
      </c>
      <c r="BD52" s="82" t="s">
        <v>112</v>
      </c>
    </row>
    <row r="53" spans="1:91" s="53" customFormat="1" ht="10.9" customHeight="1">
      <c r="B53" s="52"/>
      <c r="AR53" s="52"/>
      <c r="AS53" s="83"/>
      <c r="AT53" s="74"/>
      <c r="AU53" s="74"/>
      <c r="AV53" s="74"/>
      <c r="AW53" s="74"/>
      <c r="AX53" s="74"/>
      <c r="AY53" s="74"/>
      <c r="AZ53" s="74"/>
      <c r="BA53" s="74"/>
      <c r="BB53" s="74"/>
      <c r="BC53" s="74"/>
      <c r="BD53" s="75"/>
    </row>
    <row r="54" spans="1:91" s="84" customFormat="1" ht="32.450000000000003" customHeight="1">
      <c r="B54" s="85"/>
      <c r="C54" s="86" t="s">
        <v>113</v>
      </c>
      <c r="D54" s="87"/>
      <c r="E54" s="87"/>
      <c r="F54" s="87"/>
      <c r="G54" s="87"/>
      <c r="H54" s="87"/>
      <c r="I54" s="87"/>
      <c r="J54" s="87"/>
      <c r="K54" s="87"/>
      <c r="L54" s="87"/>
      <c r="M54" s="87"/>
      <c r="N54" s="87"/>
      <c r="O54" s="87"/>
      <c r="P54" s="87"/>
      <c r="Q54" s="87"/>
      <c r="R54" s="87"/>
      <c r="S54" s="87"/>
      <c r="T54" s="87"/>
      <c r="U54" s="87"/>
      <c r="V54" s="87"/>
      <c r="W54" s="87"/>
      <c r="X54" s="87"/>
      <c r="Y54" s="87"/>
      <c r="Z54" s="87"/>
      <c r="AA54" s="87"/>
      <c r="AB54" s="87"/>
      <c r="AC54" s="87"/>
      <c r="AD54" s="87"/>
      <c r="AE54" s="87"/>
      <c r="AF54" s="87"/>
      <c r="AG54" s="251">
        <f>ROUND(SUM(AG55:AG74),2)</f>
        <v>397921.34</v>
      </c>
      <c r="AH54" s="251"/>
      <c r="AI54" s="251"/>
      <c r="AJ54" s="251"/>
      <c r="AK54" s="251"/>
      <c r="AL54" s="251"/>
      <c r="AM54" s="251"/>
      <c r="AN54" s="252">
        <f t="shared" ref="AN54:AN74" si="0">SUM(AG54,AT54)</f>
        <v>481484.82</v>
      </c>
      <c r="AO54" s="252"/>
      <c r="AP54" s="252"/>
      <c r="AQ54" s="89" t="s">
        <v>52</v>
      </c>
      <c r="AR54" s="85"/>
      <c r="AS54" s="90">
        <f>ROUND(SUM(AS55:AS74),2)</f>
        <v>0</v>
      </c>
      <c r="AT54" s="91">
        <f t="shared" ref="AT54:AT74" si="1">ROUND(SUM(AV54:AW54),2)</f>
        <v>83563.48</v>
      </c>
      <c r="AU54" s="92">
        <f>ROUND(SUM(AU55:AU74),5)</f>
        <v>436.63484</v>
      </c>
      <c r="AV54" s="91">
        <f>ROUND(AZ54*L29,2)</f>
        <v>83563.48</v>
      </c>
      <c r="AW54" s="91">
        <f>ROUND(BA54*L30,2)</f>
        <v>0</v>
      </c>
      <c r="AX54" s="91">
        <f>ROUND(BB54*L29,2)</f>
        <v>0</v>
      </c>
      <c r="AY54" s="91">
        <f>ROUND(BC54*L30,2)</f>
        <v>0</v>
      </c>
      <c r="AZ54" s="91">
        <f>ROUND(SUM(AZ55:AZ74),2)</f>
        <v>397921.34</v>
      </c>
      <c r="BA54" s="91">
        <f>ROUND(SUM(BA55:BA74),2)</f>
        <v>0</v>
      </c>
      <c r="BB54" s="91">
        <f>ROUND(SUM(BB55:BB74),2)</f>
        <v>0</v>
      </c>
      <c r="BC54" s="91">
        <f>ROUND(SUM(BC55:BC74),2)</f>
        <v>0</v>
      </c>
      <c r="BD54" s="93">
        <f>ROUND(SUM(BD55:BD74),2)</f>
        <v>0</v>
      </c>
      <c r="BS54" s="94" t="s">
        <v>114</v>
      </c>
      <c r="BT54" s="94" t="s">
        <v>115</v>
      </c>
      <c r="BU54" s="95" t="s">
        <v>116</v>
      </c>
      <c r="BV54" s="94" t="s">
        <v>117</v>
      </c>
      <c r="BW54" s="94" t="s">
        <v>54</v>
      </c>
      <c r="BX54" s="94" t="s">
        <v>118</v>
      </c>
      <c r="CL54" s="94" t="s">
        <v>52</v>
      </c>
    </row>
    <row r="55" spans="1:91" s="105" customFormat="1" ht="24.75" customHeight="1">
      <c r="A55" s="96" t="s">
        <v>119</v>
      </c>
      <c r="B55" s="97"/>
      <c r="C55" s="98"/>
      <c r="D55" s="248" t="s">
        <v>120</v>
      </c>
      <c r="E55" s="248"/>
      <c r="F55" s="248"/>
      <c r="G55" s="248"/>
      <c r="H55" s="248"/>
      <c r="I55" s="99"/>
      <c r="J55" s="248" t="s">
        <v>121</v>
      </c>
      <c r="K55" s="248"/>
      <c r="L55" s="248"/>
      <c r="M55" s="248"/>
      <c r="N55" s="248"/>
      <c r="O55" s="248"/>
      <c r="P55" s="248"/>
      <c r="Q55" s="248"/>
      <c r="R55" s="248"/>
      <c r="S55" s="248"/>
      <c r="T55" s="248"/>
      <c r="U55" s="248"/>
      <c r="V55" s="248"/>
      <c r="W55" s="248"/>
      <c r="X55" s="248"/>
      <c r="Y55" s="248"/>
      <c r="Z55" s="248"/>
      <c r="AA55" s="248"/>
      <c r="AB55" s="248"/>
      <c r="AC55" s="248"/>
      <c r="AD55" s="248"/>
      <c r="AE55" s="248"/>
      <c r="AF55" s="248"/>
      <c r="AG55" s="249">
        <f>'ZL - 01 - Nová stěna na W...'!J30</f>
        <v>13930.22</v>
      </c>
      <c r="AH55" s="250"/>
      <c r="AI55" s="250"/>
      <c r="AJ55" s="250"/>
      <c r="AK55" s="250"/>
      <c r="AL55" s="250"/>
      <c r="AM55" s="250"/>
      <c r="AN55" s="249">
        <f t="shared" si="0"/>
        <v>16855.57</v>
      </c>
      <c r="AO55" s="250"/>
      <c r="AP55" s="250"/>
      <c r="AQ55" s="100" t="s">
        <v>122</v>
      </c>
      <c r="AR55" s="97"/>
      <c r="AS55" s="101">
        <v>0</v>
      </c>
      <c r="AT55" s="102">
        <f t="shared" si="1"/>
        <v>2925.35</v>
      </c>
      <c r="AU55" s="103">
        <f>'ZL - 01 - Nová stěna na W...'!P86</f>
        <v>7.7094000000000005</v>
      </c>
      <c r="AV55" s="102">
        <f>'ZL - 01 - Nová stěna na W...'!J33</f>
        <v>2925.35</v>
      </c>
      <c r="AW55" s="102">
        <f>'ZL - 01 - Nová stěna na W...'!J34</f>
        <v>0</v>
      </c>
      <c r="AX55" s="102">
        <f>'ZL - 01 - Nová stěna na W...'!J35</f>
        <v>0</v>
      </c>
      <c r="AY55" s="102">
        <f>'ZL - 01 - Nová stěna na W...'!J36</f>
        <v>0</v>
      </c>
      <c r="AZ55" s="102">
        <f>'ZL - 01 - Nová stěna na W...'!F33</f>
        <v>13930.22</v>
      </c>
      <c r="BA55" s="102">
        <f>'ZL - 01 - Nová stěna na W...'!F34</f>
        <v>0</v>
      </c>
      <c r="BB55" s="102">
        <f>'ZL - 01 - Nová stěna na W...'!F35</f>
        <v>0</v>
      </c>
      <c r="BC55" s="102">
        <f>'ZL - 01 - Nová stěna na W...'!F36</f>
        <v>0</v>
      </c>
      <c r="BD55" s="104">
        <f>'ZL - 01 - Nová stěna na W...'!F37</f>
        <v>0</v>
      </c>
      <c r="BT55" s="106" t="s">
        <v>123</v>
      </c>
      <c r="BV55" s="106" t="s">
        <v>117</v>
      </c>
      <c r="BW55" s="106" t="s">
        <v>124</v>
      </c>
      <c r="BX55" s="106" t="s">
        <v>54</v>
      </c>
      <c r="CL55" s="106" t="s">
        <v>52</v>
      </c>
      <c r="CM55" s="106" t="s">
        <v>125</v>
      </c>
    </row>
    <row r="56" spans="1:91" s="105" customFormat="1" ht="24.75" customHeight="1">
      <c r="A56" s="96" t="s">
        <v>119</v>
      </c>
      <c r="B56" s="97"/>
      <c r="C56" s="98"/>
      <c r="D56" s="248" t="s">
        <v>126</v>
      </c>
      <c r="E56" s="248"/>
      <c r="F56" s="248"/>
      <c r="G56" s="248"/>
      <c r="H56" s="248"/>
      <c r="I56" s="99"/>
      <c r="J56" s="248" t="s">
        <v>127</v>
      </c>
      <c r="K56" s="248"/>
      <c r="L56" s="248"/>
      <c r="M56" s="248"/>
      <c r="N56" s="248"/>
      <c r="O56" s="248"/>
      <c r="P56" s="248"/>
      <c r="Q56" s="248"/>
      <c r="R56" s="248"/>
      <c r="S56" s="248"/>
      <c r="T56" s="248"/>
      <c r="U56" s="248"/>
      <c r="V56" s="248"/>
      <c r="W56" s="248"/>
      <c r="X56" s="248"/>
      <c r="Y56" s="248"/>
      <c r="Z56" s="248"/>
      <c r="AA56" s="248"/>
      <c r="AB56" s="248"/>
      <c r="AC56" s="248"/>
      <c r="AD56" s="248"/>
      <c r="AE56" s="248"/>
      <c r="AF56" s="248"/>
      <c r="AG56" s="249">
        <f>'ZL - 02 - voda ve sklepě'!J30</f>
        <v>14188</v>
      </c>
      <c r="AH56" s="250"/>
      <c r="AI56" s="250"/>
      <c r="AJ56" s="250"/>
      <c r="AK56" s="250"/>
      <c r="AL56" s="250"/>
      <c r="AM56" s="250"/>
      <c r="AN56" s="249">
        <f t="shared" si="0"/>
        <v>17167.48</v>
      </c>
      <c r="AO56" s="250"/>
      <c r="AP56" s="250"/>
      <c r="AQ56" s="100" t="s">
        <v>122</v>
      </c>
      <c r="AR56" s="97"/>
      <c r="AS56" s="101">
        <v>0</v>
      </c>
      <c r="AT56" s="102">
        <f t="shared" si="1"/>
        <v>2979.48</v>
      </c>
      <c r="AU56" s="103">
        <f>'ZL - 02 - voda ve sklepě'!P81</f>
        <v>8.4160000000000004</v>
      </c>
      <c r="AV56" s="102">
        <f>'ZL - 02 - voda ve sklepě'!J33</f>
        <v>2979.48</v>
      </c>
      <c r="AW56" s="102">
        <f>'ZL - 02 - voda ve sklepě'!J34</f>
        <v>0</v>
      </c>
      <c r="AX56" s="102">
        <f>'ZL - 02 - voda ve sklepě'!J35</f>
        <v>0</v>
      </c>
      <c r="AY56" s="102">
        <f>'ZL - 02 - voda ve sklepě'!J36</f>
        <v>0</v>
      </c>
      <c r="AZ56" s="102">
        <f>'ZL - 02 - voda ve sklepě'!F33</f>
        <v>14188</v>
      </c>
      <c r="BA56" s="102">
        <f>'ZL - 02 - voda ve sklepě'!F34</f>
        <v>0</v>
      </c>
      <c r="BB56" s="102">
        <f>'ZL - 02 - voda ve sklepě'!F35</f>
        <v>0</v>
      </c>
      <c r="BC56" s="102">
        <f>'ZL - 02 - voda ve sklepě'!F36</f>
        <v>0</v>
      </c>
      <c r="BD56" s="104">
        <f>'ZL - 02 - voda ve sklepě'!F37</f>
        <v>0</v>
      </c>
      <c r="BT56" s="106" t="s">
        <v>123</v>
      </c>
      <c r="BV56" s="106" t="s">
        <v>117</v>
      </c>
      <c r="BW56" s="106" t="s">
        <v>128</v>
      </c>
      <c r="BX56" s="106" t="s">
        <v>54</v>
      </c>
      <c r="CL56" s="106" t="s">
        <v>52</v>
      </c>
      <c r="CM56" s="106" t="s">
        <v>125</v>
      </c>
    </row>
    <row r="57" spans="1:91" s="105" customFormat="1" ht="24.75" customHeight="1">
      <c r="A57" s="96" t="s">
        <v>119</v>
      </c>
      <c r="B57" s="97"/>
      <c r="C57" s="98"/>
      <c r="D57" s="248" t="s">
        <v>129</v>
      </c>
      <c r="E57" s="248"/>
      <c r="F57" s="248"/>
      <c r="G57" s="248"/>
      <c r="H57" s="248"/>
      <c r="I57" s="99"/>
      <c r="J57" s="248" t="s">
        <v>130</v>
      </c>
      <c r="K57" s="248"/>
      <c r="L57" s="248"/>
      <c r="M57" s="248"/>
      <c r="N57" s="248"/>
      <c r="O57" s="248"/>
      <c r="P57" s="248"/>
      <c r="Q57" s="248"/>
      <c r="R57" s="248"/>
      <c r="S57" s="248"/>
      <c r="T57" s="248"/>
      <c r="U57" s="248"/>
      <c r="V57" s="248"/>
      <c r="W57" s="248"/>
      <c r="X57" s="248"/>
      <c r="Y57" s="248"/>
      <c r="Z57" s="248"/>
      <c r="AA57" s="248"/>
      <c r="AB57" s="248"/>
      <c r="AC57" s="248"/>
      <c r="AD57" s="248"/>
      <c r="AE57" s="248"/>
      <c r="AF57" s="248"/>
      <c r="AG57" s="249">
        <f>'ZL - 03 - Doplnění vývodů...'!J30</f>
        <v>0</v>
      </c>
      <c r="AH57" s="250"/>
      <c r="AI57" s="250"/>
      <c r="AJ57" s="250"/>
      <c r="AK57" s="250"/>
      <c r="AL57" s="250"/>
      <c r="AM57" s="250"/>
      <c r="AN57" s="249">
        <f t="shared" si="0"/>
        <v>0</v>
      </c>
      <c r="AO57" s="250"/>
      <c r="AP57" s="250"/>
      <c r="AQ57" s="100" t="s">
        <v>122</v>
      </c>
      <c r="AR57" s="97"/>
      <c r="AS57" s="101">
        <v>0</v>
      </c>
      <c r="AT57" s="102">
        <f t="shared" si="1"/>
        <v>0</v>
      </c>
      <c r="AU57" s="103">
        <f>'ZL - 03 - Doplnění vývodů...'!P81</f>
        <v>0</v>
      </c>
      <c r="AV57" s="102">
        <f>'ZL - 03 - Doplnění vývodů...'!J33</f>
        <v>0</v>
      </c>
      <c r="AW57" s="102">
        <f>'ZL - 03 - Doplnění vývodů...'!J34</f>
        <v>0</v>
      </c>
      <c r="AX57" s="102">
        <f>'ZL - 03 - Doplnění vývodů...'!J35</f>
        <v>0</v>
      </c>
      <c r="AY57" s="102">
        <f>'ZL - 03 - Doplnění vývodů...'!J36</f>
        <v>0</v>
      </c>
      <c r="AZ57" s="102">
        <f>'ZL - 03 - Doplnění vývodů...'!F33</f>
        <v>0</v>
      </c>
      <c r="BA57" s="102">
        <f>'ZL - 03 - Doplnění vývodů...'!F34</f>
        <v>0</v>
      </c>
      <c r="BB57" s="102">
        <f>'ZL - 03 - Doplnění vývodů...'!F35</f>
        <v>0</v>
      </c>
      <c r="BC57" s="102">
        <f>'ZL - 03 - Doplnění vývodů...'!F36</f>
        <v>0</v>
      </c>
      <c r="BD57" s="104">
        <f>'ZL - 03 - Doplnění vývodů...'!F37</f>
        <v>0</v>
      </c>
      <c r="BT57" s="106" t="s">
        <v>123</v>
      </c>
      <c r="BV57" s="106" t="s">
        <v>117</v>
      </c>
      <c r="BW57" s="106" t="s">
        <v>131</v>
      </c>
      <c r="BX57" s="106" t="s">
        <v>54</v>
      </c>
      <c r="CL57" s="106" t="s">
        <v>52</v>
      </c>
      <c r="CM57" s="106" t="s">
        <v>125</v>
      </c>
    </row>
    <row r="58" spans="1:91" s="105" customFormat="1" ht="24.75" customHeight="1">
      <c r="A58" s="96" t="s">
        <v>119</v>
      </c>
      <c r="B58" s="97"/>
      <c r="C58" s="98"/>
      <c r="D58" s="248" t="s">
        <v>132</v>
      </c>
      <c r="E58" s="248"/>
      <c r="F58" s="248"/>
      <c r="G58" s="248"/>
      <c r="H58" s="248"/>
      <c r="I58" s="99"/>
      <c r="J58" s="248" t="s">
        <v>133</v>
      </c>
      <c r="K58" s="248"/>
      <c r="L58" s="248"/>
      <c r="M58" s="248"/>
      <c r="N58" s="248"/>
      <c r="O58" s="248"/>
      <c r="P58" s="248"/>
      <c r="Q58" s="248"/>
      <c r="R58" s="248"/>
      <c r="S58" s="248"/>
      <c r="T58" s="248"/>
      <c r="U58" s="248"/>
      <c r="V58" s="248"/>
      <c r="W58" s="248"/>
      <c r="X58" s="248"/>
      <c r="Y58" s="248"/>
      <c r="Z58" s="248"/>
      <c r="AA58" s="248"/>
      <c r="AB58" s="248"/>
      <c r="AC58" s="248"/>
      <c r="AD58" s="248"/>
      <c r="AE58" s="248"/>
      <c r="AF58" s="248"/>
      <c r="AG58" s="249">
        <f>'ZL - 04 - Výměna dveřního...'!J30</f>
        <v>45824.71</v>
      </c>
      <c r="AH58" s="250"/>
      <c r="AI58" s="250"/>
      <c r="AJ58" s="250"/>
      <c r="AK58" s="250"/>
      <c r="AL58" s="250"/>
      <c r="AM58" s="250"/>
      <c r="AN58" s="249">
        <f t="shared" si="0"/>
        <v>55447.9</v>
      </c>
      <c r="AO58" s="250"/>
      <c r="AP58" s="250"/>
      <c r="AQ58" s="100" t="s">
        <v>122</v>
      </c>
      <c r="AR58" s="97"/>
      <c r="AS58" s="101">
        <v>0</v>
      </c>
      <c r="AT58" s="102">
        <f t="shared" si="1"/>
        <v>9623.19</v>
      </c>
      <c r="AU58" s="103">
        <f>'ZL - 04 - Výměna dveřního...'!P83</f>
        <v>0</v>
      </c>
      <c r="AV58" s="102">
        <f>'ZL - 04 - Výměna dveřního...'!J33</f>
        <v>9623.19</v>
      </c>
      <c r="AW58" s="102">
        <f>'ZL - 04 - Výměna dveřního...'!J34</f>
        <v>0</v>
      </c>
      <c r="AX58" s="102">
        <f>'ZL - 04 - Výměna dveřního...'!J35</f>
        <v>0</v>
      </c>
      <c r="AY58" s="102">
        <f>'ZL - 04 - Výměna dveřního...'!J36</f>
        <v>0</v>
      </c>
      <c r="AZ58" s="102">
        <f>'ZL - 04 - Výměna dveřního...'!F33</f>
        <v>45824.71</v>
      </c>
      <c r="BA58" s="102">
        <f>'ZL - 04 - Výměna dveřního...'!F34</f>
        <v>0</v>
      </c>
      <c r="BB58" s="102">
        <f>'ZL - 04 - Výměna dveřního...'!F35</f>
        <v>0</v>
      </c>
      <c r="BC58" s="102">
        <f>'ZL - 04 - Výměna dveřního...'!F36</f>
        <v>0</v>
      </c>
      <c r="BD58" s="104">
        <f>'ZL - 04 - Výměna dveřního...'!F37</f>
        <v>0</v>
      </c>
      <c r="BT58" s="106" t="s">
        <v>123</v>
      </c>
      <c r="BV58" s="106" t="s">
        <v>117</v>
      </c>
      <c r="BW58" s="106" t="s">
        <v>134</v>
      </c>
      <c r="BX58" s="106" t="s">
        <v>54</v>
      </c>
      <c r="CL58" s="106" t="s">
        <v>52</v>
      </c>
      <c r="CM58" s="106" t="s">
        <v>125</v>
      </c>
    </row>
    <row r="59" spans="1:91" s="105" customFormat="1" ht="24.75" customHeight="1">
      <c r="A59" s="96" t="s">
        <v>119</v>
      </c>
      <c r="B59" s="97"/>
      <c r="C59" s="98"/>
      <c r="D59" s="248" t="s">
        <v>135</v>
      </c>
      <c r="E59" s="248"/>
      <c r="F59" s="248"/>
      <c r="G59" s="248"/>
      <c r="H59" s="248"/>
      <c r="I59" s="99"/>
      <c r="J59" s="248" t="s">
        <v>136</v>
      </c>
      <c r="K59" s="248"/>
      <c r="L59" s="248"/>
      <c r="M59" s="248"/>
      <c r="N59" s="248"/>
      <c r="O59" s="248"/>
      <c r="P59" s="248"/>
      <c r="Q59" s="248"/>
      <c r="R59" s="248"/>
      <c r="S59" s="248"/>
      <c r="T59" s="248"/>
      <c r="U59" s="248"/>
      <c r="V59" s="248"/>
      <c r="W59" s="248"/>
      <c r="X59" s="248"/>
      <c r="Y59" s="248"/>
      <c r="Z59" s="248"/>
      <c r="AA59" s="248"/>
      <c r="AB59" s="248"/>
      <c r="AC59" s="248"/>
      <c r="AD59" s="248"/>
      <c r="AE59" s="248"/>
      <c r="AF59" s="248"/>
      <c r="AG59" s="249">
        <f>'ZL - 05 - přesun akumulač...'!J30</f>
        <v>6000</v>
      </c>
      <c r="AH59" s="250"/>
      <c r="AI59" s="250"/>
      <c r="AJ59" s="250"/>
      <c r="AK59" s="250"/>
      <c r="AL59" s="250"/>
      <c r="AM59" s="250"/>
      <c r="AN59" s="249">
        <f t="shared" si="0"/>
        <v>7260</v>
      </c>
      <c r="AO59" s="250"/>
      <c r="AP59" s="250"/>
      <c r="AQ59" s="100" t="s">
        <v>122</v>
      </c>
      <c r="AR59" s="97"/>
      <c r="AS59" s="101">
        <v>0</v>
      </c>
      <c r="AT59" s="102">
        <f t="shared" si="1"/>
        <v>1260</v>
      </c>
      <c r="AU59" s="103">
        <f>'ZL - 05 - přesun akumulač...'!P80</f>
        <v>0</v>
      </c>
      <c r="AV59" s="102">
        <f>'ZL - 05 - přesun akumulač...'!J33</f>
        <v>1260</v>
      </c>
      <c r="AW59" s="102">
        <f>'ZL - 05 - přesun akumulač...'!J34</f>
        <v>0</v>
      </c>
      <c r="AX59" s="102">
        <f>'ZL - 05 - přesun akumulač...'!J35</f>
        <v>0</v>
      </c>
      <c r="AY59" s="102">
        <f>'ZL - 05 - přesun akumulač...'!J36</f>
        <v>0</v>
      </c>
      <c r="AZ59" s="102">
        <f>'ZL - 05 - přesun akumulač...'!F33</f>
        <v>6000</v>
      </c>
      <c r="BA59" s="102">
        <f>'ZL - 05 - přesun akumulač...'!F34</f>
        <v>0</v>
      </c>
      <c r="BB59" s="102">
        <f>'ZL - 05 - přesun akumulač...'!F35</f>
        <v>0</v>
      </c>
      <c r="BC59" s="102">
        <f>'ZL - 05 - přesun akumulač...'!F36</f>
        <v>0</v>
      </c>
      <c r="BD59" s="104">
        <f>'ZL - 05 - přesun akumulač...'!F37</f>
        <v>0</v>
      </c>
      <c r="BT59" s="106" t="s">
        <v>123</v>
      </c>
      <c r="BV59" s="106" t="s">
        <v>117</v>
      </c>
      <c r="BW59" s="106" t="s">
        <v>137</v>
      </c>
      <c r="BX59" s="106" t="s">
        <v>54</v>
      </c>
      <c r="CL59" s="106" t="s">
        <v>52</v>
      </c>
      <c r="CM59" s="106" t="s">
        <v>125</v>
      </c>
    </row>
    <row r="60" spans="1:91" s="105" customFormat="1" ht="24.75" customHeight="1">
      <c r="A60" s="96" t="s">
        <v>119</v>
      </c>
      <c r="B60" s="97"/>
      <c r="C60" s="98"/>
      <c r="D60" s="248" t="s">
        <v>138</v>
      </c>
      <c r="E60" s="248"/>
      <c r="F60" s="248"/>
      <c r="G60" s="248"/>
      <c r="H60" s="248"/>
      <c r="I60" s="99"/>
      <c r="J60" s="248" t="s">
        <v>139</v>
      </c>
      <c r="K60" s="248"/>
      <c r="L60" s="248"/>
      <c r="M60" s="248"/>
      <c r="N60" s="248"/>
      <c r="O60" s="248"/>
      <c r="P60" s="248"/>
      <c r="Q60" s="248"/>
      <c r="R60" s="248"/>
      <c r="S60" s="248"/>
      <c r="T60" s="248"/>
      <c r="U60" s="248"/>
      <c r="V60" s="248"/>
      <c r="W60" s="248"/>
      <c r="X60" s="248"/>
      <c r="Y60" s="248"/>
      <c r="Z60" s="248"/>
      <c r="AA60" s="248"/>
      <c r="AB60" s="248"/>
      <c r="AC60" s="248"/>
      <c r="AD60" s="248"/>
      <c r="AE60" s="248"/>
      <c r="AF60" s="248"/>
      <c r="AG60" s="249">
        <f>'ZL - 06 - Zazdívka původn...'!J30</f>
        <v>6840.39</v>
      </c>
      <c r="AH60" s="250"/>
      <c r="AI60" s="250"/>
      <c r="AJ60" s="250"/>
      <c r="AK60" s="250"/>
      <c r="AL60" s="250"/>
      <c r="AM60" s="250"/>
      <c r="AN60" s="249">
        <f t="shared" si="0"/>
        <v>8276.8700000000008</v>
      </c>
      <c r="AO60" s="250"/>
      <c r="AP60" s="250"/>
      <c r="AQ60" s="100" t="s">
        <v>122</v>
      </c>
      <c r="AR60" s="97"/>
      <c r="AS60" s="101">
        <v>0</v>
      </c>
      <c r="AT60" s="102">
        <f t="shared" si="1"/>
        <v>1436.48</v>
      </c>
      <c r="AU60" s="103">
        <f>'ZL - 06 - Zazdívka původn...'!P84</f>
        <v>0</v>
      </c>
      <c r="AV60" s="102">
        <f>'ZL - 06 - Zazdívka původn...'!J33</f>
        <v>1436.48</v>
      </c>
      <c r="AW60" s="102">
        <f>'ZL - 06 - Zazdívka původn...'!J34</f>
        <v>0</v>
      </c>
      <c r="AX60" s="102">
        <f>'ZL - 06 - Zazdívka původn...'!J35</f>
        <v>0</v>
      </c>
      <c r="AY60" s="102">
        <f>'ZL - 06 - Zazdívka původn...'!J36</f>
        <v>0</v>
      </c>
      <c r="AZ60" s="102">
        <f>'ZL - 06 - Zazdívka původn...'!F33</f>
        <v>6840.39</v>
      </c>
      <c r="BA60" s="102">
        <f>'ZL - 06 - Zazdívka původn...'!F34</f>
        <v>0</v>
      </c>
      <c r="BB60" s="102">
        <f>'ZL - 06 - Zazdívka původn...'!F35</f>
        <v>0</v>
      </c>
      <c r="BC60" s="102">
        <f>'ZL - 06 - Zazdívka původn...'!F36</f>
        <v>0</v>
      </c>
      <c r="BD60" s="104">
        <f>'ZL - 06 - Zazdívka původn...'!F37</f>
        <v>0</v>
      </c>
      <c r="BT60" s="106" t="s">
        <v>123</v>
      </c>
      <c r="BV60" s="106" t="s">
        <v>117</v>
      </c>
      <c r="BW60" s="106" t="s">
        <v>140</v>
      </c>
      <c r="BX60" s="106" t="s">
        <v>54</v>
      </c>
      <c r="CL60" s="106" t="s">
        <v>52</v>
      </c>
      <c r="CM60" s="106" t="s">
        <v>125</v>
      </c>
    </row>
    <row r="61" spans="1:91" s="105" customFormat="1" ht="24.75" customHeight="1">
      <c r="A61" s="96" t="s">
        <v>119</v>
      </c>
      <c r="B61" s="97"/>
      <c r="C61" s="98"/>
      <c r="D61" s="248" t="s">
        <v>141</v>
      </c>
      <c r="E61" s="248"/>
      <c r="F61" s="248"/>
      <c r="G61" s="248"/>
      <c r="H61" s="248"/>
      <c r="I61" s="99"/>
      <c r="J61" s="248" t="s">
        <v>142</v>
      </c>
      <c r="K61" s="248"/>
      <c r="L61" s="248"/>
      <c r="M61" s="248"/>
      <c r="N61" s="248"/>
      <c r="O61" s="248"/>
      <c r="P61" s="248"/>
      <c r="Q61" s="248"/>
      <c r="R61" s="248"/>
      <c r="S61" s="248"/>
      <c r="T61" s="248"/>
      <c r="U61" s="248"/>
      <c r="V61" s="248"/>
      <c r="W61" s="248"/>
      <c r="X61" s="248"/>
      <c r="Y61" s="248"/>
      <c r="Z61" s="248"/>
      <c r="AA61" s="248"/>
      <c r="AB61" s="248"/>
      <c r="AC61" s="248"/>
      <c r="AD61" s="248"/>
      <c r="AE61" s="248"/>
      <c r="AF61" s="248"/>
      <c r="AG61" s="249">
        <f>'ZL - 07 - Demontáž podpůr...'!J30</f>
        <v>140815.34</v>
      </c>
      <c r="AH61" s="250"/>
      <c r="AI61" s="250"/>
      <c r="AJ61" s="250"/>
      <c r="AK61" s="250"/>
      <c r="AL61" s="250"/>
      <c r="AM61" s="250"/>
      <c r="AN61" s="249">
        <f t="shared" si="0"/>
        <v>170386.56</v>
      </c>
      <c r="AO61" s="250"/>
      <c r="AP61" s="250"/>
      <c r="AQ61" s="100" t="s">
        <v>122</v>
      </c>
      <c r="AR61" s="97"/>
      <c r="AS61" s="101">
        <v>0</v>
      </c>
      <c r="AT61" s="102">
        <f t="shared" si="1"/>
        <v>29571.22</v>
      </c>
      <c r="AU61" s="103">
        <f>'ZL - 07 - Demontáž podpůr...'!P90</f>
        <v>71.085269999999994</v>
      </c>
      <c r="AV61" s="102">
        <f>'ZL - 07 - Demontáž podpůr...'!J33</f>
        <v>29571.22</v>
      </c>
      <c r="AW61" s="102">
        <f>'ZL - 07 - Demontáž podpůr...'!J34</f>
        <v>0</v>
      </c>
      <c r="AX61" s="102">
        <f>'ZL - 07 - Demontáž podpůr...'!J35</f>
        <v>0</v>
      </c>
      <c r="AY61" s="102">
        <f>'ZL - 07 - Demontáž podpůr...'!J36</f>
        <v>0</v>
      </c>
      <c r="AZ61" s="102">
        <f>'ZL - 07 - Demontáž podpůr...'!F33</f>
        <v>140815.34</v>
      </c>
      <c r="BA61" s="102">
        <f>'ZL - 07 - Demontáž podpůr...'!F34</f>
        <v>0</v>
      </c>
      <c r="BB61" s="102">
        <f>'ZL - 07 - Demontáž podpůr...'!F35</f>
        <v>0</v>
      </c>
      <c r="BC61" s="102">
        <f>'ZL - 07 - Demontáž podpůr...'!F36</f>
        <v>0</v>
      </c>
      <c r="BD61" s="104">
        <f>'ZL - 07 - Demontáž podpůr...'!F37</f>
        <v>0</v>
      </c>
      <c r="BT61" s="106" t="s">
        <v>123</v>
      </c>
      <c r="BV61" s="106" t="s">
        <v>117</v>
      </c>
      <c r="BW61" s="106" t="s">
        <v>143</v>
      </c>
      <c r="BX61" s="106" t="s">
        <v>54</v>
      </c>
      <c r="CL61" s="106" t="s">
        <v>52</v>
      </c>
      <c r="CM61" s="106" t="s">
        <v>125</v>
      </c>
    </row>
    <row r="62" spans="1:91" s="105" customFormat="1" ht="37.5" customHeight="1">
      <c r="A62" s="96" t="s">
        <v>119</v>
      </c>
      <c r="B62" s="97"/>
      <c r="C62" s="98"/>
      <c r="D62" s="248" t="s">
        <v>144</v>
      </c>
      <c r="E62" s="248"/>
      <c r="F62" s="248"/>
      <c r="G62" s="248"/>
      <c r="H62" s="248"/>
      <c r="I62" s="99"/>
      <c r="J62" s="248" t="s">
        <v>145</v>
      </c>
      <c r="K62" s="248"/>
      <c r="L62" s="248"/>
      <c r="M62" s="248"/>
      <c r="N62" s="248"/>
      <c r="O62" s="248"/>
      <c r="P62" s="248"/>
      <c r="Q62" s="248"/>
      <c r="R62" s="248"/>
      <c r="S62" s="248"/>
      <c r="T62" s="248"/>
      <c r="U62" s="248"/>
      <c r="V62" s="248"/>
      <c r="W62" s="248"/>
      <c r="X62" s="248"/>
      <c r="Y62" s="248"/>
      <c r="Z62" s="248"/>
      <c r="AA62" s="248"/>
      <c r="AB62" s="248"/>
      <c r="AC62" s="248"/>
      <c r="AD62" s="248"/>
      <c r="AE62" s="248"/>
      <c r="AF62" s="248"/>
      <c r="AG62" s="249">
        <f>'ZL - 08 - Rozdíl v ceně b...'!J30</f>
        <v>-29951.46</v>
      </c>
      <c r="AH62" s="250"/>
      <c r="AI62" s="250"/>
      <c r="AJ62" s="250"/>
      <c r="AK62" s="250"/>
      <c r="AL62" s="250"/>
      <c r="AM62" s="250"/>
      <c r="AN62" s="249">
        <f t="shared" si="0"/>
        <v>-36241.269999999997</v>
      </c>
      <c r="AO62" s="250"/>
      <c r="AP62" s="250"/>
      <c r="AQ62" s="100" t="s">
        <v>122</v>
      </c>
      <c r="AR62" s="97"/>
      <c r="AS62" s="101">
        <v>0</v>
      </c>
      <c r="AT62" s="102">
        <f t="shared" si="1"/>
        <v>-6289.81</v>
      </c>
      <c r="AU62" s="103">
        <f>'ZL - 08 - Rozdíl v ceně b...'!P83</f>
        <v>14.125284000000001</v>
      </c>
      <c r="AV62" s="102">
        <f>'ZL - 08 - Rozdíl v ceně b...'!J33</f>
        <v>-6289.81</v>
      </c>
      <c r="AW62" s="102">
        <f>'ZL - 08 - Rozdíl v ceně b...'!J34</f>
        <v>0</v>
      </c>
      <c r="AX62" s="102">
        <f>'ZL - 08 - Rozdíl v ceně b...'!J35</f>
        <v>0</v>
      </c>
      <c r="AY62" s="102">
        <f>'ZL - 08 - Rozdíl v ceně b...'!J36</f>
        <v>0</v>
      </c>
      <c r="AZ62" s="102">
        <f>'ZL - 08 - Rozdíl v ceně b...'!F33</f>
        <v>-29951.46</v>
      </c>
      <c r="BA62" s="102">
        <f>'ZL - 08 - Rozdíl v ceně b...'!F34</f>
        <v>0</v>
      </c>
      <c r="BB62" s="102">
        <f>'ZL - 08 - Rozdíl v ceně b...'!F35</f>
        <v>0</v>
      </c>
      <c r="BC62" s="102">
        <f>'ZL - 08 - Rozdíl v ceně b...'!F36</f>
        <v>0</v>
      </c>
      <c r="BD62" s="104">
        <f>'ZL - 08 - Rozdíl v ceně b...'!F37</f>
        <v>0</v>
      </c>
      <c r="BT62" s="106" t="s">
        <v>123</v>
      </c>
      <c r="BV62" s="106" t="s">
        <v>117</v>
      </c>
      <c r="BW62" s="106" t="s">
        <v>146</v>
      </c>
      <c r="BX62" s="106" t="s">
        <v>54</v>
      </c>
      <c r="CL62" s="106" t="s">
        <v>52</v>
      </c>
      <c r="CM62" s="106" t="s">
        <v>125</v>
      </c>
    </row>
    <row r="63" spans="1:91" s="105" customFormat="1" ht="24.75" customHeight="1">
      <c r="A63" s="96" t="s">
        <v>119</v>
      </c>
      <c r="B63" s="97"/>
      <c r="C63" s="98"/>
      <c r="D63" s="248" t="s">
        <v>147</v>
      </c>
      <c r="E63" s="248"/>
      <c r="F63" s="248"/>
      <c r="G63" s="248"/>
      <c r="H63" s="248"/>
      <c r="I63" s="99"/>
      <c r="J63" s="248" t="s">
        <v>148</v>
      </c>
      <c r="K63" s="248"/>
      <c r="L63" s="248"/>
      <c r="M63" s="248"/>
      <c r="N63" s="248"/>
      <c r="O63" s="248"/>
      <c r="P63" s="248"/>
      <c r="Q63" s="248"/>
      <c r="R63" s="248"/>
      <c r="S63" s="248"/>
      <c r="T63" s="248"/>
      <c r="U63" s="248"/>
      <c r="V63" s="248"/>
      <c r="W63" s="248"/>
      <c r="X63" s="248"/>
      <c r="Y63" s="248"/>
      <c r="Z63" s="248"/>
      <c r="AA63" s="248"/>
      <c r="AB63" s="248"/>
      <c r="AC63" s="248"/>
      <c r="AD63" s="248"/>
      <c r="AE63" s="248"/>
      <c r="AF63" s="248"/>
      <c r="AG63" s="249">
        <f>'ZL - 09 - Výkopy pro výta...'!J30</f>
        <v>84953.42</v>
      </c>
      <c r="AH63" s="250"/>
      <c r="AI63" s="250"/>
      <c r="AJ63" s="250"/>
      <c r="AK63" s="250"/>
      <c r="AL63" s="250"/>
      <c r="AM63" s="250"/>
      <c r="AN63" s="249">
        <f t="shared" si="0"/>
        <v>102793.64</v>
      </c>
      <c r="AO63" s="250"/>
      <c r="AP63" s="250"/>
      <c r="AQ63" s="100" t="s">
        <v>122</v>
      </c>
      <c r="AR63" s="97"/>
      <c r="AS63" s="101">
        <v>0</v>
      </c>
      <c r="AT63" s="102">
        <f t="shared" si="1"/>
        <v>17840.22</v>
      </c>
      <c r="AU63" s="103">
        <f>'ZL - 09 - Výkopy pro výta...'!P86</f>
        <v>142.10569200000003</v>
      </c>
      <c r="AV63" s="102">
        <f>'ZL - 09 - Výkopy pro výta...'!J33</f>
        <v>17840.22</v>
      </c>
      <c r="AW63" s="102">
        <f>'ZL - 09 - Výkopy pro výta...'!J34</f>
        <v>0</v>
      </c>
      <c r="AX63" s="102">
        <f>'ZL - 09 - Výkopy pro výta...'!J35</f>
        <v>0</v>
      </c>
      <c r="AY63" s="102">
        <f>'ZL - 09 - Výkopy pro výta...'!J36</f>
        <v>0</v>
      </c>
      <c r="AZ63" s="102">
        <f>'ZL - 09 - Výkopy pro výta...'!F33</f>
        <v>84953.42</v>
      </c>
      <c r="BA63" s="102">
        <f>'ZL - 09 - Výkopy pro výta...'!F34</f>
        <v>0</v>
      </c>
      <c r="BB63" s="102">
        <f>'ZL - 09 - Výkopy pro výta...'!F35</f>
        <v>0</v>
      </c>
      <c r="BC63" s="102">
        <f>'ZL - 09 - Výkopy pro výta...'!F36</f>
        <v>0</v>
      </c>
      <c r="BD63" s="104">
        <f>'ZL - 09 - Výkopy pro výta...'!F37</f>
        <v>0</v>
      </c>
      <c r="BT63" s="106" t="s">
        <v>123</v>
      </c>
      <c r="BV63" s="106" t="s">
        <v>117</v>
      </c>
      <c r="BW63" s="106" t="s">
        <v>149</v>
      </c>
      <c r="BX63" s="106" t="s">
        <v>54</v>
      </c>
      <c r="CL63" s="106" t="s">
        <v>52</v>
      </c>
      <c r="CM63" s="106" t="s">
        <v>125</v>
      </c>
    </row>
    <row r="64" spans="1:91" s="105" customFormat="1" ht="24.75" customHeight="1">
      <c r="A64" s="96" t="s">
        <v>119</v>
      </c>
      <c r="B64" s="97"/>
      <c r="C64" s="98"/>
      <c r="D64" s="248" t="s">
        <v>150</v>
      </c>
      <c r="E64" s="248"/>
      <c r="F64" s="248"/>
      <c r="G64" s="248"/>
      <c r="H64" s="248"/>
      <c r="I64" s="99"/>
      <c r="J64" s="248" t="s">
        <v>151</v>
      </c>
      <c r="K64" s="248"/>
      <c r="L64" s="248"/>
      <c r="M64" s="248"/>
      <c r="N64" s="248"/>
      <c r="O64" s="248"/>
      <c r="P64" s="248"/>
      <c r="Q64" s="248"/>
      <c r="R64" s="248"/>
      <c r="S64" s="248"/>
      <c r="T64" s="248"/>
      <c r="U64" s="248"/>
      <c r="V64" s="248"/>
      <c r="W64" s="248"/>
      <c r="X64" s="248"/>
      <c r="Y64" s="248"/>
      <c r="Z64" s="248"/>
      <c r="AA64" s="248"/>
      <c r="AB64" s="248"/>
      <c r="AC64" s="248"/>
      <c r="AD64" s="248"/>
      <c r="AE64" s="248"/>
      <c r="AF64" s="248"/>
      <c r="AG64" s="249">
        <f>'ZL - 10 - Doplnění pískov...'!J30</f>
        <v>190657.99</v>
      </c>
      <c r="AH64" s="250"/>
      <c r="AI64" s="250"/>
      <c r="AJ64" s="250"/>
      <c r="AK64" s="250"/>
      <c r="AL64" s="250"/>
      <c r="AM64" s="250"/>
      <c r="AN64" s="249">
        <f t="shared" si="0"/>
        <v>230696.16999999998</v>
      </c>
      <c r="AO64" s="250"/>
      <c r="AP64" s="250"/>
      <c r="AQ64" s="100" t="s">
        <v>122</v>
      </c>
      <c r="AR64" s="97"/>
      <c r="AS64" s="101">
        <v>0</v>
      </c>
      <c r="AT64" s="102">
        <f t="shared" si="1"/>
        <v>40038.18</v>
      </c>
      <c r="AU64" s="103">
        <f>'ZL - 10 - Doplnění pískov...'!P82</f>
        <v>0</v>
      </c>
      <c r="AV64" s="102">
        <f>'ZL - 10 - Doplnění pískov...'!J33</f>
        <v>40038.18</v>
      </c>
      <c r="AW64" s="102">
        <f>'ZL - 10 - Doplnění pískov...'!J34</f>
        <v>0</v>
      </c>
      <c r="AX64" s="102">
        <f>'ZL - 10 - Doplnění pískov...'!J35</f>
        <v>0</v>
      </c>
      <c r="AY64" s="102">
        <f>'ZL - 10 - Doplnění pískov...'!J36</f>
        <v>0</v>
      </c>
      <c r="AZ64" s="102">
        <f>'ZL - 10 - Doplnění pískov...'!F33</f>
        <v>190657.99</v>
      </c>
      <c r="BA64" s="102">
        <f>'ZL - 10 - Doplnění pískov...'!F34</f>
        <v>0</v>
      </c>
      <c r="BB64" s="102">
        <f>'ZL - 10 - Doplnění pískov...'!F35</f>
        <v>0</v>
      </c>
      <c r="BC64" s="102">
        <f>'ZL - 10 - Doplnění pískov...'!F36</f>
        <v>0</v>
      </c>
      <c r="BD64" s="104">
        <f>'ZL - 10 - Doplnění pískov...'!F37</f>
        <v>0</v>
      </c>
      <c r="BT64" s="106" t="s">
        <v>123</v>
      </c>
      <c r="BV64" s="106" t="s">
        <v>117</v>
      </c>
      <c r="BW64" s="106" t="s">
        <v>152</v>
      </c>
      <c r="BX64" s="106" t="s">
        <v>54</v>
      </c>
      <c r="CL64" s="106" t="s">
        <v>52</v>
      </c>
      <c r="CM64" s="106" t="s">
        <v>125</v>
      </c>
    </row>
    <row r="65" spans="1:91" s="105" customFormat="1" ht="24.75" customHeight="1">
      <c r="A65" s="96" t="s">
        <v>119</v>
      </c>
      <c r="B65" s="97"/>
      <c r="C65" s="98"/>
      <c r="D65" s="248" t="s">
        <v>153</v>
      </c>
      <c r="E65" s="248"/>
      <c r="F65" s="248"/>
      <c r="G65" s="248"/>
      <c r="H65" s="248"/>
      <c r="I65" s="99"/>
      <c r="J65" s="248" t="s">
        <v>154</v>
      </c>
      <c r="K65" s="248"/>
      <c r="L65" s="248"/>
      <c r="M65" s="248"/>
      <c r="N65" s="248"/>
      <c r="O65" s="248"/>
      <c r="P65" s="248"/>
      <c r="Q65" s="248"/>
      <c r="R65" s="248"/>
      <c r="S65" s="248"/>
      <c r="T65" s="248"/>
      <c r="U65" s="248"/>
      <c r="V65" s="248"/>
      <c r="W65" s="248"/>
      <c r="X65" s="248"/>
      <c r="Y65" s="248"/>
      <c r="Z65" s="248"/>
      <c r="AA65" s="248"/>
      <c r="AB65" s="248"/>
      <c r="AC65" s="248"/>
      <c r="AD65" s="248"/>
      <c r="AE65" s="248"/>
      <c r="AF65" s="248"/>
      <c r="AG65" s="249">
        <f>'ZL - 11 - protiprachová o...'!J30</f>
        <v>0</v>
      </c>
      <c r="AH65" s="250"/>
      <c r="AI65" s="250"/>
      <c r="AJ65" s="250"/>
      <c r="AK65" s="250"/>
      <c r="AL65" s="250"/>
      <c r="AM65" s="250"/>
      <c r="AN65" s="249">
        <f t="shared" si="0"/>
        <v>0</v>
      </c>
      <c r="AO65" s="250"/>
      <c r="AP65" s="250"/>
      <c r="AQ65" s="100" t="s">
        <v>122</v>
      </c>
      <c r="AR65" s="97"/>
      <c r="AS65" s="101">
        <v>0</v>
      </c>
      <c r="AT65" s="102">
        <f t="shared" si="1"/>
        <v>0</v>
      </c>
      <c r="AU65" s="103">
        <f>'ZL - 11 - protiprachová o...'!P81</f>
        <v>0</v>
      </c>
      <c r="AV65" s="102">
        <f>'ZL - 11 - protiprachová o...'!J33</f>
        <v>0</v>
      </c>
      <c r="AW65" s="102">
        <f>'ZL - 11 - protiprachová o...'!J34</f>
        <v>0</v>
      </c>
      <c r="AX65" s="102">
        <f>'ZL - 11 - protiprachová o...'!J35</f>
        <v>0</v>
      </c>
      <c r="AY65" s="102">
        <f>'ZL - 11 - protiprachová o...'!J36</f>
        <v>0</v>
      </c>
      <c r="AZ65" s="102">
        <f>'ZL - 11 - protiprachová o...'!F33</f>
        <v>0</v>
      </c>
      <c r="BA65" s="102">
        <f>'ZL - 11 - protiprachová o...'!F34</f>
        <v>0</v>
      </c>
      <c r="BB65" s="102">
        <f>'ZL - 11 - protiprachová o...'!F35</f>
        <v>0</v>
      </c>
      <c r="BC65" s="102">
        <f>'ZL - 11 - protiprachová o...'!F36</f>
        <v>0</v>
      </c>
      <c r="BD65" s="104">
        <f>'ZL - 11 - protiprachová o...'!F37</f>
        <v>0</v>
      </c>
      <c r="BT65" s="106" t="s">
        <v>123</v>
      </c>
      <c r="BV65" s="106" t="s">
        <v>117</v>
      </c>
      <c r="BW65" s="106" t="s">
        <v>155</v>
      </c>
      <c r="BX65" s="106" t="s">
        <v>54</v>
      </c>
      <c r="CL65" s="106" t="s">
        <v>52</v>
      </c>
      <c r="CM65" s="106" t="s">
        <v>125</v>
      </c>
    </row>
    <row r="66" spans="1:91" s="105" customFormat="1" ht="24.75" customHeight="1">
      <c r="A66" s="96" t="s">
        <v>119</v>
      </c>
      <c r="B66" s="97"/>
      <c r="C66" s="98"/>
      <c r="D66" s="248" t="s">
        <v>156</v>
      </c>
      <c r="E66" s="248"/>
      <c r="F66" s="248"/>
      <c r="G66" s="248"/>
      <c r="H66" s="248"/>
      <c r="I66" s="99"/>
      <c r="J66" s="248" t="s">
        <v>157</v>
      </c>
      <c r="K66" s="248"/>
      <c r="L66" s="248"/>
      <c r="M66" s="248"/>
      <c r="N66" s="248"/>
      <c r="O66" s="248"/>
      <c r="P66" s="248"/>
      <c r="Q66" s="248"/>
      <c r="R66" s="248"/>
      <c r="S66" s="248"/>
      <c r="T66" s="248"/>
      <c r="U66" s="248"/>
      <c r="V66" s="248"/>
      <c r="W66" s="248"/>
      <c r="X66" s="248"/>
      <c r="Y66" s="248"/>
      <c r="Z66" s="248"/>
      <c r="AA66" s="248"/>
      <c r="AB66" s="248"/>
      <c r="AC66" s="248"/>
      <c r="AD66" s="248"/>
      <c r="AE66" s="248"/>
      <c r="AF66" s="248"/>
      <c r="AG66" s="249">
        <f>'ZL - 12 - změna podlahy -...'!J30</f>
        <v>94731.07</v>
      </c>
      <c r="AH66" s="250"/>
      <c r="AI66" s="250"/>
      <c r="AJ66" s="250"/>
      <c r="AK66" s="250"/>
      <c r="AL66" s="250"/>
      <c r="AM66" s="250"/>
      <c r="AN66" s="249">
        <f t="shared" si="0"/>
        <v>114624.59000000001</v>
      </c>
      <c r="AO66" s="250"/>
      <c r="AP66" s="250"/>
      <c r="AQ66" s="100" t="s">
        <v>122</v>
      </c>
      <c r="AR66" s="97"/>
      <c r="AS66" s="101">
        <v>0</v>
      </c>
      <c r="AT66" s="102">
        <f t="shared" si="1"/>
        <v>19893.52</v>
      </c>
      <c r="AU66" s="103">
        <f>'ZL - 12 - změna podlahy -...'!P85</f>
        <v>16.869299999999999</v>
      </c>
      <c r="AV66" s="102">
        <f>'ZL - 12 - změna podlahy -...'!J33</f>
        <v>19893.52</v>
      </c>
      <c r="AW66" s="102">
        <f>'ZL - 12 - změna podlahy -...'!J34</f>
        <v>0</v>
      </c>
      <c r="AX66" s="102">
        <f>'ZL - 12 - změna podlahy -...'!J35</f>
        <v>0</v>
      </c>
      <c r="AY66" s="102">
        <f>'ZL - 12 - změna podlahy -...'!J36</f>
        <v>0</v>
      </c>
      <c r="AZ66" s="102">
        <f>'ZL - 12 - změna podlahy -...'!F33</f>
        <v>94731.07</v>
      </c>
      <c r="BA66" s="102">
        <f>'ZL - 12 - změna podlahy -...'!F34</f>
        <v>0</v>
      </c>
      <c r="BB66" s="102">
        <f>'ZL - 12 - změna podlahy -...'!F35</f>
        <v>0</v>
      </c>
      <c r="BC66" s="102">
        <f>'ZL - 12 - změna podlahy -...'!F36</f>
        <v>0</v>
      </c>
      <c r="BD66" s="104">
        <f>'ZL - 12 - změna podlahy -...'!F37</f>
        <v>0</v>
      </c>
      <c r="BT66" s="106" t="s">
        <v>123</v>
      </c>
      <c r="BV66" s="106" t="s">
        <v>117</v>
      </c>
      <c r="BW66" s="106" t="s">
        <v>158</v>
      </c>
      <c r="BX66" s="106" t="s">
        <v>54</v>
      </c>
      <c r="CL66" s="106" t="s">
        <v>52</v>
      </c>
      <c r="CM66" s="106" t="s">
        <v>125</v>
      </c>
    </row>
    <row r="67" spans="1:91" s="105" customFormat="1" ht="24.75" customHeight="1">
      <c r="A67" s="96" t="s">
        <v>119</v>
      </c>
      <c r="B67" s="97"/>
      <c r="C67" s="98"/>
      <c r="D67" s="248" t="s">
        <v>159</v>
      </c>
      <c r="E67" s="248"/>
      <c r="F67" s="248"/>
      <c r="G67" s="248"/>
      <c r="H67" s="248"/>
      <c r="I67" s="99"/>
      <c r="J67" s="248" t="s">
        <v>160</v>
      </c>
      <c r="K67" s="248"/>
      <c r="L67" s="248"/>
      <c r="M67" s="248"/>
      <c r="N67" s="248"/>
      <c r="O67" s="248"/>
      <c r="P67" s="248"/>
      <c r="Q67" s="248"/>
      <c r="R67" s="248"/>
      <c r="S67" s="248"/>
      <c r="T67" s="248"/>
      <c r="U67" s="248"/>
      <c r="V67" s="248"/>
      <c r="W67" s="248"/>
      <c r="X67" s="248"/>
      <c r="Y67" s="248"/>
      <c r="Z67" s="248"/>
      <c r="AA67" s="248"/>
      <c r="AB67" s="248"/>
      <c r="AC67" s="248"/>
      <c r="AD67" s="248"/>
      <c r="AE67" s="248"/>
      <c r="AF67" s="248"/>
      <c r="AG67" s="249">
        <f>'ZL - 13 - výtahová šachta'!J30</f>
        <v>-84065.24</v>
      </c>
      <c r="AH67" s="250"/>
      <c r="AI67" s="250"/>
      <c r="AJ67" s="250"/>
      <c r="AK67" s="250"/>
      <c r="AL67" s="250"/>
      <c r="AM67" s="250"/>
      <c r="AN67" s="249">
        <f t="shared" si="0"/>
        <v>-101718.94</v>
      </c>
      <c r="AO67" s="250"/>
      <c r="AP67" s="250"/>
      <c r="AQ67" s="100" t="s">
        <v>122</v>
      </c>
      <c r="AR67" s="97"/>
      <c r="AS67" s="101">
        <v>0</v>
      </c>
      <c r="AT67" s="102">
        <f t="shared" si="1"/>
        <v>-17653.7</v>
      </c>
      <c r="AU67" s="103">
        <f>'ZL - 13 - výtahová šachta'!P88</f>
        <v>9.2838899999999995</v>
      </c>
      <c r="AV67" s="102">
        <f>'ZL - 13 - výtahová šachta'!J33</f>
        <v>-17653.7</v>
      </c>
      <c r="AW67" s="102">
        <f>'ZL - 13 - výtahová šachta'!J34</f>
        <v>0</v>
      </c>
      <c r="AX67" s="102">
        <f>'ZL - 13 - výtahová šachta'!J35</f>
        <v>0</v>
      </c>
      <c r="AY67" s="102">
        <f>'ZL - 13 - výtahová šachta'!J36</f>
        <v>0</v>
      </c>
      <c r="AZ67" s="102">
        <f>'ZL - 13 - výtahová šachta'!F33</f>
        <v>-84065.24</v>
      </c>
      <c r="BA67" s="102">
        <f>'ZL - 13 - výtahová šachta'!F34</f>
        <v>0</v>
      </c>
      <c r="BB67" s="102">
        <f>'ZL - 13 - výtahová šachta'!F35</f>
        <v>0</v>
      </c>
      <c r="BC67" s="102">
        <f>'ZL - 13 - výtahová šachta'!F36</f>
        <v>0</v>
      </c>
      <c r="BD67" s="104">
        <f>'ZL - 13 - výtahová šachta'!F37</f>
        <v>0</v>
      </c>
      <c r="BT67" s="106" t="s">
        <v>123</v>
      </c>
      <c r="BV67" s="106" t="s">
        <v>117</v>
      </c>
      <c r="BW67" s="106" t="s">
        <v>161</v>
      </c>
      <c r="BX67" s="106" t="s">
        <v>54</v>
      </c>
      <c r="CL67" s="106" t="s">
        <v>52</v>
      </c>
      <c r="CM67" s="106" t="s">
        <v>125</v>
      </c>
    </row>
    <row r="68" spans="1:91" s="105" customFormat="1" ht="24.75" customHeight="1">
      <c r="A68" s="96" t="s">
        <v>119</v>
      </c>
      <c r="B68" s="97"/>
      <c r="C68" s="98"/>
      <c r="D68" s="248" t="s">
        <v>162</v>
      </c>
      <c r="E68" s="248"/>
      <c r="F68" s="248"/>
      <c r="G68" s="248"/>
      <c r="H68" s="248"/>
      <c r="I68" s="99"/>
      <c r="J68" s="248" t="s">
        <v>163</v>
      </c>
      <c r="K68" s="248"/>
      <c r="L68" s="248"/>
      <c r="M68" s="248"/>
      <c r="N68" s="248"/>
      <c r="O68" s="248"/>
      <c r="P68" s="248"/>
      <c r="Q68" s="248"/>
      <c r="R68" s="248"/>
      <c r="S68" s="248"/>
      <c r="T68" s="248"/>
      <c r="U68" s="248"/>
      <c r="V68" s="248"/>
      <c r="W68" s="248"/>
      <c r="X68" s="248"/>
      <c r="Y68" s="248"/>
      <c r="Z68" s="248"/>
      <c r="AA68" s="248"/>
      <c r="AB68" s="248"/>
      <c r="AC68" s="248"/>
      <c r="AD68" s="248"/>
      <c r="AE68" s="248"/>
      <c r="AF68" s="248"/>
      <c r="AG68" s="249">
        <f>'ZL - 14 - slaboproud'!J30</f>
        <v>-181938.9</v>
      </c>
      <c r="AH68" s="250"/>
      <c r="AI68" s="250"/>
      <c r="AJ68" s="250"/>
      <c r="AK68" s="250"/>
      <c r="AL68" s="250"/>
      <c r="AM68" s="250"/>
      <c r="AN68" s="249">
        <f t="shared" si="0"/>
        <v>-220146.07</v>
      </c>
      <c r="AO68" s="250"/>
      <c r="AP68" s="250"/>
      <c r="AQ68" s="100" t="s">
        <v>122</v>
      </c>
      <c r="AR68" s="97"/>
      <c r="AS68" s="101">
        <v>0</v>
      </c>
      <c r="AT68" s="102">
        <f t="shared" si="1"/>
        <v>-38207.17</v>
      </c>
      <c r="AU68" s="103">
        <f>'ZL - 14 - slaboproud'!P80</f>
        <v>0</v>
      </c>
      <c r="AV68" s="102">
        <f>'ZL - 14 - slaboproud'!J33</f>
        <v>-38207.17</v>
      </c>
      <c r="AW68" s="102">
        <f>'ZL - 14 - slaboproud'!J34</f>
        <v>0</v>
      </c>
      <c r="AX68" s="102">
        <f>'ZL - 14 - slaboproud'!J35</f>
        <v>0</v>
      </c>
      <c r="AY68" s="102">
        <f>'ZL - 14 - slaboproud'!J36</f>
        <v>0</v>
      </c>
      <c r="AZ68" s="102">
        <f>'ZL - 14 - slaboproud'!F33</f>
        <v>-181938.9</v>
      </c>
      <c r="BA68" s="102">
        <f>'ZL - 14 - slaboproud'!F34</f>
        <v>0</v>
      </c>
      <c r="BB68" s="102">
        <f>'ZL - 14 - slaboproud'!F35</f>
        <v>0</v>
      </c>
      <c r="BC68" s="102">
        <f>'ZL - 14 - slaboproud'!F36</f>
        <v>0</v>
      </c>
      <c r="BD68" s="104">
        <f>'ZL - 14 - slaboproud'!F37</f>
        <v>0</v>
      </c>
      <c r="BT68" s="106" t="s">
        <v>123</v>
      </c>
      <c r="BV68" s="106" t="s">
        <v>117</v>
      </c>
      <c r="BW68" s="106" t="s">
        <v>164</v>
      </c>
      <c r="BX68" s="106" t="s">
        <v>54</v>
      </c>
      <c r="CL68" s="106" t="s">
        <v>52</v>
      </c>
      <c r="CM68" s="106" t="s">
        <v>125</v>
      </c>
    </row>
    <row r="69" spans="1:91" s="105" customFormat="1" ht="24.75" customHeight="1">
      <c r="A69" s="96" t="s">
        <v>119</v>
      </c>
      <c r="B69" s="97"/>
      <c r="C69" s="98"/>
      <c r="D69" s="248" t="s">
        <v>165</v>
      </c>
      <c r="E69" s="248"/>
      <c r="F69" s="248"/>
      <c r="G69" s="248"/>
      <c r="H69" s="248"/>
      <c r="I69" s="99"/>
      <c r="J69" s="248" t="s">
        <v>166</v>
      </c>
      <c r="K69" s="248"/>
      <c r="L69" s="248"/>
      <c r="M69" s="248"/>
      <c r="N69" s="248"/>
      <c r="O69" s="248"/>
      <c r="P69" s="248"/>
      <c r="Q69" s="248"/>
      <c r="R69" s="248"/>
      <c r="S69" s="248"/>
      <c r="T69" s="248"/>
      <c r="U69" s="248"/>
      <c r="V69" s="248"/>
      <c r="W69" s="248"/>
      <c r="X69" s="248"/>
      <c r="Y69" s="248"/>
      <c r="Z69" s="248"/>
      <c r="AA69" s="248"/>
      <c r="AB69" s="248"/>
      <c r="AC69" s="248"/>
      <c r="AD69" s="248"/>
      <c r="AE69" s="248"/>
      <c r="AF69" s="248"/>
      <c r="AG69" s="249">
        <f>'ZL - 15 - elektroinstalac...'!J30</f>
        <v>83335.600000000006</v>
      </c>
      <c r="AH69" s="250"/>
      <c r="AI69" s="250"/>
      <c r="AJ69" s="250"/>
      <c r="AK69" s="250"/>
      <c r="AL69" s="250"/>
      <c r="AM69" s="250"/>
      <c r="AN69" s="249">
        <f t="shared" si="0"/>
        <v>100836.08</v>
      </c>
      <c r="AO69" s="250"/>
      <c r="AP69" s="250"/>
      <c r="AQ69" s="100" t="s">
        <v>122</v>
      </c>
      <c r="AR69" s="97"/>
      <c r="AS69" s="101">
        <v>0</v>
      </c>
      <c r="AT69" s="102">
        <f t="shared" si="1"/>
        <v>17500.48</v>
      </c>
      <c r="AU69" s="103">
        <f>'ZL - 15 - elektroinstalac...'!P81</f>
        <v>64.031999999999996</v>
      </c>
      <c r="AV69" s="102">
        <f>'ZL - 15 - elektroinstalac...'!J33</f>
        <v>17500.48</v>
      </c>
      <c r="AW69" s="102">
        <f>'ZL - 15 - elektroinstalac...'!J34</f>
        <v>0</v>
      </c>
      <c r="AX69" s="102">
        <f>'ZL - 15 - elektroinstalac...'!J35</f>
        <v>0</v>
      </c>
      <c r="AY69" s="102">
        <f>'ZL - 15 - elektroinstalac...'!J36</f>
        <v>0</v>
      </c>
      <c r="AZ69" s="102">
        <f>'ZL - 15 - elektroinstalac...'!F33</f>
        <v>83335.600000000006</v>
      </c>
      <c r="BA69" s="102">
        <f>'ZL - 15 - elektroinstalac...'!F34</f>
        <v>0</v>
      </c>
      <c r="BB69" s="102">
        <f>'ZL - 15 - elektroinstalac...'!F35</f>
        <v>0</v>
      </c>
      <c r="BC69" s="102">
        <f>'ZL - 15 - elektroinstalac...'!F36</f>
        <v>0</v>
      </c>
      <c r="BD69" s="104">
        <f>'ZL - 15 - elektroinstalac...'!F37</f>
        <v>0</v>
      </c>
      <c r="BT69" s="106" t="s">
        <v>123</v>
      </c>
      <c r="BV69" s="106" t="s">
        <v>117</v>
      </c>
      <c r="BW69" s="106" t="s">
        <v>167</v>
      </c>
      <c r="BX69" s="106" t="s">
        <v>54</v>
      </c>
      <c r="CL69" s="106" t="s">
        <v>52</v>
      </c>
      <c r="CM69" s="106" t="s">
        <v>125</v>
      </c>
    </row>
    <row r="70" spans="1:91" s="105" customFormat="1" ht="24.75" customHeight="1">
      <c r="A70" s="96" t="s">
        <v>119</v>
      </c>
      <c r="B70" s="97"/>
      <c r="C70" s="98"/>
      <c r="D70" s="248" t="s">
        <v>168</v>
      </c>
      <c r="E70" s="248"/>
      <c r="F70" s="248"/>
      <c r="G70" s="248"/>
      <c r="H70" s="248"/>
      <c r="I70" s="99"/>
      <c r="J70" s="248" t="s">
        <v>169</v>
      </c>
      <c r="K70" s="248"/>
      <c r="L70" s="248"/>
      <c r="M70" s="248"/>
      <c r="N70" s="248"/>
      <c r="O70" s="248"/>
      <c r="P70" s="248"/>
      <c r="Q70" s="248"/>
      <c r="R70" s="248"/>
      <c r="S70" s="248"/>
      <c r="T70" s="248"/>
      <c r="U70" s="248"/>
      <c r="V70" s="248"/>
      <c r="W70" s="248"/>
      <c r="X70" s="248"/>
      <c r="Y70" s="248"/>
      <c r="Z70" s="248"/>
      <c r="AA70" s="248"/>
      <c r="AB70" s="248"/>
      <c r="AC70" s="248"/>
      <c r="AD70" s="248"/>
      <c r="AE70" s="248"/>
      <c r="AF70" s="248"/>
      <c r="AG70" s="249">
        <f>'ZL - 16 - změna sanitární...'!J30</f>
        <v>-45114.2</v>
      </c>
      <c r="AH70" s="250"/>
      <c r="AI70" s="250"/>
      <c r="AJ70" s="250"/>
      <c r="AK70" s="250"/>
      <c r="AL70" s="250"/>
      <c r="AM70" s="250"/>
      <c r="AN70" s="249">
        <f t="shared" si="0"/>
        <v>-54588.179999999993</v>
      </c>
      <c r="AO70" s="250"/>
      <c r="AP70" s="250"/>
      <c r="AQ70" s="100" t="s">
        <v>122</v>
      </c>
      <c r="AR70" s="97"/>
      <c r="AS70" s="101">
        <v>0</v>
      </c>
      <c r="AT70" s="102">
        <f t="shared" si="1"/>
        <v>-9473.98</v>
      </c>
      <c r="AU70" s="103">
        <f>'ZL - 16 - změna sanitární...'!P81</f>
        <v>0</v>
      </c>
      <c r="AV70" s="102">
        <f>'ZL - 16 - změna sanitární...'!J33</f>
        <v>-9473.98</v>
      </c>
      <c r="AW70" s="102">
        <f>'ZL - 16 - změna sanitární...'!J34</f>
        <v>0</v>
      </c>
      <c r="AX70" s="102">
        <f>'ZL - 16 - změna sanitární...'!J35</f>
        <v>0</v>
      </c>
      <c r="AY70" s="102">
        <f>'ZL - 16 - změna sanitární...'!J36</f>
        <v>0</v>
      </c>
      <c r="AZ70" s="102">
        <f>'ZL - 16 - změna sanitární...'!F33</f>
        <v>-45114.2</v>
      </c>
      <c r="BA70" s="102">
        <f>'ZL - 16 - změna sanitární...'!F34</f>
        <v>0</v>
      </c>
      <c r="BB70" s="102">
        <f>'ZL - 16 - změna sanitární...'!F35</f>
        <v>0</v>
      </c>
      <c r="BC70" s="102">
        <f>'ZL - 16 - změna sanitární...'!F36</f>
        <v>0</v>
      </c>
      <c r="BD70" s="104">
        <f>'ZL - 16 - změna sanitární...'!F37</f>
        <v>0</v>
      </c>
      <c r="BT70" s="106" t="s">
        <v>123</v>
      </c>
      <c r="BV70" s="106" t="s">
        <v>117</v>
      </c>
      <c r="BW70" s="106" t="s">
        <v>170</v>
      </c>
      <c r="BX70" s="106" t="s">
        <v>54</v>
      </c>
      <c r="CL70" s="106" t="s">
        <v>52</v>
      </c>
      <c r="CM70" s="106" t="s">
        <v>125</v>
      </c>
    </row>
    <row r="71" spans="1:91" s="105" customFormat="1" ht="24.75" customHeight="1">
      <c r="A71" s="96" t="s">
        <v>119</v>
      </c>
      <c r="B71" s="97"/>
      <c r="C71" s="98"/>
      <c r="D71" s="248" t="s">
        <v>171</v>
      </c>
      <c r="E71" s="248"/>
      <c r="F71" s="248"/>
      <c r="G71" s="248"/>
      <c r="H71" s="248"/>
      <c r="I71" s="99"/>
      <c r="J71" s="248" t="s">
        <v>172</v>
      </c>
      <c r="K71" s="248"/>
      <c r="L71" s="248"/>
      <c r="M71" s="248"/>
      <c r="N71" s="248"/>
      <c r="O71" s="248"/>
      <c r="P71" s="248"/>
      <c r="Q71" s="248"/>
      <c r="R71" s="248"/>
      <c r="S71" s="248"/>
      <c r="T71" s="248"/>
      <c r="U71" s="248"/>
      <c r="V71" s="248"/>
      <c r="W71" s="248"/>
      <c r="X71" s="248"/>
      <c r="Y71" s="248"/>
      <c r="Z71" s="248"/>
      <c r="AA71" s="248"/>
      <c r="AB71" s="248"/>
      <c r="AC71" s="248"/>
      <c r="AD71" s="248"/>
      <c r="AE71" s="248"/>
      <c r="AF71" s="248"/>
      <c r="AG71" s="249">
        <v>0</v>
      </c>
      <c r="AH71" s="250"/>
      <c r="AI71" s="250"/>
      <c r="AJ71" s="250"/>
      <c r="AK71" s="250"/>
      <c r="AL71" s="250"/>
      <c r="AM71" s="250"/>
      <c r="AN71" s="249">
        <v>0</v>
      </c>
      <c r="AO71" s="250"/>
      <c r="AP71" s="250"/>
      <c r="AQ71" s="100" t="s">
        <v>122</v>
      </c>
      <c r="AR71" s="97"/>
      <c r="AS71" s="101">
        <v>0</v>
      </c>
      <c r="AT71" s="102">
        <f t="shared" si="1"/>
        <v>0</v>
      </c>
      <c r="AU71" s="103">
        <f>'ZL - 17 - design výtahu'!P81</f>
        <v>0</v>
      </c>
      <c r="AV71" s="102">
        <f>'ZL - 17 - design výtahu'!J33</f>
        <v>0</v>
      </c>
      <c r="AW71" s="102">
        <f>'ZL - 17 - design výtahu'!J34</f>
        <v>0</v>
      </c>
      <c r="AX71" s="102">
        <f>'ZL - 17 - design výtahu'!J35</f>
        <v>0</v>
      </c>
      <c r="AY71" s="102">
        <f>'ZL - 17 - design výtahu'!J36</f>
        <v>0</v>
      </c>
      <c r="AZ71" s="102">
        <f>'ZL - 17 - design výtahu'!F33</f>
        <v>0</v>
      </c>
      <c r="BA71" s="102">
        <f>'ZL - 17 - design výtahu'!F34</f>
        <v>0</v>
      </c>
      <c r="BB71" s="102">
        <f>'ZL - 17 - design výtahu'!F35</f>
        <v>0</v>
      </c>
      <c r="BC71" s="102">
        <f>'ZL - 17 - design výtahu'!F36</f>
        <v>0</v>
      </c>
      <c r="BD71" s="104">
        <f>'ZL - 17 - design výtahu'!F37</f>
        <v>0</v>
      </c>
      <c r="BT71" s="106" t="s">
        <v>123</v>
      </c>
      <c r="BV71" s="106" t="s">
        <v>117</v>
      </c>
      <c r="BW71" s="106" t="s">
        <v>173</v>
      </c>
      <c r="BX71" s="106" t="s">
        <v>54</v>
      </c>
      <c r="CL71" s="106" t="s">
        <v>52</v>
      </c>
      <c r="CM71" s="106" t="s">
        <v>125</v>
      </c>
    </row>
    <row r="72" spans="1:91" s="105" customFormat="1" ht="24.75" customHeight="1">
      <c r="A72" s="96" t="s">
        <v>119</v>
      </c>
      <c r="B72" s="97"/>
      <c r="C72" s="98"/>
      <c r="D72" s="248" t="s">
        <v>174</v>
      </c>
      <c r="E72" s="248"/>
      <c r="F72" s="248"/>
      <c r="G72" s="248"/>
      <c r="H72" s="248"/>
      <c r="I72" s="99"/>
      <c r="J72" s="248" t="s">
        <v>175</v>
      </c>
      <c r="K72" s="248"/>
      <c r="L72" s="248"/>
      <c r="M72" s="248"/>
      <c r="N72" s="248"/>
      <c r="O72" s="248"/>
      <c r="P72" s="248"/>
      <c r="Q72" s="248"/>
      <c r="R72" s="248"/>
      <c r="S72" s="248"/>
      <c r="T72" s="248"/>
      <c r="U72" s="248"/>
      <c r="V72" s="248"/>
      <c r="W72" s="248"/>
      <c r="X72" s="248"/>
      <c r="Y72" s="248"/>
      <c r="Z72" s="248"/>
      <c r="AA72" s="248"/>
      <c r="AB72" s="248"/>
      <c r="AC72" s="248"/>
      <c r="AD72" s="248"/>
      <c r="AE72" s="248"/>
      <c r="AF72" s="248"/>
      <c r="AG72" s="249">
        <f>'ZL - 18 - elektro přívody...'!J30</f>
        <v>18874.8</v>
      </c>
      <c r="AH72" s="250"/>
      <c r="AI72" s="250"/>
      <c r="AJ72" s="250"/>
      <c r="AK72" s="250"/>
      <c r="AL72" s="250"/>
      <c r="AM72" s="250"/>
      <c r="AN72" s="249">
        <f t="shared" si="0"/>
        <v>22838.51</v>
      </c>
      <c r="AO72" s="250"/>
      <c r="AP72" s="250"/>
      <c r="AQ72" s="100" t="s">
        <v>122</v>
      </c>
      <c r="AR72" s="97"/>
      <c r="AS72" s="101">
        <v>0</v>
      </c>
      <c r="AT72" s="102">
        <f t="shared" si="1"/>
        <v>3963.71</v>
      </c>
      <c r="AU72" s="103">
        <f>'ZL - 18 - elektro přívody...'!P81</f>
        <v>34.336000000000006</v>
      </c>
      <c r="AV72" s="102">
        <f>'ZL - 18 - elektro přívody...'!J33</f>
        <v>3963.71</v>
      </c>
      <c r="AW72" s="102">
        <f>'ZL - 18 - elektro přívody...'!J34</f>
        <v>0</v>
      </c>
      <c r="AX72" s="102">
        <f>'ZL - 18 - elektro přívody...'!J35</f>
        <v>0</v>
      </c>
      <c r="AY72" s="102">
        <f>'ZL - 18 - elektro přívody...'!J36</f>
        <v>0</v>
      </c>
      <c r="AZ72" s="102">
        <f>'ZL - 18 - elektro přívody...'!F33</f>
        <v>18874.8</v>
      </c>
      <c r="BA72" s="102">
        <f>'ZL - 18 - elektro přívody...'!F34</f>
        <v>0</v>
      </c>
      <c r="BB72" s="102">
        <f>'ZL - 18 - elektro přívody...'!F35</f>
        <v>0</v>
      </c>
      <c r="BC72" s="102">
        <f>'ZL - 18 - elektro přívody...'!F36</f>
        <v>0</v>
      </c>
      <c r="BD72" s="104">
        <f>'ZL - 18 - elektro přívody...'!F37</f>
        <v>0</v>
      </c>
      <c r="BT72" s="106" t="s">
        <v>123</v>
      </c>
      <c r="BV72" s="106" t="s">
        <v>117</v>
      </c>
      <c r="BW72" s="106" t="s">
        <v>176</v>
      </c>
      <c r="BX72" s="106" t="s">
        <v>54</v>
      </c>
      <c r="CL72" s="106" t="s">
        <v>52</v>
      </c>
      <c r="CM72" s="106" t="s">
        <v>125</v>
      </c>
    </row>
    <row r="73" spans="1:91" s="105" customFormat="1" ht="24.75" customHeight="1">
      <c r="A73" s="96" t="s">
        <v>119</v>
      </c>
      <c r="B73" s="97"/>
      <c r="C73" s="98"/>
      <c r="D73" s="248" t="s">
        <v>177</v>
      </c>
      <c r="E73" s="248"/>
      <c r="F73" s="248"/>
      <c r="G73" s="248"/>
      <c r="H73" s="248"/>
      <c r="I73" s="99"/>
      <c r="J73" s="248" t="s">
        <v>178</v>
      </c>
      <c r="K73" s="248"/>
      <c r="L73" s="248"/>
      <c r="M73" s="248"/>
      <c r="N73" s="248"/>
      <c r="O73" s="248"/>
      <c r="P73" s="248"/>
      <c r="Q73" s="248"/>
      <c r="R73" s="248"/>
      <c r="S73" s="248"/>
      <c r="T73" s="248"/>
      <c r="U73" s="248"/>
      <c r="V73" s="248"/>
      <c r="W73" s="248"/>
      <c r="X73" s="248"/>
      <c r="Y73" s="248"/>
      <c r="Z73" s="248"/>
      <c r="AA73" s="248"/>
      <c r="AB73" s="248"/>
      <c r="AC73" s="248"/>
      <c r="AD73" s="248"/>
      <c r="AE73" s="248"/>
      <c r="AF73" s="248"/>
      <c r="AG73" s="249">
        <f>'ZL - 19 - elektro chráníč...'!J30</f>
        <v>25837.200000000001</v>
      </c>
      <c r="AH73" s="250"/>
      <c r="AI73" s="250"/>
      <c r="AJ73" s="250"/>
      <c r="AK73" s="250"/>
      <c r="AL73" s="250"/>
      <c r="AM73" s="250"/>
      <c r="AN73" s="249">
        <f t="shared" si="0"/>
        <v>31263.010000000002</v>
      </c>
      <c r="AO73" s="250"/>
      <c r="AP73" s="250"/>
      <c r="AQ73" s="100" t="s">
        <v>122</v>
      </c>
      <c r="AR73" s="97"/>
      <c r="AS73" s="101">
        <v>0</v>
      </c>
      <c r="AT73" s="102">
        <f t="shared" si="1"/>
        <v>5425.81</v>
      </c>
      <c r="AU73" s="103">
        <f>'ZL - 19 - elektro chráníč...'!P81</f>
        <v>50.112000000000002</v>
      </c>
      <c r="AV73" s="102">
        <f>'ZL - 19 - elektro chráníč...'!J33</f>
        <v>5425.81</v>
      </c>
      <c r="AW73" s="102">
        <f>'ZL - 19 - elektro chráníč...'!J34</f>
        <v>0</v>
      </c>
      <c r="AX73" s="102">
        <f>'ZL - 19 - elektro chráníč...'!J35</f>
        <v>0</v>
      </c>
      <c r="AY73" s="102">
        <f>'ZL - 19 - elektro chráníč...'!J36</f>
        <v>0</v>
      </c>
      <c r="AZ73" s="102">
        <f>'ZL - 19 - elektro chráníč...'!F33</f>
        <v>25837.200000000001</v>
      </c>
      <c r="BA73" s="102">
        <f>'ZL - 19 - elektro chráníč...'!F34</f>
        <v>0</v>
      </c>
      <c r="BB73" s="102">
        <f>'ZL - 19 - elektro chráníč...'!F35</f>
        <v>0</v>
      </c>
      <c r="BC73" s="102">
        <f>'ZL - 19 - elektro chráníč...'!F36</f>
        <v>0</v>
      </c>
      <c r="BD73" s="104">
        <f>'ZL - 19 - elektro chráníč...'!F37</f>
        <v>0</v>
      </c>
      <c r="BT73" s="106" t="s">
        <v>123</v>
      </c>
      <c r="BV73" s="106" t="s">
        <v>117</v>
      </c>
      <c r="BW73" s="106" t="s">
        <v>179</v>
      </c>
      <c r="BX73" s="106" t="s">
        <v>54</v>
      </c>
      <c r="CL73" s="106" t="s">
        <v>52</v>
      </c>
      <c r="CM73" s="106" t="s">
        <v>125</v>
      </c>
    </row>
    <row r="74" spans="1:91" s="105" customFormat="1" ht="24.75" customHeight="1">
      <c r="A74" s="96" t="s">
        <v>119</v>
      </c>
      <c r="B74" s="97"/>
      <c r="C74" s="98"/>
      <c r="D74" s="248" t="s">
        <v>180</v>
      </c>
      <c r="E74" s="248"/>
      <c r="F74" s="248"/>
      <c r="G74" s="248"/>
      <c r="H74" s="248"/>
      <c r="I74" s="99"/>
      <c r="J74" s="248" t="s">
        <v>181</v>
      </c>
      <c r="K74" s="248"/>
      <c r="L74" s="248"/>
      <c r="M74" s="248"/>
      <c r="N74" s="248"/>
      <c r="O74" s="248"/>
      <c r="P74" s="248"/>
      <c r="Q74" s="248"/>
      <c r="R74" s="248"/>
      <c r="S74" s="248"/>
      <c r="T74" s="248"/>
      <c r="U74" s="248"/>
      <c r="V74" s="248"/>
      <c r="W74" s="248"/>
      <c r="X74" s="248"/>
      <c r="Y74" s="248"/>
      <c r="Z74" s="248"/>
      <c r="AA74" s="248"/>
      <c r="AB74" s="248"/>
      <c r="AC74" s="248"/>
      <c r="AD74" s="248"/>
      <c r="AE74" s="248"/>
      <c r="AF74" s="248"/>
      <c r="AG74" s="249">
        <f>'ZL - 20 - elektro doplněn...'!J30</f>
        <v>13002.4</v>
      </c>
      <c r="AH74" s="250"/>
      <c r="AI74" s="250"/>
      <c r="AJ74" s="250"/>
      <c r="AK74" s="250"/>
      <c r="AL74" s="250"/>
      <c r="AM74" s="250"/>
      <c r="AN74" s="249">
        <f t="shared" si="0"/>
        <v>15732.9</v>
      </c>
      <c r="AO74" s="250"/>
      <c r="AP74" s="250"/>
      <c r="AQ74" s="100" t="s">
        <v>122</v>
      </c>
      <c r="AR74" s="97"/>
      <c r="AS74" s="107">
        <v>0</v>
      </c>
      <c r="AT74" s="108">
        <f t="shared" si="1"/>
        <v>2730.5</v>
      </c>
      <c r="AU74" s="109">
        <f>'ZL - 20 - elektro doplněn...'!P81</f>
        <v>18.560000000000002</v>
      </c>
      <c r="AV74" s="108">
        <f>'ZL - 20 - elektro doplněn...'!J33</f>
        <v>2730.5</v>
      </c>
      <c r="AW74" s="108">
        <f>'ZL - 20 - elektro doplněn...'!J34</f>
        <v>0</v>
      </c>
      <c r="AX74" s="108">
        <f>'ZL - 20 - elektro doplněn...'!J35</f>
        <v>0</v>
      </c>
      <c r="AY74" s="108">
        <f>'ZL - 20 - elektro doplněn...'!J36</f>
        <v>0</v>
      </c>
      <c r="AZ74" s="108">
        <f>'ZL - 20 - elektro doplněn...'!F33</f>
        <v>13002.4</v>
      </c>
      <c r="BA74" s="108">
        <f>'ZL - 20 - elektro doplněn...'!F34</f>
        <v>0</v>
      </c>
      <c r="BB74" s="108">
        <f>'ZL - 20 - elektro doplněn...'!F35</f>
        <v>0</v>
      </c>
      <c r="BC74" s="108">
        <f>'ZL - 20 - elektro doplněn...'!F36</f>
        <v>0</v>
      </c>
      <c r="BD74" s="110">
        <f>'ZL - 20 - elektro doplněn...'!F37</f>
        <v>0</v>
      </c>
      <c r="BT74" s="106" t="s">
        <v>123</v>
      </c>
      <c r="BV74" s="106" t="s">
        <v>117</v>
      </c>
      <c r="BW74" s="106" t="s">
        <v>182</v>
      </c>
      <c r="BX74" s="106" t="s">
        <v>54</v>
      </c>
      <c r="CL74" s="106" t="s">
        <v>52</v>
      </c>
      <c r="CM74" s="106" t="s">
        <v>125</v>
      </c>
    </row>
    <row r="75" spans="1:91" s="53" customFormat="1" ht="30" customHeight="1">
      <c r="B75" s="52"/>
      <c r="AR75" s="52"/>
    </row>
    <row r="76" spans="1:91" s="53" customFormat="1" ht="6.95" customHeight="1">
      <c r="B76" s="63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  <c r="AA76" s="64"/>
      <c r="AB76" s="64"/>
      <c r="AC76" s="64"/>
      <c r="AD76" s="64"/>
      <c r="AE76" s="64"/>
      <c r="AF76" s="64"/>
      <c r="AG76" s="64"/>
      <c r="AH76" s="64"/>
      <c r="AI76" s="64"/>
      <c r="AJ76" s="64"/>
      <c r="AK76" s="64"/>
      <c r="AL76" s="64"/>
      <c r="AM76" s="64"/>
      <c r="AN76" s="64"/>
      <c r="AO76" s="64"/>
      <c r="AP76" s="64"/>
      <c r="AQ76" s="64"/>
      <c r="AR76" s="52"/>
    </row>
  </sheetData>
  <mergeCells count="116">
    <mergeCell ref="L29:P29"/>
    <mergeCell ref="W29:AE29"/>
    <mergeCell ref="AK29:AO29"/>
    <mergeCell ref="L30:P30"/>
    <mergeCell ref="W30:AE30"/>
    <mergeCell ref="AK30:AO30"/>
    <mergeCell ref="AR2:BE2"/>
    <mergeCell ref="K5:AO5"/>
    <mergeCell ref="K6:AO6"/>
    <mergeCell ref="E23:AN23"/>
    <mergeCell ref="AK26:AO26"/>
    <mergeCell ref="L28:P28"/>
    <mergeCell ref="W28:AE28"/>
    <mergeCell ref="AK28:AO28"/>
    <mergeCell ref="L33:P33"/>
    <mergeCell ref="W33:AE33"/>
    <mergeCell ref="AK33:AO33"/>
    <mergeCell ref="X35:AB35"/>
    <mergeCell ref="AK35:AO35"/>
    <mergeCell ref="L45:AO45"/>
    <mergeCell ref="L31:P31"/>
    <mergeCell ref="W31:AE31"/>
    <mergeCell ref="AK31:AO31"/>
    <mergeCell ref="L32:P32"/>
    <mergeCell ref="W32:AE32"/>
    <mergeCell ref="AK32:AO32"/>
    <mergeCell ref="AG54:AM54"/>
    <mergeCell ref="AN54:AP54"/>
    <mergeCell ref="D55:H55"/>
    <mergeCell ref="J55:AF55"/>
    <mergeCell ref="AG55:AM55"/>
    <mergeCell ref="AN55:AP55"/>
    <mergeCell ref="AM47:AN47"/>
    <mergeCell ref="AM49:AP49"/>
    <mergeCell ref="AS49:AT51"/>
    <mergeCell ref="AM50:AP50"/>
    <mergeCell ref="C52:G52"/>
    <mergeCell ref="I52:AF52"/>
    <mergeCell ref="AG52:AM52"/>
    <mergeCell ref="AN52:AP52"/>
    <mergeCell ref="D58:H58"/>
    <mergeCell ref="J58:AF58"/>
    <mergeCell ref="AG58:AM58"/>
    <mergeCell ref="AN58:AP58"/>
    <mergeCell ref="D59:H59"/>
    <mergeCell ref="J59:AF59"/>
    <mergeCell ref="AG59:AM59"/>
    <mergeCell ref="AN59:AP59"/>
    <mergeCell ref="D56:H56"/>
    <mergeCell ref="J56:AF56"/>
    <mergeCell ref="AG56:AM56"/>
    <mergeCell ref="AN56:AP56"/>
    <mergeCell ref="D57:H57"/>
    <mergeCell ref="J57:AF57"/>
    <mergeCell ref="AG57:AM57"/>
    <mergeCell ref="AN57:AP57"/>
    <mergeCell ref="D62:H62"/>
    <mergeCell ref="J62:AF62"/>
    <mergeCell ref="AG62:AM62"/>
    <mergeCell ref="AN62:AP62"/>
    <mergeCell ref="D63:H63"/>
    <mergeCell ref="J63:AF63"/>
    <mergeCell ref="AG63:AM63"/>
    <mergeCell ref="AN63:AP63"/>
    <mergeCell ref="D60:H60"/>
    <mergeCell ref="J60:AF60"/>
    <mergeCell ref="AG60:AM60"/>
    <mergeCell ref="AN60:AP60"/>
    <mergeCell ref="D61:H61"/>
    <mergeCell ref="J61:AF61"/>
    <mergeCell ref="AG61:AM61"/>
    <mergeCell ref="AN61:AP61"/>
    <mergeCell ref="D66:H66"/>
    <mergeCell ref="J66:AF66"/>
    <mergeCell ref="AG66:AM66"/>
    <mergeCell ref="AN66:AP66"/>
    <mergeCell ref="D67:H67"/>
    <mergeCell ref="J67:AF67"/>
    <mergeCell ref="AG67:AM67"/>
    <mergeCell ref="AN67:AP67"/>
    <mergeCell ref="D64:H64"/>
    <mergeCell ref="J64:AF64"/>
    <mergeCell ref="AG64:AM64"/>
    <mergeCell ref="AN64:AP64"/>
    <mergeCell ref="D65:H65"/>
    <mergeCell ref="J65:AF65"/>
    <mergeCell ref="AG65:AM65"/>
    <mergeCell ref="AN65:AP65"/>
    <mergeCell ref="D70:H70"/>
    <mergeCell ref="J70:AF70"/>
    <mergeCell ref="AG70:AM70"/>
    <mergeCell ref="AN70:AP70"/>
    <mergeCell ref="D71:H71"/>
    <mergeCell ref="J71:AF71"/>
    <mergeCell ref="AG71:AM71"/>
    <mergeCell ref="AN71:AP71"/>
    <mergeCell ref="D68:H68"/>
    <mergeCell ref="J68:AF68"/>
    <mergeCell ref="AG68:AM68"/>
    <mergeCell ref="AN68:AP68"/>
    <mergeCell ref="D69:H69"/>
    <mergeCell ref="J69:AF69"/>
    <mergeCell ref="AG69:AM69"/>
    <mergeCell ref="AN69:AP69"/>
    <mergeCell ref="D74:H74"/>
    <mergeCell ref="J74:AF74"/>
    <mergeCell ref="AG74:AM74"/>
    <mergeCell ref="AN74:AP74"/>
    <mergeCell ref="D72:H72"/>
    <mergeCell ref="J72:AF72"/>
    <mergeCell ref="AG72:AM72"/>
    <mergeCell ref="AN72:AP72"/>
    <mergeCell ref="D73:H73"/>
    <mergeCell ref="J73:AF73"/>
    <mergeCell ref="AG73:AM73"/>
    <mergeCell ref="AN73:AP73"/>
  </mergeCells>
  <hyperlinks>
    <hyperlink ref="A55" location="'ZL - 01 - Nová stěna na W...'!C2" display="/"/>
    <hyperlink ref="A56" location="'ZL - 02 - voda ve sklepě'!C2" display="/"/>
    <hyperlink ref="A57" location="'ZL - 03 - Doplnění vývodů...'!C2" display="/"/>
    <hyperlink ref="A58" location="'ZL - 04 - Výměna dveřního...'!C2" display="/"/>
    <hyperlink ref="A59" location="'ZL - 05 - přesun akumulač...'!C2" display="/"/>
    <hyperlink ref="A60" location="'ZL - 06 - Zazdívka původn...'!C2" display="/"/>
    <hyperlink ref="A61" location="'ZL - 07 - Demontáž podpůr...'!C2" display="/"/>
    <hyperlink ref="A62" location="'ZL - 08 - Rozdíl v ceně b...'!C2" display="/"/>
    <hyperlink ref="A63" location="'ZL - 09 - Výkopy pro výta...'!C2" display="/"/>
    <hyperlink ref="A64" location="'ZL - 10 - Doplnění pískov...'!C2" display="/"/>
    <hyperlink ref="A65" location="'ZL - 11 - protiprachová o...'!C2" display="/"/>
    <hyperlink ref="A66" location="'ZL - 12 - změna podlahy -...'!C2" display="/"/>
    <hyperlink ref="A67" location="'ZL - 13 - výtahová šachta'!C2" display="/"/>
    <hyperlink ref="A68" location="'ZL - 14 - slaboproud'!C2" display="/"/>
    <hyperlink ref="A69" location="'ZL - 15 - elektroinstalac...'!C2" display="/"/>
    <hyperlink ref="A70" location="'ZL - 16 - změna sanitární...'!C2" display="/"/>
    <hyperlink ref="A71" location="'ZL - 17 - design výtahu'!C2" display="/"/>
    <hyperlink ref="A72" location="'ZL - 18 - elektro přívody...'!C2" display="/"/>
    <hyperlink ref="A73" location="'ZL - 19 - elektro chráníč...'!C2" display="/"/>
    <hyperlink ref="A74" location="'ZL - 20 - elektro doplněn...'!C2" display="/"/>
  </hyperlinks>
  <pageMargins left="0.39374999999999999" right="0.39374999999999999" top="0.39374999999999999" bottom="0.39374999999999999" header="0" footer="0"/>
  <pageSetup paperSize="9" scale="63" fitToHeight="100" orientation="portrait" blackAndWhite="1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BM110"/>
  <sheetViews>
    <sheetView showGridLines="0" topLeftCell="A90" workbookViewId="0">
      <selection activeCell="J59" sqref="J59:AF59"/>
    </sheetView>
  </sheetViews>
  <sheetFormatPr defaultRowHeight="11.25"/>
  <cols>
    <col min="1" max="1" width="7.140625" style="39" customWidth="1"/>
    <col min="2" max="2" width="1" style="39" customWidth="1"/>
    <col min="3" max="3" width="3.5703125" style="39" customWidth="1"/>
    <col min="4" max="4" width="3.7109375" style="39" customWidth="1"/>
    <col min="5" max="5" width="14.7109375" style="39" customWidth="1"/>
    <col min="6" max="6" width="43.5703125" style="39" customWidth="1"/>
    <col min="7" max="7" width="6.42578125" style="39" customWidth="1"/>
    <col min="8" max="8" width="12" style="39" customWidth="1"/>
    <col min="9" max="9" width="13.5703125" style="39" customWidth="1"/>
    <col min="10" max="10" width="19.140625" style="39" customWidth="1"/>
    <col min="11" max="11" width="19.140625" style="39" hidden="1" customWidth="1"/>
    <col min="12" max="12" width="8" style="39" customWidth="1"/>
    <col min="13" max="13" width="9.28515625" style="39" hidden="1" customWidth="1"/>
    <col min="14" max="14" width="9.140625" style="39"/>
    <col min="15" max="20" width="12.140625" style="39" hidden="1" customWidth="1"/>
    <col min="21" max="21" width="14" style="39" hidden="1" customWidth="1"/>
    <col min="22" max="22" width="10.5703125" style="39" customWidth="1"/>
    <col min="23" max="23" width="14" style="39" customWidth="1"/>
    <col min="24" max="24" width="10.5703125" style="39" customWidth="1"/>
    <col min="25" max="25" width="12.85546875" style="39" customWidth="1"/>
    <col min="26" max="26" width="9.42578125" style="39" customWidth="1"/>
    <col min="27" max="27" width="12.85546875" style="39" customWidth="1"/>
    <col min="28" max="28" width="14" style="39" customWidth="1"/>
    <col min="29" max="29" width="9.42578125" style="39" customWidth="1"/>
    <col min="30" max="30" width="12.85546875" style="39" customWidth="1"/>
    <col min="31" max="31" width="14" style="39" customWidth="1"/>
    <col min="32" max="16384" width="9.140625" style="39"/>
  </cols>
  <sheetData>
    <row r="2" spans="2:46" ht="36.950000000000003" customHeight="1">
      <c r="L2" s="273" t="s">
        <v>55</v>
      </c>
      <c r="M2" s="274"/>
      <c r="N2" s="274"/>
      <c r="O2" s="274"/>
      <c r="P2" s="274"/>
      <c r="Q2" s="274"/>
      <c r="R2" s="274"/>
      <c r="S2" s="274"/>
      <c r="T2" s="274"/>
      <c r="U2" s="274"/>
      <c r="V2" s="274"/>
      <c r="AT2" s="40" t="s">
        <v>124</v>
      </c>
    </row>
    <row r="3" spans="2:46" ht="6.95" hidden="1" customHeight="1">
      <c r="B3" s="41"/>
      <c r="C3" s="42"/>
      <c r="D3" s="42"/>
      <c r="E3" s="42"/>
      <c r="F3" s="42"/>
      <c r="G3" s="42"/>
      <c r="H3" s="42"/>
      <c r="I3" s="42"/>
      <c r="J3" s="42"/>
      <c r="K3" s="42"/>
      <c r="L3" s="43"/>
      <c r="AT3" s="40" t="s">
        <v>125</v>
      </c>
    </row>
    <row r="4" spans="2:46" ht="24.95" hidden="1" customHeight="1">
      <c r="B4" s="43"/>
      <c r="D4" s="44" t="s">
        <v>183</v>
      </c>
      <c r="L4" s="43"/>
      <c r="M4" s="111" t="s">
        <v>60</v>
      </c>
      <c r="AT4" s="40" t="s">
        <v>53</v>
      </c>
    </row>
    <row r="5" spans="2:46" ht="6.95" hidden="1" customHeight="1">
      <c r="B5" s="43"/>
      <c r="L5" s="43"/>
    </row>
    <row r="6" spans="2:46" ht="12" hidden="1" customHeight="1">
      <c r="B6" s="43"/>
      <c r="D6" s="49" t="s">
        <v>64</v>
      </c>
      <c r="L6" s="43"/>
    </row>
    <row r="7" spans="2:46" ht="16.5" hidden="1" customHeight="1">
      <c r="B7" s="43"/>
      <c r="E7" s="281" t="str">
        <f>'Rekapitulace stavby'!K6</f>
        <v>Stavební úpravy Zahradního domu Teplice - ZL</v>
      </c>
      <c r="F7" s="282"/>
      <c r="G7" s="282"/>
      <c r="H7" s="282"/>
      <c r="L7" s="43"/>
    </row>
    <row r="8" spans="2:46" s="53" customFormat="1" ht="12" hidden="1" customHeight="1">
      <c r="B8" s="52"/>
      <c r="D8" s="49" t="s">
        <v>184</v>
      </c>
      <c r="L8" s="52"/>
    </row>
    <row r="9" spans="2:46" s="53" customFormat="1" ht="30" hidden="1" customHeight="1">
      <c r="B9" s="52"/>
      <c r="E9" s="271" t="s">
        <v>185</v>
      </c>
      <c r="F9" s="283"/>
      <c r="G9" s="283"/>
      <c r="H9" s="283"/>
      <c r="L9" s="52"/>
    </row>
    <row r="10" spans="2:46" s="53" customFormat="1" hidden="1">
      <c r="B10" s="52"/>
      <c r="L10" s="52"/>
    </row>
    <row r="11" spans="2:46" s="53" customFormat="1" ht="12" hidden="1" customHeight="1">
      <c r="B11" s="52"/>
      <c r="D11" s="49" t="s">
        <v>66</v>
      </c>
      <c r="F11" s="47" t="s">
        <v>52</v>
      </c>
      <c r="I11" s="49" t="s">
        <v>67</v>
      </c>
      <c r="J11" s="47" t="s">
        <v>52</v>
      </c>
      <c r="L11" s="52"/>
    </row>
    <row r="12" spans="2:46" s="53" customFormat="1" ht="12" hidden="1" customHeight="1">
      <c r="B12" s="52"/>
      <c r="D12" s="49" t="s">
        <v>68</v>
      </c>
      <c r="F12" s="47" t="s">
        <v>69</v>
      </c>
      <c r="I12" s="49" t="s">
        <v>70</v>
      </c>
      <c r="J12" s="73" t="str">
        <f>'Rekapitulace stavby'!AN8</f>
        <v>22. 10. 2021</v>
      </c>
      <c r="L12" s="52"/>
    </row>
    <row r="13" spans="2:46" s="53" customFormat="1" ht="10.9" hidden="1" customHeight="1">
      <c r="B13" s="52"/>
      <c r="L13" s="52"/>
    </row>
    <row r="14" spans="2:46" s="53" customFormat="1" ht="12" hidden="1" customHeight="1">
      <c r="B14" s="52"/>
      <c r="D14" s="49" t="s">
        <v>72</v>
      </c>
      <c r="I14" s="49" t="s">
        <v>73</v>
      </c>
      <c r="J14" s="47" t="s">
        <v>52</v>
      </c>
      <c r="L14" s="52"/>
    </row>
    <row r="15" spans="2:46" s="53" customFormat="1" ht="18" hidden="1" customHeight="1">
      <c r="B15" s="52"/>
      <c r="E15" s="47" t="s">
        <v>69</v>
      </c>
      <c r="I15" s="49" t="s">
        <v>74</v>
      </c>
      <c r="J15" s="47" t="s">
        <v>52</v>
      </c>
      <c r="L15" s="52"/>
    </row>
    <row r="16" spans="2:46" s="53" customFormat="1" ht="6.95" hidden="1" customHeight="1">
      <c r="B16" s="52"/>
      <c r="L16" s="52"/>
    </row>
    <row r="17" spans="2:12" s="53" customFormat="1" ht="12" hidden="1" customHeight="1">
      <c r="B17" s="52"/>
      <c r="D17" s="49" t="s">
        <v>75</v>
      </c>
      <c r="I17" s="49" t="s">
        <v>73</v>
      </c>
      <c r="J17" s="47" t="s">
        <v>52</v>
      </c>
      <c r="L17" s="52"/>
    </row>
    <row r="18" spans="2:12" s="53" customFormat="1" ht="18" hidden="1" customHeight="1">
      <c r="B18" s="52"/>
      <c r="E18" s="47" t="s">
        <v>41</v>
      </c>
      <c r="I18" s="49" t="s">
        <v>74</v>
      </c>
      <c r="J18" s="47" t="s">
        <v>52</v>
      </c>
      <c r="L18" s="52"/>
    </row>
    <row r="19" spans="2:12" s="53" customFormat="1" ht="6.95" hidden="1" customHeight="1">
      <c r="B19" s="52"/>
      <c r="L19" s="52"/>
    </row>
    <row r="20" spans="2:12" s="53" customFormat="1" ht="12" hidden="1" customHeight="1">
      <c r="B20" s="52"/>
      <c r="D20" s="49" t="s">
        <v>76</v>
      </c>
      <c r="I20" s="49" t="s">
        <v>73</v>
      </c>
      <c r="J20" s="47" t="s">
        <v>52</v>
      </c>
      <c r="L20" s="52"/>
    </row>
    <row r="21" spans="2:12" s="53" customFormat="1" ht="18" hidden="1" customHeight="1">
      <c r="B21" s="52"/>
      <c r="E21" s="47" t="s">
        <v>69</v>
      </c>
      <c r="I21" s="49" t="s">
        <v>74</v>
      </c>
      <c r="J21" s="47" t="s">
        <v>52</v>
      </c>
      <c r="L21" s="52"/>
    </row>
    <row r="22" spans="2:12" s="53" customFormat="1" ht="6.95" hidden="1" customHeight="1">
      <c r="B22" s="52"/>
      <c r="L22" s="52"/>
    </row>
    <row r="23" spans="2:12" s="53" customFormat="1" ht="12" hidden="1" customHeight="1">
      <c r="B23" s="52"/>
      <c r="D23" s="49" t="s">
        <v>78</v>
      </c>
      <c r="I23" s="49" t="s">
        <v>73</v>
      </c>
      <c r="J23" s="47" t="s">
        <v>52</v>
      </c>
      <c r="L23" s="52"/>
    </row>
    <row r="24" spans="2:12" s="53" customFormat="1" ht="18" hidden="1" customHeight="1">
      <c r="B24" s="52"/>
      <c r="E24" s="47" t="s">
        <v>69</v>
      </c>
      <c r="I24" s="49" t="s">
        <v>74</v>
      </c>
      <c r="J24" s="47" t="s">
        <v>52</v>
      </c>
      <c r="L24" s="52"/>
    </row>
    <row r="25" spans="2:12" s="53" customFormat="1" ht="6.95" hidden="1" customHeight="1">
      <c r="B25" s="52"/>
      <c r="L25" s="52"/>
    </row>
    <row r="26" spans="2:12" s="53" customFormat="1" ht="12" hidden="1" customHeight="1">
      <c r="B26" s="52"/>
      <c r="D26" s="49" t="s">
        <v>79</v>
      </c>
      <c r="L26" s="52"/>
    </row>
    <row r="27" spans="2:12" s="113" customFormat="1" ht="16.5" hidden="1" customHeight="1">
      <c r="B27" s="112"/>
      <c r="E27" s="277" t="s">
        <v>52</v>
      </c>
      <c r="F27" s="277"/>
      <c r="G27" s="277"/>
      <c r="H27" s="277"/>
      <c r="L27" s="112"/>
    </row>
    <row r="28" spans="2:12" s="53" customFormat="1" ht="6.95" hidden="1" customHeight="1">
      <c r="B28" s="52"/>
      <c r="L28" s="52"/>
    </row>
    <row r="29" spans="2:12" s="53" customFormat="1" ht="6.95" hidden="1" customHeight="1">
      <c r="B29" s="52"/>
      <c r="D29" s="74"/>
      <c r="E29" s="74"/>
      <c r="F29" s="74"/>
      <c r="G29" s="74"/>
      <c r="H29" s="74"/>
      <c r="I29" s="74"/>
      <c r="J29" s="74"/>
      <c r="K29" s="74"/>
      <c r="L29" s="52"/>
    </row>
    <row r="30" spans="2:12" s="53" customFormat="1" ht="25.35" hidden="1" customHeight="1">
      <c r="B30" s="52"/>
      <c r="D30" s="114" t="s">
        <v>81</v>
      </c>
      <c r="J30" s="88">
        <f>ROUND(J86, 2)</f>
        <v>13930.22</v>
      </c>
      <c r="L30" s="52"/>
    </row>
    <row r="31" spans="2:12" s="53" customFormat="1" ht="6.95" hidden="1" customHeight="1">
      <c r="B31" s="52"/>
      <c r="D31" s="74"/>
      <c r="E31" s="74"/>
      <c r="F31" s="74"/>
      <c r="G31" s="74"/>
      <c r="H31" s="74"/>
      <c r="I31" s="74"/>
      <c r="J31" s="74"/>
      <c r="K31" s="74"/>
      <c r="L31" s="52"/>
    </row>
    <row r="32" spans="2:12" s="53" customFormat="1" ht="14.45" hidden="1" customHeight="1">
      <c r="B32" s="52"/>
      <c r="F32" s="56" t="s">
        <v>83</v>
      </c>
      <c r="I32" s="56" t="s">
        <v>82</v>
      </c>
      <c r="J32" s="56" t="s">
        <v>84</v>
      </c>
      <c r="L32" s="52"/>
    </row>
    <row r="33" spans="2:12" s="53" customFormat="1" ht="14.45" hidden="1" customHeight="1">
      <c r="B33" s="52"/>
      <c r="D33" s="76" t="s">
        <v>85</v>
      </c>
      <c r="E33" s="49" t="s">
        <v>86</v>
      </c>
      <c r="F33" s="115">
        <f>ROUND((SUM(BE86:BE109)),  2)</f>
        <v>13930.22</v>
      </c>
      <c r="I33" s="116">
        <v>0.21</v>
      </c>
      <c r="J33" s="115">
        <f>ROUND(((SUM(BE86:BE109))*I33),  2)</f>
        <v>2925.35</v>
      </c>
      <c r="L33" s="52"/>
    </row>
    <row r="34" spans="2:12" s="53" customFormat="1" ht="14.45" hidden="1" customHeight="1">
      <c r="B34" s="52"/>
      <c r="E34" s="49" t="s">
        <v>87</v>
      </c>
      <c r="F34" s="115">
        <f>ROUND((SUM(BF86:BF109)),  2)</f>
        <v>0</v>
      </c>
      <c r="I34" s="116">
        <v>0.15</v>
      </c>
      <c r="J34" s="115">
        <f>ROUND(((SUM(BF86:BF109))*I34),  2)</f>
        <v>0</v>
      </c>
      <c r="L34" s="52"/>
    </row>
    <row r="35" spans="2:12" s="53" customFormat="1" ht="14.45" hidden="1" customHeight="1">
      <c r="B35" s="52"/>
      <c r="E35" s="49" t="s">
        <v>88</v>
      </c>
      <c r="F35" s="115">
        <f>ROUND((SUM(BG86:BG109)),  2)</f>
        <v>0</v>
      </c>
      <c r="I35" s="116">
        <v>0.21</v>
      </c>
      <c r="J35" s="115">
        <f>0</f>
        <v>0</v>
      </c>
      <c r="L35" s="52"/>
    </row>
    <row r="36" spans="2:12" s="53" customFormat="1" ht="14.45" hidden="1" customHeight="1">
      <c r="B36" s="52"/>
      <c r="E36" s="49" t="s">
        <v>89</v>
      </c>
      <c r="F36" s="115">
        <f>ROUND((SUM(BH86:BH109)),  2)</f>
        <v>0</v>
      </c>
      <c r="I36" s="116">
        <v>0.15</v>
      </c>
      <c r="J36" s="115">
        <f>0</f>
        <v>0</v>
      </c>
      <c r="L36" s="52"/>
    </row>
    <row r="37" spans="2:12" s="53" customFormat="1" ht="14.45" hidden="1" customHeight="1">
      <c r="B37" s="52"/>
      <c r="E37" s="49" t="s">
        <v>90</v>
      </c>
      <c r="F37" s="115">
        <f>ROUND((SUM(BI86:BI109)),  2)</f>
        <v>0</v>
      </c>
      <c r="I37" s="116">
        <v>0</v>
      </c>
      <c r="J37" s="115">
        <f>0</f>
        <v>0</v>
      </c>
      <c r="L37" s="52"/>
    </row>
    <row r="38" spans="2:12" s="53" customFormat="1" ht="6.95" hidden="1" customHeight="1">
      <c r="B38" s="52"/>
      <c r="L38" s="52"/>
    </row>
    <row r="39" spans="2:12" s="53" customFormat="1" ht="25.35" hidden="1" customHeight="1">
      <c r="B39" s="52"/>
      <c r="C39" s="117"/>
      <c r="D39" s="118" t="s">
        <v>91</v>
      </c>
      <c r="E39" s="78"/>
      <c r="F39" s="78"/>
      <c r="G39" s="119" t="s">
        <v>92</v>
      </c>
      <c r="H39" s="120" t="s">
        <v>93</v>
      </c>
      <c r="I39" s="78"/>
      <c r="J39" s="121">
        <f>SUM(J30:J37)</f>
        <v>16855.57</v>
      </c>
      <c r="K39" s="122"/>
      <c r="L39" s="52"/>
    </row>
    <row r="40" spans="2:12" s="53" customFormat="1" ht="14.45" hidden="1" customHeight="1">
      <c r="B40" s="63"/>
      <c r="C40" s="64"/>
      <c r="D40" s="64"/>
      <c r="E40" s="64"/>
      <c r="F40" s="64"/>
      <c r="G40" s="64"/>
      <c r="H40" s="64"/>
      <c r="I40" s="64"/>
      <c r="J40" s="64"/>
      <c r="K40" s="64"/>
      <c r="L40" s="52"/>
    </row>
    <row r="41" spans="2:12" hidden="1"/>
    <row r="42" spans="2:12" hidden="1"/>
    <row r="43" spans="2:12" hidden="1"/>
    <row r="44" spans="2:12" s="53" customFormat="1" ht="6.95" hidden="1" customHeight="1">
      <c r="B44" s="65"/>
      <c r="C44" s="66"/>
      <c r="D44" s="66"/>
      <c r="E44" s="66"/>
      <c r="F44" s="66"/>
      <c r="G44" s="66"/>
      <c r="H44" s="66"/>
      <c r="I44" s="66"/>
      <c r="J44" s="66"/>
      <c r="K44" s="66"/>
      <c r="L44" s="52"/>
    </row>
    <row r="45" spans="2:12" s="53" customFormat="1" ht="24.95" hidden="1" customHeight="1">
      <c r="B45" s="52"/>
      <c r="C45" s="44" t="s">
        <v>186</v>
      </c>
      <c r="L45" s="52"/>
    </row>
    <row r="46" spans="2:12" s="53" customFormat="1" ht="6.95" hidden="1" customHeight="1">
      <c r="B46" s="52"/>
      <c r="L46" s="52"/>
    </row>
    <row r="47" spans="2:12" s="53" customFormat="1" ht="12" hidden="1" customHeight="1">
      <c r="B47" s="52"/>
      <c r="C47" s="49" t="s">
        <v>64</v>
      </c>
      <c r="L47" s="52"/>
    </row>
    <row r="48" spans="2:12" s="53" customFormat="1" ht="16.5" hidden="1" customHeight="1">
      <c r="B48" s="52"/>
      <c r="E48" s="281" t="str">
        <f>E7</f>
        <v>Stavební úpravy Zahradního domu Teplice - ZL</v>
      </c>
      <c r="F48" s="282"/>
      <c r="G48" s="282"/>
      <c r="H48" s="282"/>
      <c r="L48" s="52"/>
    </row>
    <row r="49" spans="2:47" s="53" customFormat="1" ht="12" hidden="1" customHeight="1">
      <c r="B49" s="52"/>
      <c r="C49" s="49" t="s">
        <v>184</v>
      </c>
      <c r="L49" s="52"/>
    </row>
    <row r="50" spans="2:47" s="53" customFormat="1" ht="30" hidden="1" customHeight="1">
      <c r="B50" s="52"/>
      <c r="E50" s="271" t="str">
        <f>E9</f>
        <v>ZL - 01 - Nová stěna na WC ve 2.NP vč. odpočtu části sanitární příčky</v>
      </c>
      <c r="F50" s="283"/>
      <c r="G50" s="283"/>
      <c r="H50" s="283"/>
      <c r="L50" s="52"/>
    </row>
    <row r="51" spans="2:47" s="53" customFormat="1" ht="6.95" hidden="1" customHeight="1">
      <c r="B51" s="52"/>
      <c r="L51" s="52"/>
    </row>
    <row r="52" spans="2:47" s="53" customFormat="1" ht="12" hidden="1" customHeight="1">
      <c r="B52" s="52"/>
      <c r="C52" s="49" t="s">
        <v>68</v>
      </c>
      <c r="F52" s="47" t="str">
        <f>F12</f>
        <v xml:space="preserve"> </v>
      </c>
      <c r="I52" s="49" t="s">
        <v>70</v>
      </c>
      <c r="J52" s="73" t="str">
        <f>IF(J12="","",J12)</f>
        <v>22. 10. 2021</v>
      </c>
      <c r="L52" s="52"/>
    </row>
    <row r="53" spans="2:47" s="53" customFormat="1" ht="6.95" hidden="1" customHeight="1">
      <c r="B53" s="52"/>
      <c r="L53" s="52"/>
    </row>
    <row r="54" spans="2:47" s="53" customFormat="1" ht="15.2" hidden="1" customHeight="1">
      <c r="B54" s="52"/>
      <c r="C54" s="49" t="s">
        <v>72</v>
      </c>
      <c r="F54" s="47" t="str">
        <f>E15</f>
        <v xml:space="preserve"> </v>
      </c>
      <c r="I54" s="49" t="s">
        <v>76</v>
      </c>
      <c r="J54" s="50" t="str">
        <f>E21</f>
        <v xml:space="preserve"> </v>
      </c>
      <c r="L54" s="52"/>
    </row>
    <row r="55" spans="2:47" s="53" customFormat="1" ht="15.2" hidden="1" customHeight="1">
      <c r="B55" s="52"/>
      <c r="C55" s="49" t="s">
        <v>75</v>
      </c>
      <c r="F55" s="47" t="str">
        <f>IF(E18="","",E18)</f>
        <v>POHL cz, a.s.</v>
      </c>
      <c r="I55" s="49" t="s">
        <v>78</v>
      </c>
      <c r="J55" s="50" t="str">
        <f>E24</f>
        <v xml:space="preserve"> </v>
      </c>
      <c r="L55" s="52"/>
    </row>
    <row r="56" spans="2:47" s="53" customFormat="1" ht="10.35" hidden="1" customHeight="1">
      <c r="B56" s="52"/>
      <c r="L56" s="52"/>
    </row>
    <row r="57" spans="2:47" s="53" customFormat="1" ht="29.25" hidden="1" customHeight="1">
      <c r="B57" s="52"/>
      <c r="C57" s="123" t="s">
        <v>187</v>
      </c>
      <c r="D57" s="117"/>
      <c r="E57" s="117"/>
      <c r="F57" s="117"/>
      <c r="G57" s="117"/>
      <c r="H57" s="117"/>
      <c r="I57" s="117"/>
      <c r="J57" s="124" t="s">
        <v>188</v>
      </c>
      <c r="K57" s="117"/>
      <c r="L57" s="52"/>
    </row>
    <row r="58" spans="2:47" s="53" customFormat="1" ht="10.35" hidden="1" customHeight="1">
      <c r="B58" s="52"/>
      <c r="L58" s="52"/>
    </row>
    <row r="59" spans="2:47" s="53" customFormat="1" ht="22.9" hidden="1" customHeight="1">
      <c r="B59" s="52"/>
      <c r="C59" s="125" t="s">
        <v>113</v>
      </c>
      <c r="J59" s="88">
        <f>J86</f>
        <v>13930.22</v>
      </c>
      <c r="L59" s="52"/>
      <c r="AU59" s="40" t="s">
        <v>189</v>
      </c>
    </row>
    <row r="60" spans="2:47" s="127" customFormat="1" ht="24.95" hidden="1" customHeight="1">
      <c r="B60" s="126"/>
      <c r="D60" s="128" t="s">
        <v>190</v>
      </c>
      <c r="E60" s="129"/>
      <c r="F60" s="129"/>
      <c r="G60" s="129"/>
      <c r="H60" s="129"/>
      <c r="I60" s="129"/>
      <c r="J60" s="130">
        <f>J87</f>
        <v>15569.1</v>
      </c>
      <c r="L60" s="126"/>
    </row>
    <row r="61" spans="2:47" s="132" customFormat="1" ht="19.899999999999999" hidden="1" customHeight="1">
      <c r="B61" s="131"/>
      <c r="D61" s="133" t="s">
        <v>191</v>
      </c>
      <c r="E61" s="134"/>
      <c r="F61" s="134"/>
      <c r="G61" s="134"/>
      <c r="H61" s="134"/>
      <c r="I61" s="134"/>
      <c r="J61" s="135">
        <f>J88</f>
        <v>8499.6</v>
      </c>
      <c r="L61" s="131"/>
    </row>
    <row r="62" spans="2:47" s="132" customFormat="1" ht="19.899999999999999" hidden="1" customHeight="1">
      <c r="B62" s="131"/>
      <c r="D62" s="133" t="s">
        <v>192</v>
      </c>
      <c r="E62" s="134"/>
      <c r="F62" s="134"/>
      <c r="G62" s="134"/>
      <c r="H62" s="134"/>
      <c r="I62" s="134"/>
      <c r="J62" s="135">
        <f>J96</f>
        <v>5060.22</v>
      </c>
      <c r="L62" s="131"/>
    </row>
    <row r="63" spans="2:47" s="132" customFormat="1" ht="19.899999999999999" hidden="1" customHeight="1">
      <c r="B63" s="131"/>
      <c r="D63" s="133" t="s">
        <v>193</v>
      </c>
      <c r="E63" s="134"/>
      <c r="F63" s="134"/>
      <c r="G63" s="134"/>
      <c r="H63" s="134"/>
      <c r="I63" s="134"/>
      <c r="J63" s="135">
        <f>J98</f>
        <v>2009.28</v>
      </c>
      <c r="L63" s="131"/>
    </row>
    <row r="64" spans="2:47" s="127" customFormat="1" ht="24.95" hidden="1" customHeight="1">
      <c r="B64" s="126"/>
      <c r="D64" s="128" t="s">
        <v>194</v>
      </c>
      <c r="E64" s="129"/>
      <c r="F64" s="129"/>
      <c r="G64" s="129"/>
      <c r="H64" s="129"/>
      <c r="I64" s="129"/>
      <c r="J64" s="130">
        <f>J101</f>
        <v>-1638.8800000000008</v>
      </c>
      <c r="L64" s="126"/>
    </row>
    <row r="65" spans="2:12" s="132" customFormat="1" ht="19.899999999999999" hidden="1" customHeight="1">
      <c r="B65" s="131"/>
      <c r="D65" s="133" t="s">
        <v>195</v>
      </c>
      <c r="E65" s="134"/>
      <c r="F65" s="134"/>
      <c r="G65" s="134"/>
      <c r="H65" s="134"/>
      <c r="I65" s="134"/>
      <c r="J65" s="135">
        <f>J102</f>
        <v>-3544.2000000000007</v>
      </c>
      <c r="L65" s="131"/>
    </row>
    <row r="66" spans="2:12" s="132" customFormat="1" ht="19.899999999999999" hidden="1" customHeight="1">
      <c r="B66" s="131"/>
      <c r="D66" s="133" t="s">
        <v>196</v>
      </c>
      <c r="E66" s="134"/>
      <c r="F66" s="134"/>
      <c r="G66" s="134"/>
      <c r="H66" s="134"/>
      <c r="I66" s="134"/>
      <c r="J66" s="135">
        <f>J106</f>
        <v>1905.32</v>
      </c>
      <c r="L66" s="131"/>
    </row>
    <row r="67" spans="2:12" s="53" customFormat="1" ht="21.75" hidden="1" customHeight="1">
      <c r="B67" s="52"/>
      <c r="L67" s="52"/>
    </row>
    <row r="68" spans="2:12" s="53" customFormat="1" ht="6.95" hidden="1" customHeight="1">
      <c r="B68" s="63"/>
      <c r="C68" s="64"/>
      <c r="D68" s="64"/>
      <c r="E68" s="64"/>
      <c r="F68" s="64"/>
      <c r="G68" s="64"/>
      <c r="H68" s="64"/>
      <c r="I68" s="64"/>
      <c r="J68" s="64"/>
      <c r="K68" s="64"/>
      <c r="L68" s="52"/>
    </row>
    <row r="69" spans="2:12" hidden="1"/>
    <row r="70" spans="2:12" hidden="1"/>
    <row r="71" spans="2:12" hidden="1"/>
    <row r="72" spans="2:12" s="53" customFormat="1" ht="6.95" customHeight="1">
      <c r="B72" s="65"/>
      <c r="C72" s="66"/>
      <c r="D72" s="66"/>
      <c r="E72" s="66"/>
      <c r="F72" s="66"/>
      <c r="G72" s="66"/>
      <c r="H72" s="66"/>
      <c r="I72" s="66"/>
      <c r="J72" s="66"/>
      <c r="K72" s="66"/>
      <c r="L72" s="52"/>
    </row>
    <row r="73" spans="2:12" s="53" customFormat="1" ht="24.95" customHeight="1">
      <c r="B73" s="52"/>
      <c r="C73" s="44" t="s">
        <v>197</v>
      </c>
      <c r="L73" s="52"/>
    </row>
    <row r="74" spans="2:12" s="53" customFormat="1" ht="6.95" customHeight="1">
      <c r="B74" s="52"/>
      <c r="L74" s="52"/>
    </row>
    <row r="75" spans="2:12" s="53" customFormat="1" ht="12" customHeight="1">
      <c r="B75" s="52"/>
      <c r="C75" s="49" t="s">
        <v>64</v>
      </c>
      <c r="L75" s="52"/>
    </row>
    <row r="76" spans="2:12" s="53" customFormat="1" ht="16.5" customHeight="1">
      <c r="B76" s="52"/>
      <c r="E76" s="281" t="str">
        <f>E7</f>
        <v>Stavební úpravy Zahradního domu Teplice - ZL</v>
      </c>
      <c r="F76" s="282"/>
      <c r="G76" s="282"/>
      <c r="H76" s="282"/>
      <c r="L76" s="52"/>
    </row>
    <row r="77" spans="2:12" s="53" customFormat="1" ht="12" customHeight="1">
      <c r="B77" s="52"/>
      <c r="C77" s="49" t="s">
        <v>184</v>
      </c>
      <c r="L77" s="52"/>
    </row>
    <row r="78" spans="2:12" s="53" customFormat="1" ht="30" customHeight="1">
      <c r="B78" s="52"/>
      <c r="E78" s="271" t="str">
        <f>E9</f>
        <v>ZL - 01 - Nová stěna na WC ve 2.NP vč. odpočtu části sanitární příčky</v>
      </c>
      <c r="F78" s="283"/>
      <c r="G78" s="283"/>
      <c r="H78" s="283"/>
      <c r="L78" s="52"/>
    </row>
    <row r="79" spans="2:12" s="53" customFormat="1" ht="6.95" customHeight="1">
      <c r="B79" s="52"/>
      <c r="L79" s="52"/>
    </row>
    <row r="80" spans="2:12" s="53" customFormat="1" ht="12" customHeight="1">
      <c r="B80" s="52"/>
      <c r="C80" s="49" t="s">
        <v>68</v>
      </c>
      <c r="F80" s="47" t="str">
        <f>F12</f>
        <v xml:space="preserve"> </v>
      </c>
      <c r="I80" s="49" t="s">
        <v>70</v>
      </c>
      <c r="J80" s="73" t="str">
        <f>IF(J12="","",J12)</f>
        <v>22. 10. 2021</v>
      </c>
      <c r="L80" s="52"/>
    </row>
    <row r="81" spans="2:65" s="53" customFormat="1" ht="6.95" customHeight="1">
      <c r="B81" s="52"/>
      <c r="L81" s="52"/>
    </row>
    <row r="82" spans="2:65" s="53" customFormat="1" ht="15.2" customHeight="1">
      <c r="B82" s="52"/>
      <c r="C82" s="49" t="s">
        <v>72</v>
      </c>
      <c r="F82" s="47" t="str">
        <f>E15</f>
        <v xml:space="preserve"> </v>
      </c>
      <c r="I82" s="49" t="s">
        <v>76</v>
      </c>
      <c r="J82" s="50" t="str">
        <f>E21</f>
        <v xml:space="preserve"> </v>
      </c>
      <c r="L82" s="52"/>
    </row>
    <row r="83" spans="2:65" s="53" customFormat="1" ht="15.2" customHeight="1">
      <c r="B83" s="52"/>
      <c r="C83" s="49" t="s">
        <v>75</v>
      </c>
      <c r="F83" s="47" t="str">
        <f>IF(E18="","",E18)</f>
        <v>POHL cz, a.s.</v>
      </c>
      <c r="I83" s="49" t="s">
        <v>78</v>
      </c>
      <c r="J83" s="50" t="str">
        <f>E24</f>
        <v xml:space="preserve"> </v>
      </c>
      <c r="L83" s="52"/>
    </row>
    <row r="84" spans="2:65" s="53" customFormat="1" ht="10.35" customHeight="1">
      <c r="B84" s="52"/>
      <c r="L84" s="52"/>
    </row>
    <row r="85" spans="2:65" s="141" customFormat="1" ht="29.25" customHeight="1">
      <c r="B85" s="136"/>
      <c r="C85" s="137" t="s">
        <v>198</v>
      </c>
      <c r="D85" s="138" t="s">
        <v>100</v>
      </c>
      <c r="E85" s="138" t="s">
        <v>96</v>
      </c>
      <c r="F85" s="138" t="s">
        <v>97</v>
      </c>
      <c r="G85" s="138" t="s">
        <v>199</v>
      </c>
      <c r="H85" s="138" t="s">
        <v>200</v>
      </c>
      <c r="I85" s="138" t="s">
        <v>201</v>
      </c>
      <c r="J85" s="139" t="s">
        <v>188</v>
      </c>
      <c r="K85" s="140" t="s">
        <v>202</v>
      </c>
      <c r="L85" s="136"/>
      <c r="M85" s="80" t="s">
        <v>52</v>
      </c>
      <c r="N85" s="81" t="s">
        <v>85</v>
      </c>
      <c r="O85" s="81" t="s">
        <v>203</v>
      </c>
      <c r="P85" s="81" t="s">
        <v>204</v>
      </c>
      <c r="Q85" s="81" t="s">
        <v>205</v>
      </c>
      <c r="R85" s="81" t="s">
        <v>206</v>
      </c>
      <c r="S85" s="81" t="s">
        <v>207</v>
      </c>
      <c r="T85" s="82" t="s">
        <v>208</v>
      </c>
    </row>
    <row r="86" spans="2:65" s="53" customFormat="1" ht="22.9" customHeight="1">
      <c r="B86" s="52"/>
      <c r="C86" s="86" t="s">
        <v>209</v>
      </c>
      <c r="J86" s="142">
        <f>BK86</f>
        <v>13930.22</v>
      </c>
      <c r="L86" s="52"/>
      <c r="M86" s="83"/>
      <c r="N86" s="74"/>
      <c r="O86" s="74"/>
      <c r="P86" s="143">
        <f>P87+P101</f>
        <v>7.7094000000000005</v>
      </c>
      <c r="Q86" s="74"/>
      <c r="R86" s="143">
        <f>R87+R101</f>
        <v>0.77517499999999995</v>
      </c>
      <c r="S86" s="74"/>
      <c r="T86" s="144">
        <f>T87+T101</f>
        <v>0</v>
      </c>
      <c r="AT86" s="40" t="s">
        <v>114</v>
      </c>
      <c r="AU86" s="40" t="s">
        <v>189</v>
      </c>
      <c r="BK86" s="145">
        <f>BK87+BK101</f>
        <v>13930.22</v>
      </c>
    </row>
    <row r="87" spans="2:65" s="147" customFormat="1" ht="25.9" customHeight="1">
      <c r="B87" s="146"/>
      <c r="D87" s="148" t="s">
        <v>114</v>
      </c>
      <c r="E87" s="149" t="s">
        <v>210</v>
      </c>
      <c r="F87" s="149" t="s">
        <v>211</v>
      </c>
      <c r="J87" s="150">
        <f>BK87</f>
        <v>15569.1</v>
      </c>
      <c r="L87" s="146"/>
      <c r="M87" s="151"/>
      <c r="P87" s="152">
        <f>P88+P96+P98</f>
        <v>2.1918000000000002</v>
      </c>
      <c r="R87" s="152">
        <f>R88+R96+R98</f>
        <v>0.75374399999999997</v>
      </c>
      <c r="T87" s="153">
        <f>T88+T96+T98</f>
        <v>0</v>
      </c>
      <c r="AR87" s="148" t="s">
        <v>123</v>
      </c>
      <c r="AT87" s="154" t="s">
        <v>114</v>
      </c>
      <c r="AU87" s="154" t="s">
        <v>115</v>
      </c>
      <c r="AY87" s="148" t="s">
        <v>212</v>
      </c>
      <c r="BK87" s="155">
        <f>BK88+BK96+BK98</f>
        <v>15569.1</v>
      </c>
    </row>
    <row r="88" spans="2:65" s="147" customFormat="1" ht="22.9" customHeight="1">
      <c r="B88" s="146"/>
      <c r="D88" s="148" t="s">
        <v>114</v>
      </c>
      <c r="E88" s="156" t="s">
        <v>213</v>
      </c>
      <c r="F88" s="156" t="s">
        <v>214</v>
      </c>
      <c r="J88" s="157">
        <f>BK88</f>
        <v>8499.6</v>
      </c>
      <c r="L88" s="146"/>
      <c r="M88" s="151"/>
      <c r="P88" s="152">
        <f>SUM(P89:P95)</f>
        <v>2.1918000000000002</v>
      </c>
      <c r="R88" s="152">
        <f>SUM(R89:R95)</f>
        <v>0.56189999999999996</v>
      </c>
      <c r="T88" s="153">
        <f>SUM(T89:T95)</f>
        <v>0</v>
      </c>
      <c r="AR88" s="148" t="s">
        <v>123</v>
      </c>
      <c r="AT88" s="154" t="s">
        <v>114</v>
      </c>
      <c r="AU88" s="154" t="s">
        <v>123</v>
      </c>
      <c r="AY88" s="148" t="s">
        <v>212</v>
      </c>
      <c r="BK88" s="155">
        <f>SUM(BK89:BK95)</f>
        <v>8499.6</v>
      </c>
    </row>
    <row r="89" spans="2:65" s="53" customFormat="1" ht="37.9" customHeight="1">
      <c r="B89" s="158"/>
      <c r="C89" s="159" t="s">
        <v>123</v>
      </c>
      <c r="D89" s="159" t="s">
        <v>215</v>
      </c>
      <c r="E89" s="160" t="s">
        <v>216</v>
      </c>
      <c r="F89" s="161" t="s">
        <v>217</v>
      </c>
      <c r="G89" s="162" t="s">
        <v>218</v>
      </c>
      <c r="H89" s="163">
        <v>3</v>
      </c>
      <c r="I89" s="164">
        <v>1730.5</v>
      </c>
      <c r="J89" s="164">
        <f>ROUND(I89*H89,2)</f>
        <v>5191.5</v>
      </c>
      <c r="K89" s="165"/>
      <c r="L89" s="52"/>
      <c r="M89" s="166" t="s">
        <v>52</v>
      </c>
      <c r="N89" s="167" t="s">
        <v>86</v>
      </c>
      <c r="O89" s="168">
        <v>0</v>
      </c>
      <c r="P89" s="168">
        <f>O89*H89</f>
        <v>0</v>
      </c>
      <c r="Q89" s="168">
        <v>0.10445</v>
      </c>
      <c r="R89" s="168">
        <f>Q89*H89</f>
        <v>0.31335000000000002</v>
      </c>
      <c r="S89" s="168">
        <v>0</v>
      </c>
      <c r="T89" s="169">
        <f>S89*H89</f>
        <v>0</v>
      </c>
      <c r="AR89" s="170" t="s">
        <v>219</v>
      </c>
      <c r="AT89" s="170" t="s">
        <v>215</v>
      </c>
      <c r="AU89" s="170" t="s">
        <v>125</v>
      </c>
      <c r="AY89" s="40" t="s">
        <v>212</v>
      </c>
      <c r="BE89" s="171">
        <f>IF(N89="základní",J89,0)</f>
        <v>5191.5</v>
      </c>
      <c r="BF89" s="171">
        <f>IF(N89="snížená",J89,0)</f>
        <v>0</v>
      </c>
      <c r="BG89" s="171">
        <f>IF(N89="zákl. přenesená",J89,0)</f>
        <v>0</v>
      </c>
      <c r="BH89" s="171">
        <f>IF(N89="sníž. přenesená",J89,0)</f>
        <v>0</v>
      </c>
      <c r="BI89" s="171">
        <f>IF(N89="nulová",J89,0)</f>
        <v>0</v>
      </c>
      <c r="BJ89" s="40" t="s">
        <v>123</v>
      </c>
      <c r="BK89" s="171">
        <f>ROUND(I89*H89,2)</f>
        <v>5191.5</v>
      </c>
      <c r="BL89" s="40" t="s">
        <v>219</v>
      </c>
      <c r="BM89" s="170" t="s">
        <v>220</v>
      </c>
    </row>
    <row r="90" spans="2:65" s="53" customFormat="1" ht="37.9" customHeight="1">
      <c r="B90" s="158"/>
      <c r="C90" s="159" t="s">
        <v>125</v>
      </c>
      <c r="D90" s="159" t="s">
        <v>215</v>
      </c>
      <c r="E90" s="160" t="s">
        <v>221</v>
      </c>
      <c r="F90" s="161" t="s">
        <v>222</v>
      </c>
      <c r="G90" s="162" t="s">
        <v>218</v>
      </c>
      <c r="H90" s="163">
        <v>1.2</v>
      </c>
      <c r="I90" s="164">
        <v>629</v>
      </c>
      <c r="J90" s="164">
        <f>ROUND(I90*H90,2)</f>
        <v>754.8</v>
      </c>
      <c r="K90" s="165"/>
      <c r="L90" s="52"/>
      <c r="M90" s="166" t="s">
        <v>52</v>
      </c>
      <c r="N90" s="167" t="s">
        <v>86</v>
      </c>
      <c r="O90" s="168">
        <v>0.51400000000000001</v>
      </c>
      <c r="P90" s="168">
        <f>O90*H90</f>
        <v>0.61680000000000001</v>
      </c>
      <c r="Q90" s="168">
        <v>5.2499999999999998E-2</v>
      </c>
      <c r="R90" s="168">
        <f>Q90*H90</f>
        <v>6.3E-2</v>
      </c>
      <c r="S90" s="168">
        <v>0</v>
      </c>
      <c r="T90" s="169">
        <f>S90*H90</f>
        <v>0</v>
      </c>
      <c r="AR90" s="170" t="s">
        <v>219</v>
      </c>
      <c r="AT90" s="170" t="s">
        <v>215</v>
      </c>
      <c r="AU90" s="170" t="s">
        <v>125</v>
      </c>
      <c r="AY90" s="40" t="s">
        <v>212</v>
      </c>
      <c r="BE90" s="171">
        <f>IF(N90="základní",J90,0)</f>
        <v>754.8</v>
      </c>
      <c r="BF90" s="171">
        <f>IF(N90="snížená",J90,0)</f>
        <v>0</v>
      </c>
      <c r="BG90" s="171">
        <f>IF(N90="zákl. přenesená",J90,0)</f>
        <v>0</v>
      </c>
      <c r="BH90" s="171">
        <f>IF(N90="sníž. přenesená",J90,0)</f>
        <v>0</v>
      </c>
      <c r="BI90" s="171">
        <f>IF(N90="nulová",J90,0)</f>
        <v>0</v>
      </c>
      <c r="BJ90" s="40" t="s">
        <v>123</v>
      </c>
      <c r="BK90" s="171">
        <f>ROUND(I90*H90,2)</f>
        <v>754.8</v>
      </c>
      <c r="BL90" s="40" t="s">
        <v>219</v>
      </c>
      <c r="BM90" s="170" t="s">
        <v>223</v>
      </c>
    </row>
    <row r="91" spans="2:65" s="53" customFormat="1">
      <c r="B91" s="52"/>
      <c r="D91" s="172" t="s">
        <v>224</v>
      </c>
      <c r="F91" s="173" t="s">
        <v>225</v>
      </c>
      <c r="L91" s="52"/>
      <c r="M91" s="174"/>
      <c r="T91" s="77"/>
      <c r="AT91" s="40" t="s">
        <v>224</v>
      </c>
      <c r="AU91" s="40" t="s">
        <v>125</v>
      </c>
    </row>
    <row r="92" spans="2:65" s="176" customFormat="1">
      <c r="B92" s="175"/>
      <c r="D92" s="177" t="s">
        <v>226</v>
      </c>
      <c r="E92" s="178" t="s">
        <v>52</v>
      </c>
      <c r="F92" s="179" t="s">
        <v>227</v>
      </c>
      <c r="H92" s="180">
        <v>1.2</v>
      </c>
      <c r="L92" s="175"/>
      <c r="M92" s="181"/>
      <c r="T92" s="182"/>
      <c r="AT92" s="178" t="s">
        <v>226</v>
      </c>
      <c r="AU92" s="178" t="s">
        <v>125</v>
      </c>
      <c r="AV92" s="176" t="s">
        <v>125</v>
      </c>
      <c r="AW92" s="176" t="s">
        <v>77</v>
      </c>
      <c r="AX92" s="176" t="s">
        <v>123</v>
      </c>
      <c r="AY92" s="178" t="s">
        <v>212</v>
      </c>
    </row>
    <row r="93" spans="2:65" s="53" customFormat="1" ht="37.9" customHeight="1">
      <c r="B93" s="158"/>
      <c r="C93" s="159" t="s">
        <v>213</v>
      </c>
      <c r="D93" s="159" t="s">
        <v>215</v>
      </c>
      <c r="E93" s="160" t="s">
        <v>228</v>
      </c>
      <c r="F93" s="161" t="s">
        <v>229</v>
      </c>
      <c r="G93" s="162" t="s">
        <v>218</v>
      </c>
      <c r="H93" s="163">
        <v>3</v>
      </c>
      <c r="I93" s="164">
        <v>723</v>
      </c>
      <c r="J93" s="164">
        <f>ROUND(I93*H93,2)</f>
        <v>2169</v>
      </c>
      <c r="K93" s="165"/>
      <c r="L93" s="52"/>
      <c r="M93" s="166" t="s">
        <v>52</v>
      </c>
      <c r="N93" s="167" t="s">
        <v>86</v>
      </c>
      <c r="O93" s="168">
        <v>0.52500000000000002</v>
      </c>
      <c r="P93" s="168">
        <f>O93*H93</f>
        <v>1.5750000000000002</v>
      </c>
      <c r="Q93" s="168">
        <v>6.1719999999999997E-2</v>
      </c>
      <c r="R93" s="168">
        <f>Q93*H93</f>
        <v>0.18515999999999999</v>
      </c>
      <c r="S93" s="168">
        <v>0</v>
      </c>
      <c r="T93" s="169">
        <f>S93*H93</f>
        <v>0</v>
      </c>
      <c r="AR93" s="170" t="s">
        <v>219</v>
      </c>
      <c r="AT93" s="170" t="s">
        <v>215</v>
      </c>
      <c r="AU93" s="170" t="s">
        <v>125</v>
      </c>
      <c r="AY93" s="40" t="s">
        <v>212</v>
      </c>
      <c r="BE93" s="171">
        <f>IF(N93="základní",J93,0)</f>
        <v>2169</v>
      </c>
      <c r="BF93" s="171">
        <f>IF(N93="snížená",J93,0)</f>
        <v>0</v>
      </c>
      <c r="BG93" s="171">
        <f>IF(N93="zákl. přenesená",J93,0)</f>
        <v>0</v>
      </c>
      <c r="BH93" s="171">
        <f>IF(N93="sníž. přenesená",J93,0)</f>
        <v>0</v>
      </c>
      <c r="BI93" s="171">
        <f>IF(N93="nulová",J93,0)</f>
        <v>0</v>
      </c>
      <c r="BJ93" s="40" t="s">
        <v>123</v>
      </c>
      <c r="BK93" s="171">
        <f>ROUND(I93*H93,2)</f>
        <v>2169</v>
      </c>
      <c r="BL93" s="40" t="s">
        <v>219</v>
      </c>
      <c r="BM93" s="170" t="s">
        <v>230</v>
      </c>
    </row>
    <row r="94" spans="2:65" s="53" customFormat="1">
      <c r="B94" s="52"/>
      <c r="D94" s="172" t="s">
        <v>224</v>
      </c>
      <c r="F94" s="173" t="s">
        <v>231</v>
      </c>
      <c r="L94" s="52"/>
      <c r="M94" s="174"/>
      <c r="T94" s="77"/>
      <c r="AT94" s="40" t="s">
        <v>224</v>
      </c>
      <c r="AU94" s="40" t="s">
        <v>125</v>
      </c>
    </row>
    <row r="95" spans="2:65" s="53" customFormat="1" ht="24.2" customHeight="1">
      <c r="B95" s="158"/>
      <c r="C95" s="159" t="s">
        <v>219</v>
      </c>
      <c r="D95" s="159" t="s">
        <v>215</v>
      </c>
      <c r="E95" s="160" t="s">
        <v>232</v>
      </c>
      <c r="F95" s="161" t="s">
        <v>233</v>
      </c>
      <c r="G95" s="162" t="s">
        <v>234</v>
      </c>
      <c r="H95" s="163">
        <v>3</v>
      </c>
      <c r="I95" s="164">
        <v>128.1</v>
      </c>
      <c r="J95" s="164">
        <f>ROUND(I95*H95,2)</f>
        <v>384.3</v>
      </c>
      <c r="K95" s="165"/>
      <c r="L95" s="52"/>
      <c r="M95" s="166" t="s">
        <v>52</v>
      </c>
      <c r="N95" s="167" t="s">
        <v>86</v>
      </c>
      <c r="O95" s="168">
        <v>0</v>
      </c>
      <c r="P95" s="168">
        <f>O95*H95</f>
        <v>0</v>
      </c>
      <c r="Q95" s="168">
        <v>1.2999999999999999E-4</v>
      </c>
      <c r="R95" s="168">
        <f>Q95*H95</f>
        <v>3.8999999999999994E-4</v>
      </c>
      <c r="S95" s="168">
        <v>0</v>
      </c>
      <c r="T95" s="169">
        <f>S95*H95</f>
        <v>0</v>
      </c>
      <c r="AR95" s="170" t="s">
        <v>219</v>
      </c>
      <c r="AT95" s="170" t="s">
        <v>215</v>
      </c>
      <c r="AU95" s="170" t="s">
        <v>125</v>
      </c>
      <c r="AY95" s="40" t="s">
        <v>212</v>
      </c>
      <c r="BE95" s="171">
        <f>IF(N95="základní",J95,0)</f>
        <v>384.3</v>
      </c>
      <c r="BF95" s="171">
        <f>IF(N95="snížená",J95,0)</f>
        <v>0</v>
      </c>
      <c r="BG95" s="171">
        <f>IF(N95="zákl. přenesená",J95,0)</f>
        <v>0</v>
      </c>
      <c r="BH95" s="171">
        <f>IF(N95="sníž. přenesená",J95,0)</f>
        <v>0</v>
      </c>
      <c r="BI95" s="171">
        <f>IF(N95="nulová",J95,0)</f>
        <v>0</v>
      </c>
      <c r="BJ95" s="40" t="s">
        <v>123</v>
      </c>
      <c r="BK95" s="171">
        <f>ROUND(I95*H95,2)</f>
        <v>384.3</v>
      </c>
      <c r="BL95" s="40" t="s">
        <v>219</v>
      </c>
      <c r="BM95" s="170" t="s">
        <v>235</v>
      </c>
    </row>
    <row r="96" spans="2:65" s="147" customFormat="1" ht="22.9" customHeight="1">
      <c r="B96" s="146"/>
      <c r="D96" s="148" t="s">
        <v>114</v>
      </c>
      <c r="E96" s="156" t="s">
        <v>236</v>
      </c>
      <c r="F96" s="156" t="s">
        <v>237</v>
      </c>
      <c r="J96" s="157">
        <f>BK96</f>
        <v>5060.22</v>
      </c>
      <c r="L96" s="146"/>
      <c r="M96" s="151"/>
      <c r="P96" s="152">
        <f>P97</f>
        <v>0</v>
      </c>
      <c r="R96" s="152">
        <f>R97</f>
        <v>0.187476</v>
      </c>
      <c r="T96" s="153">
        <f>T97</f>
        <v>0</v>
      </c>
      <c r="AR96" s="148" t="s">
        <v>123</v>
      </c>
      <c r="AT96" s="154" t="s">
        <v>114</v>
      </c>
      <c r="AU96" s="154" t="s">
        <v>123</v>
      </c>
      <c r="AY96" s="148" t="s">
        <v>212</v>
      </c>
      <c r="BK96" s="155">
        <f>BK97</f>
        <v>5060.22</v>
      </c>
    </row>
    <row r="97" spans="2:65" s="53" customFormat="1" ht="55.5" customHeight="1">
      <c r="B97" s="158"/>
      <c r="C97" s="159" t="s">
        <v>238</v>
      </c>
      <c r="D97" s="159" t="s">
        <v>215</v>
      </c>
      <c r="E97" s="160" t="s">
        <v>239</v>
      </c>
      <c r="F97" s="161" t="s">
        <v>240</v>
      </c>
      <c r="G97" s="162" t="s">
        <v>218</v>
      </c>
      <c r="H97" s="163">
        <v>10.199999999999999</v>
      </c>
      <c r="I97" s="164">
        <v>496.1</v>
      </c>
      <c r="J97" s="164">
        <f>ROUND(I97*H97,2)</f>
        <v>5060.22</v>
      </c>
      <c r="K97" s="165"/>
      <c r="L97" s="52"/>
      <c r="M97" s="166" t="s">
        <v>52</v>
      </c>
      <c r="N97" s="167" t="s">
        <v>86</v>
      </c>
      <c r="O97" s="168">
        <v>0</v>
      </c>
      <c r="P97" s="168">
        <f>O97*H97</f>
        <v>0</v>
      </c>
      <c r="Q97" s="168">
        <v>1.8380000000000001E-2</v>
      </c>
      <c r="R97" s="168">
        <f>Q97*H97</f>
        <v>0.187476</v>
      </c>
      <c r="S97" s="168">
        <v>0</v>
      </c>
      <c r="T97" s="169">
        <f>S97*H97</f>
        <v>0</v>
      </c>
      <c r="AR97" s="170" t="s">
        <v>219</v>
      </c>
      <c r="AT97" s="170" t="s">
        <v>215</v>
      </c>
      <c r="AU97" s="170" t="s">
        <v>125</v>
      </c>
      <c r="AY97" s="40" t="s">
        <v>212</v>
      </c>
      <c r="BE97" s="171">
        <f>IF(N97="základní",J97,0)</f>
        <v>5060.22</v>
      </c>
      <c r="BF97" s="171">
        <f>IF(N97="snížená",J97,0)</f>
        <v>0</v>
      </c>
      <c r="BG97" s="171">
        <f>IF(N97="zákl. přenesená",J97,0)</f>
        <v>0</v>
      </c>
      <c r="BH97" s="171">
        <f>IF(N97="sníž. přenesená",J97,0)</f>
        <v>0</v>
      </c>
      <c r="BI97" s="171">
        <f>IF(N97="nulová",J97,0)</f>
        <v>0</v>
      </c>
      <c r="BJ97" s="40" t="s">
        <v>123</v>
      </c>
      <c r="BK97" s="171">
        <f>ROUND(I97*H97,2)</f>
        <v>5060.22</v>
      </c>
      <c r="BL97" s="40" t="s">
        <v>219</v>
      </c>
      <c r="BM97" s="170" t="s">
        <v>241</v>
      </c>
    </row>
    <row r="98" spans="2:65" s="147" customFormat="1" ht="22.9" customHeight="1">
      <c r="B98" s="146"/>
      <c r="D98" s="148" t="s">
        <v>114</v>
      </c>
      <c r="E98" s="156" t="s">
        <v>242</v>
      </c>
      <c r="F98" s="156" t="s">
        <v>243</v>
      </c>
      <c r="J98" s="157">
        <f>BK98</f>
        <v>2009.28</v>
      </c>
      <c r="L98" s="146"/>
      <c r="M98" s="151"/>
      <c r="P98" s="152">
        <f>SUM(P99:P100)</f>
        <v>0</v>
      </c>
      <c r="R98" s="152">
        <f>SUM(R99:R100)</f>
        <v>4.3679999999999995E-3</v>
      </c>
      <c r="T98" s="153">
        <f>SUM(T99:T100)</f>
        <v>0</v>
      </c>
      <c r="AR98" s="148" t="s">
        <v>123</v>
      </c>
      <c r="AT98" s="154" t="s">
        <v>114</v>
      </c>
      <c r="AU98" s="154" t="s">
        <v>123</v>
      </c>
      <c r="AY98" s="148" t="s">
        <v>212</v>
      </c>
      <c r="BK98" s="155">
        <f>SUM(BK99:BK100)</f>
        <v>2009.28</v>
      </c>
    </row>
    <row r="99" spans="2:65" s="53" customFormat="1" ht="37.9" customHeight="1">
      <c r="B99" s="158"/>
      <c r="C99" s="159" t="s">
        <v>236</v>
      </c>
      <c r="D99" s="159" t="s">
        <v>215</v>
      </c>
      <c r="E99" s="160" t="s">
        <v>244</v>
      </c>
      <c r="F99" s="161" t="s">
        <v>245</v>
      </c>
      <c r="G99" s="162" t="s">
        <v>218</v>
      </c>
      <c r="H99" s="163">
        <v>33.6</v>
      </c>
      <c r="I99" s="164">
        <v>59.8</v>
      </c>
      <c r="J99" s="164">
        <f>ROUND(I99*H99,2)</f>
        <v>2009.28</v>
      </c>
      <c r="K99" s="165"/>
      <c r="L99" s="52"/>
      <c r="M99" s="166" t="s">
        <v>52</v>
      </c>
      <c r="N99" s="167" t="s">
        <v>86</v>
      </c>
      <c r="O99" s="168">
        <v>0</v>
      </c>
      <c r="P99" s="168">
        <f>O99*H99</f>
        <v>0</v>
      </c>
      <c r="Q99" s="168">
        <v>1.2999999999999999E-4</v>
      </c>
      <c r="R99" s="168">
        <f>Q99*H99</f>
        <v>4.3679999999999995E-3</v>
      </c>
      <c r="S99" s="168">
        <v>0</v>
      </c>
      <c r="T99" s="169">
        <f>S99*H99</f>
        <v>0</v>
      </c>
      <c r="AR99" s="170" t="s">
        <v>219</v>
      </c>
      <c r="AT99" s="170" t="s">
        <v>215</v>
      </c>
      <c r="AU99" s="170" t="s">
        <v>125</v>
      </c>
      <c r="AY99" s="40" t="s">
        <v>212</v>
      </c>
      <c r="BE99" s="171">
        <f>IF(N99="základní",J99,0)</f>
        <v>2009.28</v>
      </c>
      <c r="BF99" s="171">
        <f>IF(N99="snížená",J99,0)</f>
        <v>0</v>
      </c>
      <c r="BG99" s="171">
        <f>IF(N99="zákl. přenesená",J99,0)</f>
        <v>0</v>
      </c>
      <c r="BH99" s="171">
        <f>IF(N99="sníž. přenesená",J99,0)</f>
        <v>0</v>
      </c>
      <c r="BI99" s="171">
        <f>IF(N99="nulová",J99,0)</f>
        <v>0</v>
      </c>
      <c r="BJ99" s="40" t="s">
        <v>123</v>
      </c>
      <c r="BK99" s="171">
        <f>ROUND(I99*H99,2)</f>
        <v>2009.28</v>
      </c>
      <c r="BL99" s="40" t="s">
        <v>219</v>
      </c>
      <c r="BM99" s="170" t="s">
        <v>246</v>
      </c>
    </row>
    <row r="100" spans="2:65" s="176" customFormat="1">
      <c r="B100" s="175"/>
      <c r="D100" s="177" t="s">
        <v>226</v>
      </c>
      <c r="E100" s="178" t="s">
        <v>52</v>
      </c>
      <c r="F100" s="179" t="s">
        <v>247</v>
      </c>
      <c r="H100" s="180">
        <v>33.6</v>
      </c>
      <c r="L100" s="175"/>
      <c r="M100" s="181"/>
      <c r="T100" s="182"/>
      <c r="AT100" s="178" t="s">
        <v>226</v>
      </c>
      <c r="AU100" s="178" t="s">
        <v>125</v>
      </c>
      <c r="AV100" s="176" t="s">
        <v>125</v>
      </c>
      <c r="AW100" s="176" t="s">
        <v>77</v>
      </c>
      <c r="AX100" s="176" t="s">
        <v>123</v>
      </c>
      <c r="AY100" s="178" t="s">
        <v>212</v>
      </c>
    </row>
    <row r="101" spans="2:65" s="147" customFormat="1" ht="25.9" customHeight="1">
      <c r="B101" s="146"/>
      <c r="D101" s="148" t="s">
        <v>114</v>
      </c>
      <c r="E101" s="149" t="s">
        <v>248</v>
      </c>
      <c r="F101" s="149" t="s">
        <v>249</v>
      </c>
      <c r="J101" s="150">
        <f>BK101</f>
        <v>-1638.8800000000008</v>
      </c>
      <c r="L101" s="146"/>
      <c r="M101" s="151"/>
      <c r="P101" s="152">
        <f>P102+P106</f>
        <v>5.5175999999999998</v>
      </c>
      <c r="R101" s="152">
        <f>R102+R106</f>
        <v>2.1431000000000009E-2</v>
      </c>
      <c r="T101" s="153">
        <f>T102+T106</f>
        <v>0</v>
      </c>
      <c r="AR101" s="148" t="s">
        <v>125</v>
      </c>
      <c r="AT101" s="154" t="s">
        <v>114</v>
      </c>
      <c r="AU101" s="154" t="s">
        <v>115</v>
      </c>
      <c r="AY101" s="148" t="s">
        <v>212</v>
      </c>
      <c r="BK101" s="155">
        <f>BK102+BK106</f>
        <v>-1638.8800000000008</v>
      </c>
    </row>
    <row r="102" spans="2:65" s="147" customFormat="1" ht="22.9" customHeight="1">
      <c r="B102" s="146"/>
      <c r="D102" s="148" t="s">
        <v>114</v>
      </c>
      <c r="E102" s="156" t="s">
        <v>250</v>
      </c>
      <c r="F102" s="156" t="s">
        <v>251</v>
      </c>
      <c r="J102" s="157">
        <f>BK102</f>
        <v>-3544.2000000000007</v>
      </c>
      <c r="L102" s="146"/>
      <c r="M102" s="151"/>
      <c r="P102" s="152">
        <f>SUM(P103:P105)</f>
        <v>5.5175999999999998</v>
      </c>
      <c r="R102" s="152">
        <f>SUM(R103:R105)</f>
        <v>1.140300000000001E-2</v>
      </c>
      <c r="T102" s="153">
        <f>SUM(T103:T105)</f>
        <v>0</v>
      </c>
      <c r="AR102" s="148" t="s">
        <v>125</v>
      </c>
      <c r="AT102" s="154" t="s">
        <v>114</v>
      </c>
      <c r="AU102" s="154" t="s">
        <v>123</v>
      </c>
      <c r="AY102" s="148" t="s">
        <v>212</v>
      </c>
      <c r="BK102" s="155">
        <f>SUM(BK103:BK105)</f>
        <v>-3544.2000000000007</v>
      </c>
    </row>
    <row r="103" spans="2:65" s="53" customFormat="1" ht="37.9" customHeight="1">
      <c r="B103" s="158"/>
      <c r="C103" s="159" t="s">
        <v>252</v>
      </c>
      <c r="D103" s="159" t="s">
        <v>215</v>
      </c>
      <c r="E103" s="160" t="s">
        <v>253</v>
      </c>
      <c r="F103" s="161" t="s">
        <v>254</v>
      </c>
      <c r="G103" s="162" t="s">
        <v>218</v>
      </c>
      <c r="H103" s="163">
        <v>5.7</v>
      </c>
      <c r="I103" s="164">
        <v>945</v>
      </c>
      <c r="J103" s="164">
        <f>ROUND(I103*H103,2)</f>
        <v>5386.5</v>
      </c>
      <c r="K103" s="165"/>
      <c r="L103" s="52"/>
      <c r="M103" s="166" t="s">
        <v>52</v>
      </c>
      <c r="N103" s="167" t="s">
        <v>86</v>
      </c>
      <c r="O103" s="168">
        <v>0.96799999999999997</v>
      </c>
      <c r="P103" s="168">
        <f>O103*H103</f>
        <v>5.5175999999999998</v>
      </c>
      <c r="Q103" s="168">
        <v>1.259E-2</v>
      </c>
      <c r="R103" s="168">
        <f>Q103*H103</f>
        <v>7.1763000000000007E-2</v>
      </c>
      <c r="S103" s="168">
        <v>0</v>
      </c>
      <c r="T103" s="169">
        <f>S103*H103</f>
        <v>0</v>
      </c>
      <c r="AR103" s="170" t="s">
        <v>255</v>
      </c>
      <c r="AT103" s="170" t="s">
        <v>215</v>
      </c>
      <c r="AU103" s="170" t="s">
        <v>125</v>
      </c>
      <c r="AY103" s="40" t="s">
        <v>212</v>
      </c>
      <c r="BE103" s="171">
        <f>IF(N103="základní",J103,0)</f>
        <v>5386.5</v>
      </c>
      <c r="BF103" s="171">
        <f>IF(N103="snížená",J103,0)</f>
        <v>0</v>
      </c>
      <c r="BG103" s="171">
        <f>IF(N103="zákl. přenesená",J103,0)</f>
        <v>0</v>
      </c>
      <c r="BH103" s="171">
        <f>IF(N103="sníž. přenesená",J103,0)</f>
        <v>0</v>
      </c>
      <c r="BI103" s="171">
        <f>IF(N103="nulová",J103,0)</f>
        <v>0</v>
      </c>
      <c r="BJ103" s="40" t="s">
        <v>123</v>
      </c>
      <c r="BK103" s="171">
        <f>ROUND(I103*H103,2)</f>
        <v>5386.5</v>
      </c>
      <c r="BL103" s="40" t="s">
        <v>255</v>
      </c>
      <c r="BM103" s="170" t="s">
        <v>256</v>
      </c>
    </row>
    <row r="104" spans="2:65" s="176" customFormat="1">
      <c r="B104" s="175"/>
      <c r="D104" s="177" t="s">
        <v>226</v>
      </c>
      <c r="E104" s="178" t="s">
        <v>52</v>
      </c>
      <c r="F104" s="179" t="s">
        <v>257</v>
      </c>
      <c r="H104" s="180">
        <v>5.7</v>
      </c>
      <c r="L104" s="175"/>
      <c r="M104" s="181"/>
      <c r="T104" s="182"/>
      <c r="AT104" s="178" t="s">
        <v>226</v>
      </c>
      <c r="AU104" s="178" t="s">
        <v>125</v>
      </c>
      <c r="AV104" s="176" t="s">
        <v>125</v>
      </c>
      <c r="AW104" s="176" t="s">
        <v>77</v>
      </c>
      <c r="AX104" s="176" t="s">
        <v>123</v>
      </c>
      <c r="AY104" s="178" t="s">
        <v>212</v>
      </c>
    </row>
    <row r="105" spans="2:65" s="53" customFormat="1" ht="24.2" customHeight="1">
      <c r="B105" s="158"/>
      <c r="C105" s="159" t="s">
        <v>258</v>
      </c>
      <c r="D105" s="159" t="s">
        <v>215</v>
      </c>
      <c r="E105" s="160" t="s">
        <v>259</v>
      </c>
      <c r="F105" s="161" t="s">
        <v>260</v>
      </c>
      <c r="G105" s="162" t="s">
        <v>218</v>
      </c>
      <c r="H105" s="163">
        <v>-3</v>
      </c>
      <c r="I105" s="164">
        <v>2976.9</v>
      </c>
      <c r="J105" s="164">
        <f>ROUND(I105*H105,2)</f>
        <v>-8930.7000000000007</v>
      </c>
      <c r="K105" s="165"/>
      <c r="L105" s="52"/>
      <c r="M105" s="166" t="s">
        <v>52</v>
      </c>
      <c r="N105" s="167" t="s">
        <v>86</v>
      </c>
      <c r="O105" s="168">
        <v>0</v>
      </c>
      <c r="P105" s="168">
        <f>O105*H105</f>
        <v>0</v>
      </c>
      <c r="Q105" s="168">
        <v>2.0119999999999999E-2</v>
      </c>
      <c r="R105" s="168">
        <f>Q105*H105</f>
        <v>-6.0359999999999997E-2</v>
      </c>
      <c r="S105" s="168">
        <v>0</v>
      </c>
      <c r="T105" s="169">
        <f>S105*H105</f>
        <v>0</v>
      </c>
      <c r="AR105" s="170" t="s">
        <v>255</v>
      </c>
      <c r="AT105" s="170" t="s">
        <v>215</v>
      </c>
      <c r="AU105" s="170" t="s">
        <v>125</v>
      </c>
      <c r="AY105" s="40" t="s">
        <v>212</v>
      </c>
      <c r="BE105" s="171">
        <f>IF(N105="základní",J105,0)</f>
        <v>-8930.7000000000007</v>
      </c>
      <c r="BF105" s="171">
        <f>IF(N105="snížená",J105,0)</f>
        <v>0</v>
      </c>
      <c r="BG105" s="171">
        <f>IF(N105="zákl. přenesená",J105,0)</f>
        <v>0</v>
      </c>
      <c r="BH105" s="171">
        <f>IF(N105="sníž. přenesená",J105,0)</f>
        <v>0</v>
      </c>
      <c r="BI105" s="171">
        <f>IF(N105="nulová",J105,0)</f>
        <v>0</v>
      </c>
      <c r="BJ105" s="40" t="s">
        <v>123</v>
      </c>
      <c r="BK105" s="171">
        <f>ROUND(I105*H105,2)</f>
        <v>-8930.7000000000007</v>
      </c>
      <c r="BL105" s="40" t="s">
        <v>255</v>
      </c>
      <c r="BM105" s="170" t="s">
        <v>261</v>
      </c>
    </row>
    <row r="106" spans="2:65" s="147" customFormat="1" ht="22.9" customHeight="1">
      <c r="B106" s="146"/>
      <c r="D106" s="148" t="s">
        <v>114</v>
      </c>
      <c r="E106" s="156" t="s">
        <v>262</v>
      </c>
      <c r="F106" s="156" t="s">
        <v>263</v>
      </c>
      <c r="J106" s="157">
        <f>BK106</f>
        <v>1905.32</v>
      </c>
      <c r="L106" s="146"/>
      <c r="M106" s="151"/>
      <c r="P106" s="152">
        <f>SUM(P107:P109)</f>
        <v>0</v>
      </c>
      <c r="R106" s="152">
        <f>SUM(R107:R109)</f>
        <v>1.0027999999999999E-2</v>
      </c>
      <c r="T106" s="153">
        <f>SUM(T107:T109)</f>
        <v>0</v>
      </c>
      <c r="AR106" s="148" t="s">
        <v>125</v>
      </c>
      <c r="AT106" s="154" t="s">
        <v>114</v>
      </c>
      <c r="AU106" s="154" t="s">
        <v>123</v>
      </c>
      <c r="AY106" s="148" t="s">
        <v>212</v>
      </c>
      <c r="BK106" s="155">
        <f>SUM(BK107:BK109)</f>
        <v>1905.32</v>
      </c>
    </row>
    <row r="107" spans="2:65" s="53" customFormat="1" ht="24.2" customHeight="1">
      <c r="B107" s="158"/>
      <c r="C107" s="159" t="s">
        <v>264</v>
      </c>
      <c r="D107" s="159" t="s">
        <v>215</v>
      </c>
      <c r="E107" s="160" t="s">
        <v>265</v>
      </c>
      <c r="F107" s="161" t="s">
        <v>266</v>
      </c>
      <c r="G107" s="162" t="s">
        <v>218</v>
      </c>
      <c r="H107" s="163">
        <v>21.8</v>
      </c>
      <c r="I107" s="164">
        <v>3.8</v>
      </c>
      <c r="J107" s="164">
        <f>ROUND(I107*H107,2)</f>
        <v>82.84</v>
      </c>
      <c r="K107" s="165"/>
      <c r="L107" s="52"/>
      <c r="M107" s="166" t="s">
        <v>52</v>
      </c>
      <c r="N107" s="167" t="s">
        <v>86</v>
      </c>
      <c r="O107" s="168">
        <v>0</v>
      </c>
      <c r="P107" s="168">
        <f>O107*H107</f>
        <v>0</v>
      </c>
      <c r="Q107" s="168">
        <v>0</v>
      </c>
      <c r="R107" s="168">
        <f>Q107*H107</f>
        <v>0</v>
      </c>
      <c r="S107" s="168">
        <v>0</v>
      </c>
      <c r="T107" s="169">
        <f>S107*H107</f>
        <v>0</v>
      </c>
      <c r="AR107" s="170" t="s">
        <v>255</v>
      </c>
      <c r="AT107" s="170" t="s">
        <v>215</v>
      </c>
      <c r="AU107" s="170" t="s">
        <v>125</v>
      </c>
      <c r="AY107" s="40" t="s">
        <v>212</v>
      </c>
      <c r="BE107" s="171">
        <f>IF(N107="základní",J107,0)</f>
        <v>82.84</v>
      </c>
      <c r="BF107" s="171">
        <f>IF(N107="snížená",J107,0)</f>
        <v>0</v>
      </c>
      <c r="BG107" s="171">
        <f>IF(N107="zákl. přenesená",J107,0)</f>
        <v>0</v>
      </c>
      <c r="BH107" s="171">
        <f>IF(N107="sníž. přenesená",J107,0)</f>
        <v>0</v>
      </c>
      <c r="BI107" s="171">
        <f>IF(N107="nulová",J107,0)</f>
        <v>0</v>
      </c>
      <c r="BJ107" s="40" t="s">
        <v>123</v>
      </c>
      <c r="BK107" s="171">
        <f>ROUND(I107*H107,2)</f>
        <v>82.84</v>
      </c>
      <c r="BL107" s="40" t="s">
        <v>255</v>
      </c>
      <c r="BM107" s="170" t="s">
        <v>267</v>
      </c>
    </row>
    <row r="108" spans="2:65" s="53" customFormat="1" ht="33" customHeight="1">
      <c r="B108" s="158"/>
      <c r="C108" s="159" t="s">
        <v>268</v>
      </c>
      <c r="D108" s="159" t="s">
        <v>215</v>
      </c>
      <c r="E108" s="160" t="s">
        <v>269</v>
      </c>
      <c r="F108" s="161" t="s">
        <v>270</v>
      </c>
      <c r="G108" s="162" t="s">
        <v>218</v>
      </c>
      <c r="H108" s="163">
        <v>21.8</v>
      </c>
      <c r="I108" s="164">
        <v>14.1</v>
      </c>
      <c r="J108" s="164">
        <f>ROUND(I108*H108,2)</f>
        <v>307.38</v>
      </c>
      <c r="K108" s="165"/>
      <c r="L108" s="52"/>
      <c r="M108" s="166" t="s">
        <v>52</v>
      </c>
      <c r="N108" s="167" t="s">
        <v>86</v>
      </c>
      <c r="O108" s="168">
        <v>0</v>
      </c>
      <c r="P108" s="168">
        <f>O108*H108</f>
        <v>0</v>
      </c>
      <c r="Q108" s="168">
        <v>2.0000000000000001E-4</v>
      </c>
      <c r="R108" s="168">
        <f>Q108*H108</f>
        <v>4.3600000000000002E-3</v>
      </c>
      <c r="S108" s="168">
        <v>0</v>
      </c>
      <c r="T108" s="169">
        <f>S108*H108</f>
        <v>0</v>
      </c>
      <c r="AR108" s="170" t="s">
        <v>255</v>
      </c>
      <c r="AT108" s="170" t="s">
        <v>215</v>
      </c>
      <c r="AU108" s="170" t="s">
        <v>125</v>
      </c>
      <c r="AY108" s="40" t="s">
        <v>212</v>
      </c>
      <c r="BE108" s="171">
        <f>IF(N108="základní",J108,0)</f>
        <v>307.38</v>
      </c>
      <c r="BF108" s="171">
        <f>IF(N108="snížená",J108,0)</f>
        <v>0</v>
      </c>
      <c r="BG108" s="171">
        <f>IF(N108="zákl. přenesená",J108,0)</f>
        <v>0</v>
      </c>
      <c r="BH108" s="171">
        <f>IF(N108="sníž. přenesená",J108,0)</f>
        <v>0</v>
      </c>
      <c r="BI108" s="171">
        <f>IF(N108="nulová",J108,0)</f>
        <v>0</v>
      </c>
      <c r="BJ108" s="40" t="s">
        <v>123</v>
      </c>
      <c r="BK108" s="171">
        <f>ROUND(I108*H108,2)</f>
        <v>307.38</v>
      </c>
      <c r="BL108" s="40" t="s">
        <v>255</v>
      </c>
      <c r="BM108" s="170" t="s">
        <v>271</v>
      </c>
    </row>
    <row r="109" spans="2:65" s="53" customFormat="1" ht="37.9" customHeight="1">
      <c r="B109" s="158"/>
      <c r="C109" s="159" t="s">
        <v>272</v>
      </c>
      <c r="D109" s="159" t="s">
        <v>215</v>
      </c>
      <c r="E109" s="160" t="s">
        <v>273</v>
      </c>
      <c r="F109" s="161" t="s">
        <v>274</v>
      </c>
      <c r="G109" s="162" t="s">
        <v>218</v>
      </c>
      <c r="H109" s="163">
        <v>21.8</v>
      </c>
      <c r="I109" s="164">
        <v>69.5</v>
      </c>
      <c r="J109" s="164">
        <f>ROUND(I109*H109,2)</f>
        <v>1515.1</v>
      </c>
      <c r="K109" s="165"/>
      <c r="L109" s="52"/>
      <c r="M109" s="183" t="s">
        <v>52</v>
      </c>
      <c r="N109" s="184" t="s">
        <v>86</v>
      </c>
      <c r="O109" s="185">
        <v>0</v>
      </c>
      <c r="P109" s="185">
        <f>O109*H109</f>
        <v>0</v>
      </c>
      <c r="Q109" s="185">
        <v>2.5999999999999998E-4</v>
      </c>
      <c r="R109" s="185">
        <f>Q109*H109</f>
        <v>5.6679999999999994E-3</v>
      </c>
      <c r="S109" s="185">
        <v>0</v>
      </c>
      <c r="T109" s="186">
        <f>S109*H109</f>
        <v>0</v>
      </c>
      <c r="AR109" s="170" t="s">
        <v>255</v>
      </c>
      <c r="AT109" s="170" t="s">
        <v>215</v>
      </c>
      <c r="AU109" s="170" t="s">
        <v>125</v>
      </c>
      <c r="AY109" s="40" t="s">
        <v>212</v>
      </c>
      <c r="BE109" s="171">
        <f>IF(N109="základní",J109,0)</f>
        <v>1515.1</v>
      </c>
      <c r="BF109" s="171">
        <f>IF(N109="snížená",J109,0)</f>
        <v>0</v>
      </c>
      <c r="BG109" s="171">
        <f>IF(N109="zákl. přenesená",J109,0)</f>
        <v>0</v>
      </c>
      <c r="BH109" s="171">
        <f>IF(N109="sníž. přenesená",J109,0)</f>
        <v>0</v>
      </c>
      <c r="BI109" s="171">
        <f>IF(N109="nulová",J109,0)</f>
        <v>0</v>
      </c>
      <c r="BJ109" s="40" t="s">
        <v>123</v>
      </c>
      <c r="BK109" s="171">
        <f>ROUND(I109*H109,2)</f>
        <v>1515.1</v>
      </c>
      <c r="BL109" s="40" t="s">
        <v>255</v>
      </c>
      <c r="BM109" s="170" t="s">
        <v>275</v>
      </c>
    </row>
    <row r="110" spans="2:65" s="53" customFormat="1" ht="6.95" customHeight="1">
      <c r="B110" s="63"/>
      <c r="C110" s="64"/>
      <c r="D110" s="64"/>
      <c r="E110" s="64"/>
      <c r="F110" s="64"/>
      <c r="G110" s="64"/>
      <c r="H110" s="64"/>
      <c r="I110" s="64"/>
      <c r="J110" s="64"/>
      <c r="K110" s="64"/>
      <c r="L110" s="52"/>
    </row>
  </sheetData>
  <autoFilter ref="C85:K109"/>
  <mergeCells count="8">
    <mergeCell ref="E76:H76"/>
    <mergeCell ref="E78:H78"/>
    <mergeCell ref="L2:V2"/>
    <mergeCell ref="E7:H7"/>
    <mergeCell ref="E9:H9"/>
    <mergeCell ref="E27:H27"/>
    <mergeCell ref="E48:H48"/>
    <mergeCell ref="E50:H50"/>
  </mergeCells>
  <hyperlinks>
    <hyperlink ref="F91" r:id="rId1"/>
    <hyperlink ref="F94" r:id="rId2"/>
  </hyperlinks>
  <pageMargins left="0.39374999999999999" right="0.39374999999999999" top="0.39374999999999999" bottom="0.39374999999999999" header="0" footer="0"/>
  <pageSetup paperSize="9" scale="81" fitToHeight="100" orientation="portrait" blackAndWhite="1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BM92"/>
  <sheetViews>
    <sheetView showGridLines="0" workbookViewId="0">
      <selection activeCell="J59" sqref="J59:AF59"/>
    </sheetView>
  </sheetViews>
  <sheetFormatPr defaultRowHeight="11.25"/>
  <cols>
    <col min="1" max="1" width="7.140625" style="39" customWidth="1"/>
    <col min="2" max="2" width="1" style="39" customWidth="1"/>
    <col min="3" max="3" width="3.5703125" style="39" customWidth="1"/>
    <col min="4" max="4" width="3.7109375" style="39" customWidth="1"/>
    <col min="5" max="5" width="14.7109375" style="39" customWidth="1"/>
    <col min="6" max="6" width="43.5703125" style="39" customWidth="1"/>
    <col min="7" max="7" width="6.42578125" style="39" customWidth="1"/>
    <col min="8" max="8" width="12" style="39" customWidth="1"/>
    <col min="9" max="9" width="13.5703125" style="39" customWidth="1"/>
    <col min="10" max="10" width="19.140625" style="39" customWidth="1"/>
    <col min="11" max="11" width="19.140625" style="39" hidden="1" customWidth="1"/>
    <col min="12" max="12" width="8" style="39" customWidth="1"/>
    <col min="13" max="13" width="9.28515625" style="39" hidden="1" customWidth="1"/>
    <col min="14" max="14" width="9.140625" style="39"/>
    <col min="15" max="20" width="12.140625" style="39" hidden="1" customWidth="1"/>
    <col min="21" max="21" width="14" style="39" hidden="1" customWidth="1"/>
    <col min="22" max="22" width="10.5703125" style="39" customWidth="1"/>
    <col min="23" max="23" width="14" style="39" customWidth="1"/>
    <col min="24" max="24" width="10.5703125" style="39" customWidth="1"/>
    <col min="25" max="25" width="12.85546875" style="39" customWidth="1"/>
    <col min="26" max="26" width="9.42578125" style="39" customWidth="1"/>
    <col min="27" max="27" width="12.85546875" style="39" customWidth="1"/>
    <col min="28" max="28" width="14" style="39" customWidth="1"/>
    <col min="29" max="29" width="9.42578125" style="39" customWidth="1"/>
    <col min="30" max="30" width="12.85546875" style="39" customWidth="1"/>
    <col min="31" max="31" width="14" style="39" customWidth="1"/>
    <col min="32" max="16384" width="9.140625" style="39"/>
  </cols>
  <sheetData>
    <row r="2" spans="2:46" ht="36.950000000000003" customHeight="1">
      <c r="L2" s="273" t="s">
        <v>55</v>
      </c>
      <c r="M2" s="274"/>
      <c r="N2" s="274"/>
      <c r="O2" s="274"/>
      <c r="P2" s="274"/>
      <c r="Q2" s="274"/>
      <c r="R2" s="274"/>
      <c r="S2" s="274"/>
      <c r="T2" s="274"/>
      <c r="U2" s="274"/>
      <c r="V2" s="274"/>
      <c r="AT2" s="40" t="s">
        <v>128</v>
      </c>
    </row>
    <row r="3" spans="2:46" ht="6.95" hidden="1" customHeight="1">
      <c r="B3" s="41"/>
      <c r="C3" s="42"/>
      <c r="D3" s="42"/>
      <c r="E3" s="42"/>
      <c r="F3" s="42"/>
      <c r="G3" s="42"/>
      <c r="H3" s="42"/>
      <c r="I3" s="42"/>
      <c r="J3" s="42"/>
      <c r="K3" s="42"/>
      <c r="L3" s="43"/>
      <c r="AT3" s="40" t="s">
        <v>125</v>
      </c>
    </row>
    <row r="4" spans="2:46" ht="24.95" hidden="1" customHeight="1">
      <c r="B4" s="43"/>
      <c r="D4" s="44" t="s">
        <v>183</v>
      </c>
      <c r="L4" s="43"/>
      <c r="M4" s="111" t="s">
        <v>60</v>
      </c>
      <c r="AT4" s="40" t="s">
        <v>53</v>
      </c>
    </row>
    <row r="5" spans="2:46" ht="6.95" hidden="1" customHeight="1">
      <c r="B5" s="43"/>
      <c r="L5" s="43"/>
    </row>
    <row r="6" spans="2:46" ht="12" hidden="1" customHeight="1">
      <c r="B6" s="43"/>
      <c r="D6" s="49" t="s">
        <v>64</v>
      </c>
      <c r="L6" s="43"/>
    </row>
    <row r="7" spans="2:46" ht="16.5" hidden="1" customHeight="1">
      <c r="B7" s="43"/>
      <c r="E7" s="281" t="str">
        <f>'Rekapitulace stavby'!K6</f>
        <v>Stavební úpravy Zahradního domu Teplice - ZL</v>
      </c>
      <c r="F7" s="282"/>
      <c r="G7" s="282"/>
      <c r="H7" s="282"/>
      <c r="L7" s="43"/>
    </row>
    <row r="8" spans="2:46" s="53" customFormat="1" ht="12" hidden="1" customHeight="1">
      <c r="B8" s="52"/>
      <c r="D8" s="49" t="s">
        <v>184</v>
      </c>
      <c r="L8" s="52"/>
    </row>
    <row r="9" spans="2:46" s="53" customFormat="1" ht="16.5" hidden="1" customHeight="1">
      <c r="B9" s="52"/>
      <c r="E9" s="271" t="s">
        <v>276</v>
      </c>
      <c r="F9" s="283"/>
      <c r="G9" s="283"/>
      <c r="H9" s="283"/>
      <c r="L9" s="52"/>
    </row>
    <row r="10" spans="2:46" s="53" customFormat="1" hidden="1">
      <c r="B10" s="52"/>
      <c r="L10" s="52"/>
    </row>
    <row r="11" spans="2:46" s="53" customFormat="1" ht="12" hidden="1" customHeight="1">
      <c r="B11" s="52"/>
      <c r="D11" s="49" t="s">
        <v>66</v>
      </c>
      <c r="F11" s="47" t="s">
        <v>52</v>
      </c>
      <c r="I11" s="49" t="s">
        <v>67</v>
      </c>
      <c r="J11" s="47" t="s">
        <v>52</v>
      </c>
      <c r="L11" s="52"/>
    </row>
    <row r="12" spans="2:46" s="53" customFormat="1" ht="12" hidden="1" customHeight="1">
      <c r="B12" s="52"/>
      <c r="D12" s="49" t="s">
        <v>68</v>
      </c>
      <c r="F12" s="47" t="s">
        <v>69</v>
      </c>
      <c r="I12" s="49" t="s">
        <v>70</v>
      </c>
      <c r="J12" s="73" t="str">
        <f>'Rekapitulace stavby'!AN8</f>
        <v>22. 10. 2021</v>
      </c>
      <c r="L12" s="52"/>
    </row>
    <row r="13" spans="2:46" s="53" customFormat="1" ht="10.9" hidden="1" customHeight="1">
      <c r="B13" s="52"/>
      <c r="L13" s="52"/>
    </row>
    <row r="14" spans="2:46" s="53" customFormat="1" ht="12" hidden="1" customHeight="1">
      <c r="B14" s="52"/>
      <c r="D14" s="49" t="s">
        <v>72</v>
      </c>
      <c r="I14" s="49" t="s">
        <v>73</v>
      </c>
      <c r="J14" s="47" t="s">
        <v>52</v>
      </c>
      <c r="L14" s="52"/>
    </row>
    <row r="15" spans="2:46" s="53" customFormat="1" ht="18" hidden="1" customHeight="1">
      <c r="B15" s="52"/>
      <c r="E15" s="47" t="s">
        <v>69</v>
      </c>
      <c r="I15" s="49" t="s">
        <v>74</v>
      </c>
      <c r="J15" s="47" t="s">
        <v>52</v>
      </c>
      <c r="L15" s="52"/>
    </row>
    <row r="16" spans="2:46" s="53" customFormat="1" ht="6.95" hidden="1" customHeight="1">
      <c r="B16" s="52"/>
      <c r="L16" s="52"/>
    </row>
    <row r="17" spans="2:12" s="53" customFormat="1" ht="12" hidden="1" customHeight="1">
      <c r="B17" s="52"/>
      <c r="D17" s="49" t="s">
        <v>75</v>
      </c>
      <c r="I17" s="49" t="s">
        <v>73</v>
      </c>
      <c r="J17" s="47" t="s">
        <v>52</v>
      </c>
      <c r="L17" s="52"/>
    </row>
    <row r="18" spans="2:12" s="53" customFormat="1" ht="18" hidden="1" customHeight="1">
      <c r="B18" s="52"/>
      <c r="E18" s="47" t="s">
        <v>41</v>
      </c>
      <c r="I18" s="49" t="s">
        <v>74</v>
      </c>
      <c r="J18" s="47" t="s">
        <v>52</v>
      </c>
      <c r="L18" s="52"/>
    </row>
    <row r="19" spans="2:12" s="53" customFormat="1" ht="6.95" hidden="1" customHeight="1">
      <c r="B19" s="52"/>
      <c r="L19" s="52"/>
    </row>
    <row r="20" spans="2:12" s="53" customFormat="1" ht="12" hidden="1" customHeight="1">
      <c r="B20" s="52"/>
      <c r="D20" s="49" t="s">
        <v>76</v>
      </c>
      <c r="I20" s="49" t="s">
        <v>73</v>
      </c>
      <c r="J20" s="47" t="s">
        <v>52</v>
      </c>
      <c r="L20" s="52"/>
    </row>
    <row r="21" spans="2:12" s="53" customFormat="1" ht="18" hidden="1" customHeight="1">
      <c r="B21" s="52"/>
      <c r="E21" s="47" t="s">
        <v>69</v>
      </c>
      <c r="I21" s="49" t="s">
        <v>74</v>
      </c>
      <c r="J21" s="47" t="s">
        <v>52</v>
      </c>
      <c r="L21" s="52"/>
    </row>
    <row r="22" spans="2:12" s="53" customFormat="1" ht="6.95" hidden="1" customHeight="1">
      <c r="B22" s="52"/>
      <c r="L22" s="52"/>
    </row>
    <row r="23" spans="2:12" s="53" customFormat="1" ht="12" hidden="1" customHeight="1">
      <c r="B23" s="52"/>
      <c r="D23" s="49" t="s">
        <v>78</v>
      </c>
      <c r="I23" s="49" t="s">
        <v>73</v>
      </c>
      <c r="J23" s="47" t="s">
        <v>52</v>
      </c>
      <c r="L23" s="52"/>
    </row>
    <row r="24" spans="2:12" s="53" customFormat="1" ht="18" hidden="1" customHeight="1">
      <c r="B24" s="52"/>
      <c r="E24" s="47" t="s">
        <v>69</v>
      </c>
      <c r="I24" s="49" t="s">
        <v>74</v>
      </c>
      <c r="J24" s="47" t="s">
        <v>52</v>
      </c>
      <c r="L24" s="52"/>
    </row>
    <row r="25" spans="2:12" s="53" customFormat="1" ht="6.95" hidden="1" customHeight="1">
      <c r="B25" s="52"/>
      <c r="L25" s="52"/>
    </row>
    <row r="26" spans="2:12" s="53" customFormat="1" ht="12" hidden="1" customHeight="1">
      <c r="B26" s="52"/>
      <c r="D26" s="49" t="s">
        <v>79</v>
      </c>
      <c r="L26" s="52"/>
    </row>
    <row r="27" spans="2:12" s="113" customFormat="1" ht="16.5" hidden="1" customHeight="1">
      <c r="B27" s="112"/>
      <c r="E27" s="277" t="s">
        <v>52</v>
      </c>
      <c r="F27" s="277"/>
      <c r="G27" s="277"/>
      <c r="H27" s="277"/>
      <c r="L27" s="112"/>
    </row>
    <row r="28" spans="2:12" s="53" customFormat="1" ht="6.95" hidden="1" customHeight="1">
      <c r="B28" s="52"/>
      <c r="L28" s="52"/>
    </row>
    <row r="29" spans="2:12" s="53" customFormat="1" ht="6.95" hidden="1" customHeight="1">
      <c r="B29" s="52"/>
      <c r="D29" s="74"/>
      <c r="E29" s="74"/>
      <c r="F29" s="74"/>
      <c r="G29" s="74"/>
      <c r="H29" s="74"/>
      <c r="I29" s="74"/>
      <c r="J29" s="74"/>
      <c r="K29" s="74"/>
      <c r="L29" s="52"/>
    </row>
    <row r="30" spans="2:12" s="53" customFormat="1" ht="25.35" hidden="1" customHeight="1">
      <c r="B30" s="52"/>
      <c r="D30" s="114" t="s">
        <v>81</v>
      </c>
      <c r="J30" s="88">
        <f>ROUND(J81, 2)</f>
        <v>14188</v>
      </c>
      <c r="L30" s="52"/>
    </row>
    <row r="31" spans="2:12" s="53" customFormat="1" ht="6.95" hidden="1" customHeight="1">
      <c r="B31" s="52"/>
      <c r="D31" s="74"/>
      <c r="E31" s="74"/>
      <c r="F31" s="74"/>
      <c r="G31" s="74"/>
      <c r="H31" s="74"/>
      <c r="I31" s="74"/>
      <c r="J31" s="74"/>
      <c r="K31" s="74"/>
      <c r="L31" s="52"/>
    </row>
    <row r="32" spans="2:12" s="53" customFormat="1" ht="14.45" hidden="1" customHeight="1">
      <c r="B32" s="52"/>
      <c r="F32" s="56" t="s">
        <v>83</v>
      </c>
      <c r="I32" s="56" t="s">
        <v>82</v>
      </c>
      <c r="J32" s="56" t="s">
        <v>84</v>
      </c>
      <c r="L32" s="52"/>
    </row>
    <row r="33" spans="2:12" s="53" customFormat="1" ht="14.45" hidden="1" customHeight="1">
      <c r="B33" s="52"/>
      <c r="D33" s="76" t="s">
        <v>85</v>
      </c>
      <c r="E33" s="49" t="s">
        <v>86</v>
      </c>
      <c r="F33" s="115">
        <f>ROUND((SUM(BE81:BE91)),  2)</f>
        <v>14188</v>
      </c>
      <c r="I33" s="116">
        <v>0.21</v>
      </c>
      <c r="J33" s="115">
        <f>ROUND(((SUM(BE81:BE91))*I33),  2)</f>
        <v>2979.48</v>
      </c>
      <c r="L33" s="52"/>
    </row>
    <row r="34" spans="2:12" s="53" customFormat="1" ht="14.45" hidden="1" customHeight="1">
      <c r="B34" s="52"/>
      <c r="E34" s="49" t="s">
        <v>87</v>
      </c>
      <c r="F34" s="115">
        <f>ROUND((SUM(BF81:BF91)),  2)</f>
        <v>0</v>
      </c>
      <c r="I34" s="116">
        <v>0.15</v>
      </c>
      <c r="J34" s="115">
        <f>ROUND(((SUM(BF81:BF91))*I34),  2)</f>
        <v>0</v>
      </c>
      <c r="L34" s="52"/>
    </row>
    <row r="35" spans="2:12" s="53" customFormat="1" ht="14.45" hidden="1" customHeight="1">
      <c r="B35" s="52"/>
      <c r="E35" s="49" t="s">
        <v>88</v>
      </c>
      <c r="F35" s="115">
        <f>ROUND((SUM(BG81:BG91)),  2)</f>
        <v>0</v>
      </c>
      <c r="I35" s="116">
        <v>0.21</v>
      </c>
      <c r="J35" s="115">
        <f>0</f>
        <v>0</v>
      </c>
      <c r="L35" s="52"/>
    </row>
    <row r="36" spans="2:12" s="53" customFormat="1" ht="14.45" hidden="1" customHeight="1">
      <c r="B36" s="52"/>
      <c r="E36" s="49" t="s">
        <v>89</v>
      </c>
      <c r="F36" s="115">
        <f>ROUND((SUM(BH81:BH91)),  2)</f>
        <v>0</v>
      </c>
      <c r="I36" s="116">
        <v>0.15</v>
      </c>
      <c r="J36" s="115">
        <f>0</f>
        <v>0</v>
      </c>
      <c r="L36" s="52"/>
    </row>
    <row r="37" spans="2:12" s="53" customFormat="1" ht="14.45" hidden="1" customHeight="1">
      <c r="B37" s="52"/>
      <c r="E37" s="49" t="s">
        <v>90</v>
      </c>
      <c r="F37" s="115">
        <f>ROUND((SUM(BI81:BI91)),  2)</f>
        <v>0</v>
      </c>
      <c r="I37" s="116">
        <v>0</v>
      </c>
      <c r="J37" s="115">
        <f>0</f>
        <v>0</v>
      </c>
      <c r="L37" s="52"/>
    </row>
    <row r="38" spans="2:12" s="53" customFormat="1" ht="6.95" hidden="1" customHeight="1">
      <c r="B38" s="52"/>
      <c r="L38" s="52"/>
    </row>
    <row r="39" spans="2:12" s="53" customFormat="1" ht="25.35" hidden="1" customHeight="1">
      <c r="B39" s="52"/>
      <c r="C39" s="117"/>
      <c r="D39" s="118" t="s">
        <v>91</v>
      </c>
      <c r="E39" s="78"/>
      <c r="F39" s="78"/>
      <c r="G39" s="119" t="s">
        <v>92</v>
      </c>
      <c r="H39" s="120" t="s">
        <v>93</v>
      </c>
      <c r="I39" s="78"/>
      <c r="J39" s="121">
        <f>SUM(J30:J37)</f>
        <v>17167.48</v>
      </c>
      <c r="K39" s="122"/>
      <c r="L39" s="52"/>
    </row>
    <row r="40" spans="2:12" s="53" customFormat="1" ht="14.45" hidden="1" customHeight="1">
      <c r="B40" s="63"/>
      <c r="C40" s="64"/>
      <c r="D40" s="64"/>
      <c r="E40" s="64"/>
      <c r="F40" s="64"/>
      <c r="G40" s="64"/>
      <c r="H40" s="64"/>
      <c r="I40" s="64"/>
      <c r="J40" s="64"/>
      <c r="K40" s="64"/>
      <c r="L40" s="52"/>
    </row>
    <row r="41" spans="2:12" hidden="1"/>
    <row r="42" spans="2:12" hidden="1"/>
    <row r="43" spans="2:12" hidden="1"/>
    <row r="44" spans="2:12" s="53" customFormat="1" ht="6.95" hidden="1" customHeight="1">
      <c r="B44" s="65"/>
      <c r="C44" s="66"/>
      <c r="D44" s="66"/>
      <c r="E44" s="66"/>
      <c r="F44" s="66"/>
      <c r="G44" s="66"/>
      <c r="H44" s="66"/>
      <c r="I44" s="66"/>
      <c r="J44" s="66"/>
      <c r="K44" s="66"/>
      <c r="L44" s="52"/>
    </row>
    <row r="45" spans="2:12" s="53" customFormat="1" ht="24.95" hidden="1" customHeight="1">
      <c r="B45" s="52"/>
      <c r="C45" s="44" t="s">
        <v>186</v>
      </c>
      <c r="L45" s="52"/>
    </row>
    <row r="46" spans="2:12" s="53" customFormat="1" ht="6.95" hidden="1" customHeight="1">
      <c r="B46" s="52"/>
      <c r="L46" s="52"/>
    </row>
    <row r="47" spans="2:12" s="53" customFormat="1" ht="12" hidden="1" customHeight="1">
      <c r="B47" s="52"/>
      <c r="C47" s="49" t="s">
        <v>64</v>
      </c>
      <c r="L47" s="52"/>
    </row>
    <row r="48" spans="2:12" s="53" customFormat="1" ht="16.5" hidden="1" customHeight="1">
      <c r="B48" s="52"/>
      <c r="E48" s="281" t="str">
        <f>E7</f>
        <v>Stavební úpravy Zahradního domu Teplice - ZL</v>
      </c>
      <c r="F48" s="282"/>
      <c r="G48" s="282"/>
      <c r="H48" s="282"/>
      <c r="L48" s="52"/>
    </row>
    <row r="49" spans="2:47" s="53" customFormat="1" ht="12" hidden="1" customHeight="1">
      <c r="B49" s="52"/>
      <c r="C49" s="49" t="s">
        <v>184</v>
      </c>
      <c r="L49" s="52"/>
    </row>
    <row r="50" spans="2:47" s="53" customFormat="1" ht="16.5" hidden="1" customHeight="1">
      <c r="B50" s="52"/>
      <c r="E50" s="271" t="str">
        <f>E9</f>
        <v>ZL - 02 - voda ve sklepě</v>
      </c>
      <c r="F50" s="283"/>
      <c r="G50" s="283"/>
      <c r="H50" s="283"/>
      <c r="L50" s="52"/>
    </row>
    <row r="51" spans="2:47" s="53" customFormat="1" ht="6.95" hidden="1" customHeight="1">
      <c r="B51" s="52"/>
      <c r="L51" s="52"/>
    </row>
    <row r="52" spans="2:47" s="53" customFormat="1" ht="12" hidden="1" customHeight="1">
      <c r="B52" s="52"/>
      <c r="C52" s="49" t="s">
        <v>68</v>
      </c>
      <c r="F52" s="47" t="str">
        <f>F12</f>
        <v xml:space="preserve"> </v>
      </c>
      <c r="I52" s="49" t="s">
        <v>70</v>
      </c>
      <c r="J52" s="73" t="str">
        <f>IF(J12="","",J12)</f>
        <v>22. 10. 2021</v>
      </c>
      <c r="L52" s="52"/>
    </row>
    <row r="53" spans="2:47" s="53" customFormat="1" ht="6.95" hidden="1" customHeight="1">
      <c r="B53" s="52"/>
      <c r="L53" s="52"/>
    </row>
    <row r="54" spans="2:47" s="53" customFormat="1" ht="15.2" hidden="1" customHeight="1">
      <c r="B54" s="52"/>
      <c r="C54" s="49" t="s">
        <v>72</v>
      </c>
      <c r="F54" s="47" t="str">
        <f>E15</f>
        <v xml:space="preserve"> </v>
      </c>
      <c r="I54" s="49" t="s">
        <v>76</v>
      </c>
      <c r="J54" s="50" t="str">
        <f>E21</f>
        <v xml:space="preserve"> </v>
      </c>
      <c r="L54" s="52"/>
    </row>
    <row r="55" spans="2:47" s="53" customFormat="1" ht="15.2" hidden="1" customHeight="1">
      <c r="B55" s="52"/>
      <c r="C55" s="49" t="s">
        <v>75</v>
      </c>
      <c r="F55" s="47" t="str">
        <f>IF(E18="","",E18)</f>
        <v>POHL cz, a.s.</v>
      </c>
      <c r="I55" s="49" t="s">
        <v>78</v>
      </c>
      <c r="J55" s="50" t="str">
        <f>E24</f>
        <v xml:space="preserve"> </v>
      </c>
      <c r="L55" s="52"/>
    </row>
    <row r="56" spans="2:47" s="53" customFormat="1" ht="10.35" hidden="1" customHeight="1">
      <c r="B56" s="52"/>
      <c r="L56" s="52"/>
    </row>
    <row r="57" spans="2:47" s="53" customFormat="1" ht="29.25" hidden="1" customHeight="1">
      <c r="B57" s="52"/>
      <c r="C57" s="123" t="s">
        <v>187</v>
      </c>
      <c r="D57" s="117"/>
      <c r="E57" s="117"/>
      <c r="F57" s="117"/>
      <c r="G57" s="117"/>
      <c r="H57" s="117"/>
      <c r="I57" s="117"/>
      <c r="J57" s="124" t="s">
        <v>188</v>
      </c>
      <c r="K57" s="117"/>
      <c r="L57" s="52"/>
    </row>
    <row r="58" spans="2:47" s="53" customFormat="1" ht="10.35" hidden="1" customHeight="1">
      <c r="B58" s="52"/>
      <c r="L58" s="52"/>
    </row>
    <row r="59" spans="2:47" s="53" customFormat="1" ht="22.9" hidden="1" customHeight="1">
      <c r="B59" s="52"/>
      <c r="C59" s="125" t="s">
        <v>113</v>
      </c>
      <c r="J59" s="88">
        <f>J81</f>
        <v>14188</v>
      </c>
      <c r="L59" s="52"/>
      <c r="AU59" s="40" t="s">
        <v>189</v>
      </c>
    </row>
    <row r="60" spans="2:47" s="127" customFormat="1" ht="24.95" hidden="1" customHeight="1">
      <c r="B60" s="126"/>
      <c r="D60" s="128" t="s">
        <v>190</v>
      </c>
      <c r="E60" s="129"/>
      <c r="F60" s="129"/>
      <c r="G60" s="129"/>
      <c r="H60" s="129"/>
      <c r="I60" s="129"/>
      <c r="J60" s="130">
        <f>J82</f>
        <v>0</v>
      </c>
      <c r="L60" s="126"/>
    </row>
    <row r="61" spans="2:47" s="127" customFormat="1" ht="24.95" hidden="1" customHeight="1">
      <c r="B61" s="126"/>
      <c r="D61" s="128" t="s">
        <v>277</v>
      </c>
      <c r="E61" s="129"/>
      <c r="F61" s="129"/>
      <c r="G61" s="129"/>
      <c r="H61" s="129"/>
      <c r="I61" s="129"/>
      <c r="J61" s="130">
        <f>J83</f>
        <v>14188</v>
      </c>
      <c r="L61" s="126"/>
    </row>
    <row r="62" spans="2:47" s="53" customFormat="1" ht="21.75" hidden="1" customHeight="1">
      <c r="B62" s="52"/>
      <c r="L62" s="52"/>
    </row>
    <row r="63" spans="2:47" s="53" customFormat="1" ht="6.95" hidden="1" customHeight="1">
      <c r="B63" s="63"/>
      <c r="C63" s="64"/>
      <c r="D63" s="64"/>
      <c r="E63" s="64"/>
      <c r="F63" s="64"/>
      <c r="G63" s="64"/>
      <c r="H63" s="64"/>
      <c r="I63" s="64"/>
      <c r="J63" s="64"/>
      <c r="K63" s="64"/>
      <c r="L63" s="52"/>
    </row>
    <row r="64" spans="2:47" hidden="1"/>
    <row r="65" spans="2:20" hidden="1"/>
    <row r="66" spans="2:20" hidden="1"/>
    <row r="67" spans="2:20" s="53" customFormat="1" ht="6.95" customHeight="1">
      <c r="B67" s="65"/>
      <c r="C67" s="66"/>
      <c r="D67" s="66"/>
      <c r="E67" s="66"/>
      <c r="F67" s="66"/>
      <c r="G67" s="66"/>
      <c r="H67" s="66"/>
      <c r="I67" s="66"/>
      <c r="J67" s="66"/>
      <c r="K67" s="66"/>
      <c r="L67" s="52"/>
    </row>
    <row r="68" spans="2:20" s="53" customFormat="1" ht="24.95" customHeight="1">
      <c r="B68" s="52"/>
      <c r="C68" s="44" t="s">
        <v>197</v>
      </c>
      <c r="L68" s="52"/>
    </row>
    <row r="69" spans="2:20" s="53" customFormat="1" ht="6.95" customHeight="1">
      <c r="B69" s="52"/>
      <c r="L69" s="52"/>
    </row>
    <row r="70" spans="2:20" s="53" customFormat="1" ht="12" customHeight="1">
      <c r="B70" s="52"/>
      <c r="C70" s="49" t="s">
        <v>64</v>
      </c>
      <c r="L70" s="52"/>
    </row>
    <row r="71" spans="2:20" s="53" customFormat="1" ht="16.5" customHeight="1">
      <c r="B71" s="52"/>
      <c r="E71" s="281" t="str">
        <f>E7</f>
        <v>Stavební úpravy Zahradního domu Teplice - ZL</v>
      </c>
      <c r="F71" s="282"/>
      <c r="G71" s="282"/>
      <c r="H71" s="282"/>
      <c r="L71" s="52"/>
    </row>
    <row r="72" spans="2:20" s="53" customFormat="1" ht="12" customHeight="1">
      <c r="B72" s="52"/>
      <c r="C72" s="49" t="s">
        <v>184</v>
      </c>
      <c r="L72" s="52"/>
    </row>
    <row r="73" spans="2:20" s="53" customFormat="1" ht="16.5" customHeight="1">
      <c r="B73" s="52"/>
      <c r="E73" s="271" t="str">
        <f>E9</f>
        <v>ZL - 02 - voda ve sklepě</v>
      </c>
      <c r="F73" s="283"/>
      <c r="G73" s="283"/>
      <c r="H73" s="283"/>
      <c r="L73" s="52"/>
    </row>
    <row r="74" spans="2:20" s="53" customFormat="1" ht="6.95" customHeight="1">
      <c r="B74" s="52"/>
      <c r="L74" s="52"/>
    </row>
    <row r="75" spans="2:20" s="53" customFormat="1" ht="12" customHeight="1">
      <c r="B75" s="52"/>
      <c r="C75" s="49" t="s">
        <v>68</v>
      </c>
      <c r="F75" s="47" t="str">
        <f>F12</f>
        <v xml:space="preserve"> </v>
      </c>
      <c r="I75" s="49" t="s">
        <v>70</v>
      </c>
      <c r="J75" s="73" t="str">
        <f>IF(J12="","",J12)</f>
        <v>22. 10. 2021</v>
      </c>
      <c r="L75" s="52"/>
    </row>
    <row r="76" spans="2:20" s="53" customFormat="1" ht="6.95" customHeight="1">
      <c r="B76" s="52"/>
      <c r="L76" s="52"/>
    </row>
    <row r="77" spans="2:20" s="53" customFormat="1" ht="15.2" customHeight="1">
      <c r="B77" s="52"/>
      <c r="C77" s="49" t="s">
        <v>72</v>
      </c>
      <c r="F77" s="47" t="str">
        <f>E15</f>
        <v xml:space="preserve"> </v>
      </c>
      <c r="I77" s="49" t="s">
        <v>76</v>
      </c>
      <c r="J77" s="50" t="str">
        <f>E21</f>
        <v xml:space="preserve"> </v>
      </c>
      <c r="L77" s="52"/>
    </row>
    <row r="78" spans="2:20" s="53" customFormat="1" ht="15.2" customHeight="1">
      <c r="B78" s="52"/>
      <c r="C78" s="49" t="s">
        <v>75</v>
      </c>
      <c r="F78" s="47" t="str">
        <f>IF(E18="","",E18)</f>
        <v>POHL cz, a.s.</v>
      </c>
      <c r="I78" s="49" t="s">
        <v>78</v>
      </c>
      <c r="J78" s="50" t="str">
        <f>E24</f>
        <v xml:space="preserve"> </v>
      </c>
      <c r="L78" s="52"/>
    </row>
    <row r="79" spans="2:20" s="53" customFormat="1" ht="10.35" customHeight="1">
      <c r="B79" s="52"/>
      <c r="L79" s="52"/>
    </row>
    <row r="80" spans="2:20" s="141" customFormat="1" ht="29.25" customHeight="1">
      <c r="B80" s="136"/>
      <c r="C80" s="137" t="s">
        <v>198</v>
      </c>
      <c r="D80" s="138" t="s">
        <v>100</v>
      </c>
      <c r="E80" s="138" t="s">
        <v>96</v>
      </c>
      <c r="F80" s="138" t="s">
        <v>97</v>
      </c>
      <c r="G80" s="138" t="s">
        <v>199</v>
      </c>
      <c r="H80" s="138" t="s">
        <v>200</v>
      </c>
      <c r="I80" s="138" t="s">
        <v>201</v>
      </c>
      <c r="J80" s="139" t="s">
        <v>188</v>
      </c>
      <c r="K80" s="140" t="s">
        <v>202</v>
      </c>
      <c r="L80" s="136"/>
      <c r="M80" s="80" t="s">
        <v>52</v>
      </c>
      <c r="N80" s="81" t="s">
        <v>85</v>
      </c>
      <c r="O80" s="81" t="s">
        <v>203</v>
      </c>
      <c r="P80" s="81" t="s">
        <v>204</v>
      </c>
      <c r="Q80" s="81" t="s">
        <v>205</v>
      </c>
      <c r="R80" s="81" t="s">
        <v>206</v>
      </c>
      <c r="S80" s="81" t="s">
        <v>207</v>
      </c>
      <c r="T80" s="82" t="s">
        <v>208</v>
      </c>
    </row>
    <row r="81" spans="2:65" s="53" customFormat="1" ht="22.9" customHeight="1">
      <c r="B81" s="52"/>
      <c r="C81" s="86" t="s">
        <v>209</v>
      </c>
      <c r="J81" s="142">
        <f>BK81</f>
        <v>14188</v>
      </c>
      <c r="L81" s="52"/>
      <c r="M81" s="83"/>
      <c r="N81" s="74"/>
      <c r="O81" s="74"/>
      <c r="P81" s="143">
        <f>P82+P83</f>
        <v>8.4160000000000004</v>
      </c>
      <c r="Q81" s="74"/>
      <c r="R81" s="143">
        <f>R82+R83</f>
        <v>7.2000000000000005E-4</v>
      </c>
      <c r="S81" s="74"/>
      <c r="T81" s="144">
        <f>T82+T83</f>
        <v>0</v>
      </c>
      <c r="AT81" s="40" t="s">
        <v>114</v>
      </c>
      <c r="AU81" s="40" t="s">
        <v>189</v>
      </c>
      <c r="BK81" s="145">
        <f>BK82+BK83</f>
        <v>14188</v>
      </c>
    </row>
    <row r="82" spans="2:65" s="147" customFormat="1" ht="25.9" customHeight="1">
      <c r="B82" s="146"/>
      <c r="D82" s="148" t="s">
        <v>114</v>
      </c>
      <c r="E82" s="149" t="s">
        <v>210</v>
      </c>
      <c r="F82" s="149" t="s">
        <v>211</v>
      </c>
      <c r="J82" s="150">
        <f>BK82</f>
        <v>0</v>
      </c>
      <c r="L82" s="146"/>
      <c r="M82" s="151"/>
      <c r="P82" s="152">
        <v>0</v>
      </c>
      <c r="R82" s="152">
        <v>0</v>
      </c>
      <c r="T82" s="153">
        <v>0</v>
      </c>
      <c r="AR82" s="148" t="s">
        <v>123</v>
      </c>
      <c r="AT82" s="154" t="s">
        <v>114</v>
      </c>
      <c r="AU82" s="154" t="s">
        <v>115</v>
      </c>
      <c r="AY82" s="148" t="s">
        <v>212</v>
      </c>
      <c r="BK82" s="155">
        <v>0</v>
      </c>
    </row>
    <row r="83" spans="2:65" s="147" customFormat="1" ht="25.9" customHeight="1">
      <c r="B83" s="146"/>
      <c r="D83" s="148" t="s">
        <v>114</v>
      </c>
      <c r="E83" s="149" t="s">
        <v>123</v>
      </c>
      <c r="F83" s="149" t="s">
        <v>278</v>
      </c>
      <c r="J83" s="150">
        <f>BK83</f>
        <v>14188</v>
      </c>
      <c r="L83" s="146"/>
      <c r="M83" s="151"/>
      <c r="P83" s="152">
        <f>SUM(P84:P91)</f>
        <v>8.4160000000000004</v>
      </c>
      <c r="R83" s="152">
        <f>SUM(R84:R91)</f>
        <v>7.2000000000000005E-4</v>
      </c>
      <c r="T83" s="153">
        <f>SUM(T84:T91)</f>
        <v>0</v>
      </c>
      <c r="AR83" s="148" t="s">
        <v>123</v>
      </c>
      <c r="AT83" s="154" t="s">
        <v>114</v>
      </c>
      <c r="AU83" s="154" t="s">
        <v>115</v>
      </c>
      <c r="AY83" s="148" t="s">
        <v>212</v>
      </c>
      <c r="BK83" s="155">
        <f>SUM(BK84:BK91)</f>
        <v>14188</v>
      </c>
    </row>
    <row r="84" spans="2:65" s="53" customFormat="1" ht="24.2" customHeight="1">
      <c r="B84" s="158"/>
      <c r="C84" s="159" t="s">
        <v>123</v>
      </c>
      <c r="D84" s="159" t="s">
        <v>215</v>
      </c>
      <c r="E84" s="160" t="s">
        <v>279</v>
      </c>
      <c r="F84" s="161" t="s">
        <v>280</v>
      </c>
      <c r="G84" s="162" t="s">
        <v>281</v>
      </c>
      <c r="H84" s="163">
        <v>24</v>
      </c>
      <c r="I84" s="164">
        <v>88.5</v>
      </c>
      <c r="J84" s="164">
        <f>ROUND(I84*H84,2)</f>
        <v>2124</v>
      </c>
      <c r="K84" s="165"/>
      <c r="L84" s="52"/>
      <c r="M84" s="166" t="s">
        <v>52</v>
      </c>
      <c r="N84" s="167" t="s">
        <v>86</v>
      </c>
      <c r="O84" s="168">
        <v>0.184</v>
      </c>
      <c r="P84" s="168">
        <f>O84*H84</f>
        <v>4.4160000000000004</v>
      </c>
      <c r="Q84" s="168">
        <v>3.0000000000000001E-5</v>
      </c>
      <c r="R84" s="168">
        <f>Q84*H84</f>
        <v>7.2000000000000005E-4</v>
      </c>
      <c r="S84" s="168">
        <v>0</v>
      </c>
      <c r="T84" s="169">
        <f>S84*H84</f>
        <v>0</v>
      </c>
      <c r="AR84" s="170" t="s">
        <v>219</v>
      </c>
      <c r="AT84" s="170" t="s">
        <v>215</v>
      </c>
      <c r="AU84" s="170" t="s">
        <v>123</v>
      </c>
      <c r="AY84" s="40" t="s">
        <v>212</v>
      </c>
      <c r="BE84" s="171">
        <f>IF(N84="základní",J84,0)</f>
        <v>2124</v>
      </c>
      <c r="BF84" s="171">
        <f>IF(N84="snížená",J84,0)</f>
        <v>0</v>
      </c>
      <c r="BG84" s="171">
        <f>IF(N84="zákl. přenesená",J84,0)</f>
        <v>0</v>
      </c>
      <c r="BH84" s="171">
        <f>IF(N84="sníž. přenesená",J84,0)</f>
        <v>0</v>
      </c>
      <c r="BI84" s="171">
        <f>IF(N84="nulová",J84,0)</f>
        <v>0</v>
      </c>
      <c r="BJ84" s="40" t="s">
        <v>123</v>
      </c>
      <c r="BK84" s="171">
        <f>ROUND(I84*H84,2)</f>
        <v>2124</v>
      </c>
      <c r="BL84" s="40" t="s">
        <v>219</v>
      </c>
      <c r="BM84" s="170" t="s">
        <v>282</v>
      </c>
    </row>
    <row r="85" spans="2:65" s="53" customFormat="1">
      <c r="B85" s="52"/>
      <c r="D85" s="172" t="s">
        <v>224</v>
      </c>
      <c r="F85" s="173" t="s">
        <v>283</v>
      </c>
      <c r="L85" s="52"/>
      <c r="M85" s="174"/>
      <c r="T85" s="77"/>
      <c r="AT85" s="40" t="s">
        <v>224</v>
      </c>
      <c r="AU85" s="40" t="s">
        <v>123</v>
      </c>
    </row>
    <row r="86" spans="2:65" s="53" customFormat="1" ht="24.2" customHeight="1">
      <c r="B86" s="158"/>
      <c r="C86" s="159" t="s">
        <v>125</v>
      </c>
      <c r="D86" s="159" t="s">
        <v>215</v>
      </c>
      <c r="E86" s="160" t="s">
        <v>284</v>
      </c>
      <c r="F86" s="161" t="s">
        <v>285</v>
      </c>
      <c r="G86" s="162" t="s">
        <v>281</v>
      </c>
      <c r="H86" s="163">
        <v>4</v>
      </c>
      <c r="I86" s="164">
        <v>474</v>
      </c>
      <c r="J86" s="164">
        <f>ROUND(I86*H86,2)</f>
        <v>1896</v>
      </c>
      <c r="K86" s="165"/>
      <c r="L86" s="52"/>
      <c r="M86" s="166" t="s">
        <v>52</v>
      </c>
      <c r="N86" s="167" t="s">
        <v>86</v>
      </c>
      <c r="O86" s="168">
        <v>1</v>
      </c>
      <c r="P86" s="168">
        <f>O86*H86</f>
        <v>4</v>
      </c>
      <c r="Q86" s="168">
        <v>0</v>
      </c>
      <c r="R86" s="168">
        <f>Q86*H86</f>
        <v>0</v>
      </c>
      <c r="S86" s="168">
        <v>0</v>
      </c>
      <c r="T86" s="169">
        <f>S86*H86</f>
        <v>0</v>
      </c>
      <c r="AR86" s="170" t="s">
        <v>286</v>
      </c>
      <c r="AT86" s="170" t="s">
        <v>215</v>
      </c>
      <c r="AU86" s="170" t="s">
        <v>123</v>
      </c>
      <c r="AY86" s="40" t="s">
        <v>212</v>
      </c>
      <c r="BE86" s="171">
        <f>IF(N86="základní",J86,0)</f>
        <v>1896</v>
      </c>
      <c r="BF86" s="171">
        <f>IF(N86="snížená",J86,0)</f>
        <v>0</v>
      </c>
      <c r="BG86" s="171">
        <f>IF(N86="zákl. přenesená",J86,0)</f>
        <v>0</v>
      </c>
      <c r="BH86" s="171">
        <f>IF(N86="sníž. přenesená",J86,0)</f>
        <v>0</v>
      </c>
      <c r="BI86" s="171">
        <f>IF(N86="nulová",J86,0)</f>
        <v>0</v>
      </c>
      <c r="BJ86" s="40" t="s">
        <v>123</v>
      </c>
      <c r="BK86" s="171">
        <f>ROUND(I86*H86,2)</f>
        <v>1896</v>
      </c>
      <c r="BL86" s="40" t="s">
        <v>286</v>
      </c>
      <c r="BM86" s="170" t="s">
        <v>287</v>
      </c>
    </row>
    <row r="87" spans="2:65" s="53" customFormat="1">
      <c r="B87" s="52"/>
      <c r="D87" s="172" t="s">
        <v>224</v>
      </c>
      <c r="F87" s="173" t="s">
        <v>288</v>
      </c>
      <c r="L87" s="52"/>
      <c r="M87" s="174"/>
      <c r="T87" s="77"/>
      <c r="AT87" s="40" t="s">
        <v>224</v>
      </c>
      <c r="AU87" s="40" t="s">
        <v>123</v>
      </c>
    </row>
    <row r="88" spans="2:65" s="53" customFormat="1" ht="16.5" customHeight="1">
      <c r="B88" s="158"/>
      <c r="C88" s="159" t="s">
        <v>213</v>
      </c>
      <c r="D88" s="159" t="s">
        <v>215</v>
      </c>
      <c r="E88" s="160" t="s">
        <v>289</v>
      </c>
      <c r="F88" s="161" t="s">
        <v>290</v>
      </c>
      <c r="G88" s="162" t="s">
        <v>234</v>
      </c>
      <c r="H88" s="163">
        <v>15</v>
      </c>
      <c r="I88" s="164">
        <v>300</v>
      </c>
      <c r="J88" s="164">
        <f>ROUND(I88*H88,2)</f>
        <v>4500</v>
      </c>
      <c r="K88" s="165"/>
      <c r="L88" s="52"/>
      <c r="M88" s="166" t="s">
        <v>52</v>
      </c>
      <c r="N88" s="167" t="s">
        <v>86</v>
      </c>
      <c r="O88" s="168">
        <v>0</v>
      </c>
      <c r="P88" s="168">
        <f>O88*H88</f>
        <v>0</v>
      </c>
      <c r="Q88" s="168">
        <v>0</v>
      </c>
      <c r="R88" s="168">
        <f>Q88*H88</f>
        <v>0</v>
      </c>
      <c r="S88" s="168">
        <v>0</v>
      </c>
      <c r="T88" s="169">
        <f>S88*H88</f>
        <v>0</v>
      </c>
      <c r="AR88" s="170" t="s">
        <v>219</v>
      </c>
      <c r="AT88" s="170" t="s">
        <v>215</v>
      </c>
      <c r="AU88" s="170" t="s">
        <v>123</v>
      </c>
      <c r="AY88" s="40" t="s">
        <v>212</v>
      </c>
      <c r="BE88" s="171">
        <f>IF(N88="základní",J88,0)</f>
        <v>4500</v>
      </c>
      <c r="BF88" s="171">
        <f>IF(N88="snížená",J88,0)</f>
        <v>0</v>
      </c>
      <c r="BG88" s="171">
        <f>IF(N88="zákl. přenesená",J88,0)</f>
        <v>0</v>
      </c>
      <c r="BH88" s="171">
        <f>IF(N88="sníž. přenesená",J88,0)</f>
        <v>0</v>
      </c>
      <c r="BI88" s="171">
        <f>IF(N88="nulová",J88,0)</f>
        <v>0</v>
      </c>
      <c r="BJ88" s="40" t="s">
        <v>123</v>
      </c>
      <c r="BK88" s="171">
        <f>ROUND(I88*H88,2)</f>
        <v>4500</v>
      </c>
      <c r="BL88" s="40" t="s">
        <v>219</v>
      </c>
      <c r="BM88" s="170" t="s">
        <v>291</v>
      </c>
    </row>
    <row r="89" spans="2:65" s="53" customFormat="1" ht="16.5" customHeight="1">
      <c r="B89" s="158"/>
      <c r="C89" s="159" t="s">
        <v>219</v>
      </c>
      <c r="D89" s="159" t="s">
        <v>215</v>
      </c>
      <c r="E89" s="160" t="s">
        <v>292</v>
      </c>
      <c r="F89" s="161" t="s">
        <v>293</v>
      </c>
      <c r="G89" s="162" t="s">
        <v>294</v>
      </c>
      <c r="H89" s="163">
        <v>2</v>
      </c>
      <c r="I89" s="164">
        <v>600</v>
      </c>
      <c r="J89" s="164">
        <f>ROUND(I89*H89,2)</f>
        <v>1200</v>
      </c>
      <c r="K89" s="165"/>
      <c r="L89" s="52"/>
      <c r="M89" s="166" t="s">
        <v>52</v>
      </c>
      <c r="N89" s="167" t="s">
        <v>86</v>
      </c>
      <c r="O89" s="168">
        <v>0</v>
      </c>
      <c r="P89" s="168">
        <f>O89*H89</f>
        <v>0</v>
      </c>
      <c r="Q89" s="168">
        <v>0</v>
      </c>
      <c r="R89" s="168">
        <f>Q89*H89</f>
        <v>0</v>
      </c>
      <c r="S89" s="168">
        <v>0</v>
      </c>
      <c r="T89" s="169">
        <f>S89*H89</f>
        <v>0</v>
      </c>
      <c r="AR89" s="170" t="s">
        <v>219</v>
      </c>
      <c r="AT89" s="170" t="s">
        <v>215</v>
      </c>
      <c r="AU89" s="170" t="s">
        <v>123</v>
      </c>
      <c r="AY89" s="40" t="s">
        <v>212</v>
      </c>
      <c r="BE89" s="171">
        <f>IF(N89="základní",J89,0)</f>
        <v>1200</v>
      </c>
      <c r="BF89" s="171">
        <f>IF(N89="snížená",J89,0)</f>
        <v>0</v>
      </c>
      <c r="BG89" s="171">
        <f>IF(N89="zákl. přenesená",J89,0)</f>
        <v>0</v>
      </c>
      <c r="BH89" s="171">
        <f>IF(N89="sníž. přenesená",J89,0)</f>
        <v>0</v>
      </c>
      <c r="BI89" s="171">
        <f>IF(N89="nulová",J89,0)</f>
        <v>0</v>
      </c>
      <c r="BJ89" s="40" t="s">
        <v>123</v>
      </c>
      <c r="BK89" s="171">
        <f>ROUND(I89*H89,2)</f>
        <v>1200</v>
      </c>
      <c r="BL89" s="40" t="s">
        <v>219</v>
      </c>
      <c r="BM89" s="170" t="s">
        <v>295</v>
      </c>
    </row>
    <row r="90" spans="2:65" s="53" customFormat="1" ht="16.5" customHeight="1">
      <c r="B90" s="158"/>
      <c r="C90" s="159" t="s">
        <v>238</v>
      </c>
      <c r="D90" s="159" t="s">
        <v>215</v>
      </c>
      <c r="E90" s="160" t="s">
        <v>296</v>
      </c>
      <c r="F90" s="161" t="s">
        <v>297</v>
      </c>
      <c r="G90" s="162" t="s">
        <v>281</v>
      </c>
      <c r="H90" s="163">
        <v>7</v>
      </c>
      <c r="I90" s="164">
        <v>474</v>
      </c>
      <c r="J90" s="164">
        <f>ROUND(I90*H90,2)</f>
        <v>3318</v>
      </c>
      <c r="K90" s="165"/>
      <c r="L90" s="52"/>
      <c r="M90" s="166" t="s">
        <v>52</v>
      </c>
      <c r="N90" s="167" t="s">
        <v>86</v>
      </c>
      <c r="O90" s="168">
        <v>0</v>
      </c>
      <c r="P90" s="168">
        <f>O90*H90</f>
        <v>0</v>
      </c>
      <c r="Q90" s="168">
        <v>0</v>
      </c>
      <c r="R90" s="168">
        <f>Q90*H90</f>
        <v>0</v>
      </c>
      <c r="S90" s="168">
        <v>0</v>
      </c>
      <c r="T90" s="169">
        <f>S90*H90</f>
        <v>0</v>
      </c>
      <c r="AR90" s="170" t="s">
        <v>219</v>
      </c>
      <c r="AT90" s="170" t="s">
        <v>215</v>
      </c>
      <c r="AU90" s="170" t="s">
        <v>123</v>
      </c>
      <c r="AY90" s="40" t="s">
        <v>212</v>
      </c>
      <c r="BE90" s="171">
        <f>IF(N90="základní",J90,0)</f>
        <v>3318</v>
      </c>
      <c r="BF90" s="171">
        <f>IF(N90="snížená",J90,0)</f>
        <v>0</v>
      </c>
      <c r="BG90" s="171">
        <f>IF(N90="zákl. přenesená",J90,0)</f>
        <v>0</v>
      </c>
      <c r="BH90" s="171">
        <f>IF(N90="sníž. přenesená",J90,0)</f>
        <v>0</v>
      </c>
      <c r="BI90" s="171">
        <f>IF(N90="nulová",J90,0)</f>
        <v>0</v>
      </c>
      <c r="BJ90" s="40" t="s">
        <v>123</v>
      </c>
      <c r="BK90" s="171">
        <f>ROUND(I90*H90,2)</f>
        <v>3318</v>
      </c>
      <c r="BL90" s="40" t="s">
        <v>219</v>
      </c>
      <c r="BM90" s="170" t="s">
        <v>298</v>
      </c>
    </row>
    <row r="91" spans="2:65" s="53" customFormat="1" ht="16.5" customHeight="1">
      <c r="B91" s="158"/>
      <c r="C91" s="159" t="s">
        <v>236</v>
      </c>
      <c r="D91" s="159" t="s">
        <v>215</v>
      </c>
      <c r="E91" s="160" t="s">
        <v>299</v>
      </c>
      <c r="F91" s="161" t="s">
        <v>300</v>
      </c>
      <c r="G91" s="162" t="s">
        <v>294</v>
      </c>
      <c r="H91" s="163">
        <v>1</v>
      </c>
      <c r="I91" s="164">
        <v>1150</v>
      </c>
      <c r="J91" s="164">
        <f>ROUND(I91*H91,2)</f>
        <v>1150</v>
      </c>
      <c r="K91" s="165"/>
      <c r="L91" s="52"/>
      <c r="M91" s="183" t="s">
        <v>52</v>
      </c>
      <c r="N91" s="184" t="s">
        <v>86</v>
      </c>
      <c r="O91" s="185">
        <v>0</v>
      </c>
      <c r="P91" s="185">
        <f>O91*H91</f>
        <v>0</v>
      </c>
      <c r="Q91" s="185">
        <v>0</v>
      </c>
      <c r="R91" s="185">
        <f>Q91*H91</f>
        <v>0</v>
      </c>
      <c r="S91" s="185">
        <v>0</v>
      </c>
      <c r="T91" s="186">
        <f>S91*H91</f>
        <v>0</v>
      </c>
      <c r="AR91" s="170" t="s">
        <v>219</v>
      </c>
      <c r="AT91" s="170" t="s">
        <v>215</v>
      </c>
      <c r="AU91" s="170" t="s">
        <v>123</v>
      </c>
      <c r="AY91" s="40" t="s">
        <v>212</v>
      </c>
      <c r="BE91" s="171">
        <f>IF(N91="základní",J91,0)</f>
        <v>1150</v>
      </c>
      <c r="BF91" s="171">
        <f>IF(N91="snížená",J91,0)</f>
        <v>0</v>
      </c>
      <c r="BG91" s="171">
        <f>IF(N91="zákl. přenesená",J91,0)</f>
        <v>0</v>
      </c>
      <c r="BH91" s="171">
        <f>IF(N91="sníž. přenesená",J91,0)</f>
        <v>0</v>
      </c>
      <c r="BI91" s="171">
        <f>IF(N91="nulová",J91,0)</f>
        <v>0</v>
      </c>
      <c r="BJ91" s="40" t="s">
        <v>123</v>
      </c>
      <c r="BK91" s="171">
        <f>ROUND(I91*H91,2)</f>
        <v>1150</v>
      </c>
      <c r="BL91" s="40" t="s">
        <v>219</v>
      </c>
      <c r="BM91" s="170" t="s">
        <v>301</v>
      </c>
    </row>
    <row r="92" spans="2:65" s="53" customFormat="1" ht="6.95" customHeight="1">
      <c r="B92" s="63"/>
      <c r="C92" s="64"/>
      <c r="D92" s="64"/>
      <c r="E92" s="64"/>
      <c r="F92" s="64"/>
      <c r="G92" s="64"/>
      <c r="H92" s="64"/>
      <c r="I92" s="64"/>
      <c r="J92" s="64"/>
      <c r="K92" s="64"/>
      <c r="L92" s="52"/>
    </row>
  </sheetData>
  <autoFilter ref="C80:K91"/>
  <mergeCells count="8">
    <mergeCell ref="E71:H71"/>
    <mergeCell ref="E73:H73"/>
    <mergeCell ref="L2:V2"/>
    <mergeCell ref="E7:H7"/>
    <mergeCell ref="E9:H9"/>
    <mergeCell ref="E27:H27"/>
    <mergeCell ref="E48:H48"/>
    <mergeCell ref="E50:H50"/>
  </mergeCells>
  <hyperlinks>
    <hyperlink ref="F85" r:id="rId1"/>
    <hyperlink ref="F87" r:id="rId2"/>
  </hyperlinks>
  <pageMargins left="0.39374999999999999" right="0.39374999999999999" top="0.39374999999999999" bottom="0.39374999999999999" header="0" footer="0"/>
  <pageSetup paperSize="9" scale="81" fitToHeight="100" orientation="portrait" blackAndWhite="1" r:id="rId3"/>
  <drawing r:id="rId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BM85"/>
  <sheetViews>
    <sheetView showGridLines="0" workbookViewId="0">
      <selection activeCell="J59" sqref="J59:AF59"/>
    </sheetView>
  </sheetViews>
  <sheetFormatPr defaultRowHeight="11.25"/>
  <cols>
    <col min="1" max="1" width="7.140625" style="39" customWidth="1"/>
    <col min="2" max="2" width="1" style="39" customWidth="1"/>
    <col min="3" max="3" width="3.5703125" style="39" customWidth="1"/>
    <col min="4" max="4" width="3.7109375" style="39" customWidth="1"/>
    <col min="5" max="5" width="14.7109375" style="39" customWidth="1"/>
    <col min="6" max="6" width="43.5703125" style="39" customWidth="1"/>
    <col min="7" max="7" width="6.42578125" style="39" customWidth="1"/>
    <col min="8" max="8" width="12" style="39" customWidth="1"/>
    <col min="9" max="9" width="13.5703125" style="39" customWidth="1"/>
    <col min="10" max="10" width="19.140625" style="39" customWidth="1"/>
    <col min="11" max="11" width="19.140625" style="39" hidden="1" customWidth="1"/>
    <col min="12" max="12" width="8" style="39" customWidth="1"/>
    <col min="13" max="13" width="9.28515625" style="39" hidden="1" customWidth="1"/>
    <col min="14" max="14" width="9.140625" style="39"/>
    <col min="15" max="20" width="12.140625" style="39" hidden="1" customWidth="1"/>
    <col min="21" max="21" width="14" style="39" hidden="1" customWidth="1"/>
    <col min="22" max="22" width="10.5703125" style="39" customWidth="1"/>
    <col min="23" max="23" width="14" style="39" customWidth="1"/>
    <col min="24" max="24" width="10.5703125" style="39" customWidth="1"/>
    <col min="25" max="25" width="12.85546875" style="39" customWidth="1"/>
    <col min="26" max="26" width="9.42578125" style="39" customWidth="1"/>
    <col min="27" max="27" width="12.85546875" style="39" customWidth="1"/>
    <col min="28" max="28" width="14" style="39" customWidth="1"/>
    <col min="29" max="29" width="9.42578125" style="39" customWidth="1"/>
    <col min="30" max="30" width="12.85546875" style="39" customWidth="1"/>
    <col min="31" max="31" width="14" style="39" customWidth="1"/>
    <col min="32" max="16384" width="9.140625" style="39"/>
  </cols>
  <sheetData>
    <row r="2" spans="2:46" ht="36.950000000000003" customHeight="1">
      <c r="L2" s="273" t="s">
        <v>55</v>
      </c>
      <c r="M2" s="274"/>
      <c r="N2" s="274"/>
      <c r="O2" s="274"/>
      <c r="P2" s="274"/>
      <c r="Q2" s="274"/>
      <c r="R2" s="274"/>
      <c r="S2" s="274"/>
      <c r="T2" s="274"/>
      <c r="U2" s="274"/>
      <c r="V2" s="274"/>
      <c r="AT2" s="40" t="s">
        <v>131</v>
      </c>
    </row>
    <row r="3" spans="2:46" ht="6.95" hidden="1" customHeight="1">
      <c r="B3" s="41"/>
      <c r="C3" s="42"/>
      <c r="D3" s="42"/>
      <c r="E3" s="42"/>
      <c r="F3" s="42"/>
      <c r="G3" s="42"/>
      <c r="H3" s="42"/>
      <c r="I3" s="42"/>
      <c r="J3" s="42"/>
      <c r="K3" s="42"/>
      <c r="L3" s="43"/>
      <c r="AT3" s="40" t="s">
        <v>125</v>
      </c>
    </row>
    <row r="4" spans="2:46" ht="24.95" hidden="1" customHeight="1">
      <c r="B4" s="43"/>
      <c r="D4" s="44" t="s">
        <v>183</v>
      </c>
      <c r="L4" s="43"/>
      <c r="M4" s="111" t="s">
        <v>60</v>
      </c>
      <c r="AT4" s="40" t="s">
        <v>53</v>
      </c>
    </row>
    <row r="5" spans="2:46" ht="6.95" hidden="1" customHeight="1">
      <c r="B5" s="43"/>
      <c r="L5" s="43"/>
    </row>
    <row r="6" spans="2:46" ht="12" hidden="1" customHeight="1">
      <c r="B6" s="43"/>
      <c r="D6" s="49" t="s">
        <v>64</v>
      </c>
      <c r="L6" s="43"/>
    </row>
    <row r="7" spans="2:46" ht="16.5" hidden="1" customHeight="1">
      <c r="B7" s="43"/>
      <c r="E7" s="281" t="str">
        <f>'Rekapitulace stavby'!K6</f>
        <v>Stavební úpravy Zahradního domu Teplice - ZL</v>
      </c>
      <c r="F7" s="282"/>
      <c r="G7" s="282"/>
      <c r="H7" s="282"/>
      <c r="L7" s="43"/>
    </row>
    <row r="8" spans="2:46" s="53" customFormat="1" ht="12" hidden="1" customHeight="1">
      <c r="B8" s="52"/>
      <c r="D8" s="49" t="s">
        <v>184</v>
      </c>
      <c r="L8" s="52"/>
    </row>
    <row r="9" spans="2:46" s="53" customFormat="1" ht="16.5" hidden="1" customHeight="1">
      <c r="B9" s="52"/>
      <c r="E9" s="271" t="s">
        <v>302</v>
      </c>
      <c r="F9" s="283"/>
      <c r="G9" s="283"/>
      <c r="H9" s="283"/>
      <c r="L9" s="52"/>
    </row>
    <row r="10" spans="2:46" s="53" customFormat="1" hidden="1">
      <c r="B10" s="52"/>
      <c r="L10" s="52"/>
    </row>
    <row r="11" spans="2:46" s="53" customFormat="1" ht="12" hidden="1" customHeight="1">
      <c r="B11" s="52"/>
      <c r="D11" s="49" t="s">
        <v>66</v>
      </c>
      <c r="F11" s="47" t="s">
        <v>52</v>
      </c>
      <c r="I11" s="49" t="s">
        <v>67</v>
      </c>
      <c r="J11" s="47" t="s">
        <v>52</v>
      </c>
      <c r="L11" s="52"/>
    </row>
    <row r="12" spans="2:46" s="53" customFormat="1" ht="12" hidden="1" customHeight="1">
      <c r="B12" s="52"/>
      <c r="D12" s="49" t="s">
        <v>68</v>
      </c>
      <c r="F12" s="47" t="s">
        <v>69</v>
      </c>
      <c r="I12" s="49" t="s">
        <v>70</v>
      </c>
      <c r="J12" s="73" t="str">
        <f>'Rekapitulace stavby'!AN8</f>
        <v>22. 10. 2021</v>
      </c>
      <c r="L12" s="52"/>
    </row>
    <row r="13" spans="2:46" s="53" customFormat="1" ht="10.9" hidden="1" customHeight="1">
      <c r="B13" s="52"/>
      <c r="L13" s="52"/>
    </row>
    <row r="14" spans="2:46" s="53" customFormat="1" ht="12" hidden="1" customHeight="1">
      <c r="B14" s="52"/>
      <c r="D14" s="49" t="s">
        <v>72</v>
      </c>
      <c r="I14" s="49" t="s">
        <v>73</v>
      </c>
      <c r="J14" s="47" t="s">
        <v>52</v>
      </c>
      <c r="L14" s="52"/>
    </row>
    <row r="15" spans="2:46" s="53" customFormat="1" ht="18" hidden="1" customHeight="1">
      <c r="B15" s="52"/>
      <c r="E15" s="47" t="s">
        <v>69</v>
      </c>
      <c r="I15" s="49" t="s">
        <v>74</v>
      </c>
      <c r="J15" s="47" t="s">
        <v>52</v>
      </c>
      <c r="L15" s="52"/>
    </row>
    <row r="16" spans="2:46" s="53" customFormat="1" ht="6.95" hidden="1" customHeight="1">
      <c r="B16" s="52"/>
      <c r="L16" s="52"/>
    </row>
    <row r="17" spans="2:12" s="53" customFormat="1" ht="12" hidden="1" customHeight="1">
      <c r="B17" s="52"/>
      <c r="D17" s="49" t="s">
        <v>75</v>
      </c>
      <c r="I17" s="49" t="s">
        <v>73</v>
      </c>
      <c r="J17" s="47" t="s">
        <v>52</v>
      </c>
      <c r="L17" s="52"/>
    </row>
    <row r="18" spans="2:12" s="53" customFormat="1" ht="18" hidden="1" customHeight="1">
      <c r="B18" s="52"/>
      <c r="E18" s="47" t="s">
        <v>41</v>
      </c>
      <c r="I18" s="49" t="s">
        <v>74</v>
      </c>
      <c r="J18" s="47" t="s">
        <v>52</v>
      </c>
      <c r="L18" s="52"/>
    </row>
    <row r="19" spans="2:12" s="53" customFormat="1" ht="6.95" hidden="1" customHeight="1">
      <c r="B19" s="52"/>
      <c r="L19" s="52"/>
    </row>
    <row r="20" spans="2:12" s="53" customFormat="1" ht="12" hidden="1" customHeight="1">
      <c r="B20" s="52"/>
      <c r="D20" s="49" t="s">
        <v>76</v>
      </c>
      <c r="I20" s="49" t="s">
        <v>73</v>
      </c>
      <c r="J20" s="47" t="s">
        <v>52</v>
      </c>
      <c r="L20" s="52"/>
    </row>
    <row r="21" spans="2:12" s="53" customFormat="1" ht="18" hidden="1" customHeight="1">
      <c r="B21" s="52"/>
      <c r="E21" s="47" t="s">
        <v>69</v>
      </c>
      <c r="I21" s="49" t="s">
        <v>74</v>
      </c>
      <c r="J21" s="47" t="s">
        <v>52</v>
      </c>
      <c r="L21" s="52"/>
    </row>
    <row r="22" spans="2:12" s="53" customFormat="1" ht="6.95" hidden="1" customHeight="1">
      <c r="B22" s="52"/>
      <c r="L22" s="52"/>
    </row>
    <row r="23" spans="2:12" s="53" customFormat="1" ht="12" hidden="1" customHeight="1">
      <c r="B23" s="52"/>
      <c r="D23" s="49" t="s">
        <v>78</v>
      </c>
      <c r="I23" s="49" t="s">
        <v>73</v>
      </c>
      <c r="J23" s="47" t="s">
        <v>52</v>
      </c>
      <c r="L23" s="52"/>
    </row>
    <row r="24" spans="2:12" s="53" customFormat="1" ht="18" hidden="1" customHeight="1">
      <c r="B24" s="52"/>
      <c r="E24" s="47" t="s">
        <v>69</v>
      </c>
      <c r="I24" s="49" t="s">
        <v>74</v>
      </c>
      <c r="J24" s="47" t="s">
        <v>52</v>
      </c>
      <c r="L24" s="52"/>
    </row>
    <row r="25" spans="2:12" s="53" customFormat="1" ht="6.95" hidden="1" customHeight="1">
      <c r="B25" s="52"/>
      <c r="L25" s="52"/>
    </row>
    <row r="26" spans="2:12" s="53" customFormat="1" ht="12" hidden="1" customHeight="1">
      <c r="B26" s="52"/>
      <c r="D26" s="49" t="s">
        <v>79</v>
      </c>
      <c r="L26" s="52"/>
    </row>
    <row r="27" spans="2:12" s="113" customFormat="1" ht="16.5" hidden="1" customHeight="1">
      <c r="B27" s="112"/>
      <c r="E27" s="277" t="s">
        <v>52</v>
      </c>
      <c r="F27" s="277"/>
      <c r="G27" s="277"/>
      <c r="H27" s="277"/>
      <c r="L27" s="112"/>
    </row>
    <row r="28" spans="2:12" s="53" customFormat="1" ht="6.95" hidden="1" customHeight="1">
      <c r="B28" s="52"/>
      <c r="L28" s="52"/>
    </row>
    <row r="29" spans="2:12" s="53" customFormat="1" ht="6.95" hidden="1" customHeight="1">
      <c r="B29" s="52"/>
      <c r="D29" s="74"/>
      <c r="E29" s="74"/>
      <c r="F29" s="74"/>
      <c r="G29" s="74"/>
      <c r="H29" s="74"/>
      <c r="I29" s="74"/>
      <c r="J29" s="74"/>
      <c r="K29" s="74"/>
      <c r="L29" s="52"/>
    </row>
    <row r="30" spans="2:12" s="53" customFormat="1" ht="25.35" hidden="1" customHeight="1">
      <c r="B30" s="52"/>
      <c r="D30" s="114" t="s">
        <v>81</v>
      </c>
      <c r="J30" s="88">
        <f>ROUND(J81, 2)</f>
        <v>0</v>
      </c>
      <c r="L30" s="52"/>
    </row>
    <row r="31" spans="2:12" s="53" customFormat="1" ht="6.95" hidden="1" customHeight="1">
      <c r="B31" s="52"/>
      <c r="D31" s="74"/>
      <c r="E31" s="74"/>
      <c r="F31" s="74"/>
      <c r="G31" s="74"/>
      <c r="H31" s="74"/>
      <c r="I31" s="74"/>
      <c r="J31" s="74"/>
      <c r="K31" s="74"/>
      <c r="L31" s="52"/>
    </row>
    <row r="32" spans="2:12" s="53" customFormat="1" ht="14.45" hidden="1" customHeight="1">
      <c r="B32" s="52"/>
      <c r="F32" s="56" t="s">
        <v>83</v>
      </c>
      <c r="I32" s="56" t="s">
        <v>82</v>
      </c>
      <c r="J32" s="56" t="s">
        <v>84</v>
      </c>
      <c r="L32" s="52"/>
    </row>
    <row r="33" spans="2:12" s="53" customFormat="1" ht="14.45" hidden="1" customHeight="1">
      <c r="B33" s="52"/>
      <c r="D33" s="76" t="s">
        <v>85</v>
      </c>
      <c r="E33" s="49" t="s">
        <v>86</v>
      </c>
      <c r="F33" s="115">
        <f>ROUND((SUM(BE81:BE84)),  2)</f>
        <v>0</v>
      </c>
      <c r="I33" s="116">
        <v>0.21</v>
      </c>
      <c r="J33" s="115">
        <f>ROUND(((SUM(BE81:BE84))*I33),  2)</f>
        <v>0</v>
      </c>
      <c r="L33" s="52"/>
    </row>
    <row r="34" spans="2:12" s="53" customFormat="1" ht="14.45" hidden="1" customHeight="1">
      <c r="B34" s="52"/>
      <c r="E34" s="49" t="s">
        <v>87</v>
      </c>
      <c r="F34" s="115">
        <f>ROUND((SUM(BF81:BF84)),  2)</f>
        <v>0</v>
      </c>
      <c r="I34" s="116">
        <v>0.15</v>
      </c>
      <c r="J34" s="115">
        <f>ROUND(((SUM(BF81:BF84))*I34),  2)</f>
        <v>0</v>
      </c>
      <c r="L34" s="52"/>
    </row>
    <row r="35" spans="2:12" s="53" customFormat="1" ht="14.45" hidden="1" customHeight="1">
      <c r="B35" s="52"/>
      <c r="E35" s="49" t="s">
        <v>88</v>
      </c>
      <c r="F35" s="115">
        <f>ROUND((SUM(BG81:BG84)),  2)</f>
        <v>0</v>
      </c>
      <c r="I35" s="116">
        <v>0.21</v>
      </c>
      <c r="J35" s="115">
        <f>0</f>
        <v>0</v>
      </c>
      <c r="L35" s="52"/>
    </row>
    <row r="36" spans="2:12" s="53" customFormat="1" ht="14.45" hidden="1" customHeight="1">
      <c r="B36" s="52"/>
      <c r="E36" s="49" t="s">
        <v>89</v>
      </c>
      <c r="F36" s="115">
        <f>ROUND((SUM(BH81:BH84)),  2)</f>
        <v>0</v>
      </c>
      <c r="I36" s="116">
        <v>0.15</v>
      </c>
      <c r="J36" s="115">
        <f>0</f>
        <v>0</v>
      </c>
      <c r="L36" s="52"/>
    </row>
    <row r="37" spans="2:12" s="53" customFormat="1" ht="14.45" hidden="1" customHeight="1">
      <c r="B37" s="52"/>
      <c r="E37" s="49" t="s">
        <v>90</v>
      </c>
      <c r="F37" s="115">
        <f>ROUND((SUM(BI81:BI84)),  2)</f>
        <v>0</v>
      </c>
      <c r="I37" s="116">
        <v>0</v>
      </c>
      <c r="J37" s="115">
        <f>0</f>
        <v>0</v>
      </c>
      <c r="L37" s="52"/>
    </row>
    <row r="38" spans="2:12" s="53" customFormat="1" ht="6.95" hidden="1" customHeight="1">
      <c r="B38" s="52"/>
      <c r="L38" s="52"/>
    </row>
    <row r="39" spans="2:12" s="53" customFormat="1" ht="25.35" hidden="1" customHeight="1">
      <c r="B39" s="52"/>
      <c r="C39" s="117"/>
      <c r="D39" s="118" t="s">
        <v>91</v>
      </c>
      <c r="E39" s="78"/>
      <c r="F39" s="78"/>
      <c r="G39" s="119" t="s">
        <v>92</v>
      </c>
      <c r="H39" s="120" t="s">
        <v>93</v>
      </c>
      <c r="I39" s="78"/>
      <c r="J39" s="121">
        <f>SUM(J30:J37)</f>
        <v>0</v>
      </c>
      <c r="K39" s="122"/>
      <c r="L39" s="52"/>
    </row>
    <row r="40" spans="2:12" s="53" customFormat="1" ht="14.45" hidden="1" customHeight="1">
      <c r="B40" s="63"/>
      <c r="C40" s="64"/>
      <c r="D40" s="64"/>
      <c r="E40" s="64"/>
      <c r="F40" s="64"/>
      <c r="G40" s="64"/>
      <c r="H40" s="64"/>
      <c r="I40" s="64"/>
      <c r="J40" s="64"/>
      <c r="K40" s="64"/>
      <c r="L40" s="52"/>
    </row>
    <row r="41" spans="2:12" hidden="1"/>
    <row r="42" spans="2:12" hidden="1"/>
    <row r="43" spans="2:12" hidden="1"/>
    <row r="44" spans="2:12" s="53" customFormat="1" ht="6.95" hidden="1" customHeight="1">
      <c r="B44" s="65"/>
      <c r="C44" s="66"/>
      <c r="D44" s="66"/>
      <c r="E44" s="66"/>
      <c r="F44" s="66"/>
      <c r="G44" s="66"/>
      <c r="H44" s="66"/>
      <c r="I44" s="66"/>
      <c r="J44" s="66"/>
      <c r="K44" s="66"/>
      <c r="L44" s="52"/>
    </row>
    <row r="45" spans="2:12" s="53" customFormat="1" ht="24.95" hidden="1" customHeight="1">
      <c r="B45" s="52"/>
      <c r="C45" s="44" t="s">
        <v>186</v>
      </c>
      <c r="L45" s="52"/>
    </row>
    <row r="46" spans="2:12" s="53" customFormat="1" ht="6.95" hidden="1" customHeight="1">
      <c r="B46" s="52"/>
      <c r="L46" s="52"/>
    </row>
    <row r="47" spans="2:12" s="53" customFormat="1" ht="12" hidden="1" customHeight="1">
      <c r="B47" s="52"/>
      <c r="C47" s="49" t="s">
        <v>64</v>
      </c>
      <c r="L47" s="52"/>
    </row>
    <row r="48" spans="2:12" s="53" customFormat="1" ht="16.5" hidden="1" customHeight="1">
      <c r="B48" s="52"/>
      <c r="E48" s="281" t="str">
        <f>E7</f>
        <v>Stavební úpravy Zahradního domu Teplice - ZL</v>
      </c>
      <c r="F48" s="282"/>
      <c r="G48" s="282"/>
      <c r="H48" s="282"/>
      <c r="L48" s="52"/>
    </row>
    <row r="49" spans="2:47" s="53" customFormat="1" ht="12" hidden="1" customHeight="1">
      <c r="B49" s="52"/>
      <c r="C49" s="49" t="s">
        <v>184</v>
      </c>
      <c r="L49" s="52"/>
    </row>
    <row r="50" spans="2:47" s="53" customFormat="1" ht="16.5" hidden="1" customHeight="1">
      <c r="B50" s="52"/>
      <c r="E50" s="271" t="str">
        <f>E9</f>
        <v>ZL - 03 - Doplnění vývodů vody a kanalizace pro myčku</v>
      </c>
      <c r="F50" s="283"/>
      <c r="G50" s="283"/>
      <c r="H50" s="283"/>
      <c r="L50" s="52"/>
    </row>
    <row r="51" spans="2:47" s="53" customFormat="1" ht="6.95" hidden="1" customHeight="1">
      <c r="B51" s="52"/>
      <c r="L51" s="52"/>
    </row>
    <row r="52" spans="2:47" s="53" customFormat="1" ht="12" hidden="1" customHeight="1">
      <c r="B52" s="52"/>
      <c r="C52" s="49" t="s">
        <v>68</v>
      </c>
      <c r="F52" s="47" t="str">
        <f>F12</f>
        <v xml:space="preserve"> </v>
      </c>
      <c r="I52" s="49" t="s">
        <v>70</v>
      </c>
      <c r="J52" s="73" t="str">
        <f>IF(J12="","",J12)</f>
        <v>22. 10. 2021</v>
      </c>
      <c r="L52" s="52"/>
    </row>
    <row r="53" spans="2:47" s="53" customFormat="1" ht="6.95" hidden="1" customHeight="1">
      <c r="B53" s="52"/>
      <c r="L53" s="52"/>
    </row>
    <row r="54" spans="2:47" s="53" customFormat="1" ht="15.2" hidden="1" customHeight="1">
      <c r="B54" s="52"/>
      <c r="C54" s="49" t="s">
        <v>72</v>
      </c>
      <c r="F54" s="47" t="str">
        <f>E15</f>
        <v xml:space="preserve"> </v>
      </c>
      <c r="I54" s="49" t="s">
        <v>76</v>
      </c>
      <c r="J54" s="50" t="str">
        <f>E21</f>
        <v xml:space="preserve"> </v>
      </c>
      <c r="L54" s="52"/>
    </row>
    <row r="55" spans="2:47" s="53" customFormat="1" ht="15.2" hidden="1" customHeight="1">
      <c r="B55" s="52"/>
      <c r="C55" s="49" t="s">
        <v>75</v>
      </c>
      <c r="F55" s="47" t="str">
        <f>IF(E18="","",E18)</f>
        <v>POHL cz, a.s.</v>
      </c>
      <c r="I55" s="49" t="s">
        <v>78</v>
      </c>
      <c r="J55" s="50" t="str">
        <f>E24</f>
        <v xml:space="preserve"> </v>
      </c>
      <c r="L55" s="52"/>
    </row>
    <row r="56" spans="2:47" s="53" customFormat="1" ht="10.35" hidden="1" customHeight="1">
      <c r="B56" s="52"/>
      <c r="L56" s="52"/>
    </row>
    <row r="57" spans="2:47" s="53" customFormat="1" ht="29.25" hidden="1" customHeight="1">
      <c r="B57" s="52"/>
      <c r="C57" s="123" t="s">
        <v>187</v>
      </c>
      <c r="D57" s="117"/>
      <c r="E57" s="117"/>
      <c r="F57" s="117"/>
      <c r="G57" s="117"/>
      <c r="H57" s="117"/>
      <c r="I57" s="117"/>
      <c r="J57" s="124" t="s">
        <v>188</v>
      </c>
      <c r="K57" s="117"/>
      <c r="L57" s="52"/>
    </row>
    <row r="58" spans="2:47" s="53" customFormat="1" ht="10.35" hidden="1" customHeight="1">
      <c r="B58" s="52"/>
      <c r="L58" s="52"/>
    </row>
    <row r="59" spans="2:47" s="53" customFormat="1" ht="22.9" hidden="1" customHeight="1">
      <c r="B59" s="52"/>
      <c r="C59" s="125" t="s">
        <v>113</v>
      </c>
      <c r="J59" s="88">
        <f>J81</f>
        <v>0</v>
      </c>
      <c r="L59" s="52"/>
      <c r="AU59" s="40" t="s">
        <v>189</v>
      </c>
    </row>
    <row r="60" spans="2:47" s="127" customFormat="1" ht="24.95" hidden="1" customHeight="1">
      <c r="B60" s="126"/>
      <c r="D60" s="128" t="s">
        <v>303</v>
      </c>
      <c r="E60" s="129"/>
      <c r="F60" s="129"/>
      <c r="G60" s="129"/>
      <c r="H60" s="129"/>
      <c r="I60" s="129"/>
      <c r="J60" s="130">
        <f>J82</f>
        <v>0</v>
      </c>
      <c r="L60" s="126"/>
    </row>
    <row r="61" spans="2:47" s="132" customFormat="1" ht="19.899999999999999" hidden="1" customHeight="1">
      <c r="B61" s="131"/>
      <c r="D61" s="133" t="s">
        <v>304</v>
      </c>
      <c r="E61" s="134"/>
      <c r="F61" s="134"/>
      <c r="G61" s="134"/>
      <c r="H61" s="134"/>
      <c r="I61" s="134"/>
      <c r="J61" s="135">
        <f>J83</f>
        <v>0</v>
      </c>
      <c r="L61" s="131"/>
    </row>
    <row r="62" spans="2:47" s="53" customFormat="1" ht="21.75" hidden="1" customHeight="1">
      <c r="B62" s="52"/>
      <c r="L62" s="52"/>
    </row>
    <row r="63" spans="2:47" s="53" customFormat="1" ht="6.95" hidden="1" customHeight="1">
      <c r="B63" s="63"/>
      <c r="C63" s="64"/>
      <c r="D63" s="64"/>
      <c r="E63" s="64"/>
      <c r="F63" s="64"/>
      <c r="G63" s="64"/>
      <c r="H63" s="64"/>
      <c r="I63" s="64"/>
      <c r="J63" s="64"/>
      <c r="K63" s="64"/>
      <c r="L63" s="52"/>
    </row>
    <row r="64" spans="2:47" hidden="1"/>
    <row r="65" spans="2:20" hidden="1"/>
    <row r="66" spans="2:20" hidden="1"/>
    <row r="67" spans="2:20" s="53" customFormat="1" ht="6.95" customHeight="1">
      <c r="B67" s="65"/>
      <c r="C67" s="66"/>
      <c r="D67" s="66"/>
      <c r="E67" s="66"/>
      <c r="F67" s="66"/>
      <c r="G67" s="66"/>
      <c r="H67" s="66"/>
      <c r="I67" s="66"/>
      <c r="J67" s="66"/>
      <c r="K67" s="66"/>
      <c r="L67" s="52"/>
    </row>
    <row r="68" spans="2:20" s="53" customFormat="1" ht="24.95" customHeight="1">
      <c r="B68" s="52"/>
      <c r="C68" s="44" t="s">
        <v>197</v>
      </c>
      <c r="L68" s="52"/>
    </row>
    <row r="69" spans="2:20" s="53" customFormat="1" ht="6.95" customHeight="1">
      <c r="B69" s="52"/>
      <c r="L69" s="52"/>
    </row>
    <row r="70" spans="2:20" s="53" customFormat="1" ht="12" customHeight="1">
      <c r="B70" s="52"/>
      <c r="C70" s="49" t="s">
        <v>64</v>
      </c>
      <c r="L70" s="52"/>
    </row>
    <row r="71" spans="2:20" s="53" customFormat="1" ht="16.5" customHeight="1">
      <c r="B71" s="52"/>
      <c r="E71" s="281" t="str">
        <f>E7</f>
        <v>Stavební úpravy Zahradního domu Teplice - ZL</v>
      </c>
      <c r="F71" s="282"/>
      <c r="G71" s="282"/>
      <c r="H71" s="282"/>
      <c r="L71" s="52"/>
    </row>
    <row r="72" spans="2:20" s="53" customFormat="1" ht="12" customHeight="1">
      <c r="B72" s="52"/>
      <c r="C72" s="49" t="s">
        <v>184</v>
      </c>
      <c r="L72" s="52"/>
    </row>
    <row r="73" spans="2:20" s="53" customFormat="1" ht="16.5" customHeight="1">
      <c r="B73" s="52"/>
      <c r="E73" s="271" t="str">
        <f>E9</f>
        <v>ZL - 03 - Doplnění vývodů vody a kanalizace pro myčku</v>
      </c>
      <c r="F73" s="283"/>
      <c r="G73" s="283"/>
      <c r="H73" s="283"/>
      <c r="L73" s="52"/>
    </row>
    <row r="74" spans="2:20" s="53" customFormat="1" ht="6.95" customHeight="1">
      <c r="B74" s="52"/>
      <c r="L74" s="52"/>
    </row>
    <row r="75" spans="2:20" s="53" customFormat="1" ht="12" customHeight="1">
      <c r="B75" s="52"/>
      <c r="C75" s="49" t="s">
        <v>68</v>
      </c>
      <c r="F75" s="47" t="str">
        <f>F12</f>
        <v xml:space="preserve"> </v>
      </c>
      <c r="I75" s="49" t="s">
        <v>70</v>
      </c>
      <c r="J75" s="73" t="str">
        <f>IF(J12="","",J12)</f>
        <v>22. 10. 2021</v>
      </c>
      <c r="L75" s="52"/>
    </row>
    <row r="76" spans="2:20" s="53" customFormat="1" ht="6.95" customHeight="1">
      <c r="B76" s="52"/>
      <c r="L76" s="52"/>
    </row>
    <row r="77" spans="2:20" s="53" customFormat="1" ht="15.2" customHeight="1">
      <c r="B77" s="52"/>
      <c r="C77" s="49" t="s">
        <v>72</v>
      </c>
      <c r="F77" s="47" t="str">
        <f>E15</f>
        <v xml:space="preserve"> </v>
      </c>
      <c r="I77" s="49" t="s">
        <v>76</v>
      </c>
      <c r="J77" s="50" t="str">
        <f>E21</f>
        <v xml:space="preserve"> </v>
      </c>
      <c r="L77" s="52"/>
    </row>
    <row r="78" spans="2:20" s="53" customFormat="1" ht="15.2" customHeight="1">
      <c r="B78" s="52"/>
      <c r="C78" s="49" t="s">
        <v>75</v>
      </c>
      <c r="F78" s="47" t="str">
        <f>IF(E18="","",E18)</f>
        <v>POHL cz, a.s.</v>
      </c>
      <c r="I78" s="49" t="s">
        <v>78</v>
      </c>
      <c r="J78" s="50" t="str">
        <f>E24</f>
        <v xml:space="preserve"> </v>
      </c>
      <c r="L78" s="52"/>
    </row>
    <row r="79" spans="2:20" s="53" customFormat="1" ht="10.35" customHeight="1">
      <c r="B79" s="52"/>
      <c r="L79" s="52"/>
    </row>
    <row r="80" spans="2:20" s="141" customFormat="1" ht="29.25" customHeight="1">
      <c r="B80" s="136"/>
      <c r="C80" s="137" t="s">
        <v>198</v>
      </c>
      <c r="D80" s="138" t="s">
        <v>100</v>
      </c>
      <c r="E80" s="138" t="s">
        <v>96</v>
      </c>
      <c r="F80" s="138" t="s">
        <v>97</v>
      </c>
      <c r="G80" s="138" t="s">
        <v>199</v>
      </c>
      <c r="H80" s="138" t="s">
        <v>200</v>
      </c>
      <c r="I80" s="138" t="s">
        <v>201</v>
      </c>
      <c r="J80" s="139" t="s">
        <v>188</v>
      </c>
      <c r="K80" s="140" t="s">
        <v>202</v>
      </c>
      <c r="L80" s="136"/>
      <c r="M80" s="80" t="s">
        <v>52</v>
      </c>
      <c r="N80" s="81" t="s">
        <v>85</v>
      </c>
      <c r="O80" s="81" t="s">
        <v>203</v>
      </c>
      <c r="P80" s="81" t="s">
        <v>204</v>
      </c>
      <c r="Q80" s="81" t="s">
        <v>205</v>
      </c>
      <c r="R80" s="81" t="s">
        <v>206</v>
      </c>
      <c r="S80" s="81" t="s">
        <v>207</v>
      </c>
      <c r="T80" s="82" t="s">
        <v>208</v>
      </c>
    </row>
    <row r="81" spans="2:65" s="53" customFormat="1" ht="22.9" customHeight="1">
      <c r="B81" s="52"/>
      <c r="C81" s="86" t="s">
        <v>209</v>
      </c>
      <c r="J81" s="142">
        <f>BK81</f>
        <v>0</v>
      </c>
      <c r="L81" s="52"/>
      <c r="M81" s="83"/>
      <c r="N81" s="74"/>
      <c r="O81" s="74"/>
      <c r="P81" s="143">
        <f>P82</f>
        <v>0</v>
      </c>
      <c r="Q81" s="74"/>
      <c r="R81" s="143">
        <f>R82</f>
        <v>0</v>
      </c>
      <c r="S81" s="74"/>
      <c r="T81" s="144">
        <f>T82</f>
        <v>0</v>
      </c>
      <c r="AT81" s="40" t="s">
        <v>114</v>
      </c>
      <c r="AU81" s="40" t="s">
        <v>189</v>
      </c>
      <c r="BK81" s="145">
        <f>BK82</f>
        <v>0</v>
      </c>
    </row>
    <row r="82" spans="2:65" s="147" customFormat="1" ht="25.9" customHeight="1">
      <c r="B82" s="146"/>
      <c r="D82" s="148" t="s">
        <v>114</v>
      </c>
      <c r="E82" s="149" t="s">
        <v>278</v>
      </c>
      <c r="F82" s="149" t="s">
        <v>305</v>
      </c>
      <c r="J82" s="150">
        <f>BK82</f>
        <v>0</v>
      </c>
      <c r="L82" s="146"/>
      <c r="M82" s="151"/>
      <c r="P82" s="152">
        <f>P83</f>
        <v>0</v>
      </c>
      <c r="R82" s="152">
        <f>R83</f>
        <v>0</v>
      </c>
      <c r="T82" s="153">
        <f>T83</f>
        <v>0</v>
      </c>
      <c r="AR82" s="148" t="s">
        <v>219</v>
      </c>
      <c r="AT82" s="154" t="s">
        <v>114</v>
      </c>
      <c r="AU82" s="154" t="s">
        <v>115</v>
      </c>
      <c r="AY82" s="148" t="s">
        <v>212</v>
      </c>
      <c r="BK82" s="155">
        <f>BK83</f>
        <v>0</v>
      </c>
    </row>
    <row r="83" spans="2:65" s="147" customFormat="1" ht="22.9" customHeight="1">
      <c r="B83" s="146"/>
      <c r="D83" s="148" t="s">
        <v>114</v>
      </c>
      <c r="E83" s="156" t="s">
        <v>306</v>
      </c>
      <c r="F83" s="156" t="s">
        <v>305</v>
      </c>
      <c r="J83" s="157">
        <f>BK83</f>
        <v>0</v>
      </c>
      <c r="L83" s="146"/>
      <c r="M83" s="151"/>
      <c r="P83" s="152">
        <f>P84</f>
        <v>0</v>
      </c>
      <c r="R83" s="152">
        <f>R84</f>
        <v>0</v>
      </c>
      <c r="T83" s="153">
        <f>T84</f>
        <v>0</v>
      </c>
      <c r="AR83" s="148" t="s">
        <v>219</v>
      </c>
      <c r="AT83" s="154" t="s">
        <v>114</v>
      </c>
      <c r="AU83" s="154" t="s">
        <v>123</v>
      </c>
      <c r="AY83" s="148" t="s">
        <v>212</v>
      </c>
      <c r="BK83" s="155">
        <f>BK84</f>
        <v>0</v>
      </c>
    </row>
    <row r="84" spans="2:65" s="53" customFormat="1" ht="16.5" customHeight="1">
      <c r="B84" s="158"/>
      <c r="C84" s="159" t="s">
        <v>123</v>
      </c>
      <c r="D84" s="159" t="s">
        <v>215</v>
      </c>
      <c r="E84" s="160" t="s">
        <v>307</v>
      </c>
      <c r="F84" s="161" t="s">
        <v>308</v>
      </c>
      <c r="G84" s="162" t="s">
        <v>294</v>
      </c>
      <c r="H84" s="163">
        <v>0</v>
      </c>
      <c r="I84" s="164">
        <v>0</v>
      </c>
      <c r="J84" s="164">
        <f>ROUND(I84*H84,2)</f>
        <v>0</v>
      </c>
      <c r="K84" s="165"/>
      <c r="L84" s="52"/>
      <c r="M84" s="183" t="s">
        <v>52</v>
      </c>
      <c r="N84" s="184" t="s">
        <v>86</v>
      </c>
      <c r="O84" s="185">
        <v>0</v>
      </c>
      <c r="P84" s="185">
        <f>O84*H84</f>
        <v>0</v>
      </c>
      <c r="Q84" s="185">
        <v>0</v>
      </c>
      <c r="R84" s="185">
        <f>Q84*H84</f>
        <v>0</v>
      </c>
      <c r="S84" s="185">
        <v>0</v>
      </c>
      <c r="T84" s="186">
        <f>S84*H84</f>
        <v>0</v>
      </c>
      <c r="AR84" s="170" t="s">
        <v>286</v>
      </c>
      <c r="AT84" s="170" t="s">
        <v>215</v>
      </c>
      <c r="AU84" s="170" t="s">
        <v>125</v>
      </c>
      <c r="AY84" s="40" t="s">
        <v>212</v>
      </c>
      <c r="BE84" s="171">
        <f>IF(N84="základní",J84,0)</f>
        <v>0</v>
      </c>
      <c r="BF84" s="171">
        <f>IF(N84="snížená",J84,0)</f>
        <v>0</v>
      </c>
      <c r="BG84" s="171">
        <f>IF(N84="zákl. přenesená",J84,0)</f>
        <v>0</v>
      </c>
      <c r="BH84" s="171">
        <f>IF(N84="sníž. přenesená",J84,0)</f>
        <v>0</v>
      </c>
      <c r="BI84" s="171">
        <f>IF(N84="nulová",J84,0)</f>
        <v>0</v>
      </c>
      <c r="BJ84" s="40" t="s">
        <v>123</v>
      </c>
      <c r="BK84" s="171">
        <f>ROUND(I84*H84,2)</f>
        <v>0</v>
      </c>
      <c r="BL84" s="40" t="s">
        <v>286</v>
      </c>
      <c r="BM84" s="170" t="s">
        <v>309</v>
      </c>
    </row>
    <row r="85" spans="2:65" s="53" customFormat="1" ht="6.95" customHeight="1">
      <c r="B85" s="63"/>
      <c r="C85" s="64"/>
      <c r="D85" s="64"/>
      <c r="E85" s="64"/>
      <c r="F85" s="64"/>
      <c r="G85" s="64"/>
      <c r="H85" s="64"/>
      <c r="I85" s="64"/>
      <c r="J85" s="64"/>
      <c r="K85" s="64"/>
      <c r="L85" s="52"/>
    </row>
  </sheetData>
  <autoFilter ref="C80:K84"/>
  <mergeCells count="8">
    <mergeCell ref="E71:H71"/>
    <mergeCell ref="E73:H73"/>
    <mergeCell ref="L2:V2"/>
    <mergeCell ref="E7:H7"/>
    <mergeCell ref="E9:H9"/>
    <mergeCell ref="E27:H27"/>
    <mergeCell ref="E48:H48"/>
    <mergeCell ref="E50:H50"/>
  </mergeCells>
  <pageMargins left="0.39374999999999999" right="0.39374999999999999" top="0.39374999999999999" bottom="0.39374999999999999" header="0" footer="0"/>
  <pageSetup paperSize="9" scale="81" fitToHeight="100" orientation="portrait" blackAndWhite="1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BM95"/>
  <sheetViews>
    <sheetView showGridLines="0" topLeftCell="A70" workbookViewId="0">
      <selection activeCell="J59" sqref="J59:AF59"/>
    </sheetView>
  </sheetViews>
  <sheetFormatPr defaultRowHeight="11.25"/>
  <cols>
    <col min="1" max="1" width="7.140625" style="39" customWidth="1"/>
    <col min="2" max="2" width="1" style="39" customWidth="1"/>
    <col min="3" max="3" width="3.5703125" style="39" customWidth="1"/>
    <col min="4" max="4" width="3.7109375" style="39" customWidth="1"/>
    <col min="5" max="5" width="14.7109375" style="39" customWidth="1"/>
    <col min="6" max="6" width="43.5703125" style="39" customWidth="1"/>
    <col min="7" max="7" width="6.42578125" style="39" customWidth="1"/>
    <col min="8" max="8" width="12" style="39" customWidth="1"/>
    <col min="9" max="9" width="13.5703125" style="39" customWidth="1"/>
    <col min="10" max="10" width="19.140625" style="39" customWidth="1"/>
    <col min="11" max="11" width="19.140625" style="39" hidden="1" customWidth="1"/>
    <col min="12" max="12" width="8" style="39" customWidth="1"/>
    <col min="13" max="13" width="9.28515625" style="39" hidden="1" customWidth="1"/>
    <col min="14" max="14" width="9.140625" style="39"/>
    <col min="15" max="20" width="12.140625" style="39" hidden="1" customWidth="1"/>
    <col min="21" max="21" width="14" style="39" hidden="1" customWidth="1"/>
    <col min="22" max="22" width="10.5703125" style="39" customWidth="1"/>
    <col min="23" max="23" width="14" style="39" customWidth="1"/>
    <col min="24" max="24" width="10.5703125" style="39" customWidth="1"/>
    <col min="25" max="25" width="12.85546875" style="39" customWidth="1"/>
    <col min="26" max="26" width="9.42578125" style="39" customWidth="1"/>
    <col min="27" max="27" width="12.85546875" style="39" customWidth="1"/>
    <col min="28" max="28" width="14" style="39" customWidth="1"/>
    <col min="29" max="29" width="9.42578125" style="39" customWidth="1"/>
    <col min="30" max="30" width="12.85546875" style="39" customWidth="1"/>
    <col min="31" max="31" width="14" style="39" customWidth="1"/>
    <col min="32" max="16384" width="9.140625" style="39"/>
  </cols>
  <sheetData>
    <row r="2" spans="2:46" ht="36.950000000000003" customHeight="1">
      <c r="L2" s="273" t="s">
        <v>55</v>
      </c>
      <c r="M2" s="274"/>
      <c r="N2" s="274"/>
      <c r="O2" s="274"/>
      <c r="P2" s="274"/>
      <c r="Q2" s="274"/>
      <c r="R2" s="274"/>
      <c r="S2" s="274"/>
      <c r="T2" s="274"/>
      <c r="U2" s="274"/>
      <c r="V2" s="274"/>
      <c r="AT2" s="40" t="s">
        <v>134</v>
      </c>
    </row>
    <row r="3" spans="2:46" ht="6.95" hidden="1" customHeight="1">
      <c r="B3" s="41"/>
      <c r="C3" s="42"/>
      <c r="D3" s="42"/>
      <c r="E3" s="42"/>
      <c r="F3" s="42"/>
      <c r="G3" s="42"/>
      <c r="H3" s="42"/>
      <c r="I3" s="42"/>
      <c r="J3" s="42"/>
      <c r="K3" s="42"/>
      <c r="L3" s="43"/>
      <c r="AT3" s="40" t="s">
        <v>125</v>
      </c>
    </row>
    <row r="4" spans="2:46" ht="24.95" hidden="1" customHeight="1">
      <c r="B4" s="43"/>
      <c r="D4" s="44" t="s">
        <v>183</v>
      </c>
      <c r="L4" s="43"/>
      <c r="M4" s="111" t="s">
        <v>60</v>
      </c>
      <c r="AT4" s="40" t="s">
        <v>53</v>
      </c>
    </row>
    <row r="5" spans="2:46" ht="6.95" hidden="1" customHeight="1">
      <c r="B5" s="43"/>
      <c r="L5" s="43"/>
    </row>
    <row r="6" spans="2:46" ht="12" hidden="1" customHeight="1">
      <c r="B6" s="43"/>
      <c r="D6" s="49" t="s">
        <v>64</v>
      </c>
      <c r="L6" s="43"/>
    </row>
    <row r="7" spans="2:46" ht="16.5" hidden="1" customHeight="1">
      <c r="B7" s="43"/>
      <c r="E7" s="281" t="str">
        <f>'Rekapitulace stavby'!K6</f>
        <v>Stavební úpravy Zahradního domu Teplice - ZL</v>
      </c>
      <c r="F7" s="282"/>
      <c r="G7" s="282"/>
      <c r="H7" s="282"/>
      <c r="L7" s="43"/>
    </row>
    <row r="8" spans="2:46" s="53" customFormat="1" ht="12" hidden="1" customHeight="1">
      <c r="B8" s="52"/>
      <c r="D8" s="49" t="s">
        <v>184</v>
      </c>
      <c r="L8" s="52"/>
    </row>
    <row r="9" spans="2:46" s="53" customFormat="1" ht="30" hidden="1" customHeight="1">
      <c r="B9" s="52"/>
      <c r="E9" s="271" t="s">
        <v>310</v>
      </c>
      <c r="F9" s="283"/>
      <c r="G9" s="283"/>
      <c r="H9" s="283"/>
      <c r="L9" s="52"/>
    </row>
    <row r="10" spans="2:46" s="53" customFormat="1" hidden="1">
      <c r="B10" s="52"/>
      <c r="L10" s="52"/>
    </row>
    <row r="11" spans="2:46" s="53" customFormat="1" ht="12" hidden="1" customHeight="1">
      <c r="B11" s="52"/>
      <c r="D11" s="49" t="s">
        <v>66</v>
      </c>
      <c r="F11" s="47" t="s">
        <v>52</v>
      </c>
      <c r="I11" s="49" t="s">
        <v>67</v>
      </c>
      <c r="J11" s="47" t="s">
        <v>52</v>
      </c>
      <c r="L11" s="52"/>
    </row>
    <row r="12" spans="2:46" s="53" customFormat="1" ht="12" hidden="1" customHeight="1">
      <c r="B12" s="52"/>
      <c r="D12" s="49" t="s">
        <v>68</v>
      </c>
      <c r="F12" s="47" t="s">
        <v>69</v>
      </c>
      <c r="I12" s="49" t="s">
        <v>70</v>
      </c>
      <c r="J12" s="73" t="str">
        <f>'Rekapitulace stavby'!AN8</f>
        <v>22. 10. 2021</v>
      </c>
      <c r="L12" s="52"/>
    </row>
    <row r="13" spans="2:46" s="53" customFormat="1" ht="10.9" hidden="1" customHeight="1">
      <c r="B13" s="52"/>
      <c r="L13" s="52"/>
    </row>
    <row r="14" spans="2:46" s="53" customFormat="1" ht="12" hidden="1" customHeight="1">
      <c r="B14" s="52"/>
      <c r="D14" s="49" t="s">
        <v>72</v>
      </c>
      <c r="I14" s="49" t="s">
        <v>73</v>
      </c>
      <c r="J14" s="47" t="s">
        <v>52</v>
      </c>
      <c r="L14" s="52"/>
    </row>
    <row r="15" spans="2:46" s="53" customFormat="1" ht="18" hidden="1" customHeight="1">
      <c r="B15" s="52"/>
      <c r="E15" s="47" t="s">
        <v>69</v>
      </c>
      <c r="I15" s="49" t="s">
        <v>74</v>
      </c>
      <c r="J15" s="47" t="s">
        <v>52</v>
      </c>
      <c r="L15" s="52"/>
    </row>
    <row r="16" spans="2:46" s="53" customFormat="1" ht="6.95" hidden="1" customHeight="1">
      <c r="B16" s="52"/>
      <c r="L16" s="52"/>
    </row>
    <row r="17" spans="2:12" s="53" customFormat="1" ht="12" hidden="1" customHeight="1">
      <c r="B17" s="52"/>
      <c r="D17" s="49" t="s">
        <v>75</v>
      </c>
      <c r="I17" s="49" t="s">
        <v>73</v>
      </c>
      <c r="J17" s="47" t="s">
        <v>52</v>
      </c>
      <c r="L17" s="52"/>
    </row>
    <row r="18" spans="2:12" s="53" customFormat="1" ht="18" hidden="1" customHeight="1">
      <c r="B18" s="52"/>
      <c r="E18" s="47" t="s">
        <v>41</v>
      </c>
      <c r="I18" s="49" t="s">
        <v>74</v>
      </c>
      <c r="J18" s="47" t="s">
        <v>52</v>
      </c>
      <c r="L18" s="52"/>
    </row>
    <row r="19" spans="2:12" s="53" customFormat="1" ht="6.95" hidden="1" customHeight="1">
      <c r="B19" s="52"/>
      <c r="L19" s="52"/>
    </row>
    <row r="20" spans="2:12" s="53" customFormat="1" ht="12" hidden="1" customHeight="1">
      <c r="B20" s="52"/>
      <c r="D20" s="49" t="s">
        <v>76</v>
      </c>
      <c r="I20" s="49" t="s">
        <v>73</v>
      </c>
      <c r="J20" s="47" t="s">
        <v>52</v>
      </c>
      <c r="L20" s="52"/>
    </row>
    <row r="21" spans="2:12" s="53" customFormat="1" ht="18" hidden="1" customHeight="1">
      <c r="B21" s="52"/>
      <c r="E21" s="47" t="s">
        <v>69</v>
      </c>
      <c r="I21" s="49" t="s">
        <v>74</v>
      </c>
      <c r="J21" s="47" t="s">
        <v>52</v>
      </c>
      <c r="L21" s="52"/>
    </row>
    <row r="22" spans="2:12" s="53" customFormat="1" ht="6.95" hidden="1" customHeight="1">
      <c r="B22" s="52"/>
      <c r="L22" s="52"/>
    </row>
    <row r="23" spans="2:12" s="53" customFormat="1" ht="12" hidden="1" customHeight="1">
      <c r="B23" s="52"/>
      <c r="D23" s="49" t="s">
        <v>78</v>
      </c>
      <c r="I23" s="49" t="s">
        <v>73</v>
      </c>
      <c r="J23" s="47" t="s">
        <v>52</v>
      </c>
      <c r="L23" s="52"/>
    </row>
    <row r="24" spans="2:12" s="53" customFormat="1" ht="18" hidden="1" customHeight="1">
      <c r="B24" s="52"/>
      <c r="E24" s="47" t="s">
        <v>69</v>
      </c>
      <c r="I24" s="49" t="s">
        <v>74</v>
      </c>
      <c r="J24" s="47" t="s">
        <v>52</v>
      </c>
      <c r="L24" s="52"/>
    </row>
    <row r="25" spans="2:12" s="53" customFormat="1" ht="6.95" hidden="1" customHeight="1">
      <c r="B25" s="52"/>
      <c r="L25" s="52"/>
    </row>
    <row r="26" spans="2:12" s="53" customFormat="1" ht="12" hidden="1" customHeight="1">
      <c r="B26" s="52"/>
      <c r="D26" s="49" t="s">
        <v>79</v>
      </c>
      <c r="L26" s="52"/>
    </row>
    <row r="27" spans="2:12" s="113" customFormat="1" ht="16.5" hidden="1" customHeight="1">
      <c r="B27" s="112"/>
      <c r="E27" s="277" t="s">
        <v>52</v>
      </c>
      <c r="F27" s="277"/>
      <c r="G27" s="277"/>
      <c r="H27" s="277"/>
      <c r="L27" s="112"/>
    </row>
    <row r="28" spans="2:12" s="53" customFormat="1" ht="6.95" hidden="1" customHeight="1">
      <c r="B28" s="52"/>
      <c r="L28" s="52"/>
    </row>
    <row r="29" spans="2:12" s="53" customFormat="1" ht="6.95" hidden="1" customHeight="1">
      <c r="B29" s="52"/>
      <c r="D29" s="74"/>
      <c r="E29" s="74"/>
      <c r="F29" s="74"/>
      <c r="G29" s="74"/>
      <c r="H29" s="74"/>
      <c r="I29" s="74"/>
      <c r="J29" s="74"/>
      <c r="K29" s="74"/>
      <c r="L29" s="52"/>
    </row>
    <row r="30" spans="2:12" s="53" customFormat="1" ht="25.35" hidden="1" customHeight="1">
      <c r="B30" s="52"/>
      <c r="D30" s="114" t="s">
        <v>81</v>
      </c>
      <c r="J30" s="88">
        <f>ROUND(J83, 2)</f>
        <v>45824.71</v>
      </c>
      <c r="L30" s="52"/>
    </row>
    <row r="31" spans="2:12" s="53" customFormat="1" ht="6.95" hidden="1" customHeight="1">
      <c r="B31" s="52"/>
      <c r="D31" s="74"/>
      <c r="E31" s="74"/>
      <c r="F31" s="74"/>
      <c r="G31" s="74"/>
      <c r="H31" s="74"/>
      <c r="I31" s="74"/>
      <c r="J31" s="74"/>
      <c r="K31" s="74"/>
      <c r="L31" s="52"/>
    </row>
    <row r="32" spans="2:12" s="53" customFormat="1" ht="14.45" hidden="1" customHeight="1">
      <c r="B32" s="52"/>
      <c r="F32" s="56" t="s">
        <v>83</v>
      </c>
      <c r="I32" s="56" t="s">
        <v>82</v>
      </c>
      <c r="J32" s="56" t="s">
        <v>84</v>
      </c>
      <c r="L32" s="52"/>
    </row>
    <row r="33" spans="2:12" s="53" customFormat="1" ht="14.45" hidden="1" customHeight="1">
      <c r="B33" s="52"/>
      <c r="D33" s="76" t="s">
        <v>85</v>
      </c>
      <c r="E33" s="49" t="s">
        <v>86</v>
      </c>
      <c r="F33" s="115">
        <f>ROUND((SUM(BE83:BE94)),  2)</f>
        <v>45824.71</v>
      </c>
      <c r="I33" s="116">
        <v>0.21</v>
      </c>
      <c r="J33" s="115">
        <f>ROUND(((SUM(BE83:BE94))*I33),  2)</f>
        <v>9623.19</v>
      </c>
      <c r="L33" s="52"/>
    </row>
    <row r="34" spans="2:12" s="53" customFormat="1" ht="14.45" hidden="1" customHeight="1">
      <c r="B34" s="52"/>
      <c r="E34" s="49" t="s">
        <v>87</v>
      </c>
      <c r="F34" s="115">
        <f>ROUND((SUM(BF83:BF94)),  2)</f>
        <v>0</v>
      </c>
      <c r="I34" s="116">
        <v>0.15</v>
      </c>
      <c r="J34" s="115">
        <f>ROUND(((SUM(BF83:BF94))*I34),  2)</f>
        <v>0</v>
      </c>
      <c r="L34" s="52"/>
    </row>
    <row r="35" spans="2:12" s="53" customFormat="1" ht="14.45" hidden="1" customHeight="1">
      <c r="B35" s="52"/>
      <c r="E35" s="49" t="s">
        <v>88</v>
      </c>
      <c r="F35" s="115">
        <f>ROUND((SUM(BG83:BG94)),  2)</f>
        <v>0</v>
      </c>
      <c r="I35" s="116">
        <v>0.21</v>
      </c>
      <c r="J35" s="115">
        <f>0</f>
        <v>0</v>
      </c>
      <c r="L35" s="52"/>
    </row>
    <row r="36" spans="2:12" s="53" customFormat="1" ht="14.45" hidden="1" customHeight="1">
      <c r="B36" s="52"/>
      <c r="E36" s="49" t="s">
        <v>89</v>
      </c>
      <c r="F36" s="115">
        <f>ROUND((SUM(BH83:BH94)),  2)</f>
        <v>0</v>
      </c>
      <c r="I36" s="116">
        <v>0.15</v>
      </c>
      <c r="J36" s="115">
        <f>0</f>
        <v>0</v>
      </c>
      <c r="L36" s="52"/>
    </row>
    <row r="37" spans="2:12" s="53" customFormat="1" ht="14.45" hidden="1" customHeight="1">
      <c r="B37" s="52"/>
      <c r="E37" s="49" t="s">
        <v>90</v>
      </c>
      <c r="F37" s="115">
        <f>ROUND((SUM(BI83:BI94)),  2)</f>
        <v>0</v>
      </c>
      <c r="I37" s="116">
        <v>0</v>
      </c>
      <c r="J37" s="115">
        <f>0</f>
        <v>0</v>
      </c>
      <c r="L37" s="52"/>
    </row>
    <row r="38" spans="2:12" s="53" customFormat="1" ht="6.95" hidden="1" customHeight="1">
      <c r="B38" s="52"/>
      <c r="L38" s="52"/>
    </row>
    <row r="39" spans="2:12" s="53" customFormat="1" ht="25.35" hidden="1" customHeight="1">
      <c r="B39" s="52"/>
      <c r="C39" s="117"/>
      <c r="D39" s="118" t="s">
        <v>91</v>
      </c>
      <c r="E39" s="78"/>
      <c r="F39" s="78"/>
      <c r="G39" s="119" t="s">
        <v>92</v>
      </c>
      <c r="H39" s="120" t="s">
        <v>93</v>
      </c>
      <c r="I39" s="78"/>
      <c r="J39" s="121">
        <f>SUM(J30:J37)</f>
        <v>55447.9</v>
      </c>
      <c r="K39" s="122"/>
      <c r="L39" s="52"/>
    </row>
    <row r="40" spans="2:12" s="53" customFormat="1" ht="14.45" hidden="1" customHeight="1">
      <c r="B40" s="63"/>
      <c r="C40" s="64"/>
      <c r="D40" s="64"/>
      <c r="E40" s="64"/>
      <c r="F40" s="64"/>
      <c r="G40" s="64"/>
      <c r="H40" s="64"/>
      <c r="I40" s="64"/>
      <c r="J40" s="64"/>
      <c r="K40" s="64"/>
      <c r="L40" s="52"/>
    </row>
    <row r="41" spans="2:12" hidden="1"/>
    <row r="42" spans="2:12" hidden="1"/>
    <row r="43" spans="2:12" hidden="1"/>
    <row r="44" spans="2:12" s="53" customFormat="1" ht="6.95" hidden="1" customHeight="1">
      <c r="B44" s="65"/>
      <c r="C44" s="66"/>
      <c r="D44" s="66"/>
      <c r="E44" s="66"/>
      <c r="F44" s="66"/>
      <c r="G44" s="66"/>
      <c r="H44" s="66"/>
      <c r="I44" s="66"/>
      <c r="J44" s="66"/>
      <c r="K44" s="66"/>
      <c r="L44" s="52"/>
    </row>
    <row r="45" spans="2:12" s="53" customFormat="1" ht="24.95" hidden="1" customHeight="1">
      <c r="B45" s="52"/>
      <c r="C45" s="44" t="s">
        <v>186</v>
      </c>
      <c r="L45" s="52"/>
    </row>
    <row r="46" spans="2:12" s="53" customFormat="1" ht="6.95" hidden="1" customHeight="1">
      <c r="B46" s="52"/>
      <c r="L46" s="52"/>
    </row>
    <row r="47" spans="2:12" s="53" customFormat="1" ht="12" hidden="1" customHeight="1">
      <c r="B47" s="52"/>
      <c r="C47" s="49" t="s">
        <v>64</v>
      </c>
      <c r="L47" s="52"/>
    </row>
    <row r="48" spans="2:12" s="53" customFormat="1" ht="16.5" hidden="1" customHeight="1">
      <c r="B48" s="52"/>
      <c r="E48" s="281" t="str">
        <f>E7</f>
        <v>Stavební úpravy Zahradního domu Teplice - ZL</v>
      </c>
      <c r="F48" s="282"/>
      <c r="G48" s="282"/>
      <c r="H48" s="282"/>
      <c r="L48" s="52"/>
    </row>
    <row r="49" spans="2:47" s="53" customFormat="1" ht="12" hidden="1" customHeight="1">
      <c r="B49" s="52"/>
      <c r="C49" s="49" t="s">
        <v>184</v>
      </c>
      <c r="L49" s="52"/>
    </row>
    <row r="50" spans="2:47" s="53" customFormat="1" ht="30" hidden="1" customHeight="1">
      <c r="B50" s="52"/>
      <c r="E50" s="271" t="str">
        <f>E9</f>
        <v>ZL - 04 - Výměna dveřního křídla vč. kování do místnosti č.4</v>
      </c>
      <c r="F50" s="283"/>
      <c r="G50" s="283"/>
      <c r="H50" s="283"/>
      <c r="L50" s="52"/>
    </row>
    <row r="51" spans="2:47" s="53" customFormat="1" ht="6.95" hidden="1" customHeight="1">
      <c r="B51" s="52"/>
      <c r="L51" s="52"/>
    </row>
    <row r="52" spans="2:47" s="53" customFormat="1" ht="12" hidden="1" customHeight="1">
      <c r="B52" s="52"/>
      <c r="C52" s="49" t="s">
        <v>68</v>
      </c>
      <c r="F52" s="47" t="str">
        <f>F12</f>
        <v xml:space="preserve"> </v>
      </c>
      <c r="I52" s="49" t="s">
        <v>70</v>
      </c>
      <c r="J52" s="73" t="str">
        <f>IF(J12="","",J12)</f>
        <v>22. 10. 2021</v>
      </c>
      <c r="L52" s="52"/>
    </row>
    <row r="53" spans="2:47" s="53" customFormat="1" ht="6.95" hidden="1" customHeight="1">
      <c r="B53" s="52"/>
      <c r="L53" s="52"/>
    </row>
    <row r="54" spans="2:47" s="53" customFormat="1" ht="15.2" hidden="1" customHeight="1">
      <c r="B54" s="52"/>
      <c r="C54" s="49" t="s">
        <v>72</v>
      </c>
      <c r="F54" s="47" t="str">
        <f>E15</f>
        <v xml:space="preserve"> </v>
      </c>
      <c r="I54" s="49" t="s">
        <v>76</v>
      </c>
      <c r="J54" s="50" t="str">
        <f>E21</f>
        <v xml:space="preserve"> </v>
      </c>
      <c r="L54" s="52"/>
    </row>
    <row r="55" spans="2:47" s="53" customFormat="1" ht="15.2" hidden="1" customHeight="1">
      <c r="B55" s="52"/>
      <c r="C55" s="49" t="s">
        <v>75</v>
      </c>
      <c r="F55" s="47" t="str">
        <f>IF(E18="","",E18)</f>
        <v>POHL cz, a.s.</v>
      </c>
      <c r="I55" s="49" t="s">
        <v>78</v>
      </c>
      <c r="J55" s="50" t="str">
        <f>E24</f>
        <v xml:space="preserve"> </v>
      </c>
      <c r="L55" s="52"/>
    </row>
    <row r="56" spans="2:47" s="53" customFormat="1" ht="10.35" hidden="1" customHeight="1">
      <c r="B56" s="52"/>
      <c r="L56" s="52"/>
    </row>
    <row r="57" spans="2:47" s="53" customFormat="1" ht="29.25" hidden="1" customHeight="1">
      <c r="B57" s="52"/>
      <c r="C57" s="123" t="s">
        <v>187</v>
      </c>
      <c r="D57" s="117"/>
      <c r="E57" s="117"/>
      <c r="F57" s="117"/>
      <c r="G57" s="117"/>
      <c r="H57" s="117"/>
      <c r="I57" s="117"/>
      <c r="J57" s="124" t="s">
        <v>188</v>
      </c>
      <c r="K57" s="117"/>
      <c r="L57" s="52"/>
    </row>
    <row r="58" spans="2:47" s="53" customFormat="1" ht="10.35" hidden="1" customHeight="1">
      <c r="B58" s="52"/>
      <c r="L58" s="52"/>
    </row>
    <row r="59" spans="2:47" s="53" customFormat="1" ht="22.9" hidden="1" customHeight="1">
      <c r="B59" s="52"/>
      <c r="C59" s="125" t="s">
        <v>113</v>
      </c>
      <c r="J59" s="88">
        <f>J83</f>
        <v>45824.710000000006</v>
      </c>
      <c r="L59" s="52"/>
      <c r="AU59" s="40" t="s">
        <v>189</v>
      </c>
    </row>
    <row r="60" spans="2:47" s="127" customFormat="1" ht="24.95" hidden="1" customHeight="1">
      <c r="B60" s="126"/>
      <c r="D60" s="128" t="s">
        <v>190</v>
      </c>
      <c r="E60" s="129"/>
      <c r="F60" s="129"/>
      <c r="G60" s="129"/>
      <c r="H60" s="129"/>
      <c r="I60" s="129"/>
      <c r="J60" s="130">
        <f>J84</f>
        <v>11530.8</v>
      </c>
      <c r="L60" s="126"/>
    </row>
    <row r="61" spans="2:47" s="132" customFormat="1" ht="19.899999999999999" hidden="1" customHeight="1">
      <c r="B61" s="131"/>
      <c r="D61" s="133" t="s">
        <v>192</v>
      </c>
      <c r="E61" s="134"/>
      <c r="F61" s="134"/>
      <c r="G61" s="134"/>
      <c r="H61" s="134"/>
      <c r="I61" s="134"/>
      <c r="J61" s="135">
        <f>J85</f>
        <v>11530.8</v>
      </c>
      <c r="L61" s="131"/>
    </row>
    <row r="62" spans="2:47" s="127" customFormat="1" ht="24.95" hidden="1" customHeight="1">
      <c r="B62" s="126"/>
      <c r="D62" s="128" t="s">
        <v>194</v>
      </c>
      <c r="E62" s="129"/>
      <c r="F62" s="129"/>
      <c r="G62" s="129"/>
      <c r="H62" s="129"/>
      <c r="I62" s="129"/>
      <c r="J62" s="130">
        <f>J88</f>
        <v>34293.910000000011</v>
      </c>
      <c r="L62" s="126"/>
    </row>
    <row r="63" spans="2:47" s="132" customFormat="1" ht="19.899999999999999" hidden="1" customHeight="1">
      <c r="B63" s="131"/>
      <c r="D63" s="133" t="s">
        <v>311</v>
      </c>
      <c r="E63" s="134"/>
      <c r="F63" s="134"/>
      <c r="G63" s="134"/>
      <c r="H63" s="134"/>
      <c r="I63" s="134"/>
      <c r="J63" s="135">
        <f>J89</f>
        <v>34293.910000000011</v>
      </c>
      <c r="L63" s="131"/>
    </row>
    <row r="64" spans="2:47" s="53" customFormat="1" ht="21.75" hidden="1" customHeight="1">
      <c r="B64" s="52"/>
      <c r="L64" s="52"/>
    </row>
    <row r="65" spans="2:12" s="53" customFormat="1" ht="6.95" hidden="1" customHeight="1">
      <c r="B65" s="63"/>
      <c r="C65" s="64"/>
      <c r="D65" s="64"/>
      <c r="E65" s="64"/>
      <c r="F65" s="64"/>
      <c r="G65" s="64"/>
      <c r="H65" s="64"/>
      <c r="I65" s="64"/>
      <c r="J65" s="64"/>
      <c r="K65" s="64"/>
      <c r="L65" s="52"/>
    </row>
    <row r="66" spans="2:12" hidden="1"/>
    <row r="67" spans="2:12" hidden="1"/>
    <row r="68" spans="2:12" hidden="1"/>
    <row r="69" spans="2:12" s="53" customFormat="1" ht="6.95" customHeight="1">
      <c r="B69" s="65"/>
      <c r="C69" s="66"/>
      <c r="D69" s="66"/>
      <c r="E69" s="66"/>
      <c r="F69" s="66"/>
      <c r="G69" s="66"/>
      <c r="H69" s="66"/>
      <c r="I69" s="66"/>
      <c r="J69" s="66"/>
      <c r="K69" s="66"/>
      <c r="L69" s="52"/>
    </row>
    <row r="70" spans="2:12" s="53" customFormat="1" ht="24.95" customHeight="1">
      <c r="B70" s="52"/>
      <c r="C70" s="44" t="s">
        <v>197</v>
      </c>
      <c r="L70" s="52"/>
    </row>
    <row r="71" spans="2:12" s="53" customFormat="1" ht="6.95" customHeight="1">
      <c r="B71" s="52"/>
      <c r="L71" s="52"/>
    </row>
    <row r="72" spans="2:12" s="53" customFormat="1" ht="12" customHeight="1">
      <c r="B72" s="52"/>
      <c r="C72" s="49" t="s">
        <v>64</v>
      </c>
      <c r="L72" s="52"/>
    </row>
    <row r="73" spans="2:12" s="53" customFormat="1" ht="16.5" customHeight="1">
      <c r="B73" s="52"/>
      <c r="E73" s="281" t="str">
        <f>E7</f>
        <v>Stavební úpravy Zahradního domu Teplice - ZL</v>
      </c>
      <c r="F73" s="282"/>
      <c r="G73" s="282"/>
      <c r="H73" s="282"/>
      <c r="L73" s="52"/>
    </row>
    <row r="74" spans="2:12" s="53" customFormat="1" ht="12" customHeight="1">
      <c r="B74" s="52"/>
      <c r="C74" s="49" t="s">
        <v>184</v>
      </c>
      <c r="L74" s="52"/>
    </row>
    <row r="75" spans="2:12" s="53" customFormat="1" ht="30" customHeight="1">
      <c r="B75" s="52"/>
      <c r="E75" s="271" t="str">
        <f>E9</f>
        <v>ZL - 04 - Výměna dveřního křídla vč. kování do místnosti č.4</v>
      </c>
      <c r="F75" s="283"/>
      <c r="G75" s="283"/>
      <c r="H75" s="283"/>
      <c r="L75" s="52"/>
    </row>
    <row r="76" spans="2:12" s="53" customFormat="1" ht="6.95" customHeight="1">
      <c r="B76" s="52"/>
      <c r="L76" s="52"/>
    </row>
    <row r="77" spans="2:12" s="53" customFormat="1" ht="12" customHeight="1">
      <c r="B77" s="52"/>
      <c r="C77" s="49" t="s">
        <v>68</v>
      </c>
      <c r="F77" s="47" t="str">
        <f>F12</f>
        <v xml:space="preserve"> </v>
      </c>
      <c r="I77" s="49" t="s">
        <v>70</v>
      </c>
      <c r="J77" s="73" t="str">
        <f>IF(J12="","",J12)</f>
        <v>22. 10. 2021</v>
      </c>
      <c r="L77" s="52"/>
    </row>
    <row r="78" spans="2:12" s="53" customFormat="1" ht="6.95" customHeight="1">
      <c r="B78" s="52"/>
      <c r="L78" s="52"/>
    </row>
    <row r="79" spans="2:12" s="53" customFormat="1" ht="15.2" customHeight="1">
      <c r="B79" s="52"/>
      <c r="C79" s="49" t="s">
        <v>72</v>
      </c>
      <c r="F79" s="47" t="str">
        <f>E15</f>
        <v xml:space="preserve"> </v>
      </c>
      <c r="I79" s="49" t="s">
        <v>76</v>
      </c>
      <c r="J79" s="50" t="str">
        <f>E21</f>
        <v xml:space="preserve"> </v>
      </c>
      <c r="L79" s="52"/>
    </row>
    <row r="80" spans="2:12" s="53" customFormat="1" ht="15.2" customHeight="1">
      <c r="B80" s="52"/>
      <c r="C80" s="49" t="s">
        <v>75</v>
      </c>
      <c r="F80" s="47" t="str">
        <f>IF(E18="","",E18)</f>
        <v>POHL cz, a.s.</v>
      </c>
      <c r="I80" s="49" t="s">
        <v>78</v>
      </c>
      <c r="J80" s="50" t="str">
        <f>E24</f>
        <v xml:space="preserve"> </v>
      </c>
      <c r="L80" s="52"/>
    </row>
    <row r="81" spans="2:65" s="53" customFormat="1" ht="10.35" customHeight="1">
      <c r="B81" s="52"/>
      <c r="L81" s="52"/>
    </row>
    <row r="82" spans="2:65" s="141" customFormat="1" ht="29.25" customHeight="1">
      <c r="B82" s="136"/>
      <c r="C82" s="137" t="s">
        <v>198</v>
      </c>
      <c r="D82" s="138" t="s">
        <v>100</v>
      </c>
      <c r="E82" s="138" t="s">
        <v>96</v>
      </c>
      <c r="F82" s="138" t="s">
        <v>97</v>
      </c>
      <c r="G82" s="138" t="s">
        <v>199</v>
      </c>
      <c r="H82" s="138" t="s">
        <v>200</v>
      </c>
      <c r="I82" s="138" t="s">
        <v>201</v>
      </c>
      <c r="J82" s="139" t="s">
        <v>188</v>
      </c>
      <c r="K82" s="140" t="s">
        <v>202</v>
      </c>
      <c r="L82" s="136"/>
      <c r="M82" s="80" t="s">
        <v>52</v>
      </c>
      <c r="N82" s="81" t="s">
        <v>85</v>
      </c>
      <c r="O82" s="81" t="s">
        <v>203</v>
      </c>
      <c r="P82" s="81" t="s">
        <v>204</v>
      </c>
      <c r="Q82" s="81" t="s">
        <v>205</v>
      </c>
      <c r="R82" s="81" t="s">
        <v>206</v>
      </c>
      <c r="S82" s="81" t="s">
        <v>207</v>
      </c>
      <c r="T82" s="82" t="s">
        <v>208</v>
      </c>
    </row>
    <row r="83" spans="2:65" s="53" customFormat="1" ht="22.9" customHeight="1">
      <c r="B83" s="52"/>
      <c r="C83" s="86" t="s">
        <v>209</v>
      </c>
      <c r="J83" s="142">
        <f>BK83</f>
        <v>45824.710000000006</v>
      </c>
      <c r="L83" s="52"/>
      <c r="M83" s="83"/>
      <c r="N83" s="74"/>
      <c r="O83" s="74"/>
      <c r="P83" s="143">
        <f>P84+P88</f>
        <v>0</v>
      </c>
      <c r="Q83" s="74"/>
      <c r="R83" s="143">
        <f>R84+R88</f>
        <v>9.5429999999999987E-2</v>
      </c>
      <c r="S83" s="74"/>
      <c r="T83" s="144">
        <f>T84+T88</f>
        <v>0</v>
      </c>
      <c r="AT83" s="40" t="s">
        <v>114</v>
      </c>
      <c r="AU83" s="40" t="s">
        <v>189</v>
      </c>
      <c r="BK83" s="145">
        <f>BK84+BK88</f>
        <v>45824.710000000006</v>
      </c>
    </row>
    <row r="84" spans="2:65" s="147" customFormat="1" ht="25.9" customHeight="1">
      <c r="B84" s="146"/>
      <c r="D84" s="148" t="s">
        <v>114</v>
      </c>
      <c r="E84" s="149" t="s">
        <v>210</v>
      </c>
      <c r="F84" s="149" t="s">
        <v>211</v>
      </c>
      <c r="J84" s="150">
        <f>BK84</f>
        <v>11530.8</v>
      </c>
      <c r="L84" s="146"/>
      <c r="M84" s="151"/>
      <c r="P84" s="152">
        <f>P85</f>
        <v>0</v>
      </c>
      <c r="R84" s="152">
        <f>R85</f>
        <v>3.1379999999999998E-2</v>
      </c>
      <c r="T84" s="153">
        <f>T85</f>
        <v>0</v>
      </c>
      <c r="AR84" s="148" t="s">
        <v>123</v>
      </c>
      <c r="AT84" s="154" t="s">
        <v>114</v>
      </c>
      <c r="AU84" s="154" t="s">
        <v>115</v>
      </c>
      <c r="AY84" s="148" t="s">
        <v>212</v>
      </c>
      <c r="BK84" s="155">
        <f>BK85</f>
        <v>11530.8</v>
      </c>
    </row>
    <row r="85" spans="2:65" s="147" customFormat="1" ht="22.9" customHeight="1">
      <c r="B85" s="146"/>
      <c r="D85" s="148" t="s">
        <v>114</v>
      </c>
      <c r="E85" s="156" t="s">
        <v>236</v>
      </c>
      <c r="F85" s="156" t="s">
        <v>237</v>
      </c>
      <c r="J85" s="157">
        <f>BK85</f>
        <v>11530.8</v>
      </c>
      <c r="L85" s="146"/>
      <c r="M85" s="151"/>
      <c r="P85" s="152">
        <f>SUM(P86:P87)</f>
        <v>0</v>
      </c>
      <c r="R85" s="152">
        <f>SUM(R86:R87)</f>
        <v>3.1379999999999998E-2</v>
      </c>
      <c r="T85" s="153">
        <f>SUM(T86:T87)</f>
        <v>0</v>
      </c>
      <c r="AR85" s="148" t="s">
        <v>123</v>
      </c>
      <c r="AT85" s="154" t="s">
        <v>114</v>
      </c>
      <c r="AU85" s="154" t="s">
        <v>123</v>
      </c>
      <c r="AY85" s="148" t="s">
        <v>212</v>
      </c>
      <c r="BK85" s="155">
        <f>SUM(BK86:BK87)</f>
        <v>11530.8</v>
      </c>
    </row>
    <row r="86" spans="2:65" s="53" customFormat="1" ht="37.9" customHeight="1">
      <c r="B86" s="158"/>
      <c r="C86" s="159" t="s">
        <v>123</v>
      </c>
      <c r="D86" s="159" t="s">
        <v>215</v>
      </c>
      <c r="E86" s="160" t="s">
        <v>312</v>
      </c>
      <c r="F86" s="161" t="s">
        <v>313</v>
      </c>
      <c r="G86" s="162" t="s">
        <v>314</v>
      </c>
      <c r="H86" s="163">
        <v>2</v>
      </c>
      <c r="I86" s="164">
        <v>843.7</v>
      </c>
      <c r="J86" s="164">
        <f>ROUND(I86*H86,2)</f>
        <v>1687.4</v>
      </c>
      <c r="K86" s="165"/>
      <c r="L86" s="52"/>
      <c r="M86" s="166" t="s">
        <v>52</v>
      </c>
      <c r="N86" s="167" t="s">
        <v>86</v>
      </c>
      <c r="O86" s="168">
        <v>0</v>
      </c>
      <c r="P86" s="168">
        <f>O86*H86</f>
        <v>0</v>
      </c>
      <c r="Q86" s="168">
        <v>4.8000000000000001E-4</v>
      </c>
      <c r="R86" s="168">
        <f>Q86*H86</f>
        <v>9.6000000000000002E-4</v>
      </c>
      <c r="S86" s="168">
        <v>0</v>
      </c>
      <c r="T86" s="169">
        <f>S86*H86</f>
        <v>0</v>
      </c>
      <c r="AR86" s="170" t="s">
        <v>219</v>
      </c>
      <c r="AT86" s="170" t="s">
        <v>215</v>
      </c>
      <c r="AU86" s="170" t="s">
        <v>125</v>
      </c>
      <c r="AY86" s="40" t="s">
        <v>212</v>
      </c>
      <c r="BE86" s="171">
        <f>IF(N86="základní",J86,0)</f>
        <v>1687.4</v>
      </c>
      <c r="BF86" s="171">
        <f>IF(N86="snížená",J86,0)</f>
        <v>0</v>
      </c>
      <c r="BG86" s="171">
        <f>IF(N86="zákl. přenesená",J86,0)</f>
        <v>0</v>
      </c>
      <c r="BH86" s="171">
        <f>IF(N86="sníž. přenesená",J86,0)</f>
        <v>0</v>
      </c>
      <c r="BI86" s="171">
        <f>IF(N86="nulová",J86,0)</f>
        <v>0</v>
      </c>
      <c r="BJ86" s="40" t="s">
        <v>123</v>
      </c>
      <c r="BK86" s="171">
        <f>ROUND(I86*H86,2)</f>
        <v>1687.4</v>
      </c>
      <c r="BL86" s="40" t="s">
        <v>219</v>
      </c>
      <c r="BM86" s="170" t="s">
        <v>315</v>
      </c>
    </row>
    <row r="87" spans="2:65" s="53" customFormat="1" ht="24.2" customHeight="1">
      <c r="B87" s="158"/>
      <c r="C87" s="187" t="s">
        <v>125</v>
      </c>
      <c r="D87" s="187" t="s">
        <v>316</v>
      </c>
      <c r="E87" s="188" t="s">
        <v>317</v>
      </c>
      <c r="F87" s="189" t="s">
        <v>318</v>
      </c>
      <c r="G87" s="190" t="s">
        <v>314</v>
      </c>
      <c r="H87" s="191">
        <v>2</v>
      </c>
      <c r="I87" s="192">
        <v>4921.7</v>
      </c>
      <c r="J87" s="192">
        <f>ROUND(I87*H87,2)</f>
        <v>9843.4</v>
      </c>
      <c r="K87" s="193"/>
      <c r="L87" s="194"/>
      <c r="M87" s="195" t="s">
        <v>52</v>
      </c>
      <c r="N87" s="196" t="s">
        <v>86</v>
      </c>
      <c r="O87" s="168">
        <v>0</v>
      </c>
      <c r="P87" s="168">
        <f>O87*H87</f>
        <v>0</v>
      </c>
      <c r="Q87" s="168">
        <v>1.521E-2</v>
      </c>
      <c r="R87" s="168">
        <f>Q87*H87</f>
        <v>3.0419999999999999E-2</v>
      </c>
      <c r="S87" s="168">
        <v>0</v>
      </c>
      <c r="T87" s="169">
        <f>S87*H87</f>
        <v>0</v>
      </c>
      <c r="AR87" s="170" t="s">
        <v>258</v>
      </c>
      <c r="AT87" s="170" t="s">
        <v>316</v>
      </c>
      <c r="AU87" s="170" t="s">
        <v>125</v>
      </c>
      <c r="AY87" s="40" t="s">
        <v>212</v>
      </c>
      <c r="BE87" s="171">
        <f>IF(N87="základní",J87,0)</f>
        <v>9843.4</v>
      </c>
      <c r="BF87" s="171">
        <f>IF(N87="snížená",J87,0)</f>
        <v>0</v>
      </c>
      <c r="BG87" s="171">
        <f>IF(N87="zákl. přenesená",J87,0)</f>
        <v>0</v>
      </c>
      <c r="BH87" s="171">
        <f>IF(N87="sníž. přenesená",J87,0)</f>
        <v>0</v>
      </c>
      <c r="BI87" s="171">
        <f>IF(N87="nulová",J87,0)</f>
        <v>0</v>
      </c>
      <c r="BJ87" s="40" t="s">
        <v>123</v>
      </c>
      <c r="BK87" s="171">
        <f>ROUND(I87*H87,2)</f>
        <v>9843.4</v>
      </c>
      <c r="BL87" s="40" t="s">
        <v>219</v>
      </c>
      <c r="BM87" s="170" t="s">
        <v>319</v>
      </c>
    </row>
    <row r="88" spans="2:65" s="147" customFormat="1" ht="25.9" customHeight="1">
      <c r="B88" s="146"/>
      <c r="D88" s="148" t="s">
        <v>114</v>
      </c>
      <c r="E88" s="149" t="s">
        <v>248</v>
      </c>
      <c r="F88" s="149" t="s">
        <v>249</v>
      </c>
      <c r="J88" s="150">
        <f>BK88</f>
        <v>34293.910000000011</v>
      </c>
      <c r="L88" s="146"/>
      <c r="M88" s="151"/>
      <c r="P88" s="152">
        <f>P89</f>
        <v>0</v>
      </c>
      <c r="R88" s="152">
        <f>R89</f>
        <v>6.4049999999999996E-2</v>
      </c>
      <c r="T88" s="153">
        <f>T89</f>
        <v>0</v>
      </c>
      <c r="AR88" s="148" t="s">
        <v>125</v>
      </c>
      <c r="AT88" s="154" t="s">
        <v>114</v>
      </c>
      <c r="AU88" s="154" t="s">
        <v>115</v>
      </c>
      <c r="AY88" s="148" t="s">
        <v>212</v>
      </c>
      <c r="BK88" s="155">
        <f>BK89</f>
        <v>34293.910000000011</v>
      </c>
    </row>
    <row r="89" spans="2:65" s="147" customFormat="1" ht="22.9" customHeight="1">
      <c r="B89" s="146"/>
      <c r="D89" s="148" t="s">
        <v>114</v>
      </c>
      <c r="E89" s="156" t="s">
        <v>320</v>
      </c>
      <c r="F89" s="156" t="s">
        <v>321</v>
      </c>
      <c r="J89" s="157">
        <f>BK89</f>
        <v>34293.910000000011</v>
      </c>
      <c r="L89" s="146"/>
      <c r="M89" s="151"/>
      <c r="P89" s="152">
        <f>SUM(P90:P94)</f>
        <v>0</v>
      </c>
      <c r="R89" s="152">
        <f>SUM(R90:R94)</f>
        <v>6.4049999999999996E-2</v>
      </c>
      <c r="T89" s="153">
        <f>SUM(T90:T94)</f>
        <v>0</v>
      </c>
      <c r="AR89" s="148" t="s">
        <v>125</v>
      </c>
      <c r="AT89" s="154" t="s">
        <v>114</v>
      </c>
      <c r="AU89" s="154" t="s">
        <v>123</v>
      </c>
      <c r="AY89" s="148" t="s">
        <v>212</v>
      </c>
      <c r="BK89" s="155">
        <f>SUM(BK90:BK94)</f>
        <v>34293.910000000011</v>
      </c>
    </row>
    <row r="90" spans="2:65" s="53" customFormat="1" ht="37.9" customHeight="1">
      <c r="B90" s="158"/>
      <c r="C90" s="159" t="s">
        <v>213</v>
      </c>
      <c r="D90" s="159" t="s">
        <v>215</v>
      </c>
      <c r="E90" s="160" t="s">
        <v>322</v>
      </c>
      <c r="F90" s="161" t="s">
        <v>323</v>
      </c>
      <c r="G90" s="162" t="s">
        <v>314</v>
      </c>
      <c r="H90" s="163">
        <v>3</v>
      </c>
      <c r="I90" s="164">
        <v>2109.3000000000002</v>
      </c>
      <c r="J90" s="164">
        <f>ROUND(I90*H90,2)</f>
        <v>6327.9</v>
      </c>
      <c r="K90" s="165"/>
      <c r="L90" s="52"/>
      <c r="M90" s="166" t="s">
        <v>52</v>
      </c>
      <c r="N90" s="167" t="s">
        <v>86</v>
      </c>
      <c r="O90" s="168">
        <v>0</v>
      </c>
      <c r="P90" s="168">
        <f>O90*H90</f>
        <v>0</v>
      </c>
      <c r="Q90" s="168">
        <v>0</v>
      </c>
      <c r="R90" s="168">
        <f>Q90*H90</f>
        <v>0</v>
      </c>
      <c r="S90" s="168">
        <v>0</v>
      </c>
      <c r="T90" s="169">
        <f>S90*H90</f>
        <v>0</v>
      </c>
      <c r="AR90" s="170" t="s">
        <v>255</v>
      </c>
      <c r="AT90" s="170" t="s">
        <v>215</v>
      </c>
      <c r="AU90" s="170" t="s">
        <v>125</v>
      </c>
      <c r="AY90" s="40" t="s">
        <v>212</v>
      </c>
      <c r="BE90" s="171">
        <f>IF(N90="základní",J90,0)</f>
        <v>6327.9</v>
      </c>
      <c r="BF90" s="171">
        <f>IF(N90="snížená",J90,0)</f>
        <v>0</v>
      </c>
      <c r="BG90" s="171">
        <f>IF(N90="zákl. přenesená",J90,0)</f>
        <v>0</v>
      </c>
      <c r="BH90" s="171">
        <f>IF(N90="sníž. přenesená",J90,0)</f>
        <v>0</v>
      </c>
      <c r="BI90" s="171">
        <f>IF(N90="nulová",J90,0)</f>
        <v>0</v>
      </c>
      <c r="BJ90" s="40" t="s">
        <v>123</v>
      </c>
      <c r="BK90" s="171">
        <f>ROUND(I90*H90,2)</f>
        <v>6327.9</v>
      </c>
      <c r="BL90" s="40" t="s">
        <v>255</v>
      </c>
      <c r="BM90" s="170" t="s">
        <v>324</v>
      </c>
    </row>
    <row r="91" spans="2:65" s="53" customFormat="1" ht="24.2" customHeight="1">
      <c r="B91" s="158"/>
      <c r="C91" s="187" t="s">
        <v>219</v>
      </c>
      <c r="D91" s="187" t="s">
        <v>316</v>
      </c>
      <c r="E91" s="188" t="s">
        <v>325</v>
      </c>
      <c r="F91" s="189" t="s">
        <v>326</v>
      </c>
      <c r="G91" s="190" t="s">
        <v>314</v>
      </c>
      <c r="H91" s="191">
        <v>3</v>
      </c>
      <c r="I91" s="192">
        <v>8788.7999999999993</v>
      </c>
      <c r="J91" s="192">
        <f>ROUND(I91*H91,2)</f>
        <v>26366.400000000001</v>
      </c>
      <c r="K91" s="193"/>
      <c r="L91" s="194"/>
      <c r="M91" s="195" t="s">
        <v>52</v>
      </c>
      <c r="N91" s="196" t="s">
        <v>86</v>
      </c>
      <c r="O91" s="168">
        <v>0</v>
      </c>
      <c r="P91" s="168">
        <f>O91*H91</f>
        <v>0</v>
      </c>
      <c r="Q91" s="168">
        <v>1.95E-2</v>
      </c>
      <c r="R91" s="168">
        <f>Q91*H91</f>
        <v>5.8499999999999996E-2</v>
      </c>
      <c r="S91" s="168">
        <v>0</v>
      </c>
      <c r="T91" s="169">
        <f>S91*H91</f>
        <v>0</v>
      </c>
      <c r="AR91" s="170" t="s">
        <v>327</v>
      </c>
      <c r="AT91" s="170" t="s">
        <v>316</v>
      </c>
      <c r="AU91" s="170" t="s">
        <v>125</v>
      </c>
      <c r="AY91" s="40" t="s">
        <v>212</v>
      </c>
      <c r="BE91" s="171">
        <f>IF(N91="základní",J91,0)</f>
        <v>26366.400000000001</v>
      </c>
      <c r="BF91" s="171">
        <f>IF(N91="snížená",J91,0)</f>
        <v>0</v>
      </c>
      <c r="BG91" s="171">
        <f>IF(N91="zákl. přenesená",J91,0)</f>
        <v>0</v>
      </c>
      <c r="BH91" s="171">
        <f>IF(N91="sníž. přenesená",J91,0)</f>
        <v>0</v>
      </c>
      <c r="BI91" s="171">
        <f>IF(N91="nulová",J91,0)</f>
        <v>0</v>
      </c>
      <c r="BJ91" s="40" t="s">
        <v>123</v>
      </c>
      <c r="BK91" s="171">
        <f>ROUND(I91*H91,2)</f>
        <v>26366.400000000001</v>
      </c>
      <c r="BL91" s="40" t="s">
        <v>255</v>
      </c>
      <c r="BM91" s="170" t="s">
        <v>328</v>
      </c>
    </row>
    <row r="92" spans="2:65" s="53" customFormat="1" ht="24.2" customHeight="1">
      <c r="B92" s="158"/>
      <c r="C92" s="159" t="s">
        <v>238</v>
      </c>
      <c r="D92" s="159" t="s">
        <v>215</v>
      </c>
      <c r="E92" s="160" t="s">
        <v>329</v>
      </c>
      <c r="F92" s="161" t="s">
        <v>330</v>
      </c>
      <c r="G92" s="162" t="s">
        <v>314</v>
      </c>
      <c r="H92" s="163">
        <v>3</v>
      </c>
      <c r="I92" s="164">
        <v>140.6</v>
      </c>
      <c r="J92" s="164">
        <f>ROUND(I92*H92,2)</f>
        <v>421.8</v>
      </c>
      <c r="K92" s="165"/>
      <c r="L92" s="52"/>
      <c r="M92" s="166" t="s">
        <v>52</v>
      </c>
      <c r="N92" s="167" t="s">
        <v>86</v>
      </c>
      <c r="O92" s="168">
        <v>0</v>
      </c>
      <c r="P92" s="168">
        <f>O92*H92</f>
        <v>0</v>
      </c>
      <c r="Q92" s="168">
        <v>0</v>
      </c>
      <c r="R92" s="168">
        <f>Q92*H92</f>
        <v>0</v>
      </c>
      <c r="S92" s="168">
        <v>0</v>
      </c>
      <c r="T92" s="169">
        <f>S92*H92</f>
        <v>0</v>
      </c>
      <c r="AR92" s="170" t="s">
        <v>255</v>
      </c>
      <c r="AT92" s="170" t="s">
        <v>215</v>
      </c>
      <c r="AU92" s="170" t="s">
        <v>125</v>
      </c>
      <c r="AY92" s="40" t="s">
        <v>212</v>
      </c>
      <c r="BE92" s="171">
        <f>IF(N92="základní",J92,0)</f>
        <v>421.8</v>
      </c>
      <c r="BF92" s="171">
        <f>IF(N92="snížená",J92,0)</f>
        <v>0</v>
      </c>
      <c r="BG92" s="171">
        <f>IF(N92="zákl. přenesená",J92,0)</f>
        <v>0</v>
      </c>
      <c r="BH92" s="171">
        <f>IF(N92="sníž. přenesená",J92,0)</f>
        <v>0</v>
      </c>
      <c r="BI92" s="171">
        <f>IF(N92="nulová",J92,0)</f>
        <v>0</v>
      </c>
      <c r="BJ92" s="40" t="s">
        <v>123</v>
      </c>
      <c r="BK92" s="171">
        <f>ROUND(I92*H92,2)</f>
        <v>421.8</v>
      </c>
      <c r="BL92" s="40" t="s">
        <v>255</v>
      </c>
      <c r="BM92" s="170" t="s">
        <v>331</v>
      </c>
    </row>
    <row r="93" spans="2:65" s="53" customFormat="1" ht="24.2" customHeight="1">
      <c r="B93" s="158"/>
      <c r="C93" s="187" t="s">
        <v>236</v>
      </c>
      <c r="D93" s="187" t="s">
        <v>316</v>
      </c>
      <c r="E93" s="188" t="s">
        <v>332</v>
      </c>
      <c r="F93" s="189" t="s">
        <v>333</v>
      </c>
      <c r="G93" s="190" t="s">
        <v>314</v>
      </c>
      <c r="H93" s="191">
        <v>3</v>
      </c>
      <c r="I93" s="192">
        <v>351.6</v>
      </c>
      <c r="J93" s="192">
        <f>ROUND(I93*H93,2)</f>
        <v>1054.8</v>
      </c>
      <c r="K93" s="193"/>
      <c r="L93" s="194"/>
      <c r="M93" s="195" t="s">
        <v>52</v>
      </c>
      <c r="N93" s="196" t="s">
        <v>86</v>
      </c>
      <c r="O93" s="168">
        <v>0</v>
      </c>
      <c r="P93" s="168">
        <f>O93*H93</f>
        <v>0</v>
      </c>
      <c r="Q93" s="168">
        <v>1.8500000000000001E-3</v>
      </c>
      <c r="R93" s="168">
        <f>Q93*H93</f>
        <v>5.5500000000000002E-3</v>
      </c>
      <c r="S93" s="168">
        <v>0</v>
      </c>
      <c r="T93" s="169">
        <f>S93*H93</f>
        <v>0</v>
      </c>
      <c r="AR93" s="170" t="s">
        <v>327</v>
      </c>
      <c r="AT93" s="170" t="s">
        <v>316</v>
      </c>
      <c r="AU93" s="170" t="s">
        <v>125</v>
      </c>
      <c r="AY93" s="40" t="s">
        <v>212</v>
      </c>
      <c r="BE93" s="171">
        <f>IF(N93="základní",J93,0)</f>
        <v>1054.8</v>
      </c>
      <c r="BF93" s="171">
        <f>IF(N93="snížená",J93,0)</f>
        <v>0</v>
      </c>
      <c r="BG93" s="171">
        <f>IF(N93="zákl. přenesená",J93,0)</f>
        <v>0</v>
      </c>
      <c r="BH93" s="171">
        <f>IF(N93="sníž. přenesená",J93,0)</f>
        <v>0</v>
      </c>
      <c r="BI93" s="171">
        <f>IF(N93="nulová",J93,0)</f>
        <v>0</v>
      </c>
      <c r="BJ93" s="40" t="s">
        <v>123</v>
      </c>
      <c r="BK93" s="171">
        <f>ROUND(I93*H93,2)</f>
        <v>1054.8</v>
      </c>
      <c r="BL93" s="40" t="s">
        <v>255</v>
      </c>
      <c r="BM93" s="170" t="s">
        <v>334</v>
      </c>
    </row>
    <row r="94" spans="2:65" s="53" customFormat="1" ht="44.25" customHeight="1">
      <c r="B94" s="158"/>
      <c r="C94" s="159" t="s">
        <v>252</v>
      </c>
      <c r="D94" s="159" t="s">
        <v>215</v>
      </c>
      <c r="E94" s="160" t="s">
        <v>335</v>
      </c>
      <c r="F94" s="161" t="s">
        <v>336</v>
      </c>
      <c r="G94" s="162" t="s">
        <v>337</v>
      </c>
      <c r="H94" s="163">
        <v>1.08</v>
      </c>
      <c r="I94" s="164">
        <v>113.9</v>
      </c>
      <c r="J94" s="164">
        <f>ROUND(I94*H94,2)</f>
        <v>123.01</v>
      </c>
      <c r="K94" s="165"/>
      <c r="L94" s="52"/>
      <c r="M94" s="183" t="s">
        <v>52</v>
      </c>
      <c r="N94" s="184" t="s">
        <v>86</v>
      </c>
      <c r="O94" s="185">
        <v>0</v>
      </c>
      <c r="P94" s="185">
        <f>O94*H94</f>
        <v>0</v>
      </c>
      <c r="Q94" s="185">
        <v>0</v>
      </c>
      <c r="R94" s="185">
        <f>Q94*H94</f>
        <v>0</v>
      </c>
      <c r="S94" s="185">
        <v>0</v>
      </c>
      <c r="T94" s="186">
        <f>S94*H94</f>
        <v>0</v>
      </c>
      <c r="AR94" s="170" t="s">
        <v>255</v>
      </c>
      <c r="AT94" s="170" t="s">
        <v>215</v>
      </c>
      <c r="AU94" s="170" t="s">
        <v>125</v>
      </c>
      <c r="AY94" s="40" t="s">
        <v>212</v>
      </c>
      <c r="BE94" s="171">
        <f>IF(N94="základní",J94,0)</f>
        <v>123.01</v>
      </c>
      <c r="BF94" s="171">
        <f>IF(N94="snížená",J94,0)</f>
        <v>0</v>
      </c>
      <c r="BG94" s="171">
        <f>IF(N94="zákl. přenesená",J94,0)</f>
        <v>0</v>
      </c>
      <c r="BH94" s="171">
        <f>IF(N94="sníž. přenesená",J94,0)</f>
        <v>0</v>
      </c>
      <c r="BI94" s="171">
        <f>IF(N94="nulová",J94,0)</f>
        <v>0</v>
      </c>
      <c r="BJ94" s="40" t="s">
        <v>123</v>
      </c>
      <c r="BK94" s="171">
        <f>ROUND(I94*H94,2)</f>
        <v>123.01</v>
      </c>
      <c r="BL94" s="40" t="s">
        <v>255</v>
      </c>
      <c r="BM94" s="170" t="s">
        <v>338</v>
      </c>
    </row>
    <row r="95" spans="2:65" s="53" customFormat="1" ht="6.95" customHeight="1">
      <c r="B95" s="63"/>
      <c r="C95" s="64"/>
      <c r="D95" s="64"/>
      <c r="E95" s="64"/>
      <c r="F95" s="64"/>
      <c r="G95" s="64"/>
      <c r="H95" s="64"/>
      <c r="I95" s="64"/>
      <c r="J95" s="64"/>
      <c r="K95" s="64"/>
      <c r="L95" s="52"/>
    </row>
  </sheetData>
  <autoFilter ref="C82:K94"/>
  <mergeCells count="8">
    <mergeCell ref="E73:H73"/>
    <mergeCell ref="E75:H75"/>
    <mergeCell ref="L2:V2"/>
    <mergeCell ref="E7:H7"/>
    <mergeCell ref="E9:H9"/>
    <mergeCell ref="E27:H27"/>
    <mergeCell ref="E48:H48"/>
    <mergeCell ref="E50:H50"/>
  </mergeCells>
  <pageMargins left="0.39374999999999999" right="0.39374999999999999" top="0.39374999999999999" bottom="0.39374999999999999" header="0" footer="0"/>
  <pageSetup paperSize="9" scale="81" fitToHeight="100" orientation="portrait" blackAndWhite="1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BM83"/>
  <sheetViews>
    <sheetView showGridLines="0" workbookViewId="0">
      <selection activeCell="J59" sqref="J59:AF59"/>
    </sheetView>
  </sheetViews>
  <sheetFormatPr defaultRowHeight="11.25"/>
  <cols>
    <col min="1" max="1" width="7.140625" style="39" customWidth="1"/>
    <col min="2" max="2" width="1" style="39" customWidth="1"/>
    <col min="3" max="3" width="3.5703125" style="39" customWidth="1"/>
    <col min="4" max="4" width="3.7109375" style="39" customWidth="1"/>
    <col min="5" max="5" width="14.7109375" style="39" customWidth="1"/>
    <col min="6" max="6" width="43.5703125" style="39" customWidth="1"/>
    <col min="7" max="7" width="6.42578125" style="39" customWidth="1"/>
    <col min="8" max="8" width="12" style="39" customWidth="1"/>
    <col min="9" max="9" width="13.5703125" style="39" customWidth="1"/>
    <col min="10" max="10" width="19.140625" style="39" customWidth="1"/>
    <col min="11" max="11" width="19.140625" style="39" hidden="1" customWidth="1"/>
    <col min="12" max="12" width="8" style="39" customWidth="1"/>
    <col min="13" max="13" width="9.28515625" style="39" hidden="1" customWidth="1"/>
    <col min="14" max="14" width="9.140625" style="39"/>
    <col min="15" max="20" width="12.140625" style="39" hidden="1" customWidth="1"/>
    <col min="21" max="21" width="14" style="39" hidden="1" customWidth="1"/>
    <col min="22" max="22" width="10.5703125" style="39" customWidth="1"/>
    <col min="23" max="23" width="14" style="39" customWidth="1"/>
    <col min="24" max="24" width="10.5703125" style="39" customWidth="1"/>
    <col min="25" max="25" width="12.85546875" style="39" customWidth="1"/>
    <col min="26" max="26" width="9.42578125" style="39" customWidth="1"/>
    <col min="27" max="27" width="12.85546875" style="39" customWidth="1"/>
    <col min="28" max="28" width="14" style="39" customWidth="1"/>
    <col min="29" max="29" width="9.42578125" style="39" customWidth="1"/>
    <col min="30" max="30" width="12.85546875" style="39" customWidth="1"/>
    <col min="31" max="31" width="14" style="39" customWidth="1"/>
    <col min="32" max="16384" width="9.140625" style="39"/>
  </cols>
  <sheetData>
    <row r="2" spans="2:46" ht="36.950000000000003" customHeight="1">
      <c r="L2" s="273" t="s">
        <v>55</v>
      </c>
      <c r="M2" s="274"/>
      <c r="N2" s="274"/>
      <c r="O2" s="274"/>
      <c r="P2" s="274"/>
      <c r="Q2" s="274"/>
      <c r="R2" s="274"/>
      <c r="S2" s="274"/>
      <c r="T2" s="274"/>
      <c r="U2" s="274"/>
      <c r="V2" s="274"/>
      <c r="AT2" s="40" t="s">
        <v>137</v>
      </c>
    </row>
    <row r="3" spans="2:46" ht="6.95" hidden="1" customHeight="1">
      <c r="B3" s="41"/>
      <c r="C3" s="42"/>
      <c r="D3" s="42"/>
      <c r="E3" s="42"/>
      <c r="F3" s="42"/>
      <c r="G3" s="42"/>
      <c r="H3" s="42"/>
      <c r="I3" s="42"/>
      <c r="J3" s="42"/>
      <c r="K3" s="42"/>
      <c r="L3" s="43"/>
      <c r="AT3" s="40" t="s">
        <v>125</v>
      </c>
    </row>
    <row r="4" spans="2:46" ht="24.95" hidden="1" customHeight="1">
      <c r="B4" s="43"/>
      <c r="D4" s="44" t="s">
        <v>183</v>
      </c>
      <c r="L4" s="43"/>
      <c r="M4" s="111" t="s">
        <v>60</v>
      </c>
      <c r="AT4" s="40" t="s">
        <v>53</v>
      </c>
    </row>
    <row r="5" spans="2:46" ht="6.95" hidden="1" customHeight="1">
      <c r="B5" s="43"/>
      <c r="L5" s="43"/>
    </row>
    <row r="6" spans="2:46" ht="12" hidden="1" customHeight="1">
      <c r="B6" s="43"/>
      <c r="D6" s="49" t="s">
        <v>64</v>
      </c>
      <c r="L6" s="43"/>
    </row>
    <row r="7" spans="2:46" ht="16.5" hidden="1" customHeight="1">
      <c r="B7" s="43"/>
      <c r="E7" s="281" t="str">
        <f>'Rekapitulace stavby'!K6</f>
        <v>Stavební úpravy Zahradního domu Teplice - ZL</v>
      </c>
      <c r="F7" s="282"/>
      <c r="G7" s="282"/>
      <c r="H7" s="282"/>
      <c r="L7" s="43"/>
    </row>
    <row r="8" spans="2:46" s="53" customFormat="1" ht="12" hidden="1" customHeight="1">
      <c r="B8" s="52"/>
      <c r="D8" s="49" t="s">
        <v>184</v>
      </c>
      <c r="L8" s="52"/>
    </row>
    <row r="9" spans="2:46" s="53" customFormat="1" ht="16.5" hidden="1" customHeight="1">
      <c r="B9" s="52"/>
      <c r="E9" s="271" t="s">
        <v>339</v>
      </c>
      <c r="F9" s="283"/>
      <c r="G9" s="283"/>
      <c r="H9" s="283"/>
      <c r="L9" s="52"/>
    </row>
    <row r="10" spans="2:46" s="53" customFormat="1" hidden="1">
      <c r="B10" s="52"/>
      <c r="L10" s="52"/>
    </row>
    <row r="11" spans="2:46" s="53" customFormat="1" ht="12" hidden="1" customHeight="1">
      <c r="B11" s="52"/>
      <c r="D11" s="49" t="s">
        <v>66</v>
      </c>
      <c r="F11" s="47" t="s">
        <v>52</v>
      </c>
      <c r="I11" s="49" t="s">
        <v>67</v>
      </c>
      <c r="J11" s="47" t="s">
        <v>52</v>
      </c>
      <c r="L11" s="52"/>
    </row>
    <row r="12" spans="2:46" s="53" customFormat="1" ht="12" hidden="1" customHeight="1">
      <c r="B12" s="52"/>
      <c r="D12" s="49" t="s">
        <v>68</v>
      </c>
      <c r="F12" s="47" t="s">
        <v>69</v>
      </c>
      <c r="I12" s="49" t="s">
        <v>70</v>
      </c>
      <c r="J12" s="73" t="str">
        <f>'Rekapitulace stavby'!AN8</f>
        <v>22. 10. 2021</v>
      </c>
      <c r="L12" s="52"/>
    </row>
    <row r="13" spans="2:46" s="53" customFormat="1" ht="10.9" hidden="1" customHeight="1">
      <c r="B13" s="52"/>
      <c r="L13" s="52"/>
    </row>
    <row r="14" spans="2:46" s="53" customFormat="1" ht="12" hidden="1" customHeight="1">
      <c r="B14" s="52"/>
      <c r="D14" s="49" t="s">
        <v>72</v>
      </c>
      <c r="I14" s="49" t="s">
        <v>73</v>
      </c>
      <c r="J14" s="47" t="s">
        <v>52</v>
      </c>
      <c r="L14" s="52"/>
    </row>
    <row r="15" spans="2:46" s="53" customFormat="1" ht="18" hidden="1" customHeight="1">
      <c r="B15" s="52"/>
      <c r="E15" s="47" t="s">
        <v>69</v>
      </c>
      <c r="I15" s="49" t="s">
        <v>74</v>
      </c>
      <c r="J15" s="47" t="s">
        <v>52</v>
      </c>
      <c r="L15" s="52"/>
    </row>
    <row r="16" spans="2:46" s="53" customFormat="1" ht="6.95" hidden="1" customHeight="1">
      <c r="B16" s="52"/>
      <c r="L16" s="52"/>
    </row>
    <row r="17" spans="2:12" s="53" customFormat="1" ht="12" hidden="1" customHeight="1">
      <c r="B17" s="52"/>
      <c r="D17" s="49" t="s">
        <v>75</v>
      </c>
      <c r="I17" s="49" t="s">
        <v>73</v>
      </c>
      <c r="J17" s="47" t="s">
        <v>52</v>
      </c>
      <c r="L17" s="52"/>
    </row>
    <row r="18" spans="2:12" s="53" customFormat="1" ht="18" hidden="1" customHeight="1">
      <c r="B18" s="52"/>
      <c r="E18" s="47" t="s">
        <v>41</v>
      </c>
      <c r="I18" s="49" t="s">
        <v>74</v>
      </c>
      <c r="J18" s="47" t="s">
        <v>52</v>
      </c>
      <c r="L18" s="52"/>
    </row>
    <row r="19" spans="2:12" s="53" customFormat="1" ht="6.95" hidden="1" customHeight="1">
      <c r="B19" s="52"/>
      <c r="L19" s="52"/>
    </row>
    <row r="20" spans="2:12" s="53" customFormat="1" ht="12" hidden="1" customHeight="1">
      <c r="B20" s="52"/>
      <c r="D20" s="49" t="s">
        <v>76</v>
      </c>
      <c r="I20" s="49" t="s">
        <v>73</v>
      </c>
      <c r="J20" s="47" t="s">
        <v>52</v>
      </c>
      <c r="L20" s="52"/>
    </row>
    <row r="21" spans="2:12" s="53" customFormat="1" ht="18" hidden="1" customHeight="1">
      <c r="B21" s="52"/>
      <c r="E21" s="47" t="s">
        <v>69</v>
      </c>
      <c r="I21" s="49" t="s">
        <v>74</v>
      </c>
      <c r="J21" s="47" t="s">
        <v>52</v>
      </c>
      <c r="L21" s="52"/>
    </row>
    <row r="22" spans="2:12" s="53" customFormat="1" ht="6.95" hidden="1" customHeight="1">
      <c r="B22" s="52"/>
      <c r="L22" s="52"/>
    </row>
    <row r="23" spans="2:12" s="53" customFormat="1" ht="12" hidden="1" customHeight="1">
      <c r="B23" s="52"/>
      <c r="D23" s="49" t="s">
        <v>78</v>
      </c>
      <c r="I23" s="49" t="s">
        <v>73</v>
      </c>
      <c r="J23" s="47" t="s">
        <v>52</v>
      </c>
      <c r="L23" s="52"/>
    </row>
    <row r="24" spans="2:12" s="53" customFormat="1" ht="18" hidden="1" customHeight="1">
      <c r="B24" s="52"/>
      <c r="E24" s="47" t="s">
        <v>69</v>
      </c>
      <c r="I24" s="49" t="s">
        <v>74</v>
      </c>
      <c r="J24" s="47" t="s">
        <v>52</v>
      </c>
      <c r="L24" s="52"/>
    </row>
    <row r="25" spans="2:12" s="53" customFormat="1" ht="6.95" hidden="1" customHeight="1">
      <c r="B25" s="52"/>
      <c r="L25" s="52"/>
    </row>
    <row r="26" spans="2:12" s="53" customFormat="1" ht="12" hidden="1" customHeight="1">
      <c r="B26" s="52"/>
      <c r="D26" s="49" t="s">
        <v>79</v>
      </c>
      <c r="L26" s="52"/>
    </row>
    <row r="27" spans="2:12" s="113" customFormat="1" ht="16.5" hidden="1" customHeight="1">
      <c r="B27" s="112"/>
      <c r="E27" s="277" t="s">
        <v>52</v>
      </c>
      <c r="F27" s="277"/>
      <c r="G27" s="277"/>
      <c r="H27" s="277"/>
      <c r="L27" s="112"/>
    </row>
    <row r="28" spans="2:12" s="53" customFormat="1" ht="6.95" hidden="1" customHeight="1">
      <c r="B28" s="52"/>
      <c r="L28" s="52"/>
    </row>
    <row r="29" spans="2:12" s="53" customFormat="1" ht="6.95" hidden="1" customHeight="1">
      <c r="B29" s="52"/>
      <c r="D29" s="74"/>
      <c r="E29" s="74"/>
      <c r="F29" s="74"/>
      <c r="G29" s="74"/>
      <c r="H29" s="74"/>
      <c r="I29" s="74"/>
      <c r="J29" s="74"/>
      <c r="K29" s="74"/>
      <c r="L29" s="52"/>
    </row>
    <row r="30" spans="2:12" s="53" customFormat="1" ht="25.35" hidden="1" customHeight="1">
      <c r="B30" s="52"/>
      <c r="D30" s="114" t="s">
        <v>81</v>
      </c>
      <c r="J30" s="88">
        <f>ROUND(J80, 2)</f>
        <v>6000</v>
      </c>
      <c r="L30" s="52"/>
    </row>
    <row r="31" spans="2:12" s="53" customFormat="1" ht="6.95" hidden="1" customHeight="1">
      <c r="B31" s="52"/>
      <c r="D31" s="74"/>
      <c r="E31" s="74"/>
      <c r="F31" s="74"/>
      <c r="G31" s="74"/>
      <c r="H31" s="74"/>
      <c r="I31" s="74"/>
      <c r="J31" s="74"/>
      <c r="K31" s="74"/>
      <c r="L31" s="52"/>
    </row>
    <row r="32" spans="2:12" s="53" customFormat="1" ht="14.45" hidden="1" customHeight="1">
      <c r="B32" s="52"/>
      <c r="F32" s="56" t="s">
        <v>83</v>
      </c>
      <c r="I32" s="56" t="s">
        <v>82</v>
      </c>
      <c r="J32" s="56" t="s">
        <v>84</v>
      </c>
      <c r="L32" s="52"/>
    </row>
    <row r="33" spans="2:12" s="53" customFormat="1" ht="14.45" hidden="1" customHeight="1">
      <c r="B33" s="52"/>
      <c r="D33" s="76" t="s">
        <v>85</v>
      </c>
      <c r="E33" s="49" t="s">
        <v>86</v>
      </c>
      <c r="F33" s="115">
        <f>ROUND((SUM(BE80:BE82)),  2)</f>
        <v>6000</v>
      </c>
      <c r="I33" s="116">
        <v>0.21</v>
      </c>
      <c r="J33" s="115">
        <f>ROUND(((SUM(BE80:BE82))*I33),  2)</f>
        <v>1260</v>
      </c>
      <c r="L33" s="52"/>
    </row>
    <row r="34" spans="2:12" s="53" customFormat="1" ht="14.45" hidden="1" customHeight="1">
      <c r="B34" s="52"/>
      <c r="E34" s="49" t="s">
        <v>87</v>
      </c>
      <c r="F34" s="115">
        <f>ROUND((SUM(BF80:BF82)),  2)</f>
        <v>0</v>
      </c>
      <c r="I34" s="116">
        <v>0.15</v>
      </c>
      <c r="J34" s="115">
        <f>ROUND(((SUM(BF80:BF82))*I34),  2)</f>
        <v>0</v>
      </c>
      <c r="L34" s="52"/>
    </row>
    <row r="35" spans="2:12" s="53" customFormat="1" ht="14.45" hidden="1" customHeight="1">
      <c r="B35" s="52"/>
      <c r="E35" s="49" t="s">
        <v>88</v>
      </c>
      <c r="F35" s="115">
        <f>ROUND((SUM(BG80:BG82)),  2)</f>
        <v>0</v>
      </c>
      <c r="I35" s="116">
        <v>0.21</v>
      </c>
      <c r="J35" s="115">
        <f>0</f>
        <v>0</v>
      </c>
      <c r="L35" s="52"/>
    </row>
    <row r="36" spans="2:12" s="53" customFormat="1" ht="14.45" hidden="1" customHeight="1">
      <c r="B36" s="52"/>
      <c r="E36" s="49" t="s">
        <v>89</v>
      </c>
      <c r="F36" s="115">
        <f>ROUND((SUM(BH80:BH82)),  2)</f>
        <v>0</v>
      </c>
      <c r="I36" s="116">
        <v>0.15</v>
      </c>
      <c r="J36" s="115">
        <f>0</f>
        <v>0</v>
      </c>
      <c r="L36" s="52"/>
    </row>
    <row r="37" spans="2:12" s="53" customFormat="1" ht="14.45" hidden="1" customHeight="1">
      <c r="B37" s="52"/>
      <c r="E37" s="49" t="s">
        <v>90</v>
      </c>
      <c r="F37" s="115">
        <f>ROUND((SUM(BI80:BI82)),  2)</f>
        <v>0</v>
      </c>
      <c r="I37" s="116">
        <v>0</v>
      </c>
      <c r="J37" s="115">
        <f>0</f>
        <v>0</v>
      </c>
      <c r="L37" s="52"/>
    </row>
    <row r="38" spans="2:12" s="53" customFormat="1" ht="6.95" hidden="1" customHeight="1">
      <c r="B38" s="52"/>
      <c r="L38" s="52"/>
    </row>
    <row r="39" spans="2:12" s="53" customFormat="1" ht="25.35" hidden="1" customHeight="1">
      <c r="B39" s="52"/>
      <c r="C39" s="117"/>
      <c r="D39" s="118" t="s">
        <v>91</v>
      </c>
      <c r="E39" s="78"/>
      <c r="F39" s="78"/>
      <c r="G39" s="119" t="s">
        <v>92</v>
      </c>
      <c r="H39" s="120" t="s">
        <v>93</v>
      </c>
      <c r="I39" s="78"/>
      <c r="J39" s="121">
        <f>SUM(J30:J37)</f>
        <v>7260</v>
      </c>
      <c r="K39" s="122"/>
      <c r="L39" s="52"/>
    </row>
    <row r="40" spans="2:12" s="53" customFormat="1" ht="14.45" hidden="1" customHeight="1">
      <c r="B40" s="63"/>
      <c r="C40" s="64"/>
      <c r="D40" s="64"/>
      <c r="E40" s="64"/>
      <c r="F40" s="64"/>
      <c r="G40" s="64"/>
      <c r="H40" s="64"/>
      <c r="I40" s="64"/>
      <c r="J40" s="64"/>
      <c r="K40" s="64"/>
      <c r="L40" s="52"/>
    </row>
    <row r="41" spans="2:12" hidden="1"/>
    <row r="42" spans="2:12" hidden="1"/>
    <row r="43" spans="2:12" hidden="1"/>
    <row r="44" spans="2:12" s="53" customFormat="1" ht="6.95" hidden="1" customHeight="1">
      <c r="B44" s="65"/>
      <c r="C44" s="66"/>
      <c r="D44" s="66"/>
      <c r="E44" s="66"/>
      <c r="F44" s="66"/>
      <c r="G44" s="66"/>
      <c r="H44" s="66"/>
      <c r="I44" s="66"/>
      <c r="J44" s="66"/>
      <c r="K44" s="66"/>
      <c r="L44" s="52"/>
    </row>
    <row r="45" spans="2:12" s="53" customFormat="1" ht="24.95" hidden="1" customHeight="1">
      <c r="B45" s="52"/>
      <c r="C45" s="44" t="s">
        <v>186</v>
      </c>
      <c r="L45" s="52"/>
    </row>
    <row r="46" spans="2:12" s="53" customFormat="1" ht="6.95" hidden="1" customHeight="1">
      <c r="B46" s="52"/>
      <c r="L46" s="52"/>
    </row>
    <row r="47" spans="2:12" s="53" customFormat="1" ht="12" hidden="1" customHeight="1">
      <c r="B47" s="52"/>
      <c r="C47" s="49" t="s">
        <v>64</v>
      </c>
      <c r="L47" s="52"/>
    </row>
    <row r="48" spans="2:12" s="53" customFormat="1" ht="16.5" hidden="1" customHeight="1">
      <c r="B48" s="52"/>
      <c r="E48" s="281" t="str">
        <f>E7</f>
        <v>Stavební úpravy Zahradního domu Teplice - ZL</v>
      </c>
      <c r="F48" s="282"/>
      <c r="G48" s="282"/>
      <c r="H48" s="282"/>
      <c r="L48" s="52"/>
    </row>
    <row r="49" spans="2:47" s="53" customFormat="1" ht="12" hidden="1" customHeight="1">
      <c r="B49" s="52"/>
      <c r="C49" s="49" t="s">
        <v>184</v>
      </c>
      <c r="L49" s="52"/>
    </row>
    <row r="50" spans="2:47" s="53" customFormat="1" ht="16.5" hidden="1" customHeight="1">
      <c r="B50" s="52"/>
      <c r="E50" s="271" t="str">
        <f>E9</f>
        <v>ZL - 05 - přesun akumulačních kamen</v>
      </c>
      <c r="F50" s="283"/>
      <c r="G50" s="283"/>
      <c r="H50" s="283"/>
      <c r="L50" s="52"/>
    </row>
    <row r="51" spans="2:47" s="53" customFormat="1" ht="6.95" hidden="1" customHeight="1">
      <c r="B51" s="52"/>
      <c r="L51" s="52"/>
    </row>
    <row r="52" spans="2:47" s="53" customFormat="1" ht="12" hidden="1" customHeight="1">
      <c r="B52" s="52"/>
      <c r="C52" s="49" t="s">
        <v>68</v>
      </c>
      <c r="F52" s="47" t="str">
        <f>F12</f>
        <v xml:space="preserve"> </v>
      </c>
      <c r="I52" s="49" t="s">
        <v>70</v>
      </c>
      <c r="J52" s="73" t="str">
        <f>IF(J12="","",J12)</f>
        <v>22. 10. 2021</v>
      </c>
      <c r="L52" s="52"/>
    </row>
    <row r="53" spans="2:47" s="53" customFormat="1" ht="6.95" hidden="1" customHeight="1">
      <c r="B53" s="52"/>
      <c r="L53" s="52"/>
    </row>
    <row r="54" spans="2:47" s="53" customFormat="1" ht="15.2" hidden="1" customHeight="1">
      <c r="B54" s="52"/>
      <c r="C54" s="49" t="s">
        <v>72</v>
      </c>
      <c r="F54" s="47" t="str">
        <f>E15</f>
        <v xml:space="preserve"> </v>
      </c>
      <c r="I54" s="49" t="s">
        <v>76</v>
      </c>
      <c r="J54" s="50" t="str">
        <f>E21</f>
        <v xml:space="preserve"> </v>
      </c>
      <c r="L54" s="52"/>
    </row>
    <row r="55" spans="2:47" s="53" customFormat="1" ht="15.2" hidden="1" customHeight="1">
      <c r="B55" s="52"/>
      <c r="C55" s="49" t="s">
        <v>75</v>
      </c>
      <c r="F55" s="47" t="str">
        <f>IF(E18="","",E18)</f>
        <v>POHL cz, a.s.</v>
      </c>
      <c r="I55" s="49" t="s">
        <v>78</v>
      </c>
      <c r="J55" s="50" t="str">
        <f>E24</f>
        <v xml:space="preserve"> </v>
      </c>
      <c r="L55" s="52"/>
    </row>
    <row r="56" spans="2:47" s="53" customFormat="1" ht="10.35" hidden="1" customHeight="1">
      <c r="B56" s="52"/>
      <c r="L56" s="52"/>
    </row>
    <row r="57" spans="2:47" s="53" customFormat="1" ht="29.25" hidden="1" customHeight="1">
      <c r="B57" s="52"/>
      <c r="C57" s="123" t="s">
        <v>187</v>
      </c>
      <c r="D57" s="117"/>
      <c r="E57" s="117"/>
      <c r="F57" s="117"/>
      <c r="G57" s="117"/>
      <c r="H57" s="117"/>
      <c r="I57" s="117"/>
      <c r="J57" s="124" t="s">
        <v>188</v>
      </c>
      <c r="K57" s="117"/>
      <c r="L57" s="52"/>
    </row>
    <row r="58" spans="2:47" s="53" customFormat="1" ht="10.35" hidden="1" customHeight="1">
      <c r="B58" s="52"/>
      <c r="L58" s="52"/>
    </row>
    <row r="59" spans="2:47" s="53" customFormat="1" ht="22.9" hidden="1" customHeight="1">
      <c r="B59" s="52"/>
      <c r="C59" s="125" t="s">
        <v>113</v>
      </c>
      <c r="J59" s="88">
        <f>J80</f>
        <v>6000</v>
      </c>
      <c r="L59" s="52"/>
      <c r="AU59" s="40" t="s">
        <v>189</v>
      </c>
    </row>
    <row r="60" spans="2:47" s="127" customFormat="1" ht="24.95" hidden="1" customHeight="1">
      <c r="B60" s="126"/>
      <c r="D60" s="128" t="s">
        <v>303</v>
      </c>
      <c r="E60" s="129"/>
      <c r="F60" s="129"/>
      <c r="G60" s="129"/>
      <c r="H60" s="129"/>
      <c r="I60" s="129"/>
      <c r="J60" s="130">
        <f>J81</f>
        <v>6000</v>
      </c>
      <c r="L60" s="126"/>
    </row>
    <row r="61" spans="2:47" s="53" customFormat="1" ht="21.75" hidden="1" customHeight="1">
      <c r="B61" s="52"/>
      <c r="L61" s="52"/>
    </row>
    <row r="62" spans="2:47" s="53" customFormat="1" ht="6.95" hidden="1" customHeight="1">
      <c r="B62" s="63"/>
      <c r="C62" s="64"/>
      <c r="D62" s="64"/>
      <c r="E62" s="64"/>
      <c r="F62" s="64"/>
      <c r="G62" s="64"/>
      <c r="H62" s="64"/>
      <c r="I62" s="64"/>
      <c r="J62" s="64"/>
      <c r="K62" s="64"/>
      <c r="L62" s="52"/>
    </row>
    <row r="63" spans="2:47" hidden="1"/>
    <row r="64" spans="2:47" hidden="1"/>
    <row r="65" spans="2:63" hidden="1"/>
    <row r="66" spans="2:63" s="53" customFormat="1" ht="6.95" customHeight="1">
      <c r="B66" s="65"/>
      <c r="C66" s="66"/>
      <c r="D66" s="66"/>
      <c r="E66" s="66"/>
      <c r="F66" s="66"/>
      <c r="G66" s="66"/>
      <c r="H66" s="66"/>
      <c r="I66" s="66"/>
      <c r="J66" s="66"/>
      <c r="K66" s="66"/>
      <c r="L66" s="52"/>
    </row>
    <row r="67" spans="2:63" s="53" customFormat="1" ht="24.95" customHeight="1">
      <c r="B67" s="52"/>
      <c r="C67" s="44" t="s">
        <v>197</v>
      </c>
      <c r="L67" s="52"/>
    </row>
    <row r="68" spans="2:63" s="53" customFormat="1" ht="6.95" customHeight="1">
      <c r="B68" s="52"/>
      <c r="L68" s="52"/>
    </row>
    <row r="69" spans="2:63" s="53" customFormat="1" ht="12" customHeight="1">
      <c r="B69" s="52"/>
      <c r="C69" s="49" t="s">
        <v>64</v>
      </c>
      <c r="L69" s="52"/>
    </row>
    <row r="70" spans="2:63" s="53" customFormat="1" ht="16.5" customHeight="1">
      <c r="B70" s="52"/>
      <c r="E70" s="281" t="str">
        <f>E7</f>
        <v>Stavební úpravy Zahradního domu Teplice - ZL</v>
      </c>
      <c r="F70" s="282"/>
      <c r="G70" s="282"/>
      <c r="H70" s="282"/>
      <c r="L70" s="52"/>
    </row>
    <row r="71" spans="2:63" s="53" customFormat="1" ht="12" customHeight="1">
      <c r="B71" s="52"/>
      <c r="C71" s="49" t="s">
        <v>184</v>
      </c>
      <c r="L71" s="52"/>
    </row>
    <row r="72" spans="2:63" s="53" customFormat="1" ht="16.5" customHeight="1">
      <c r="B72" s="52"/>
      <c r="E72" s="271" t="str">
        <f>E9</f>
        <v>ZL - 05 - přesun akumulačních kamen</v>
      </c>
      <c r="F72" s="283"/>
      <c r="G72" s="283"/>
      <c r="H72" s="283"/>
      <c r="L72" s="52"/>
    </row>
    <row r="73" spans="2:63" s="53" customFormat="1" ht="6.95" customHeight="1">
      <c r="B73" s="52"/>
      <c r="L73" s="52"/>
    </row>
    <row r="74" spans="2:63" s="53" customFormat="1" ht="12" customHeight="1">
      <c r="B74" s="52"/>
      <c r="C74" s="49" t="s">
        <v>68</v>
      </c>
      <c r="F74" s="47" t="str">
        <f>F12</f>
        <v xml:space="preserve"> </v>
      </c>
      <c r="I74" s="49" t="s">
        <v>70</v>
      </c>
      <c r="J74" s="73" t="str">
        <f>IF(J12="","",J12)</f>
        <v>22. 10. 2021</v>
      </c>
      <c r="L74" s="52"/>
    </row>
    <row r="75" spans="2:63" s="53" customFormat="1" ht="6.95" customHeight="1">
      <c r="B75" s="52"/>
      <c r="L75" s="52"/>
    </row>
    <row r="76" spans="2:63" s="53" customFormat="1" ht="15.2" customHeight="1">
      <c r="B76" s="52"/>
      <c r="C76" s="49" t="s">
        <v>72</v>
      </c>
      <c r="F76" s="47" t="str">
        <f>E15</f>
        <v xml:space="preserve"> </v>
      </c>
      <c r="I76" s="49" t="s">
        <v>76</v>
      </c>
      <c r="J76" s="50" t="str">
        <f>E21</f>
        <v xml:space="preserve"> </v>
      </c>
      <c r="L76" s="52"/>
    </row>
    <row r="77" spans="2:63" s="53" customFormat="1" ht="15.2" customHeight="1">
      <c r="B77" s="52"/>
      <c r="C77" s="49" t="s">
        <v>75</v>
      </c>
      <c r="F77" s="47" t="str">
        <f>IF(E18="","",E18)</f>
        <v>POHL cz, a.s.</v>
      </c>
      <c r="I77" s="49" t="s">
        <v>78</v>
      </c>
      <c r="J77" s="50" t="str">
        <f>E24</f>
        <v xml:space="preserve"> </v>
      </c>
      <c r="L77" s="52"/>
    </row>
    <row r="78" spans="2:63" s="53" customFormat="1" ht="10.35" customHeight="1">
      <c r="B78" s="52"/>
      <c r="L78" s="52"/>
    </row>
    <row r="79" spans="2:63" s="141" customFormat="1" ht="29.25" customHeight="1">
      <c r="B79" s="136"/>
      <c r="C79" s="137" t="s">
        <v>198</v>
      </c>
      <c r="D79" s="138" t="s">
        <v>100</v>
      </c>
      <c r="E79" s="138" t="s">
        <v>96</v>
      </c>
      <c r="F79" s="138" t="s">
        <v>97</v>
      </c>
      <c r="G79" s="138" t="s">
        <v>199</v>
      </c>
      <c r="H79" s="138" t="s">
        <v>200</v>
      </c>
      <c r="I79" s="138" t="s">
        <v>201</v>
      </c>
      <c r="J79" s="139" t="s">
        <v>188</v>
      </c>
      <c r="K79" s="140" t="s">
        <v>202</v>
      </c>
      <c r="L79" s="136"/>
      <c r="M79" s="80" t="s">
        <v>52</v>
      </c>
      <c r="N79" s="81" t="s">
        <v>85</v>
      </c>
      <c r="O79" s="81" t="s">
        <v>203</v>
      </c>
      <c r="P79" s="81" t="s">
        <v>204</v>
      </c>
      <c r="Q79" s="81" t="s">
        <v>205</v>
      </c>
      <c r="R79" s="81" t="s">
        <v>206</v>
      </c>
      <c r="S79" s="81" t="s">
        <v>207</v>
      </c>
      <c r="T79" s="82" t="s">
        <v>208</v>
      </c>
    </row>
    <row r="80" spans="2:63" s="53" customFormat="1" ht="22.9" customHeight="1">
      <c r="B80" s="52"/>
      <c r="C80" s="86" t="s">
        <v>209</v>
      </c>
      <c r="J80" s="142">
        <f>BK80</f>
        <v>6000</v>
      </c>
      <c r="L80" s="52"/>
      <c r="M80" s="83"/>
      <c r="N80" s="74"/>
      <c r="O80" s="74"/>
      <c r="P80" s="143">
        <f>P81</f>
        <v>0</v>
      </c>
      <c r="Q80" s="74"/>
      <c r="R80" s="143">
        <f>R81</f>
        <v>0</v>
      </c>
      <c r="S80" s="74"/>
      <c r="T80" s="144">
        <f>T81</f>
        <v>0</v>
      </c>
      <c r="AT80" s="40" t="s">
        <v>114</v>
      </c>
      <c r="AU80" s="40" t="s">
        <v>189</v>
      </c>
      <c r="BK80" s="145">
        <f>BK81</f>
        <v>6000</v>
      </c>
    </row>
    <row r="81" spans="2:65" s="147" customFormat="1" ht="25.9" customHeight="1">
      <c r="B81" s="146"/>
      <c r="D81" s="148" t="s">
        <v>114</v>
      </c>
      <c r="E81" s="149" t="s">
        <v>278</v>
      </c>
      <c r="F81" s="149" t="s">
        <v>305</v>
      </c>
      <c r="J81" s="150">
        <f>BK81</f>
        <v>6000</v>
      </c>
      <c r="L81" s="146"/>
      <c r="M81" s="151"/>
      <c r="P81" s="152">
        <f>P82</f>
        <v>0</v>
      </c>
      <c r="R81" s="152">
        <f>R82</f>
        <v>0</v>
      </c>
      <c r="T81" s="153">
        <f>T82</f>
        <v>0</v>
      </c>
      <c r="AR81" s="148" t="s">
        <v>219</v>
      </c>
      <c r="AT81" s="154" t="s">
        <v>114</v>
      </c>
      <c r="AU81" s="154" t="s">
        <v>115</v>
      </c>
      <c r="AY81" s="148" t="s">
        <v>212</v>
      </c>
      <c r="BK81" s="155">
        <f>BK82</f>
        <v>6000</v>
      </c>
    </row>
    <row r="82" spans="2:65" s="53" customFormat="1" ht="24.2" customHeight="1">
      <c r="B82" s="158"/>
      <c r="C82" s="159" t="s">
        <v>123</v>
      </c>
      <c r="D82" s="159" t="s">
        <v>215</v>
      </c>
      <c r="E82" s="160" t="s">
        <v>340</v>
      </c>
      <c r="F82" s="161" t="s">
        <v>341</v>
      </c>
      <c r="G82" s="162" t="s">
        <v>294</v>
      </c>
      <c r="H82" s="163">
        <v>1</v>
      </c>
      <c r="I82" s="164">
        <v>6000</v>
      </c>
      <c r="J82" s="164">
        <f>ROUND(I82*H82,2)</f>
        <v>6000</v>
      </c>
      <c r="K82" s="165"/>
      <c r="L82" s="52"/>
      <c r="M82" s="183" t="s">
        <v>52</v>
      </c>
      <c r="N82" s="184" t="s">
        <v>86</v>
      </c>
      <c r="O82" s="185">
        <v>0</v>
      </c>
      <c r="P82" s="185">
        <f>O82*H82</f>
        <v>0</v>
      </c>
      <c r="Q82" s="185">
        <v>0</v>
      </c>
      <c r="R82" s="185">
        <f>Q82*H82</f>
        <v>0</v>
      </c>
      <c r="S82" s="185">
        <v>0</v>
      </c>
      <c r="T82" s="186">
        <f>S82*H82</f>
        <v>0</v>
      </c>
      <c r="AR82" s="170" t="s">
        <v>219</v>
      </c>
      <c r="AT82" s="170" t="s">
        <v>215</v>
      </c>
      <c r="AU82" s="170" t="s">
        <v>123</v>
      </c>
      <c r="AY82" s="40" t="s">
        <v>212</v>
      </c>
      <c r="BE82" s="171">
        <f>IF(N82="základní",J82,0)</f>
        <v>6000</v>
      </c>
      <c r="BF82" s="171">
        <f>IF(N82="snížená",J82,0)</f>
        <v>0</v>
      </c>
      <c r="BG82" s="171">
        <f>IF(N82="zákl. přenesená",J82,0)</f>
        <v>0</v>
      </c>
      <c r="BH82" s="171">
        <f>IF(N82="sníž. přenesená",J82,0)</f>
        <v>0</v>
      </c>
      <c r="BI82" s="171">
        <f>IF(N82="nulová",J82,0)</f>
        <v>0</v>
      </c>
      <c r="BJ82" s="40" t="s">
        <v>123</v>
      </c>
      <c r="BK82" s="171">
        <f>ROUND(I82*H82,2)</f>
        <v>6000</v>
      </c>
      <c r="BL82" s="40" t="s">
        <v>219</v>
      </c>
      <c r="BM82" s="170" t="s">
        <v>342</v>
      </c>
    </row>
    <row r="83" spans="2:65" s="53" customFormat="1" ht="6.95" customHeight="1">
      <c r="B83" s="63"/>
      <c r="C83" s="64"/>
      <c r="D83" s="64"/>
      <c r="E83" s="64"/>
      <c r="F83" s="64"/>
      <c r="G83" s="64"/>
      <c r="H83" s="64"/>
      <c r="I83" s="64"/>
      <c r="J83" s="64"/>
      <c r="K83" s="64"/>
      <c r="L83" s="52"/>
    </row>
  </sheetData>
  <autoFilter ref="C79:K82"/>
  <mergeCells count="8">
    <mergeCell ref="E70:H70"/>
    <mergeCell ref="E72:H72"/>
    <mergeCell ref="L2:V2"/>
    <mergeCell ref="E7:H7"/>
    <mergeCell ref="E9:H9"/>
    <mergeCell ref="E27:H27"/>
    <mergeCell ref="E48:H48"/>
    <mergeCell ref="E50:H50"/>
  </mergeCells>
  <pageMargins left="0.39374999999999999" right="0.39374999999999999" top="0.39374999999999999" bottom="0.39374999999999999" header="0" footer="0"/>
  <pageSetup paperSize="9" scale="81" fitToHeight="100" orientation="portrait" blackAndWhite="1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BM102"/>
  <sheetViews>
    <sheetView showGridLines="0" workbookViewId="0">
      <selection activeCell="J59" sqref="J59:AF59"/>
    </sheetView>
  </sheetViews>
  <sheetFormatPr defaultRowHeight="11.25"/>
  <cols>
    <col min="1" max="1" width="7.140625" style="39" customWidth="1"/>
    <col min="2" max="2" width="1" style="39" customWidth="1"/>
    <col min="3" max="3" width="3.5703125" style="39" customWidth="1"/>
    <col min="4" max="4" width="3.7109375" style="39" customWidth="1"/>
    <col min="5" max="5" width="14.7109375" style="39" customWidth="1"/>
    <col min="6" max="6" width="43.5703125" style="39" customWidth="1"/>
    <col min="7" max="7" width="6.42578125" style="39" customWidth="1"/>
    <col min="8" max="8" width="12" style="39" customWidth="1"/>
    <col min="9" max="9" width="13.5703125" style="39" customWidth="1"/>
    <col min="10" max="10" width="19.140625" style="39" customWidth="1"/>
    <col min="11" max="11" width="19.140625" style="39" hidden="1" customWidth="1"/>
    <col min="12" max="12" width="8" style="39" customWidth="1"/>
    <col min="13" max="13" width="9.28515625" style="39" hidden="1" customWidth="1"/>
    <col min="14" max="14" width="9.140625" style="39"/>
    <col min="15" max="20" width="12.140625" style="39" hidden="1" customWidth="1"/>
    <col min="21" max="21" width="14" style="39" hidden="1" customWidth="1"/>
    <col min="22" max="22" width="10.5703125" style="39" customWidth="1"/>
    <col min="23" max="23" width="14" style="39" customWidth="1"/>
    <col min="24" max="24" width="10.5703125" style="39" customWidth="1"/>
    <col min="25" max="25" width="12.85546875" style="39" customWidth="1"/>
    <col min="26" max="26" width="9.42578125" style="39" customWidth="1"/>
    <col min="27" max="27" width="12.85546875" style="39" customWidth="1"/>
    <col min="28" max="28" width="14" style="39" customWidth="1"/>
    <col min="29" max="29" width="9.42578125" style="39" customWidth="1"/>
    <col min="30" max="30" width="12.85546875" style="39" customWidth="1"/>
    <col min="31" max="31" width="14" style="39" customWidth="1"/>
    <col min="32" max="16384" width="9.140625" style="39"/>
  </cols>
  <sheetData>
    <row r="2" spans="2:46" ht="36.950000000000003" customHeight="1">
      <c r="L2" s="273" t="s">
        <v>55</v>
      </c>
      <c r="M2" s="274"/>
      <c r="N2" s="274"/>
      <c r="O2" s="274"/>
      <c r="P2" s="274"/>
      <c r="Q2" s="274"/>
      <c r="R2" s="274"/>
      <c r="S2" s="274"/>
      <c r="T2" s="274"/>
      <c r="U2" s="274"/>
      <c r="V2" s="274"/>
      <c r="AT2" s="40" t="s">
        <v>140</v>
      </c>
    </row>
    <row r="3" spans="2:46" ht="6.95" hidden="1" customHeight="1">
      <c r="B3" s="41"/>
      <c r="C3" s="42"/>
      <c r="D3" s="42"/>
      <c r="E3" s="42"/>
      <c r="F3" s="42"/>
      <c r="G3" s="42"/>
      <c r="H3" s="42"/>
      <c r="I3" s="42"/>
      <c r="J3" s="42"/>
      <c r="K3" s="42"/>
      <c r="L3" s="43"/>
      <c r="AT3" s="40" t="s">
        <v>125</v>
      </c>
    </row>
    <row r="4" spans="2:46" ht="24.95" hidden="1" customHeight="1">
      <c r="B4" s="43"/>
      <c r="D4" s="44" t="s">
        <v>183</v>
      </c>
      <c r="L4" s="43"/>
      <c r="M4" s="111" t="s">
        <v>60</v>
      </c>
      <c r="AT4" s="40" t="s">
        <v>53</v>
      </c>
    </row>
    <row r="5" spans="2:46" ht="6.95" hidden="1" customHeight="1">
      <c r="B5" s="43"/>
      <c r="L5" s="43"/>
    </row>
    <row r="6" spans="2:46" ht="12" hidden="1" customHeight="1">
      <c r="B6" s="43"/>
      <c r="D6" s="49" t="s">
        <v>64</v>
      </c>
      <c r="L6" s="43"/>
    </row>
    <row r="7" spans="2:46" ht="16.5" hidden="1" customHeight="1">
      <c r="B7" s="43"/>
      <c r="E7" s="281" t="str">
        <f>'Rekapitulace stavby'!K6</f>
        <v>Stavební úpravy Zahradního domu Teplice - ZL</v>
      </c>
      <c r="F7" s="282"/>
      <c r="G7" s="282"/>
      <c r="H7" s="282"/>
      <c r="L7" s="43"/>
    </row>
    <row r="8" spans="2:46" s="53" customFormat="1" ht="12" hidden="1" customHeight="1">
      <c r="B8" s="52"/>
      <c r="D8" s="49" t="s">
        <v>184</v>
      </c>
      <c r="L8" s="52"/>
    </row>
    <row r="9" spans="2:46" s="53" customFormat="1" ht="16.5" hidden="1" customHeight="1">
      <c r="B9" s="52"/>
      <c r="E9" s="271" t="s">
        <v>343</v>
      </c>
      <c r="F9" s="283"/>
      <c r="G9" s="283"/>
      <c r="H9" s="283"/>
      <c r="L9" s="52"/>
    </row>
    <row r="10" spans="2:46" s="53" customFormat="1" hidden="1">
      <c r="B10" s="52"/>
      <c r="L10" s="52"/>
    </row>
    <row r="11" spans="2:46" s="53" customFormat="1" ht="12" hidden="1" customHeight="1">
      <c r="B11" s="52"/>
      <c r="D11" s="49" t="s">
        <v>66</v>
      </c>
      <c r="F11" s="47" t="s">
        <v>52</v>
      </c>
      <c r="I11" s="49" t="s">
        <v>67</v>
      </c>
      <c r="J11" s="47" t="s">
        <v>52</v>
      </c>
      <c r="L11" s="52"/>
    </row>
    <row r="12" spans="2:46" s="53" customFormat="1" ht="12" hidden="1" customHeight="1">
      <c r="B12" s="52"/>
      <c r="D12" s="49" t="s">
        <v>68</v>
      </c>
      <c r="F12" s="47" t="s">
        <v>69</v>
      </c>
      <c r="I12" s="49" t="s">
        <v>70</v>
      </c>
      <c r="J12" s="73" t="str">
        <f>'Rekapitulace stavby'!AN8</f>
        <v>22. 10. 2021</v>
      </c>
      <c r="L12" s="52"/>
    </row>
    <row r="13" spans="2:46" s="53" customFormat="1" ht="10.9" hidden="1" customHeight="1">
      <c r="B13" s="52"/>
      <c r="L13" s="52"/>
    </row>
    <row r="14" spans="2:46" s="53" customFormat="1" ht="12" hidden="1" customHeight="1">
      <c r="B14" s="52"/>
      <c r="D14" s="49" t="s">
        <v>72</v>
      </c>
      <c r="I14" s="49" t="s">
        <v>73</v>
      </c>
      <c r="J14" s="47" t="s">
        <v>52</v>
      </c>
      <c r="L14" s="52"/>
    </row>
    <row r="15" spans="2:46" s="53" customFormat="1" ht="18" hidden="1" customHeight="1">
      <c r="B15" s="52"/>
      <c r="E15" s="47" t="s">
        <v>69</v>
      </c>
      <c r="I15" s="49" t="s">
        <v>74</v>
      </c>
      <c r="J15" s="47" t="s">
        <v>52</v>
      </c>
      <c r="L15" s="52"/>
    </row>
    <row r="16" spans="2:46" s="53" customFormat="1" ht="6.95" hidden="1" customHeight="1">
      <c r="B16" s="52"/>
      <c r="L16" s="52"/>
    </row>
    <row r="17" spans="2:12" s="53" customFormat="1" ht="12" hidden="1" customHeight="1">
      <c r="B17" s="52"/>
      <c r="D17" s="49" t="s">
        <v>75</v>
      </c>
      <c r="I17" s="49" t="s">
        <v>73</v>
      </c>
      <c r="J17" s="47" t="s">
        <v>52</v>
      </c>
      <c r="L17" s="52"/>
    </row>
    <row r="18" spans="2:12" s="53" customFormat="1" ht="18" hidden="1" customHeight="1">
      <c r="B18" s="52"/>
      <c r="E18" s="47" t="s">
        <v>41</v>
      </c>
      <c r="I18" s="49" t="s">
        <v>74</v>
      </c>
      <c r="J18" s="47" t="s">
        <v>52</v>
      </c>
      <c r="L18" s="52"/>
    </row>
    <row r="19" spans="2:12" s="53" customFormat="1" ht="6.95" hidden="1" customHeight="1">
      <c r="B19" s="52"/>
      <c r="L19" s="52"/>
    </row>
    <row r="20" spans="2:12" s="53" customFormat="1" ht="12" hidden="1" customHeight="1">
      <c r="B20" s="52"/>
      <c r="D20" s="49" t="s">
        <v>76</v>
      </c>
      <c r="I20" s="49" t="s">
        <v>73</v>
      </c>
      <c r="J20" s="47" t="s">
        <v>52</v>
      </c>
      <c r="L20" s="52"/>
    </row>
    <row r="21" spans="2:12" s="53" customFormat="1" ht="18" hidden="1" customHeight="1">
      <c r="B21" s="52"/>
      <c r="E21" s="47" t="s">
        <v>69</v>
      </c>
      <c r="I21" s="49" t="s">
        <v>74</v>
      </c>
      <c r="J21" s="47" t="s">
        <v>52</v>
      </c>
      <c r="L21" s="52"/>
    </row>
    <row r="22" spans="2:12" s="53" customFormat="1" ht="6.95" hidden="1" customHeight="1">
      <c r="B22" s="52"/>
      <c r="L22" s="52"/>
    </row>
    <row r="23" spans="2:12" s="53" customFormat="1" ht="12" hidden="1" customHeight="1">
      <c r="B23" s="52"/>
      <c r="D23" s="49" t="s">
        <v>78</v>
      </c>
      <c r="I23" s="49" t="s">
        <v>73</v>
      </c>
      <c r="J23" s="47" t="s">
        <v>52</v>
      </c>
      <c r="L23" s="52"/>
    </row>
    <row r="24" spans="2:12" s="53" customFormat="1" ht="18" hidden="1" customHeight="1">
      <c r="B24" s="52"/>
      <c r="E24" s="47" t="s">
        <v>69</v>
      </c>
      <c r="I24" s="49" t="s">
        <v>74</v>
      </c>
      <c r="J24" s="47" t="s">
        <v>52</v>
      </c>
      <c r="L24" s="52"/>
    </row>
    <row r="25" spans="2:12" s="53" customFormat="1" ht="6.95" hidden="1" customHeight="1">
      <c r="B25" s="52"/>
      <c r="L25" s="52"/>
    </row>
    <row r="26" spans="2:12" s="53" customFormat="1" ht="12" hidden="1" customHeight="1">
      <c r="B26" s="52"/>
      <c r="D26" s="49" t="s">
        <v>79</v>
      </c>
      <c r="L26" s="52"/>
    </row>
    <row r="27" spans="2:12" s="113" customFormat="1" ht="16.5" hidden="1" customHeight="1">
      <c r="B27" s="112"/>
      <c r="E27" s="277" t="s">
        <v>52</v>
      </c>
      <c r="F27" s="277"/>
      <c r="G27" s="277"/>
      <c r="H27" s="277"/>
      <c r="L27" s="112"/>
    </row>
    <row r="28" spans="2:12" s="53" customFormat="1" ht="6.95" hidden="1" customHeight="1">
      <c r="B28" s="52"/>
      <c r="L28" s="52"/>
    </row>
    <row r="29" spans="2:12" s="53" customFormat="1" ht="6.95" hidden="1" customHeight="1">
      <c r="B29" s="52"/>
      <c r="D29" s="74"/>
      <c r="E29" s="74"/>
      <c r="F29" s="74"/>
      <c r="G29" s="74"/>
      <c r="H29" s="74"/>
      <c r="I29" s="74"/>
      <c r="J29" s="74"/>
      <c r="K29" s="74"/>
      <c r="L29" s="52"/>
    </row>
    <row r="30" spans="2:12" s="53" customFormat="1" ht="25.35" hidden="1" customHeight="1">
      <c r="B30" s="52"/>
      <c r="D30" s="114" t="s">
        <v>81</v>
      </c>
      <c r="J30" s="88">
        <f>ROUND(J84, 2)</f>
        <v>6840.39</v>
      </c>
      <c r="L30" s="52"/>
    </row>
    <row r="31" spans="2:12" s="53" customFormat="1" ht="6.95" hidden="1" customHeight="1">
      <c r="B31" s="52"/>
      <c r="D31" s="74"/>
      <c r="E31" s="74"/>
      <c r="F31" s="74"/>
      <c r="G31" s="74"/>
      <c r="H31" s="74"/>
      <c r="I31" s="74"/>
      <c r="J31" s="74"/>
      <c r="K31" s="74"/>
      <c r="L31" s="52"/>
    </row>
    <row r="32" spans="2:12" s="53" customFormat="1" ht="14.45" hidden="1" customHeight="1">
      <c r="B32" s="52"/>
      <c r="F32" s="56" t="s">
        <v>83</v>
      </c>
      <c r="I32" s="56" t="s">
        <v>82</v>
      </c>
      <c r="J32" s="56" t="s">
        <v>84</v>
      </c>
      <c r="L32" s="52"/>
    </row>
    <row r="33" spans="2:12" s="53" customFormat="1" ht="14.45" hidden="1" customHeight="1">
      <c r="B33" s="52"/>
      <c r="D33" s="76" t="s">
        <v>85</v>
      </c>
      <c r="E33" s="49" t="s">
        <v>86</v>
      </c>
      <c r="F33" s="115">
        <f>ROUND((SUM(BE84:BE101)),  2)</f>
        <v>6840.39</v>
      </c>
      <c r="I33" s="116">
        <v>0.21</v>
      </c>
      <c r="J33" s="115">
        <f>ROUND(((SUM(BE84:BE101))*I33),  2)</f>
        <v>1436.48</v>
      </c>
      <c r="L33" s="52"/>
    </row>
    <row r="34" spans="2:12" s="53" customFormat="1" ht="14.45" hidden="1" customHeight="1">
      <c r="B34" s="52"/>
      <c r="E34" s="49" t="s">
        <v>87</v>
      </c>
      <c r="F34" s="115">
        <f>ROUND((SUM(BF84:BF101)),  2)</f>
        <v>0</v>
      </c>
      <c r="I34" s="116">
        <v>0.15</v>
      </c>
      <c r="J34" s="115">
        <f>ROUND(((SUM(BF84:BF101))*I34),  2)</f>
        <v>0</v>
      </c>
      <c r="L34" s="52"/>
    </row>
    <row r="35" spans="2:12" s="53" customFormat="1" ht="14.45" hidden="1" customHeight="1">
      <c r="B35" s="52"/>
      <c r="E35" s="49" t="s">
        <v>88</v>
      </c>
      <c r="F35" s="115">
        <f>ROUND((SUM(BG84:BG101)),  2)</f>
        <v>0</v>
      </c>
      <c r="I35" s="116">
        <v>0.21</v>
      </c>
      <c r="J35" s="115">
        <f>0</f>
        <v>0</v>
      </c>
      <c r="L35" s="52"/>
    </row>
    <row r="36" spans="2:12" s="53" customFormat="1" ht="14.45" hidden="1" customHeight="1">
      <c r="B36" s="52"/>
      <c r="E36" s="49" t="s">
        <v>89</v>
      </c>
      <c r="F36" s="115">
        <f>ROUND((SUM(BH84:BH101)),  2)</f>
        <v>0</v>
      </c>
      <c r="I36" s="116">
        <v>0.15</v>
      </c>
      <c r="J36" s="115">
        <f>0</f>
        <v>0</v>
      </c>
      <c r="L36" s="52"/>
    </row>
    <row r="37" spans="2:12" s="53" customFormat="1" ht="14.45" hidden="1" customHeight="1">
      <c r="B37" s="52"/>
      <c r="E37" s="49" t="s">
        <v>90</v>
      </c>
      <c r="F37" s="115">
        <f>ROUND((SUM(BI84:BI101)),  2)</f>
        <v>0</v>
      </c>
      <c r="I37" s="116">
        <v>0</v>
      </c>
      <c r="J37" s="115">
        <f>0</f>
        <v>0</v>
      </c>
      <c r="L37" s="52"/>
    </row>
    <row r="38" spans="2:12" s="53" customFormat="1" ht="6.95" hidden="1" customHeight="1">
      <c r="B38" s="52"/>
      <c r="L38" s="52"/>
    </row>
    <row r="39" spans="2:12" s="53" customFormat="1" ht="25.35" hidden="1" customHeight="1">
      <c r="B39" s="52"/>
      <c r="C39" s="117"/>
      <c r="D39" s="118" t="s">
        <v>91</v>
      </c>
      <c r="E39" s="78"/>
      <c r="F39" s="78"/>
      <c r="G39" s="119" t="s">
        <v>92</v>
      </c>
      <c r="H39" s="120" t="s">
        <v>93</v>
      </c>
      <c r="I39" s="78"/>
      <c r="J39" s="121">
        <f>SUM(J30:J37)</f>
        <v>8276.8700000000008</v>
      </c>
      <c r="K39" s="122"/>
      <c r="L39" s="52"/>
    </row>
    <row r="40" spans="2:12" s="53" customFormat="1" ht="14.45" hidden="1" customHeight="1">
      <c r="B40" s="63"/>
      <c r="C40" s="64"/>
      <c r="D40" s="64"/>
      <c r="E40" s="64"/>
      <c r="F40" s="64"/>
      <c r="G40" s="64"/>
      <c r="H40" s="64"/>
      <c r="I40" s="64"/>
      <c r="J40" s="64"/>
      <c r="K40" s="64"/>
      <c r="L40" s="52"/>
    </row>
    <row r="41" spans="2:12" hidden="1"/>
    <row r="42" spans="2:12" hidden="1"/>
    <row r="43" spans="2:12" hidden="1"/>
    <row r="44" spans="2:12" s="53" customFormat="1" ht="6.95" hidden="1" customHeight="1">
      <c r="B44" s="65"/>
      <c r="C44" s="66"/>
      <c r="D44" s="66"/>
      <c r="E44" s="66"/>
      <c r="F44" s="66"/>
      <c r="G44" s="66"/>
      <c r="H44" s="66"/>
      <c r="I44" s="66"/>
      <c r="J44" s="66"/>
      <c r="K44" s="66"/>
      <c r="L44" s="52"/>
    </row>
    <row r="45" spans="2:12" s="53" customFormat="1" ht="24.95" hidden="1" customHeight="1">
      <c r="B45" s="52"/>
      <c r="C45" s="44" t="s">
        <v>186</v>
      </c>
      <c r="L45" s="52"/>
    </row>
    <row r="46" spans="2:12" s="53" customFormat="1" ht="6.95" hidden="1" customHeight="1">
      <c r="B46" s="52"/>
      <c r="L46" s="52"/>
    </row>
    <row r="47" spans="2:12" s="53" customFormat="1" ht="12" hidden="1" customHeight="1">
      <c r="B47" s="52"/>
      <c r="C47" s="49" t="s">
        <v>64</v>
      </c>
      <c r="L47" s="52"/>
    </row>
    <row r="48" spans="2:12" s="53" customFormat="1" ht="16.5" hidden="1" customHeight="1">
      <c r="B48" s="52"/>
      <c r="E48" s="281" t="str">
        <f>E7</f>
        <v>Stavební úpravy Zahradního domu Teplice - ZL</v>
      </c>
      <c r="F48" s="282"/>
      <c r="G48" s="282"/>
      <c r="H48" s="282"/>
      <c r="L48" s="52"/>
    </row>
    <row r="49" spans="2:47" s="53" customFormat="1" ht="12" hidden="1" customHeight="1">
      <c r="B49" s="52"/>
      <c r="C49" s="49" t="s">
        <v>184</v>
      </c>
      <c r="L49" s="52"/>
    </row>
    <row r="50" spans="2:47" s="53" customFormat="1" ht="16.5" hidden="1" customHeight="1">
      <c r="B50" s="52"/>
      <c r="E50" s="271" t="str">
        <f>E9</f>
        <v>ZL - 06 - Zazdívka původních dveří do WC z kanceláře</v>
      </c>
      <c r="F50" s="283"/>
      <c r="G50" s="283"/>
      <c r="H50" s="283"/>
      <c r="L50" s="52"/>
    </row>
    <row r="51" spans="2:47" s="53" customFormat="1" ht="6.95" hidden="1" customHeight="1">
      <c r="B51" s="52"/>
      <c r="L51" s="52"/>
    </row>
    <row r="52" spans="2:47" s="53" customFormat="1" ht="12" hidden="1" customHeight="1">
      <c r="B52" s="52"/>
      <c r="C52" s="49" t="s">
        <v>68</v>
      </c>
      <c r="F52" s="47" t="str">
        <f>F12</f>
        <v xml:space="preserve"> </v>
      </c>
      <c r="I52" s="49" t="s">
        <v>70</v>
      </c>
      <c r="J52" s="73" t="str">
        <f>IF(J12="","",J12)</f>
        <v>22. 10. 2021</v>
      </c>
      <c r="L52" s="52"/>
    </row>
    <row r="53" spans="2:47" s="53" customFormat="1" ht="6.95" hidden="1" customHeight="1">
      <c r="B53" s="52"/>
      <c r="L53" s="52"/>
    </row>
    <row r="54" spans="2:47" s="53" customFormat="1" ht="15.2" hidden="1" customHeight="1">
      <c r="B54" s="52"/>
      <c r="C54" s="49" t="s">
        <v>72</v>
      </c>
      <c r="F54" s="47" t="str">
        <f>E15</f>
        <v xml:space="preserve"> </v>
      </c>
      <c r="I54" s="49" t="s">
        <v>76</v>
      </c>
      <c r="J54" s="50" t="str">
        <f>E21</f>
        <v xml:space="preserve"> </v>
      </c>
      <c r="L54" s="52"/>
    </row>
    <row r="55" spans="2:47" s="53" customFormat="1" ht="15.2" hidden="1" customHeight="1">
      <c r="B55" s="52"/>
      <c r="C55" s="49" t="s">
        <v>75</v>
      </c>
      <c r="F55" s="47" t="str">
        <f>IF(E18="","",E18)</f>
        <v>POHL cz, a.s.</v>
      </c>
      <c r="I55" s="49" t="s">
        <v>78</v>
      </c>
      <c r="J55" s="50" t="str">
        <f>E24</f>
        <v xml:space="preserve"> </v>
      </c>
      <c r="L55" s="52"/>
    </row>
    <row r="56" spans="2:47" s="53" customFormat="1" ht="10.35" hidden="1" customHeight="1">
      <c r="B56" s="52"/>
      <c r="L56" s="52"/>
    </row>
    <row r="57" spans="2:47" s="53" customFormat="1" ht="29.25" hidden="1" customHeight="1">
      <c r="B57" s="52"/>
      <c r="C57" s="123" t="s">
        <v>187</v>
      </c>
      <c r="D57" s="117"/>
      <c r="E57" s="117"/>
      <c r="F57" s="117"/>
      <c r="G57" s="117"/>
      <c r="H57" s="117"/>
      <c r="I57" s="117"/>
      <c r="J57" s="124" t="s">
        <v>188</v>
      </c>
      <c r="K57" s="117"/>
      <c r="L57" s="52"/>
    </row>
    <row r="58" spans="2:47" s="53" customFormat="1" ht="10.35" hidden="1" customHeight="1">
      <c r="B58" s="52"/>
      <c r="L58" s="52"/>
    </row>
    <row r="59" spans="2:47" s="53" customFormat="1" ht="22.9" hidden="1" customHeight="1">
      <c r="B59" s="52"/>
      <c r="C59" s="125" t="s">
        <v>113</v>
      </c>
      <c r="J59" s="88">
        <f>J84</f>
        <v>6840.39</v>
      </c>
      <c r="L59" s="52"/>
      <c r="AU59" s="40" t="s">
        <v>189</v>
      </c>
    </row>
    <row r="60" spans="2:47" s="127" customFormat="1" ht="24.95" hidden="1" customHeight="1">
      <c r="B60" s="126"/>
      <c r="D60" s="128" t="s">
        <v>190</v>
      </c>
      <c r="E60" s="129"/>
      <c r="F60" s="129"/>
      <c r="G60" s="129"/>
      <c r="H60" s="129"/>
      <c r="I60" s="129"/>
      <c r="J60" s="130">
        <f>J85</f>
        <v>6490.79</v>
      </c>
      <c r="L60" s="126"/>
    </row>
    <row r="61" spans="2:47" s="132" customFormat="1" ht="19.899999999999999" hidden="1" customHeight="1">
      <c r="B61" s="131"/>
      <c r="D61" s="133" t="s">
        <v>191</v>
      </c>
      <c r="E61" s="134"/>
      <c r="F61" s="134"/>
      <c r="G61" s="134"/>
      <c r="H61" s="134"/>
      <c r="I61" s="134"/>
      <c r="J61" s="135">
        <f>J86</f>
        <v>6079.8</v>
      </c>
      <c r="L61" s="131"/>
    </row>
    <row r="62" spans="2:47" s="132" customFormat="1" ht="19.899999999999999" hidden="1" customHeight="1">
      <c r="B62" s="131"/>
      <c r="D62" s="133" t="s">
        <v>344</v>
      </c>
      <c r="E62" s="134"/>
      <c r="F62" s="134"/>
      <c r="G62" s="134"/>
      <c r="H62" s="134"/>
      <c r="I62" s="134"/>
      <c r="J62" s="135">
        <f>J95</f>
        <v>410.99</v>
      </c>
      <c r="L62" s="131"/>
    </row>
    <row r="63" spans="2:47" s="127" customFormat="1" ht="24.95" hidden="1" customHeight="1">
      <c r="B63" s="126"/>
      <c r="D63" s="128" t="s">
        <v>194</v>
      </c>
      <c r="E63" s="129"/>
      <c r="F63" s="129"/>
      <c r="G63" s="129"/>
      <c r="H63" s="129"/>
      <c r="I63" s="129"/>
      <c r="J63" s="130">
        <f>J97</f>
        <v>349.6</v>
      </c>
      <c r="L63" s="126"/>
    </row>
    <row r="64" spans="2:47" s="132" customFormat="1" ht="19.899999999999999" hidden="1" customHeight="1">
      <c r="B64" s="131"/>
      <c r="D64" s="133" t="s">
        <v>196</v>
      </c>
      <c r="E64" s="134"/>
      <c r="F64" s="134"/>
      <c r="G64" s="134"/>
      <c r="H64" s="134"/>
      <c r="I64" s="134"/>
      <c r="J64" s="135">
        <f>J98</f>
        <v>349.6</v>
      </c>
      <c r="L64" s="131"/>
    </row>
    <row r="65" spans="2:12" s="53" customFormat="1" ht="21.75" hidden="1" customHeight="1">
      <c r="B65" s="52"/>
      <c r="L65" s="52"/>
    </row>
    <row r="66" spans="2:12" s="53" customFormat="1" ht="6.95" hidden="1" customHeight="1">
      <c r="B66" s="63"/>
      <c r="C66" s="64"/>
      <c r="D66" s="64"/>
      <c r="E66" s="64"/>
      <c r="F66" s="64"/>
      <c r="G66" s="64"/>
      <c r="H66" s="64"/>
      <c r="I66" s="64"/>
      <c r="J66" s="64"/>
      <c r="K66" s="64"/>
      <c r="L66" s="52"/>
    </row>
    <row r="67" spans="2:12" hidden="1"/>
    <row r="68" spans="2:12" hidden="1"/>
    <row r="69" spans="2:12" hidden="1"/>
    <row r="70" spans="2:12" s="53" customFormat="1" ht="6.95" customHeight="1">
      <c r="B70" s="65"/>
      <c r="C70" s="66"/>
      <c r="D70" s="66"/>
      <c r="E70" s="66"/>
      <c r="F70" s="66"/>
      <c r="G70" s="66"/>
      <c r="H70" s="66"/>
      <c r="I70" s="66"/>
      <c r="J70" s="66"/>
      <c r="K70" s="66"/>
      <c r="L70" s="52"/>
    </row>
    <row r="71" spans="2:12" s="53" customFormat="1" ht="24.95" customHeight="1">
      <c r="B71" s="52"/>
      <c r="C71" s="44" t="s">
        <v>197</v>
      </c>
      <c r="L71" s="52"/>
    </row>
    <row r="72" spans="2:12" s="53" customFormat="1" ht="6.95" customHeight="1">
      <c r="B72" s="52"/>
      <c r="L72" s="52"/>
    </row>
    <row r="73" spans="2:12" s="53" customFormat="1" ht="12" customHeight="1">
      <c r="B73" s="52"/>
      <c r="C73" s="49" t="s">
        <v>64</v>
      </c>
      <c r="L73" s="52"/>
    </row>
    <row r="74" spans="2:12" s="53" customFormat="1" ht="16.5" customHeight="1">
      <c r="B74" s="52"/>
      <c r="E74" s="281" t="str">
        <f>E7</f>
        <v>Stavební úpravy Zahradního domu Teplice - ZL</v>
      </c>
      <c r="F74" s="282"/>
      <c r="G74" s="282"/>
      <c r="H74" s="282"/>
      <c r="L74" s="52"/>
    </row>
    <row r="75" spans="2:12" s="53" customFormat="1" ht="12" customHeight="1">
      <c r="B75" s="52"/>
      <c r="C75" s="49" t="s">
        <v>184</v>
      </c>
      <c r="L75" s="52"/>
    </row>
    <row r="76" spans="2:12" s="53" customFormat="1" ht="16.5" customHeight="1">
      <c r="B76" s="52"/>
      <c r="E76" s="271" t="str">
        <f>E9</f>
        <v>ZL - 06 - Zazdívka původních dveří do WC z kanceláře</v>
      </c>
      <c r="F76" s="283"/>
      <c r="G76" s="283"/>
      <c r="H76" s="283"/>
      <c r="L76" s="52"/>
    </row>
    <row r="77" spans="2:12" s="53" customFormat="1" ht="6.95" customHeight="1">
      <c r="B77" s="52"/>
      <c r="L77" s="52"/>
    </row>
    <row r="78" spans="2:12" s="53" customFormat="1" ht="12" customHeight="1">
      <c r="B78" s="52"/>
      <c r="C78" s="49" t="s">
        <v>68</v>
      </c>
      <c r="F78" s="47" t="str">
        <f>F12</f>
        <v xml:space="preserve"> </v>
      </c>
      <c r="I78" s="49" t="s">
        <v>70</v>
      </c>
      <c r="J78" s="73" t="str">
        <f>IF(J12="","",J12)</f>
        <v>22. 10. 2021</v>
      </c>
      <c r="L78" s="52"/>
    </row>
    <row r="79" spans="2:12" s="53" customFormat="1" ht="6.95" customHeight="1">
      <c r="B79" s="52"/>
      <c r="L79" s="52"/>
    </row>
    <row r="80" spans="2:12" s="53" customFormat="1" ht="15.2" customHeight="1">
      <c r="B80" s="52"/>
      <c r="C80" s="49" t="s">
        <v>72</v>
      </c>
      <c r="F80" s="47" t="str">
        <f>E15</f>
        <v xml:space="preserve"> </v>
      </c>
      <c r="I80" s="49" t="s">
        <v>76</v>
      </c>
      <c r="J80" s="50" t="str">
        <f>E21</f>
        <v xml:space="preserve"> </v>
      </c>
      <c r="L80" s="52"/>
    </row>
    <row r="81" spans="2:65" s="53" customFormat="1" ht="15.2" customHeight="1">
      <c r="B81" s="52"/>
      <c r="C81" s="49" t="s">
        <v>75</v>
      </c>
      <c r="F81" s="47" t="str">
        <f>IF(E18="","",E18)</f>
        <v>POHL cz, a.s.</v>
      </c>
      <c r="I81" s="49" t="s">
        <v>78</v>
      </c>
      <c r="J81" s="50" t="str">
        <f>E24</f>
        <v xml:space="preserve"> </v>
      </c>
      <c r="L81" s="52"/>
    </row>
    <row r="82" spans="2:65" s="53" customFormat="1" ht="10.35" customHeight="1">
      <c r="B82" s="52"/>
      <c r="L82" s="52"/>
    </row>
    <row r="83" spans="2:65" s="141" customFormat="1" ht="29.25" customHeight="1">
      <c r="B83" s="136"/>
      <c r="C83" s="137" t="s">
        <v>198</v>
      </c>
      <c r="D83" s="138" t="s">
        <v>100</v>
      </c>
      <c r="E83" s="138" t="s">
        <v>96</v>
      </c>
      <c r="F83" s="138" t="s">
        <v>97</v>
      </c>
      <c r="G83" s="138" t="s">
        <v>199</v>
      </c>
      <c r="H83" s="138" t="s">
        <v>200</v>
      </c>
      <c r="I83" s="138" t="s">
        <v>201</v>
      </c>
      <c r="J83" s="139" t="s">
        <v>188</v>
      </c>
      <c r="K83" s="140" t="s">
        <v>202</v>
      </c>
      <c r="L83" s="136"/>
      <c r="M83" s="80" t="s">
        <v>52</v>
      </c>
      <c r="N83" s="81" t="s">
        <v>85</v>
      </c>
      <c r="O83" s="81" t="s">
        <v>203</v>
      </c>
      <c r="P83" s="81" t="s">
        <v>204</v>
      </c>
      <c r="Q83" s="81" t="s">
        <v>205</v>
      </c>
      <c r="R83" s="81" t="s">
        <v>206</v>
      </c>
      <c r="S83" s="81" t="s">
        <v>207</v>
      </c>
      <c r="T83" s="82" t="s">
        <v>208</v>
      </c>
    </row>
    <row r="84" spans="2:65" s="53" customFormat="1" ht="22.9" customHeight="1">
      <c r="B84" s="52"/>
      <c r="C84" s="86" t="s">
        <v>209</v>
      </c>
      <c r="J84" s="142">
        <f>BK84</f>
        <v>6840.39</v>
      </c>
      <c r="L84" s="52"/>
      <c r="M84" s="83"/>
      <c r="N84" s="74"/>
      <c r="O84" s="74"/>
      <c r="P84" s="143">
        <f>P85+P97</f>
        <v>0</v>
      </c>
      <c r="Q84" s="74"/>
      <c r="R84" s="143">
        <f>R85+R97</f>
        <v>0.31374000000000002</v>
      </c>
      <c r="S84" s="74"/>
      <c r="T84" s="144">
        <f>T85+T97</f>
        <v>0</v>
      </c>
      <c r="AT84" s="40" t="s">
        <v>114</v>
      </c>
      <c r="AU84" s="40" t="s">
        <v>189</v>
      </c>
      <c r="BK84" s="145">
        <f>BK85+BK97</f>
        <v>6840.39</v>
      </c>
    </row>
    <row r="85" spans="2:65" s="147" customFormat="1" ht="25.9" customHeight="1">
      <c r="B85" s="146"/>
      <c r="D85" s="148" t="s">
        <v>114</v>
      </c>
      <c r="E85" s="149" t="s">
        <v>210</v>
      </c>
      <c r="F85" s="149" t="s">
        <v>211</v>
      </c>
      <c r="J85" s="150">
        <f>BK85</f>
        <v>6490.79</v>
      </c>
      <c r="L85" s="146"/>
      <c r="M85" s="151"/>
      <c r="P85" s="152">
        <f>P86+P95</f>
        <v>0</v>
      </c>
      <c r="R85" s="152">
        <f>R86+R95</f>
        <v>0.31190000000000001</v>
      </c>
      <c r="T85" s="153">
        <f>T86+T95</f>
        <v>0</v>
      </c>
      <c r="AR85" s="148" t="s">
        <v>123</v>
      </c>
      <c r="AT85" s="154" t="s">
        <v>114</v>
      </c>
      <c r="AU85" s="154" t="s">
        <v>115</v>
      </c>
      <c r="AY85" s="148" t="s">
        <v>212</v>
      </c>
      <c r="BK85" s="155">
        <f>BK86+BK95</f>
        <v>6490.79</v>
      </c>
    </row>
    <row r="86" spans="2:65" s="147" customFormat="1" ht="22.9" customHeight="1">
      <c r="B86" s="146"/>
      <c r="D86" s="148" t="s">
        <v>114</v>
      </c>
      <c r="E86" s="156" t="s">
        <v>213</v>
      </c>
      <c r="F86" s="156" t="s">
        <v>214</v>
      </c>
      <c r="J86" s="157">
        <f>BK86</f>
        <v>6079.8</v>
      </c>
      <c r="L86" s="146"/>
      <c r="M86" s="151"/>
      <c r="P86" s="152">
        <f>SUM(P87:P94)</f>
        <v>0</v>
      </c>
      <c r="R86" s="152">
        <f>SUM(R87:R94)</f>
        <v>0.31190000000000001</v>
      </c>
      <c r="T86" s="153">
        <f>SUM(T87:T94)</f>
        <v>0</v>
      </c>
      <c r="AR86" s="148" t="s">
        <v>123</v>
      </c>
      <c r="AT86" s="154" t="s">
        <v>114</v>
      </c>
      <c r="AU86" s="154" t="s">
        <v>123</v>
      </c>
      <c r="AY86" s="148" t="s">
        <v>212</v>
      </c>
      <c r="BK86" s="155">
        <f>SUM(BK87:BK94)</f>
        <v>6079.8</v>
      </c>
    </row>
    <row r="87" spans="2:65" s="53" customFormat="1" ht="37.9" customHeight="1">
      <c r="B87" s="158"/>
      <c r="C87" s="159" t="s">
        <v>123</v>
      </c>
      <c r="D87" s="159" t="s">
        <v>215</v>
      </c>
      <c r="E87" s="160" t="s">
        <v>216</v>
      </c>
      <c r="F87" s="161" t="s">
        <v>217</v>
      </c>
      <c r="G87" s="162" t="s">
        <v>218</v>
      </c>
      <c r="H87" s="163">
        <v>2</v>
      </c>
      <c r="I87" s="164">
        <v>1730.5</v>
      </c>
      <c r="J87" s="164">
        <f>ROUND(I87*H87,2)</f>
        <v>3461</v>
      </c>
      <c r="K87" s="165"/>
      <c r="L87" s="52"/>
      <c r="M87" s="166" t="s">
        <v>52</v>
      </c>
      <c r="N87" s="167" t="s">
        <v>86</v>
      </c>
      <c r="O87" s="168">
        <v>0</v>
      </c>
      <c r="P87" s="168">
        <f>O87*H87</f>
        <v>0</v>
      </c>
      <c r="Q87" s="168">
        <v>0.10445</v>
      </c>
      <c r="R87" s="168">
        <f>Q87*H87</f>
        <v>0.2089</v>
      </c>
      <c r="S87" s="168">
        <v>0</v>
      </c>
      <c r="T87" s="169">
        <f>S87*H87</f>
        <v>0</v>
      </c>
      <c r="AR87" s="170" t="s">
        <v>219</v>
      </c>
      <c r="AT87" s="170" t="s">
        <v>215</v>
      </c>
      <c r="AU87" s="170" t="s">
        <v>125</v>
      </c>
      <c r="AY87" s="40" t="s">
        <v>212</v>
      </c>
      <c r="BE87" s="171">
        <f>IF(N87="základní",J87,0)</f>
        <v>3461</v>
      </c>
      <c r="BF87" s="171">
        <f>IF(N87="snížená",J87,0)</f>
        <v>0</v>
      </c>
      <c r="BG87" s="171">
        <f>IF(N87="zákl. přenesená",J87,0)</f>
        <v>0</v>
      </c>
      <c r="BH87" s="171">
        <f>IF(N87="sníž. přenesená",J87,0)</f>
        <v>0</v>
      </c>
      <c r="BI87" s="171">
        <f>IF(N87="nulová",J87,0)</f>
        <v>0</v>
      </c>
      <c r="BJ87" s="40" t="s">
        <v>123</v>
      </c>
      <c r="BK87" s="171">
        <f>ROUND(I87*H87,2)</f>
        <v>3461</v>
      </c>
      <c r="BL87" s="40" t="s">
        <v>219</v>
      </c>
      <c r="BM87" s="170" t="s">
        <v>345</v>
      </c>
    </row>
    <row r="88" spans="2:65" s="198" customFormat="1">
      <c r="B88" s="197"/>
      <c r="D88" s="177" t="s">
        <v>226</v>
      </c>
      <c r="E88" s="199" t="s">
        <v>52</v>
      </c>
      <c r="F88" s="200" t="s">
        <v>346</v>
      </c>
      <c r="H88" s="199" t="s">
        <v>52</v>
      </c>
      <c r="L88" s="197"/>
      <c r="M88" s="201"/>
      <c r="T88" s="202"/>
      <c r="AT88" s="199" t="s">
        <v>226</v>
      </c>
      <c r="AU88" s="199" t="s">
        <v>125</v>
      </c>
      <c r="AV88" s="198" t="s">
        <v>123</v>
      </c>
      <c r="AW88" s="198" t="s">
        <v>77</v>
      </c>
      <c r="AX88" s="198" t="s">
        <v>115</v>
      </c>
      <c r="AY88" s="199" t="s">
        <v>212</v>
      </c>
    </row>
    <row r="89" spans="2:65" s="176" customFormat="1">
      <c r="B89" s="175"/>
      <c r="D89" s="177" t="s">
        <v>226</v>
      </c>
      <c r="E89" s="178" t="s">
        <v>52</v>
      </c>
      <c r="F89" s="179" t="s">
        <v>347</v>
      </c>
      <c r="H89" s="180">
        <v>2</v>
      </c>
      <c r="L89" s="175"/>
      <c r="M89" s="181"/>
      <c r="T89" s="182"/>
      <c r="AT89" s="178" t="s">
        <v>226</v>
      </c>
      <c r="AU89" s="178" t="s">
        <v>125</v>
      </c>
      <c r="AV89" s="176" t="s">
        <v>125</v>
      </c>
      <c r="AW89" s="176" t="s">
        <v>77</v>
      </c>
      <c r="AX89" s="176" t="s">
        <v>123</v>
      </c>
      <c r="AY89" s="178" t="s">
        <v>212</v>
      </c>
    </row>
    <row r="90" spans="2:65" s="53" customFormat="1" ht="33" customHeight="1">
      <c r="B90" s="158"/>
      <c r="C90" s="159" t="s">
        <v>125</v>
      </c>
      <c r="D90" s="159" t="s">
        <v>215</v>
      </c>
      <c r="E90" s="160" t="s">
        <v>348</v>
      </c>
      <c r="F90" s="161" t="s">
        <v>349</v>
      </c>
      <c r="G90" s="162" t="s">
        <v>218</v>
      </c>
      <c r="H90" s="163">
        <v>4</v>
      </c>
      <c r="I90" s="164">
        <v>113.6</v>
      </c>
      <c r="J90" s="164">
        <f>ROUND(I90*H90,2)</f>
        <v>454.4</v>
      </c>
      <c r="K90" s="165"/>
      <c r="L90" s="52"/>
      <c r="M90" s="166" t="s">
        <v>52</v>
      </c>
      <c r="N90" s="167" t="s">
        <v>86</v>
      </c>
      <c r="O90" s="168">
        <v>0</v>
      </c>
      <c r="P90" s="168">
        <f>O90*H90</f>
        <v>0</v>
      </c>
      <c r="Q90" s="168">
        <v>7.3499999999999998E-3</v>
      </c>
      <c r="R90" s="168">
        <f>Q90*H90</f>
        <v>2.9399999999999999E-2</v>
      </c>
      <c r="S90" s="168">
        <v>0</v>
      </c>
      <c r="T90" s="169">
        <f>S90*H90</f>
        <v>0</v>
      </c>
      <c r="AR90" s="170" t="s">
        <v>219</v>
      </c>
      <c r="AT90" s="170" t="s">
        <v>215</v>
      </c>
      <c r="AU90" s="170" t="s">
        <v>125</v>
      </c>
      <c r="AY90" s="40" t="s">
        <v>212</v>
      </c>
      <c r="BE90" s="171">
        <f>IF(N90="základní",J90,0)</f>
        <v>454.4</v>
      </c>
      <c r="BF90" s="171">
        <f>IF(N90="snížená",J90,0)</f>
        <v>0</v>
      </c>
      <c r="BG90" s="171">
        <f>IF(N90="zákl. přenesená",J90,0)</f>
        <v>0</v>
      </c>
      <c r="BH90" s="171">
        <f>IF(N90="sníž. přenesená",J90,0)</f>
        <v>0</v>
      </c>
      <c r="BI90" s="171">
        <f>IF(N90="nulová",J90,0)</f>
        <v>0</v>
      </c>
      <c r="BJ90" s="40" t="s">
        <v>123</v>
      </c>
      <c r="BK90" s="171">
        <f>ROUND(I90*H90,2)</f>
        <v>454.4</v>
      </c>
      <c r="BL90" s="40" t="s">
        <v>219</v>
      </c>
      <c r="BM90" s="170" t="s">
        <v>350</v>
      </c>
    </row>
    <row r="91" spans="2:65" s="198" customFormat="1">
      <c r="B91" s="197"/>
      <c r="D91" s="177" t="s">
        <v>226</v>
      </c>
      <c r="E91" s="199" t="s">
        <v>52</v>
      </c>
      <c r="F91" s="200" t="s">
        <v>346</v>
      </c>
      <c r="H91" s="199" t="s">
        <v>52</v>
      </c>
      <c r="L91" s="197"/>
      <c r="M91" s="201"/>
      <c r="T91" s="202"/>
      <c r="AT91" s="199" t="s">
        <v>226</v>
      </c>
      <c r="AU91" s="199" t="s">
        <v>125</v>
      </c>
      <c r="AV91" s="198" t="s">
        <v>123</v>
      </c>
      <c r="AW91" s="198" t="s">
        <v>77</v>
      </c>
      <c r="AX91" s="198" t="s">
        <v>115</v>
      </c>
      <c r="AY91" s="199" t="s">
        <v>212</v>
      </c>
    </row>
    <row r="92" spans="2:65" s="176" customFormat="1">
      <c r="B92" s="175"/>
      <c r="D92" s="177" t="s">
        <v>226</v>
      </c>
      <c r="E92" s="178" t="s">
        <v>52</v>
      </c>
      <c r="F92" s="179" t="s">
        <v>351</v>
      </c>
      <c r="H92" s="180">
        <v>4</v>
      </c>
      <c r="L92" s="175"/>
      <c r="M92" s="181"/>
      <c r="T92" s="182"/>
      <c r="AT92" s="178" t="s">
        <v>226</v>
      </c>
      <c r="AU92" s="178" t="s">
        <v>125</v>
      </c>
      <c r="AV92" s="176" t="s">
        <v>125</v>
      </c>
      <c r="AW92" s="176" t="s">
        <v>77</v>
      </c>
      <c r="AX92" s="176" t="s">
        <v>123</v>
      </c>
      <c r="AY92" s="178" t="s">
        <v>212</v>
      </c>
    </row>
    <row r="93" spans="2:65" s="53" customFormat="1" ht="37.9" customHeight="1">
      <c r="B93" s="158"/>
      <c r="C93" s="159" t="s">
        <v>213</v>
      </c>
      <c r="D93" s="159" t="s">
        <v>215</v>
      </c>
      <c r="E93" s="160" t="s">
        <v>352</v>
      </c>
      <c r="F93" s="161" t="s">
        <v>353</v>
      </c>
      <c r="G93" s="162" t="s">
        <v>218</v>
      </c>
      <c r="H93" s="163">
        <v>4</v>
      </c>
      <c r="I93" s="164">
        <v>342.1</v>
      </c>
      <c r="J93" s="164">
        <f>ROUND(I93*H93,2)</f>
        <v>1368.4</v>
      </c>
      <c r="K93" s="165"/>
      <c r="L93" s="52"/>
      <c r="M93" s="166" t="s">
        <v>52</v>
      </c>
      <c r="N93" s="167" t="s">
        <v>86</v>
      </c>
      <c r="O93" s="168">
        <v>0</v>
      </c>
      <c r="P93" s="168">
        <f>O93*H93</f>
        <v>0</v>
      </c>
      <c r="Q93" s="168">
        <v>1.54E-2</v>
      </c>
      <c r="R93" s="168">
        <f>Q93*H93</f>
        <v>6.1600000000000002E-2</v>
      </c>
      <c r="S93" s="168">
        <v>0</v>
      </c>
      <c r="T93" s="169">
        <f>S93*H93</f>
        <v>0</v>
      </c>
      <c r="AR93" s="170" t="s">
        <v>219</v>
      </c>
      <c r="AT93" s="170" t="s">
        <v>215</v>
      </c>
      <c r="AU93" s="170" t="s">
        <v>125</v>
      </c>
      <c r="AY93" s="40" t="s">
        <v>212</v>
      </c>
      <c r="BE93" s="171">
        <f>IF(N93="základní",J93,0)</f>
        <v>1368.4</v>
      </c>
      <c r="BF93" s="171">
        <f>IF(N93="snížená",J93,0)</f>
        <v>0</v>
      </c>
      <c r="BG93" s="171">
        <f>IF(N93="zákl. přenesená",J93,0)</f>
        <v>0</v>
      </c>
      <c r="BH93" s="171">
        <f>IF(N93="sníž. přenesená",J93,0)</f>
        <v>0</v>
      </c>
      <c r="BI93" s="171">
        <f>IF(N93="nulová",J93,0)</f>
        <v>0</v>
      </c>
      <c r="BJ93" s="40" t="s">
        <v>123</v>
      </c>
      <c r="BK93" s="171">
        <f>ROUND(I93*H93,2)</f>
        <v>1368.4</v>
      </c>
      <c r="BL93" s="40" t="s">
        <v>219</v>
      </c>
      <c r="BM93" s="170" t="s">
        <v>354</v>
      </c>
    </row>
    <row r="94" spans="2:65" s="53" customFormat="1" ht="33" customHeight="1">
      <c r="B94" s="158"/>
      <c r="C94" s="159" t="s">
        <v>219</v>
      </c>
      <c r="D94" s="159" t="s">
        <v>215</v>
      </c>
      <c r="E94" s="160" t="s">
        <v>355</v>
      </c>
      <c r="F94" s="161" t="s">
        <v>356</v>
      </c>
      <c r="G94" s="162" t="s">
        <v>218</v>
      </c>
      <c r="H94" s="163">
        <v>4</v>
      </c>
      <c r="I94" s="164">
        <v>199</v>
      </c>
      <c r="J94" s="164">
        <f>ROUND(I94*H94,2)</f>
        <v>796</v>
      </c>
      <c r="K94" s="165"/>
      <c r="L94" s="52"/>
      <c r="M94" s="166" t="s">
        <v>52</v>
      </c>
      <c r="N94" s="167" t="s">
        <v>86</v>
      </c>
      <c r="O94" s="168">
        <v>0</v>
      </c>
      <c r="P94" s="168">
        <f>O94*H94</f>
        <v>0</v>
      </c>
      <c r="Q94" s="168">
        <v>3.0000000000000001E-3</v>
      </c>
      <c r="R94" s="168">
        <f>Q94*H94</f>
        <v>1.2E-2</v>
      </c>
      <c r="S94" s="168">
        <v>0</v>
      </c>
      <c r="T94" s="169">
        <f>S94*H94</f>
        <v>0</v>
      </c>
      <c r="AR94" s="170" t="s">
        <v>219</v>
      </c>
      <c r="AT94" s="170" t="s">
        <v>215</v>
      </c>
      <c r="AU94" s="170" t="s">
        <v>125</v>
      </c>
      <c r="AY94" s="40" t="s">
        <v>212</v>
      </c>
      <c r="BE94" s="171">
        <f>IF(N94="základní",J94,0)</f>
        <v>796</v>
      </c>
      <c r="BF94" s="171">
        <f>IF(N94="snížená",J94,0)</f>
        <v>0</v>
      </c>
      <c r="BG94" s="171">
        <f>IF(N94="zákl. přenesená",J94,0)</f>
        <v>0</v>
      </c>
      <c r="BH94" s="171">
        <f>IF(N94="sníž. přenesená",J94,0)</f>
        <v>0</v>
      </c>
      <c r="BI94" s="171">
        <f>IF(N94="nulová",J94,0)</f>
        <v>0</v>
      </c>
      <c r="BJ94" s="40" t="s">
        <v>123</v>
      </c>
      <c r="BK94" s="171">
        <f>ROUND(I94*H94,2)</f>
        <v>796</v>
      </c>
      <c r="BL94" s="40" t="s">
        <v>219</v>
      </c>
      <c r="BM94" s="170" t="s">
        <v>357</v>
      </c>
    </row>
    <row r="95" spans="2:65" s="147" customFormat="1" ht="22.9" customHeight="1">
      <c r="B95" s="146"/>
      <c r="D95" s="148" t="s">
        <v>114</v>
      </c>
      <c r="E95" s="156" t="s">
        <v>358</v>
      </c>
      <c r="F95" s="156" t="s">
        <v>359</v>
      </c>
      <c r="J95" s="157">
        <f>BK95</f>
        <v>410.99</v>
      </c>
      <c r="L95" s="146"/>
      <c r="M95" s="151"/>
      <c r="P95" s="152">
        <f>P96</f>
        <v>0</v>
      </c>
      <c r="R95" s="152">
        <f>R96</f>
        <v>0</v>
      </c>
      <c r="T95" s="153">
        <f>T96</f>
        <v>0</v>
      </c>
      <c r="AR95" s="148" t="s">
        <v>123</v>
      </c>
      <c r="AT95" s="154" t="s">
        <v>114</v>
      </c>
      <c r="AU95" s="154" t="s">
        <v>123</v>
      </c>
      <c r="AY95" s="148" t="s">
        <v>212</v>
      </c>
      <c r="BK95" s="155">
        <f>BK96</f>
        <v>410.99</v>
      </c>
    </row>
    <row r="96" spans="2:65" s="53" customFormat="1" ht="55.5" customHeight="1">
      <c r="B96" s="158"/>
      <c r="C96" s="159" t="s">
        <v>238</v>
      </c>
      <c r="D96" s="159" t="s">
        <v>215</v>
      </c>
      <c r="E96" s="160" t="s">
        <v>360</v>
      </c>
      <c r="F96" s="161" t="s">
        <v>361</v>
      </c>
      <c r="G96" s="162" t="s">
        <v>362</v>
      </c>
      <c r="H96" s="163">
        <v>0.314</v>
      </c>
      <c r="I96" s="164">
        <v>1308.9000000000001</v>
      </c>
      <c r="J96" s="164">
        <f>ROUND(I96*H96,2)</f>
        <v>410.99</v>
      </c>
      <c r="K96" s="165"/>
      <c r="L96" s="52"/>
      <c r="M96" s="166" t="s">
        <v>52</v>
      </c>
      <c r="N96" s="167" t="s">
        <v>86</v>
      </c>
      <c r="O96" s="168">
        <v>0</v>
      </c>
      <c r="P96" s="168">
        <f>O96*H96</f>
        <v>0</v>
      </c>
      <c r="Q96" s="168">
        <v>0</v>
      </c>
      <c r="R96" s="168">
        <f>Q96*H96</f>
        <v>0</v>
      </c>
      <c r="S96" s="168">
        <v>0</v>
      </c>
      <c r="T96" s="169">
        <f>S96*H96</f>
        <v>0</v>
      </c>
      <c r="AR96" s="170" t="s">
        <v>219</v>
      </c>
      <c r="AT96" s="170" t="s">
        <v>215</v>
      </c>
      <c r="AU96" s="170" t="s">
        <v>125</v>
      </c>
      <c r="AY96" s="40" t="s">
        <v>212</v>
      </c>
      <c r="BE96" s="171">
        <f>IF(N96="základní",J96,0)</f>
        <v>410.99</v>
      </c>
      <c r="BF96" s="171">
        <f>IF(N96="snížená",J96,0)</f>
        <v>0</v>
      </c>
      <c r="BG96" s="171">
        <f>IF(N96="zákl. přenesená",J96,0)</f>
        <v>0</v>
      </c>
      <c r="BH96" s="171">
        <f>IF(N96="sníž. přenesená",J96,0)</f>
        <v>0</v>
      </c>
      <c r="BI96" s="171">
        <f>IF(N96="nulová",J96,0)</f>
        <v>0</v>
      </c>
      <c r="BJ96" s="40" t="s">
        <v>123</v>
      </c>
      <c r="BK96" s="171">
        <f>ROUND(I96*H96,2)</f>
        <v>410.99</v>
      </c>
      <c r="BL96" s="40" t="s">
        <v>219</v>
      </c>
      <c r="BM96" s="170" t="s">
        <v>363</v>
      </c>
    </row>
    <row r="97" spans="2:65" s="147" customFormat="1" ht="25.9" customHeight="1">
      <c r="B97" s="146"/>
      <c r="D97" s="148" t="s">
        <v>114</v>
      </c>
      <c r="E97" s="149" t="s">
        <v>248</v>
      </c>
      <c r="F97" s="149" t="s">
        <v>249</v>
      </c>
      <c r="J97" s="150">
        <f>BK97</f>
        <v>349.6</v>
      </c>
      <c r="L97" s="146"/>
      <c r="M97" s="151"/>
      <c r="P97" s="152">
        <f>P98</f>
        <v>0</v>
      </c>
      <c r="R97" s="152">
        <f>R98</f>
        <v>1.8400000000000001E-3</v>
      </c>
      <c r="T97" s="153">
        <f>T98</f>
        <v>0</v>
      </c>
      <c r="AR97" s="148" t="s">
        <v>125</v>
      </c>
      <c r="AT97" s="154" t="s">
        <v>114</v>
      </c>
      <c r="AU97" s="154" t="s">
        <v>115</v>
      </c>
      <c r="AY97" s="148" t="s">
        <v>212</v>
      </c>
      <c r="BK97" s="155">
        <f>BK98</f>
        <v>349.6</v>
      </c>
    </row>
    <row r="98" spans="2:65" s="147" customFormat="1" ht="22.9" customHeight="1">
      <c r="B98" s="146"/>
      <c r="D98" s="148" t="s">
        <v>114</v>
      </c>
      <c r="E98" s="156" t="s">
        <v>262</v>
      </c>
      <c r="F98" s="156" t="s">
        <v>263</v>
      </c>
      <c r="J98" s="157">
        <f>BK98</f>
        <v>349.6</v>
      </c>
      <c r="L98" s="146"/>
      <c r="M98" s="151"/>
      <c r="P98" s="152">
        <f>SUM(P99:P101)</f>
        <v>0</v>
      </c>
      <c r="R98" s="152">
        <f>SUM(R99:R101)</f>
        <v>1.8400000000000001E-3</v>
      </c>
      <c r="T98" s="153">
        <f>SUM(T99:T101)</f>
        <v>0</v>
      </c>
      <c r="AR98" s="148" t="s">
        <v>125</v>
      </c>
      <c r="AT98" s="154" t="s">
        <v>114</v>
      </c>
      <c r="AU98" s="154" t="s">
        <v>123</v>
      </c>
      <c r="AY98" s="148" t="s">
        <v>212</v>
      </c>
      <c r="BK98" s="155">
        <f>SUM(BK99:BK101)</f>
        <v>349.6</v>
      </c>
    </row>
    <row r="99" spans="2:65" s="53" customFormat="1" ht="24.2" customHeight="1">
      <c r="B99" s="158"/>
      <c r="C99" s="159" t="s">
        <v>236</v>
      </c>
      <c r="D99" s="159" t="s">
        <v>215</v>
      </c>
      <c r="E99" s="160" t="s">
        <v>265</v>
      </c>
      <c r="F99" s="161" t="s">
        <v>266</v>
      </c>
      <c r="G99" s="162" t="s">
        <v>218</v>
      </c>
      <c r="H99" s="163">
        <v>4</v>
      </c>
      <c r="I99" s="164">
        <v>3.8</v>
      </c>
      <c r="J99" s="164">
        <f>ROUND(I99*H99,2)</f>
        <v>15.2</v>
      </c>
      <c r="K99" s="165"/>
      <c r="L99" s="52"/>
      <c r="M99" s="166" t="s">
        <v>52</v>
      </c>
      <c r="N99" s="167" t="s">
        <v>86</v>
      </c>
      <c r="O99" s="168">
        <v>0</v>
      </c>
      <c r="P99" s="168">
        <f>O99*H99</f>
        <v>0</v>
      </c>
      <c r="Q99" s="168">
        <v>0</v>
      </c>
      <c r="R99" s="168">
        <f>Q99*H99</f>
        <v>0</v>
      </c>
      <c r="S99" s="168">
        <v>0</v>
      </c>
      <c r="T99" s="169">
        <f>S99*H99</f>
        <v>0</v>
      </c>
      <c r="AR99" s="170" t="s">
        <v>255</v>
      </c>
      <c r="AT99" s="170" t="s">
        <v>215</v>
      </c>
      <c r="AU99" s="170" t="s">
        <v>125</v>
      </c>
      <c r="AY99" s="40" t="s">
        <v>212</v>
      </c>
      <c r="BE99" s="171">
        <f>IF(N99="základní",J99,0)</f>
        <v>15.2</v>
      </c>
      <c r="BF99" s="171">
        <f>IF(N99="snížená",J99,0)</f>
        <v>0</v>
      </c>
      <c r="BG99" s="171">
        <f>IF(N99="zákl. přenesená",J99,0)</f>
        <v>0</v>
      </c>
      <c r="BH99" s="171">
        <f>IF(N99="sníž. přenesená",J99,0)</f>
        <v>0</v>
      </c>
      <c r="BI99" s="171">
        <f>IF(N99="nulová",J99,0)</f>
        <v>0</v>
      </c>
      <c r="BJ99" s="40" t="s">
        <v>123</v>
      </c>
      <c r="BK99" s="171">
        <f>ROUND(I99*H99,2)</f>
        <v>15.2</v>
      </c>
      <c r="BL99" s="40" t="s">
        <v>255</v>
      </c>
      <c r="BM99" s="170" t="s">
        <v>364</v>
      </c>
    </row>
    <row r="100" spans="2:65" s="53" customFormat="1" ht="33" customHeight="1">
      <c r="B100" s="158"/>
      <c r="C100" s="159" t="s">
        <v>252</v>
      </c>
      <c r="D100" s="159" t="s">
        <v>215</v>
      </c>
      <c r="E100" s="160" t="s">
        <v>269</v>
      </c>
      <c r="F100" s="161" t="s">
        <v>270</v>
      </c>
      <c r="G100" s="162" t="s">
        <v>218</v>
      </c>
      <c r="H100" s="163">
        <v>4</v>
      </c>
      <c r="I100" s="164">
        <v>14.1</v>
      </c>
      <c r="J100" s="164">
        <f>ROUND(I100*H100,2)</f>
        <v>56.4</v>
      </c>
      <c r="K100" s="165"/>
      <c r="L100" s="52"/>
      <c r="M100" s="166" t="s">
        <v>52</v>
      </c>
      <c r="N100" s="167" t="s">
        <v>86</v>
      </c>
      <c r="O100" s="168">
        <v>0</v>
      </c>
      <c r="P100" s="168">
        <f>O100*H100</f>
        <v>0</v>
      </c>
      <c r="Q100" s="168">
        <v>2.0000000000000001E-4</v>
      </c>
      <c r="R100" s="168">
        <f>Q100*H100</f>
        <v>8.0000000000000004E-4</v>
      </c>
      <c r="S100" s="168">
        <v>0</v>
      </c>
      <c r="T100" s="169">
        <f>S100*H100</f>
        <v>0</v>
      </c>
      <c r="AR100" s="170" t="s">
        <v>255</v>
      </c>
      <c r="AT100" s="170" t="s">
        <v>215</v>
      </c>
      <c r="AU100" s="170" t="s">
        <v>125</v>
      </c>
      <c r="AY100" s="40" t="s">
        <v>212</v>
      </c>
      <c r="BE100" s="171">
        <f>IF(N100="základní",J100,0)</f>
        <v>56.4</v>
      </c>
      <c r="BF100" s="171">
        <f>IF(N100="snížená",J100,0)</f>
        <v>0</v>
      </c>
      <c r="BG100" s="171">
        <f>IF(N100="zákl. přenesená",J100,0)</f>
        <v>0</v>
      </c>
      <c r="BH100" s="171">
        <f>IF(N100="sníž. přenesená",J100,0)</f>
        <v>0</v>
      </c>
      <c r="BI100" s="171">
        <f>IF(N100="nulová",J100,0)</f>
        <v>0</v>
      </c>
      <c r="BJ100" s="40" t="s">
        <v>123</v>
      </c>
      <c r="BK100" s="171">
        <f>ROUND(I100*H100,2)</f>
        <v>56.4</v>
      </c>
      <c r="BL100" s="40" t="s">
        <v>255</v>
      </c>
      <c r="BM100" s="170" t="s">
        <v>365</v>
      </c>
    </row>
    <row r="101" spans="2:65" s="53" customFormat="1" ht="37.9" customHeight="1">
      <c r="B101" s="158"/>
      <c r="C101" s="159" t="s">
        <v>258</v>
      </c>
      <c r="D101" s="159" t="s">
        <v>215</v>
      </c>
      <c r="E101" s="160" t="s">
        <v>273</v>
      </c>
      <c r="F101" s="161" t="s">
        <v>274</v>
      </c>
      <c r="G101" s="162" t="s">
        <v>218</v>
      </c>
      <c r="H101" s="163">
        <v>4</v>
      </c>
      <c r="I101" s="164">
        <v>69.5</v>
      </c>
      <c r="J101" s="164">
        <f>ROUND(I101*H101,2)</f>
        <v>278</v>
      </c>
      <c r="K101" s="165"/>
      <c r="L101" s="52"/>
      <c r="M101" s="183" t="s">
        <v>52</v>
      </c>
      <c r="N101" s="184" t="s">
        <v>86</v>
      </c>
      <c r="O101" s="185">
        <v>0</v>
      </c>
      <c r="P101" s="185">
        <f>O101*H101</f>
        <v>0</v>
      </c>
      <c r="Q101" s="185">
        <v>2.5999999999999998E-4</v>
      </c>
      <c r="R101" s="185">
        <f>Q101*H101</f>
        <v>1.0399999999999999E-3</v>
      </c>
      <c r="S101" s="185">
        <v>0</v>
      </c>
      <c r="T101" s="186">
        <f>S101*H101</f>
        <v>0</v>
      </c>
      <c r="AR101" s="170" t="s">
        <v>255</v>
      </c>
      <c r="AT101" s="170" t="s">
        <v>215</v>
      </c>
      <c r="AU101" s="170" t="s">
        <v>125</v>
      </c>
      <c r="AY101" s="40" t="s">
        <v>212</v>
      </c>
      <c r="BE101" s="171">
        <f>IF(N101="základní",J101,0)</f>
        <v>278</v>
      </c>
      <c r="BF101" s="171">
        <f>IF(N101="snížená",J101,0)</f>
        <v>0</v>
      </c>
      <c r="BG101" s="171">
        <f>IF(N101="zákl. přenesená",J101,0)</f>
        <v>0</v>
      </c>
      <c r="BH101" s="171">
        <f>IF(N101="sníž. přenesená",J101,0)</f>
        <v>0</v>
      </c>
      <c r="BI101" s="171">
        <f>IF(N101="nulová",J101,0)</f>
        <v>0</v>
      </c>
      <c r="BJ101" s="40" t="s">
        <v>123</v>
      </c>
      <c r="BK101" s="171">
        <f>ROUND(I101*H101,2)</f>
        <v>278</v>
      </c>
      <c r="BL101" s="40" t="s">
        <v>255</v>
      </c>
      <c r="BM101" s="170" t="s">
        <v>366</v>
      </c>
    </row>
    <row r="102" spans="2:65" s="53" customFormat="1" ht="6.95" customHeight="1">
      <c r="B102" s="63"/>
      <c r="C102" s="64"/>
      <c r="D102" s="64"/>
      <c r="E102" s="64"/>
      <c r="F102" s="64"/>
      <c r="G102" s="64"/>
      <c r="H102" s="64"/>
      <c r="I102" s="64"/>
      <c r="J102" s="64"/>
      <c r="K102" s="64"/>
      <c r="L102" s="52"/>
    </row>
  </sheetData>
  <autoFilter ref="C83:K101"/>
  <mergeCells count="8">
    <mergeCell ref="E74:H74"/>
    <mergeCell ref="E76:H76"/>
    <mergeCell ref="L2:V2"/>
    <mergeCell ref="E7:H7"/>
    <mergeCell ref="E9:H9"/>
    <mergeCell ref="E27:H27"/>
    <mergeCell ref="E48:H48"/>
    <mergeCell ref="E50:H50"/>
  </mergeCells>
  <pageMargins left="0.39374999999999999" right="0.39374999999999999" top="0.39374999999999999" bottom="0.39374999999999999" header="0" footer="0"/>
  <pageSetup paperSize="9" scale="81" fitToHeight="100" orientation="portrait" blackAndWhite="1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BM123"/>
  <sheetViews>
    <sheetView showGridLines="0" workbookViewId="0">
      <selection activeCell="J59" sqref="J59:AF59"/>
    </sheetView>
  </sheetViews>
  <sheetFormatPr defaultRowHeight="11.25"/>
  <cols>
    <col min="1" max="1" width="7.140625" style="39" customWidth="1"/>
    <col min="2" max="2" width="1" style="39" customWidth="1"/>
    <col min="3" max="3" width="3.5703125" style="39" customWidth="1"/>
    <col min="4" max="4" width="3.7109375" style="39" customWidth="1"/>
    <col min="5" max="5" width="14.7109375" style="39" customWidth="1"/>
    <col min="6" max="6" width="43.5703125" style="39" customWidth="1"/>
    <col min="7" max="7" width="6.42578125" style="39" customWidth="1"/>
    <col min="8" max="8" width="12" style="39" customWidth="1"/>
    <col min="9" max="9" width="13.5703125" style="39" customWidth="1"/>
    <col min="10" max="10" width="19.140625" style="39" customWidth="1"/>
    <col min="11" max="11" width="19.140625" style="39" hidden="1" customWidth="1"/>
    <col min="12" max="12" width="8" style="39" customWidth="1"/>
    <col min="13" max="13" width="9.28515625" style="39" hidden="1" customWidth="1"/>
    <col min="14" max="14" width="9.140625" style="39"/>
    <col min="15" max="20" width="12.140625" style="39" hidden="1" customWidth="1"/>
    <col min="21" max="21" width="14" style="39" hidden="1" customWidth="1"/>
    <col min="22" max="22" width="10.5703125" style="39" customWidth="1"/>
    <col min="23" max="23" width="14" style="39" customWidth="1"/>
    <col min="24" max="24" width="10.5703125" style="39" customWidth="1"/>
    <col min="25" max="25" width="12.85546875" style="39" customWidth="1"/>
    <col min="26" max="26" width="9.42578125" style="39" customWidth="1"/>
    <col min="27" max="27" width="12.85546875" style="39" customWidth="1"/>
    <col min="28" max="28" width="14" style="39" customWidth="1"/>
    <col min="29" max="29" width="9.42578125" style="39" customWidth="1"/>
    <col min="30" max="30" width="12.85546875" style="39" customWidth="1"/>
    <col min="31" max="31" width="14" style="39" customWidth="1"/>
    <col min="32" max="16384" width="9.140625" style="39"/>
  </cols>
  <sheetData>
    <row r="2" spans="2:46" ht="36.950000000000003" customHeight="1">
      <c r="L2" s="273" t="s">
        <v>55</v>
      </c>
      <c r="M2" s="274"/>
      <c r="N2" s="274"/>
      <c r="O2" s="274"/>
      <c r="P2" s="274"/>
      <c r="Q2" s="274"/>
      <c r="R2" s="274"/>
      <c r="S2" s="274"/>
      <c r="T2" s="274"/>
      <c r="U2" s="274"/>
      <c r="V2" s="274"/>
      <c r="AT2" s="40" t="s">
        <v>143</v>
      </c>
    </row>
    <row r="3" spans="2:46" ht="6.95" hidden="1" customHeight="1">
      <c r="B3" s="41"/>
      <c r="C3" s="42"/>
      <c r="D3" s="42"/>
      <c r="E3" s="42"/>
      <c r="F3" s="42"/>
      <c r="G3" s="42"/>
      <c r="H3" s="42"/>
      <c r="I3" s="42"/>
      <c r="J3" s="42"/>
      <c r="K3" s="42"/>
      <c r="L3" s="43"/>
      <c r="AT3" s="40" t="s">
        <v>125</v>
      </c>
    </row>
    <row r="4" spans="2:46" ht="24.95" hidden="1" customHeight="1">
      <c r="B4" s="43"/>
      <c r="D4" s="44" t="s">
        <v>183</v>
      </c>
      <c r="L4" s="43"/>
      <c r="M4" s="111" t="s">
        <v>60</v>
      </c>
      <c r="AT4" s="40" t="s">
        <v>53</v>
      </c>
    </row>
    <row r="5" spans="2:46" ht="6.95" hidden="1" customHeight="1">
      <c r="B5" s="43"/>
      <c r="L5" s="43"/>
    </row>
    <row r="6" spans="2:46" ht="12" hidden="1" customHeight="1">
      <c r="B6" s="43"/>
      <c r="D6" s="49" t="s">
        <v>64</v>
      </c>
      <c r="L6" s="43"/>
    </row>
    <row r="7" spans="2:46" ht="16.5" hidden="1" customHeight="1">
      <c r="B7" s="43"/>
      <c r="E7" s="281" t="str">
        <f>'Rekapitulace stavby'!K6</f>
        <v>Stavební úpravy Zahradního domu Teplice - ZL</v>
      </c>
      <c r="F7" s="282"/>
      <c r="G7" s="282"/>
      <c r="H7" s="282"/>
      <c r="L7" s="43"/>
    </row>
    <row r="8" spans="2:46" s="53" customFormat="1" ht="12" hidden="1" customHeight="1">
      <c r="B8" s="52"/>
      <c r="D8" s="49" t="s">
        <v>184</v>
      </c>
      <c r="L8" s="52"/>
    </row>
    <row r="9" spans="2:46" s="53" customFormat="1" ht="16.5" hidden="1" customHeight="1">
      <c r="B9" s="52"/>
      <c r="E9" s="271" t="s">
        <v>367</v>
      </c>
      <c r="F9" s="283"/>
      <c r="G9" s="283"/>
      <c r="H9" s="283"/>
      <c r="L9" s="52"/>
    </row>
    <row r="10" spans="2:46" s="53" customFormat="1" hidden="1">
      <c r="B10" s="52"/>
      <c r="L10" s="52"/>
    </row>
    <row r="11" spans="2:46" s="53" customFormat="1" ht="12" hidden="1" customHeight="1">
      <c r="B11" s="52"/>
      <c r="D11" s="49" t="s">
        <v>66</v>
      </c>
      <c r="F11" s="47" t="s">
        <v>52</v>
      </c>
      <c r="I11" s="49" t="s">
        <v>67</v>
      </c>
      <c r="J11" s="47" t="s">
        <v>52</v>
      </c>
      <c r="L11" s="52"/>
    </row>
    <row r="12" spans="2:46" s="53" customFormat="1" ht="12" hidden="1" customHeight="1">
      <c r="B12" s="52"/>
      <c r="D12" s="49" t="s">
        <v>68</v>
      </c>
      <c r="F12" s="47" t="s">
        <v>69</v>
      </c>
      <c r="I12" s="49" t="s">
        <v>70</v>
      </c>
      <c r="J12" s="73" t="str">
        <f>'Rekapitulace stavby'!AN8</f>
        <v>22. 10. 2021</v>
      </c>
      <c r="L12" s="52"/>
    </row>
    <row r="13" spans="2:46" s="53" customFormat="1" ht="10.9" hidden="1" customHeight="1">
      <c r="B13" s="52"/>
      <c r="L13" s="52"/>
    </row>
    <row r="14" spans="2:46" s="53" customFormat="1" ht="12" hidden="1" customHeight="1">
      <c r="B14" s="52"/>
      <c r="D14" s="49" t="s">
        <v>72</v>
      </c>
      <c r="I14" s="49" t="s">
        <v>73</v>
      </c>
      <c r="J14" s="47" t="s">
        <v>52</v>
      </c>
      <c r="L14" s="52"/>
    </row>
    <row r="15" spans="2:46" s="53" customFormat="1" ht="18" hidden="1" customHeight="1">
      <c r="B15" s="52"/>
      <c r="E15" s="47" t="s">
        <v>69</v>
      </c>
      <c r="I15" s="49" t="s">
        <v>74</v>
      </c>
      <c r="J15" s="47" t="s">
        <v>52</v>
      </c>
      <c r="L15" s="52"/>
    </row>
    <row r="16" spans="2:46" s="53" customFormat="1" ht="6.95" hidden="1" customHeight="1">
      <c r="B16" s="52"/>
      <c r="L16" s="52"/>
    </row>
    <row r="17" spans="2:12" s="53" customFormat="1" ht="12" hidden="1" customHeight="1">
      <c r="B17" s="52"/>
      <c r="D17" s="49" t="s">
        <v>75</v>
      </c>
      <c r="I17" s="49" t="s">
        <v>73</v>
      </c>
      <c r="J17" s="47" t="s">
        <v>52</v>
      </c>
      <c r="L17" s="52"/>
    </row>
    <row r="18" spans="2:12" s="53" customFormat="1" ht="18" hidden="1" customHeight="1">
      <c r="B18" s="52"/>
      <c r="E18" s="47" t="s">
        <v>41</v>
      </c>
      <c r="I18" s="49" t="s">
        <v>74</v>
      </c>
      <c r="J18" s="47" t="s">
        <v>52</v>
      </c>
      <c r="L18" s="52"/>
    </row>
    <row r="19" spans="2:12" s="53" customFormat="1" ht="6.95" hidden="1" customHeight="1">
      <c r="B19" s="52"/>
      <c r="L19" s="52"/>
    </row>
    <row r="20" spans="2:12" s="53" customFormat="1" ht="12" hidden="1" customHeight="1">
      <c r="B20" s="52"/>
      <c r="D20" s="49" t="s">
        <v>76</v>
      </c>
      <c r="I20" s="49" t="s">
        <v>73</v>
      </c>
      <c r="J20" s="47" t="s">
        <v>52</v>
      </c>
      <c r="L20" s="52"/>
    </row>
    <row r="21" spans="2:12" s="53" customFormat="1" ht="18" hidden="1" customHeight="1">
      <c r="B21" s="52"/>
      <c r="E21" s="47" t="s">
        <v>69</v>
      </c>
      <c r="I21" s="49" t="s">
        <v>74</v>
      </c>
      <c r="J21" s="47" t="s">
        <v>52</v>
      </c>
      <c r="L21" s="52"/>
    </row>
    <row r="22" spans="2:12" s="53" customFormat="1" ht="6.95" hidden="1" customHeight="1">
      <c r="B22" s="52"/>
      <c r="L22" s="52"/>
    </row>
    <row r="23" spans="2:12" s="53" customFormat="1" ht="12" hidden="1" customHeight="1">
      <c r="B23" s="52"/>
      <c r="D23" s="49" t="s">
        <v>78</v>
      </c>
      <c r="I23" s="49" t="s">
        <v>73</v>
      </c>
      <c r="J23" s="47" t="s">
        <v>52</v>
      </c>
      <c r="L23" s="52"/>
    </row>
    <row r="24" spans="2:12" s="53" customFormat="1" ht="18" hidden="1" customHeight="1">
      <c r="B24" s="52"/>
      <c r="E24" s="47" t="s">
        <v>69</v>
      </c>
      <c r="I24" s="49" t="s">
        <v>74</v>
      </c>
      <c r="J24" s="47" t="s">
        <v>52</v>
      </c>
      <c r="L24" s="52"/>
    </row>
    <row r="25" spans="2:12" s="53" customFormat="1" ht="6.95" hidden="1" customHeight="1">
      <c r="B25" s="52"/>
      <c r="L25" s="52"/>
    </row>
    <row r="26" spans="2:12" s="53" customFormat="1" ht="12" hidden="1" customHeight="1">
      <c r="B26" s="52"/>
      <c r="D26" s="49" t="s">
        <v>79</v>
      </c>
      <c r="L26" s="52"/>
    </row>
    <row r="27" spans="2:12" s="113" customFormat="1" ht="16.5" hidden="1" customHeight="1">
      <c r="B27" s="112"/>
      <c r="E27" s="277" t="s">
        <v>52</v>
      </c>
      <c r="F27" s="277"/>
      <c r="G27" s="277"/>
      <c r="H27" s="277"/>
      <c r="L27" s="112"/>
    </row>
    <row r="28" spans="2:12" s="53" customFormat="1" ht="6.95" hidden="1" customHeight="1">
      <c r="B28" s="52"/>
      <c r="L28" s="52"/>
    </row>
    <row r="29" spans="2:12" s="53" customFormat="1" ht="6.95" hidden="1" customHeight="1">
      <c r="B29" s="52"/>
      <c r="D29" s="74"/>
      <c r="E29" s="74"/>
      <c r="F29" s="74"/>
      <c r="G29" s="74"/>
      <c r="H29" s="74"/>
      <c r="I29" s="74"/>
      <c r="J29" s="74"/>
      <c r="K29" s="74"/>
      <c r="L29" s="52"/>
    </row>
    <row r="30" spans="2:12" s="53" customFormat="1" ht="25.35" hidden="1" customHeight="1">
      <c r="B30" s="52"/>
      <c r="D30" s="114" t="s">
        <v>81</v>
      </c>
      <c r="J30" s="88">
        <f>ROUND(J90, 2)</f>
        <v>140815.34</v>
      </c>
      <c r="L30" s="52"/>
    </row>
    <row r="31" spans="2:12" s="53" customFormat="1" ht="6.95" hidden="1" customHeight="1">
      <c r="B31" s="52"/>
      <c r="D31" s="74"/>
      <c r="E31" s="74"/>
      <c r="F31" s="74"/>
      <c r="G31" s="74"/>
      <c r="H31" s="74"/>
      <c r="I31" s="74"/>
      <c r="J31" s="74"/>
      <c r="K31" s="74"/>
      <c r="L31" s="52"/>
    </row>
    <row r="32" spans="2:12" s="53" customFormat="1" ht="14.45" hidden="1" customHeight="1">
      <c r="B32" s="52"/>
      <c r="F32" s="56" t="s">
        <v>83</v>
      </c>
      <c r="I32" s="56" t="s">
        <v>82</v>
      </c>
      <c r="J32" s="56" t="s">
        <v>84</v>
      </c>
      <c r="L32" s="52"/>
    </row>
    <row r="33" spans="2:12" s="53" customFormat="1" ht="14.45" hidden="1" customHeight="1">
      <c r="B33" s="52"/>
      <c r="D33" s="76" t="s">
        <v>85</v>
      </c>
      <c r="E33" s="49" t="s">
        <v>86</v>
      </c>
      <c r="F33" s="115">
        <f>ROUND((SUM(BE90:BE122)),  2)</f>
        <v>140815.34</v>
      </c>
      <c r="I33" s="116">
        <v>0.21</v>
      </c>
      <c r="J33" s="115">
        <f>ROUND(((SUM(BE90:BE122))*I33),  2)</f>
        <v>29571.22</v>
      </c>
      <c r="L33" s="52"/>
    </row>
    <row r="34" spans="2:12" s="53" customFormat="1" ht="14.45" hidden="1" customHeight="1">
      <c r="B34" s="52"/>
      <c r="E34" s="49" t="s">
        <v>87</v>
      </c>
      <c r="F34" s="115">
        <f>ROUND((SUM(BF90:BF122)),  2)</f>
        <v>0</v>
      </c>
      <c r="I34" s="116">
        <v>0.15</v>
      </c>
      <c r="J34" s="115">
        <f>ROUND(((SUM(BF90:BF122))*I34),  2)</f>
        <v>0</v>
      </c>
      <c r="L34" s="52"/>
    </row>
    <row r="35" spans="2:12" s="53" customFormat="1" ht="14.45" hidden="1" customHeight="1">
      <c r="B35" s="52"/>
      <c r="E35" s="49" t="s">
        <v>88</v>
      </c>
      <c r="F35" s="115">
        <f>ROUND((SUM(BG90:BG122)),  2)</f>
        <v>0</v>
      </c>
      <c r="I35" s="116">
        <v>0.21</v>
      </c>
      <c r="J35" s="115">
        <f>0</f>
        <v>0</v>
      </c>
      <c r="L35" s="52"/>
    </row>
    <row r="36" spans="2:12" s="53" customFormat="1" ht="14.45" hidden="1" customHeight="1">
      <c r="B36" s="52"/>
      <c r="E36" s="49" t="s">
        <v>89</v>
      </c>
      <c r="F36" s="115">
        <f>ROUND((SUM(BH90:BH122)),  2)</f>
        <v>0</v>
      </c>
      <c r="I36" s="116">
        <v>0.15</v>
      </c>
      <c r="J36" s="115">
        <f>0</f>
        <v>0</v>
      </c>
      <c r="L36" s="52"/>
    </row>
    <row r="37" spans="2:12" s="53" customFormat="1" ht="14.45" hidden="1" customHeight="1">
      <c r="B37" s="52"/>
      <c r="E37" s="49" t="s">
        <v>90</v>
      </c>
      <c r="F37" s="115">
        <f>ROUND((SUM(BI90:BI122)),  2)</f>
        <v>0</v>
      </c>
      <c r="I37" s="116">
        <v>0</v>
      </c>
      <c r="J37" s="115">
        <f>0</f>
        <v>0</v>
      </c>
      <c r="L37" s="52"/>
    </row>
    <row r="38" spans="2:12" s="53" customFormat="1" ht="6.95" hidden="1" customHeight="1">
      <c r="B38" s="52"/>
      <c r="L38" s="52"/>
    </row>
    <row r="39" spans="2:12" s="53" customFormat="1" ht="25.35" hidden="1" customHeight="1">
      <c r="B39" s="52"/>
      <c r="C39" s="117"/>
      <c r="D39" s="118" t="s">
        <v>91</v>
      </c>
      <c r="E39" s="78"/>
      <c r="F39" s="78"/>
      <c r="G39" s="119" t="s">
        <v>92</v>
      </c>
      <c r="H39" s="120" t="s">
        <v>93</v>
      </c>
      <c r="I39" s="78"/>
      <c r="J39" s="121">
        <f>SUM(J30:J37)</f>
        <v>170386.56</v>
      </c>
      <c r="K39" s="122"/>
      <c r="L39" s="52"/>
    </row>
    <row r="40" spans="2:12" s="53" customFormat="1" ht="14.45" hidden="1" customHeight="1">
      <c r="B40" s="63"/>
      <c r="C40" s="64"/>
      <c r="D40" s="64"/>
      <c r="E40" s="64"/>
      <c r="F40" s="64"/>
      <c r="G40" s="64"/>
      <c r="H40" s="64"/>
      <c r="I40" s="64"/>
      <c r="J40" s="64"/>
      <c r="K40" s="64"/>
      <c r="L40" s="52"/>
    </row>
    <row r="41" spans="2:12" hidden="1"/>
    <row r="42" spans="2:12" hidden="1"/>
    <row r="43" spans="2:12" hidden="1"/>
    <row r="44" spans="2:12" s="53" customFormat="1" ht="6.95" hidden="1" customHeight="1">
      <c r="B44" s="65"/>
      <c r="C44" s="66"/>
      <c r="D44" s="66"/>
      <c r="E44" s="66"/>
      <c r="F44" s="66"/>
      <c r="G44" s="66"/>
      <c r="H44" s="66"/>
      <c r="I44" s="66"/>
      <c r="J44" s="66"/>
      <c r="K44" s="66"/>
      <c r="L44" s="52"/>
    </row>
    <row r="45" spans="2:12" s="53" customFormat="1" ht="24.95" hidden="1" customHeight="1">
      <c r="B45" s="52"/>
      <c r="C45" s="44" t="s">
        <v>186</v>
      </c>
      <c r="L45" s="52"/>
    </row>
    <row r="46" spans="2:12" s="53" customFormat="1" ht="6.95" hidden="1" customHeight="1">
      <c r="B46" s="52"/>
      <c r="L46" s="52"/>
    </row>
    <row r="47" spans="2:12" s="53" customFormat="1" ht="12" hidden="1" customHeight="1">
      <c r="B47" s="52"/>
      <c r="C47" s="49" t="s">
        <v>64</v>
      </c>
      <c r="L47" s="52"/>
    </row>
    <row r="48" spans="2:12" s="53" customFormat="1" ht="16.5" hidden="1" customHeight="1">
      <c r="B48" s="52"/>
      <c r="E48" s="281" t="str">
        <f>E7</f>
        <v>Stavební úpravy Zahradního domu Teplice - ZL</v>
      </c>
      <c r="F48" s="282"/>
      <c r="G48" s="282"/>
      <c r="H48" s="282"/>
      <c r="L48" s="52"/>
    </row>
    <row r="49" spans="2:47" s="53" customFormat="1" ht="12" hidden="1" customHeight="1">
      <c r="B49" s="52"/>
      <c r="C49" s="49" t="s">
        <v>184</v>
      </c>
      <c r="L49" s="52"/>
    </row>
    <row r="50" spans="2:47" s="53" customFormat="1" ht="16.5" hidden="1" customHeight="1">
      <c r="B50" s="52"/>
      <c r="E50" s="271" t="str">
        <f>E9</f>
        <v>ZL - 07 - Demontáž podpůrné konstrukce schodiště</v>
      </c>
      <c r="F50" s="283"/>
      <c r="G50" s="283"/>
      <c r="H50" s="283"/>
      <c r="L50" s="52"/>
    </row>
    <row r="51" spans="2:47" s="53" customFormat="1" ht="6.95" hidden="1" customHeight="1">
      <c r="B51" s="52"/>
      <c r="L51" s="52"/>
    </row>
    <row r="52" spans="2:47" s="53" customFormat="1" ht="12" hidden="1" customHeight="1">
      <c r="B52" s="52"/>
      <c r="C52" s="49" t="s">
        <v>68</v>
      </c>
      <c r="F52" s="47" t="str">
        <f>F12</f>
        <v xml:space="preserve"> </v>
      </c>
      <c r="I52" s="49" t="s">
        <v>70</v>
      </c>
      <c r="J52" s="73" t="str">
        <f>IF(J12="","",J12)</f>
        <v>22. 10. 2021</v>
      </c>
      <c r="L52" s="52"/>
    </row>
    <row r="53" spans="2:47" s="53" customFormat="1" ht="6.95" hidden="1" customHeight="1">
      <c r="B53" s="52"/>
      <c r="L53" s="52"/>
    </row>
    <row r="54" spans="2:47" s="53" customFormat="1" ht="15.2" hidden="1" customHeight="1">
      <c r="B54" s="52"/>
      <c r="C54" s="49" t="s">
        <v>72</v>
      </c>
      <c r="F54" s="47" t="str">
        <f>E15</f>
        <v xml:space="preserve"> </v>
      </c>
      <c r="I54" s="49" t="s">
        <v>76</v>
      </c>
      <c r="J54" s="50" t="str">
        <f>E21</f>
        <v xml:space="preserve"> </v>
      </c>
      <c r="L54" s="52"/>
    </row>
    <row r="55" spans="2:47" s="53" customFormat="1" ht="15.2" hidden="1" customHeight="1">
      <c r="B55" s="52"/>
      <c r="C55" s="49" t="s">
        <v>75</v>
      </c>
      <c r="F55" s="47" t="str">
        <f>IF(E18="","",E18)</f>
        <v>POHL cz, a.s.</v>
      </c>
      <c r="I55" s="49" t="s">
        <v>78</v>
      </c>
      <c r="J55" s="50" t="str">
        <f>E24</f>
        <v xml:space="preserve"> </v>
      </c>
      <c r="L55" s="52"/>
    </row>
    <row r="56" spans="2:47" s="53" customFormat="1" ht="10.35" hidden="1" customHeight="1">
      <c r="B56" s="52"/>
      <c r="L56" s="52"/>
    </row>
    <row r="57" spans="2:47" s="53" customFormat="1" ht="29.25" hidden="1" customHeight="1">
      <c r="B57" s="52"/>
      <c r="C57" s="123" t="s">
        <v>187</v>
      </c>
      <c r="D57" s="117"/>
      <c r="E57" s="117"/>
      <c r="F57" s="117"/>
      <c r="G57" s="117"/>
      <c r="H57" s="117"/>
      <c r="I57" s="117"/>
      <c r="J57" s="124" t="s">
        <v>188</v>
      </c>
      <c r="K57" s="117"/>
      <c r="L57" s="52"/>
    </row>
    <row r="58" spans="2:47" s="53" customFormat="1" ht="10.35" hidden="1" customHeight="1">
      <c r="B58" s="52"/>
      <c r="L58" s="52"/>
    </row>
    <row r="59" spans="2:47" s="53" customFormat="1" ht="22.9" hidden="1" customHeight="1">
      <c r="B59" s="52"/>
      <c r="C59" s="125" t="s">
        <v>113</v>
      </c>
      <c r="J59" s="88">
        <f>J90</f>
        <v>140815.34000000003</v>
      </c>
      <c r="L59" s="52"/>
      <c r="AU59" s="40" t="s">
        <v>189</v>
      </c>
    </row>
    <row r="60" spans="2:47" s="127" customFormat="1" ht="24.95" hidden="1" customHeight="1">
      <c r="B60" s="126"/>
      <c r="D60" s="128" t="s">
        <v>303</v>
      </c>
      <c r="E60" s="129"/>
      <c r="F60" s="129"/>
      <c r="G60" s="129"/>
      <c r="H60" s="129"/>
      <c r="I60" s="129"/>
      <c r="J60" s="130">
        <f>J91</f>
        <v>140815.34000000003</v>
      </c>
      <c r="L60" s="126"/>
    </row>
    <row r="61" spans="2:47" s="132" customFormat="1" ht="19.899999999999999" hidden="1" customHeight="1">
      <c r="B61" s="131"/>
      <c r="D61" s="133" t="s">
        <v>368</v>
      </c>
      <c r="E61" s="134"/>
      <c r="F61" s="134"/>
      <c r="G61" s="134"/>
      <c r="H61" s="134"/>
      <c r="I61" s="134"/>
      <c r="J61" s="135">
        <f>J92</f>
        <v>0</v>
      </c>
      <c r="L61" s="131"/>
    </row>
    <row r="62" spans="2:47" s="132" customFormat="1" ht="19.899999999999999" hidden="1" customHeight="1">
      <c r="B62" s="131"/>
      <c r="D62" s="133" t="s">
        <v>191</v>
      </c>
      <c r="E62" s="134"/>
      <c r="F62" s="134"/>
      <c r="G62" s="134"/>
      <c r="H62" s="134"/>
      <c r="I62" s="134"/>
      <c r="J62" s="135">
        <f>J93</f>
        <v>4147.3500000000004</v>
      </c>
      <c r="L62" s="131"/>
    </row>
    <row r="63" spans="2:47" s="132" customFormat="1" ht="19.899999999999999" hidden="1" customHeight="1">
      <c r="B63" s="131"/>
      <c r="D63" s="133" t="s">
        <v>192</v>
      </c>
      <c r="E63" s="134"/>
      <c r="F63" s="134"/>
      <c r="G63" s="134"/>
      <c r="H63" s="134"/>
      <c r="I63" s="134"/>
      <c r="J63" s="135">
        <f>J96</f>
        <v>4908.45</v>
      </c>
      <c r="L63" s="131"/>
    </row>
    <row r="64" spans="2:47" s="132" customFormat="1" ht="19.899999999999999" hidden="1" customHeight="1">
      <c r="B64" s="131"/>
      <c r="D64" s="133" t="s">
        <v>369</v>
      </c>
      <c r="E64" s="134"/>
      <c r="F64" s="134"/>
      <c r="G64" s="134"/>
      <c r="H64" s="134"/>
      <c r="I64" s="134"/>
      <c r="J64" s="135">
        <f>J98</f>
        <v>86557.78</v>
      </c>
      <c r="L64" s="131"/>
    </row>
    <row r="65" spans="2:12" s="132" customFormat="1" ht="19.899999999999999" hidden="1" customHeight="1">
      <c r="B65" s="131"/>
      <c r="D65" s="133" t="s">
        <v>370</v>
      </c>
      <c r="E65" s="134"/>
      <c r="F65" s="134"/>
      <c r="G65" s="134"/>
      <c r="H65" s="134"/>
      <c r="I65" s="134"/>
      <c r="J65" s="135">
        <f>J107</f>
        <v>1413.3000000000002</v>
      </c>
      <c r="L65" s="131"/>
    </row>
    <row r="66" spans="2:12" s="132" customFormat="1" ht="19.899999999999999" hidden="1" customHeight="1">
      <c r="B66" s="131"/>
      <c r="D66" s="133" t="s">
        <v>344</v>
      </c>
      <c r="E66" s="134"/>
      <c r="F66" s="134"/>
      <c r="G66" s="134"/>
      <c r="H66" s="134"/>
      <c r="I66" s="134"/>
      <c r="J66" s="135">
        <f>J113</f>
        <v>2616.4899999999998</v>
      </c>
      <c r="L66" s="131"/>
    </row>
    <row r="67" spans="2:12" s="132" customFormat="1" ht="19.899999999999999" hidden="1" customHeight="1">
      <c r="B67" s="131"/>
      <c r="D67" s="133" t="s">
        <v>371</v>
      </c>
      <c r="E67" s="134"/>
      <c r="F67" s="134"/>
      <c r="G67" s="134"/>
      <c r="H67" s="134"/>
      <c r="I67" s="134"/>
      <c r="J67" s="135">
        <f>J115</f>
        <v>0</v>
      </c>
      <c r="L67" s="131"/>
    </row>
    <row r="68" spans="2:12" s="132" customFormat="1" ht="19.899999999999999" hidden="1" customHeight="1">
      <c r="B68" s="131"/>
      <c r="D68" s="133" t="s">
        <v>372</v>
      </c>
      <c r="E68" s="134"/>
      <c r="F68" s="134"/>
      <c r="G68" s="134"/>
      <c r="H68" s="134"/>
      <c r="I68" s="134"/>
      <c r="J68" s="135">
        <f>J116</f>
        <v>33671.97</v>
      </c>
      <c r="L68" s="131"/>
    </row>
    <row r="69" spans="2:12" s="132" customFormat="1" ht="19.899999999999999" hidden="1" customHeight="1">
      <c r="B69" s="131"/>
      <c r="D69" s="133" t="s">
        <v>373</v>
      </c>
      <c r="E69" s="134"/>
      <c r="F69" s="134"/>
      <c r="G69" s="134"/>
      <c r="H69" s="134"/>
      <c r="I69" s="134"/>
      <c r="J69" s="135">
        <f>J120</f>
        <v>0</v>
      </c>
      <c r="L69" s="131"/>
    </row>
    <row r="70" spans="2:12" s="132" customFormat="1" ht="19.899999999999999" hidden="1" customHeight="1">
      <c r="B70" s="131"/>
      <c r="D70" s="133" t="s">
        <v>374</v>
      </c>
      <c r="E70" s="134"/>
      <c r="F70" s="134"/>
      <c r="G70" s="134"/>
      <c r="H70" s="134"/>
      <c r="I70" s="134"/>
      <c r="J70" s="135">
        <f>J121</f>
        <v>7500</v>
      </c>
      <c r="L70" s="131"/>
    </row>
    <row r="71" spans="2:12" s="53" customFormat="1" ht="21.75" hidden="1" customHeight="1">
      <c r="B71" s="52"/>
      <c r="L71" s="52"/>
    </row>
    <row r="72" spans="2:12" s="53" customFormat="1" ht="6.95" hidden="1" customHeight="1">
      <c r="B72" s="63"/>
      <c r="C72" s="64"/>
      <c r="D72" s="64"/>
      <c r="E72" s="64"/>
      <c r="F72" s="64"/>
      <c r="G72" s="64"/>
      <c r="H72" s="64"/>
      <c r="I72" s="64"/>
      <c r="J72" s="64"/>
      <c r="K72" s="64"/>
      <c r="L72" s="52"/>
    </row>
    <row r="73" spans="2:12" hidden="1"/>
    <row r="74" spans="2:12" hidden="1"/>
    <row r="75" spans="2:12" hidden="1"/>
    <row r="76" spans="2:12" s="53" customFormat="1" ht="6.95" customHeight="1">
      <c r="B76" s="65"/>
      <c r="C76" s="66"/>
      <c r="D76" s="66"/>
      <c r="E76" s="66"/>
      <c r="F76" s="66"/>
      <c r="G76" s="66"/>
      <c r="H76" s="66"/>
      <c r="I76" s="66"/>
      <c r="J76" s="66"/>
      <c r="K76" s="66"/>
      <c r="L76" s="52"/>
    </row>
    <row r="77" spans="2:12" s="53" customFormat="1" ht="24.95" customHeight="1">
      <c r="B77" s="52"/>
      <c r="C77" s="44" t="s">
        <v>197</v>
      </c>
      <c r="L77" s="52"/>
    </row>
    <row r="78" spans="2:12" s="53" customFormat="1" ht="6.95" customHeight="1">
      <c r="B78" s="52"/>
      <c r="L78" s="52"/>
    </row>
    <row r="79" spans="2:12" s="53" customFormat="1" ht="12" customHeight="1">
      <c r="B79" s="52"/>
      <c r="C79" s="49" t="s">
        <v>64</v>
      </c>
      <c r="L79" s="52"/>
    </row>
    <row r="80" spans="2:12" s="53" customFormat="1" ht="16.5" customHeight="1">
      <c r="B80" s="52"/>
      <c r="E80" s="281" t="str">
        <f>E7</f>
        <v>Stavební úpravy Zahradního domu Teplice - ZL</v>
      </c>
      <c r="F80" s="282"/>
      <c r="G80" s="282"/>
      <c r="H80" s="282"/>
      <c r="L80" s="52"/>
    </row>
    <row r="81" spans="2:65" s="53" customFormat="1" ht="12" customHeight="1">
      <c r="B81" s="52"/>
      <c r="C81" s="49" t="s">
        <v>184</v>
      </c>
      <c r="L81" s="52"/>
    </row>
    <row r="82" spans="2:65" s="53" customFormat="1" ht="16.5" customHeight="1">
      <c r="B82" s="52"/>
      <c r="E82" s="271" t="str">
        <f>E9</f>
        <v>ZL - 07 - Demontáž podpůrné konstrukce schodiště</v>
      </c>
      <c r="F82" s="283"/>
      <c r="G82" s="283"/>
      <c r="H82" s="283"/>
      <c r="L82" s="52"/>
    </row>
    <row r="83" spans="2:65" s="53" customFormat="1" ht="6.95" customHeight="1">
      <c r="B83" s="52"/>
      <c r="L83" s="52"/>
    </row>
    <row r="84" spans="2:65" s="53" customFormat="1" ht="12" customHeight="1">
      <c r="B84" s="52"/>
      <c r="C84" s="49" t="s">
        <v>68</v>
      </c>
      <c r="F84" s="47" t="str">
        <f>F12</f>
        <v xml:space="preserve"> </v>
      </c>
      <c r="I84" s="49" t="s">
        <v>70</v>
      </c>
      <c r="J84" s="73" t="str">
        <f>IF(J12="","",J12)</f>
        <v>22. 10. 2021</v>
      </c>
      <c r="L84" s="52"/>
    </row>
    <row r="85" spans="2:65" s="53" customFormat="1" ht="6.95" customHeight="1">
      <c r="B85" s="52"/>
      <c r="L85" s="52"/>
    </row>
    <row r="86" spans="2:65" s="53" customFormat="1" ht="15.2" customHeight="1">
      <c r="B86" s="52"/>
      <c r="C86" s="49" t="s">
        <v>72</v>
      </c>
      <c r="F86" s="47" t="str">
        <f>E15</f>
        <v xml:space="preserve"> </v>
      </c>
      <c r="I86" s="49" t="s">
        <v>76</v>
      </c>
      <c r="J86" s="50" t="str">
        <f>E21</f>
        <v xml:space="preserve"> </v>
      </c>
      <c r="L86" s="52"/>
    </row>
    <row r="87" spans="2:65" s="53" customFormat="1" ht="15.2" customHeight="1">
      <c r="B87" s="52"/>
      <c r="C87" s="49" t="s">
        <v>75</v>
      </c>
      <c r="F87" s="47" t="str">
        <f>IF(E18="","",E18)</f>
        <v>POHL cz, a.s.</v>
      </c>
      <c r="I87" s="49" t="s">
        <v>78</v>
      </c>
      <c r="J87" s="50" t="str">
        <f>E24</f>
        <v xml:space="preserve"> </v>
      </c>
      <c r="L87" s="52"/>
    </row>
    <row r="88" spans="2:65" s="53" customFormat="1" ht="10.35" customHeight="1">
      <c r="B88" s="52"/>
      <c r="L88" s="52"/>
    </row>
    <row r="89" spans="2:65" s="141" customFormat="1" ht="29.25" customHeight="1">
      <c r="B89" s="136"/>
      <c r="C89" s="137" t="s">
        <v>198</v>
      </c>
      <c r="D89" s="138" t="s">
        <v>100</v>
      </c>
      <c r="E89" s="138" t="s">
        <v>96</v>
      </c>
      <c r="F89" s="138" t="s">
        <v>97</v>
      </c>
      <c r="G89" s="138" t="s">
        <v>199</v>
      </c>
      <c r="H89" s="138" t="s">
        <v>200</v>
      </c>
      <c r="I89" s="138" t="s">
        <v>201</v>
      </c>
      <c r="J89" s="139" t="s">
        <v>188</v>
      </c>
      <c r="K89" s="140" t="s">
        <v>202</v>
      </c>
      <c r="L89" s="136"/>
      <c r="M89" s="80" t="s">
        <v>52</v>
      </c>
      <c r="N89" s="81" t="s">
        <v>85</v>
      </c>
      <c r="O89" s="81" t="s">
        <v>203</v>
      </c>
      <c r="P89" s="81" t="s">
        <v>204</v>
      </c>
      <c r="Q89" s="81" t="s">
        <v>205</v>
      </c>
      <c r="R89" s="81" t="s">
        <v>206</v>
      </c>
      <c r="S89" s="81" t="s">
        <v>207</v>
      </c>
      <c r="T89" s="82" t="s">
        <v>208</v>
      </c>
    </row>
    <row r="90" spans="2:65" s="53" customFormat="1" ht="22.9" customHeight="1">
      <c r="B90" s="52"/>
      <c r="C90" s="86" t="s">
        <v>209</v>
      </c>
      <c r="J90" s="142">
        <f>BK90</f>
        <v>140815.34000000003</v>
      </c>
      <c r="L90" s="52"/>
      <c r="M90" s="83"/>
      <c r="N90" s="74"/>
      <c r="O90" s="74"/>
      <c r="P90" s="143">
        <f>P91</f>
        <v>71.085269999999994</v>
      </c>
      <c r="Q90" s="74"/>
      <c r="R90" s="143">
        <f>R91</f>
        <v>1.9985283999999999</v>
      </c>
      <c r="S90" s="74"/>
      <c r="T90" s="144">
        <f>T91</f>
        <v>2.2275100000000001</v>
      </c>
      <c r="AT90" s="40" t="s">
        <v>114</v>
      </c>
      <c r="AU90" s="40" t="s">
        <v>189</v>
      </c>
      <c r="BK90" s="145">
        <f>BK91</f>
        <v>140815.34000000003</v>
      </c>
    </row>
    <row r="91" spans="2:65" s="147" customFormat="1" ht="25.9" customHeight="1">
      <c r="B91" s="146"/>
      <c r="D91" s="148" t="s">
        <v>114</v>
      </c>
      <c r="E91" s="149" t="s">
        <v>278</v>
      </c>
      <c r="F91" s="149" t="s">
        <v>305</v>
      </c>
      <c r="J91" s="150">
        <f>BK91</f>
        <v>140815.34000000003</v>
      </c>
      <c r="L91" s="146"/>
      <c r="M91" s="151"/>
      <c r="P91" s="152">
        <f>P92+P93+P96+P98+P107+P113+P115+P116+P120+P121</f>
        <v>71.085269999999994</v>
      </c>
      <c r="R91" s="152">
        <f>R92+R93+R96+R98+R107+R113+R115+R116+R120+R121</f>
        <v>1.9985283999999999</v>
      </c>
      <c r="T91" s="153">
        <f>T92+T93+T96+T98+T107+T113+T115+T116+T120+T121</f>
        <v>2.2275100000000001</v>
      </c>
      <c r="AR91" s="148" t="s">
        <v>219</v>
      </c>
      <c r="AT91" s="154" t="s">
        <v>114</v>
      </c>
      <c r="AU91" s="154" t="s">
        <v>115</v>
      </c>
      <c r="AY91" s="148" t="s">
        <v>212</v>
      </c>
      <c r="BK91" s="155">
        <f>BK92+BK93+BK96+BK98+BK107+BK113+BK115+BK116+BK120+BK121</f>
        <v>140815.34000000003</v>
      </c>
    </row>
    <row r="92" spans="2:65" s="147" customFormat="1" ht="22.9" customHeight="1">
      <c r="B92" s="146"/>
      <c r="D92" s="148" t="s">
        <v>114</v>
      </c>
      <c r="E92" s="156" t="s">
        <v>210</v>
      </c>
      <c r="F92" s="156" t="s">
        <v>211</v>
      </c>
      <c r="J92" s="157">
        <f>BK92</f>
        <v>0</v>
      </c>
      <c r="L92" s="146"/>
      <c r="M92" s="151"/>
      <c r="P92" s="152">
        <v>0</v>
      </c>
      <c r="R92" s="152">
        <v>0</v>
      </c>
      <c r="T92" s="153">
        <v>0</v>
      </c>
      <c r="AR92" s="148" t="s">
        <v>219</v>
      </c>
      <c r="AT92" s="154" t="s">
        <v>114</v>
      </c>
      <c r="AU92" s="154" t="s">
        <v>123</v>
      </c>
      <c r="AY92" s="148" t="s">
        <v>212</v>
      </c>
      <c r="BK92" s="155">
        <v>0</v>
      </c>
    </row>
    <row r="93" spans="2:65" s="147" customFormat="1" ht="22.9" customHeight="1">
      <c r="B93" s="146"/>
      <c r="D93" s="148" t="s">
        <v>114</v>
      </c>
      <c r="E93" s="156" t="s">
        <v>213</v>
      </c>
      <c r="F93" s="156" t="s">
        <v>214</v>
      </c>
      <c r="J93" s="157">
        <f>BK93</f>
        <v>4147.3500000000004</v>
      </c>
      <c r="L93" s="146"/>
      <c r="M93" s="151"/>
      <c r="P93" s="152">
        <f>SUM(P94:P95)</f>
        <v>0</v>
      </c>
      <c r="R93" s="152">
        <f>SUM(R94:R95)</f>
        <v>0.79560750000000002</v>
      </c>
      <c r="T93" s="153">
        <f>SUM(T94:T95)</f>
        <v>0</v>
      </c>
      <c r="AR93" s="148" t="s">
        <v>219</v>
      </c>
      <c r="AT93" s="154" t="s">
        <v>114</v>
      </c>
      <c r="AU93" s="154" t="s">
        <v>123</v>
      </c>
      <c r="AY93" s="148" t="s">
        <v>212</v>
      </c>
      <c r="BK93" s="155">
        <f>SUM(BK94:BK95)</f>
        <v>4147.3500000000004</v>
      </c>
    </row>
    <row r="94" spans="2:65" s="53" customFormat="1" ht="24.2" customHeight="1">
      <c r="B94" s="158"/>
      <c r="C94" s="159" t="s">
        <v>123</v>
      </c>
      <c r="D94" s="159" t="s">
        <v>215</v>
      </c>
      <c r="E94" s="160" t="s">
        <v>375</v>
      </c>
      <c r="F94" s="161" t="s">
        <v>376</v>
      </c>
      <c r="G94" s="162" t="s">
        <v>218</v>
      </c>
      <c r="H94" s="163">
        <v>6.45</v>
      </c>
      <c r="I94" s="164">
        <v>643</v>
      </c>
      <c r="J94" s="164">
        <f>ROUND(I94*H94,2)</f>
        <v>4147.3500000000004</v>
      </c>
      <c r="K94" s="165"/>
      <c r="L94" s="52"/>
      <c r="M94" s="166" t="s">
        <v>52</v>
      </c>
      <c r="N94" s="167" t="s">
        <v>86</v>
      </c>
      <c r="O94" s="168">
        <v>0</v>
      </c>
      <c r="P94" s="168">
        <f>O94*H94</f>
        <v>0</v>
      </c>
      <c r="Q94" s="168">
        <v>0.12335</v>
      </c>
      <c r="R94" s="168">
        <f>Q94*H94</f>
        <v>0.79560750000000002</v>
      </c>
      <c r="S94" s="168">
        <v>0</v>
      </c>
      <c r="T94" s="169">
        <f>S94*H94</f>
        <v>0</v>
      </c>
      <c r="AR94" s="170" t="s">
        <v>286</v>
      </c>
      <c r="AT94" s="170" t="s">
        <v>215</v>
      </c>
      <c r="AU94" s="170" t="s">
        <v>125</v>
      </c>
      <c r="AY94" s="40" t="s">
        <v>212</v>
      </c>
      <c r="BE94" s="171">
        <f>IF(N94="základní",J94,0)</f>
        <v>4147.3500000000004</v>
      </c>
      <c r="BF94" s="171">
        <f>IF(N94="snížená",J94,0)</f>
        <v>0</v>
      </c>
      <c r="BG94" s="171">
        <f>IF(N94="zákl. přenesená",J94,0)</f>
        <v>0</v>
      </c>
      <c r="BH94" s="171">
        <f>IF(N94="sníž. přenesená",J94,0)</f>
        <v>0</v>
      </c>
      <c r="BI94" s="171">
        <f>IF(N94="nulová",J94,0)</f>
        <v>0</v>
      </c>
      <c r="BJ94" s="40" t="s">
        <v>123</v>
      </c>
      <c r="BK94" s="171">
        <f>ROUND(I94*H94,2)</f>
        <v>4147.3500000000004</v>
      </c>
      <c r="BL94" s="40" t="s">
        <v>286</v>
      </c>
      <c r="BM94" s="170" t="s">
        <v>377</v>
      </c>
    </row>
    <row r="95" spans="2:65" s="176" customFormat="1">
      <c r="B95" s="175"/>
      <c r="D95" s="177" t="s">
        <v>226</v>
      </c>
      <c r="E95" s="178" t="s">
        <v>52</v>
      </c>
      <c r="F95" s="179" t="s">
        <v>378</v>
      </c>
      <c r="H95" s="180">
        <v>6.45</v>
      </c>
      <c r="L95" s="175"/>
      <c r="M95" s="181"/>
      <c r="T95" s="182"/>
      <c r="AT95" s="178" t="s">
        <v>226</v>
      </c>
      <c r="AU95" s="178" t="s">
        <v>125</v>
      </c>
      <c r="AV95" s="176" t="s">
        <v>125</v>
      </c>
      <c r="AW95" s="176" t="s">
        <v>77</v>
      </c>
      <c r="AX95" s="176" t="s">
        <v>123</v>
      </c>
      <c r="AY95" s="178" t="s">
        <v>212</v>
      </c>
    </row>
    <row r="96" spans="2:65" s="147" customFormat="1" ht="22.9" customHeight="1">
      <c r="B96" s="146"/>
      <c r="D96" s="148" t="s">
        <v>114</v>
      </c>
      <c r="E96" s="156" t="s">
        <v>236</v>
      </c>
      <c r="F96" s="156" t="s">
        <v>237</v>
      </c>
      <c r="J96" s="157">
        <f>BK96</f>
        <v>4908.45</v>
      </c>
      <c r="L96" s="146"/>
      <c r="M96" s="151"/>
      <c r="P96" s="152">
        <f>P97</f>
        <v>0</v>
      </c>
      <c r="R96" s="152">
        <f>R97</f>
        <v>0.25090499999999999</v>
      </c>
      <c r="T96" s="153">
        <f>T97</f>
        <v>0</v>
      </c>
      <c r="AR96" s="148" t="s">
        <v>219</v>
      </c>
      <c r="AT96" s="154" t="s">
        <v>114</v>
      </c>
      <c r="AU96" s="154" t="s">
        <v>123</v>
      </c>
      <c r="AY96" s="148" t="s">
        <v>212</v>
      </c>
      <c r="BK96" s="155">
        <f>BK97</f>
        <v>4908.45</v>
      </c>
    </row>
    <row r="97" spans="2:65" s="53" customFormat="1" ht="24.2" customHeight="1">
      <c r="B97" s="158"/>
      <c r="C97" s="159" t="s">
        <v>125</v>
      </c>
      <c r="D97" s="159" t="s">
        <v>215</v>
      </c>
      <c r="E97" s="160" t="s">
        <v>379</v>
      </c>
      <c r="F97" s="161" t="s">
        <v>380</v>
      </c>
      <c r="G97" s="162" t="s">
        <v>218</v>
      </c>
      <c r="H97" s="163">
        <v>6.45</v>
      </c>
      <c r="I97" s="164">
        <v>761</v>
      </c>
      <c r="J97" s="164">
        <f>ROUND(I97*H97,2)</f>
        <v>4908.45</v>
      </c>
      <c r="K97" s="165"/>
      <c r="L97" s="52"/>
      <c r="M97" s="166" t="s">
        <v>52</v>
      </c>
      <c r="N97" s="167" t="s">
        <v>86</v>
      </c>
      <c r="O97" s="168">
        <v>0</v>
      </c>
      <c r="P97" s="168">
        <f>O97*H97</f>
        <v>0</v>
      </c>
      <c r="Q97" s="168">
        <v>3.8899999999999997E-2</v>
      </c>
      <c r="R97" s="168">
        <f>Q97*H97</f>
        <v>0.25090499999999999</v>
      </c>
      <c r="S97" s="168">
        <v>0</v>
      </c>
      <c r="T97" s="169">
        <f>S97*H97</f>
        <v>0</v>
      </c>
      <c r="AR97" s="170" t="s">
        <v>286</v>
      </c>
      <c r="AT97" s="170" t="s">
        <v>215</v>
      </c>
      <c r="AU97" s="170" t="s">
        <v>125</v>
      </c>
      <c r="AY97" s="40" t="s">
        <v>212</v>
      </c>
      <c r="BE97" s="171">
        <f>IF(N97="základní",J97,0)</f>
        <v>4908.45</v>
      </c>
      <c r="BF97" s="171">
        <f>IF(N97="snížená",J97,0)</f>
        <v>0</v>
      </c>
      <c r="BG97" s="171">
        <f>IF(N97="zákl. přenesená",J97,0)</f>
        <v>0</v>
      </c>
      <c r="BH97" s="171">
        <f>IF(N97="sníž. přenesená",J97,0)</f>
        <v>0</v>
      </c>
      <c r="BI97" s="171">
        <f>IF(N97="nulová",J97,0)</f>
        <v>0</v>
      </c>
      <c r="BJ97" s="40" t="s">
        <v>123</v>
      </c>
      <c r="BK97" s="171">
        <f>ROUND(I97*H97,2)</f>
        <v>4908.45</v>
      </c>
      <c r="BL97" s="40" t="s">
        <v>286</v>
      </c>
      <c r="BM97" s="170" t="s">
        <v>381</v>
      </c>
    </row>
    <row r="98" spans="2:65" s="147" customFormat="1" ht="22.9" customHeight="1">
      <c r="B98" s="146"/>
      <c r="D98" s="148" t="s">
        <v>114</v>
      </c>
      <c r="E98" s="156" t="s">
        <v>264</v>
      </c>
      <c r="F98" s="156" t="s">
        <v>382</v>
      </c>
      <c r="J98" s="157">
        <f>BK98</f>
        <v>86557.78</v>
      </c>
      <c r="L98" s="146"/>
      <c r="M98" s="151"/>
      <c r="P98" s="152">
        <f>SUM(P99:P106)</f>
        <v>0</v>
      </c>
      <c r="R98" s="152">
        <f>SUM(R99:R106)</f>
        <v>0.95201589999999991</v>
      </c>
      <c r="T98" s="153">
        <f>SUM(T99:T106)</f>
        <v>0.98040000000000005</v>
      </c>
      <c r="AR98" s="148" t="s">
        <v>219</v>
      </c>
      <c r="AT98" s="154" t="s">
        <v>114</v>
      </c>
      <c r="AU98" s="154" t="s">
        <v>123</v>
      </c>
      <c r="AY98" s="148" t="s">
        <v>212</v>
      </c>
      <c r="BK98" s="155">
        <f>SUM(BK99:BK106)</f>
        <v>86557.78</v>
      </c>
    </row>
    <row r="99" spans="2:65" s="53" customFormat="1" ht="33" customHeight="1">
      <c r="B99" s="158"/>
      <c r="C99" s="159" t="s">
        <v>213</v>
      </c>
      <c r="D99" s="159" t="s">
        <v>215</v>
      </c>
      <c r="E99" s="160" t="s">
        <v>383</v>
      </c>
      <c r="F99" s="161" t="s">
        <v>384</v>
      </c>
      <c r="G99" s="162" t="s">
        <v>385</v>
      </c>
      <c r="H99" s="163">
        <v>263.92500000000001</v>
      </c>
      <c r="I99" s="164">
        <v>49.3</v>
      </c>
      <c r="J99" s="164">
        <f>ROUND(I99*H99,2)</f>
        <v>13011.5</v>
      </c>
      <c r="K99" s="165"/>
      <c r="L99" s="52"/>
      <c r="M99" s="166" t="s">
        <v>52</v>
      </c>
      <c r="N99" s="167" t="s">
        <v>86</v>
      </c>
      <c r="O99" s="168">
        <v>0</v>
      </c>
      <c r="P99" s="168">
        <f>O99*H99</f>
        <v>0</v>
      </c>
      <c r="Q99" s="168">
        <v>0</v>
      </c>
      <c r="R99" s="168">
        <f>Q99*H99</f>
        <v>0</v>
      </c>
      <c r="S99" s="168">
        <v>0</v>
      </c>
      <c r="T99" s="169">
        <f>S99*H99</f>
        <v>0</v>
      </c>
      <c r="AR99" s="170" t="s">
        <v>286</v>
      </c>
      <c r="AT99" s="170" t="s">
        <v>215</v>
      </c>
      <c r="AU99" s="170" t="s">
        <v>125</v>
      </c>
      <c r="AY99" s="40" t="s">
        <v>212</v>
      </c>
      <c r="BE99" s="171">
        <f>IF(N99="základní",J99,0)</f>
        <v>13011.5</v>
      </c>
      <c r="BF99" s="171">
        <f>IF(N99="snížená",J99,0)</f>
        <v>0</v>
      </c>
      <c r="BG99" s="171">
        <f>IF(N99="zákl. přenesená",J99,0)</f>
        <v>0</v>
      </c>
      <c r="BH99" s="171">
        <f>IF(N99="sníž. přenesená",J99,0)</f>
        <v>0</v>
      </c>
      <c r="BI99" s="171">
        <f>IF(N99="nulová",J99,0)</f>
        <v>0</v>
      </c>
      <c r="BJ99" s="40" t="s">
        <v>123</v>
      </c>
      <c r="BK99" s="171">
        <f>ROUND(I99*H99,2)</f>
        <v>13011.5</v>
      </c>
      <c r="BL99" s="40" t="s">
        <v>286</v>
      </c>
      <c r="BM99" s="170" t="s">
        <v>386</v>
      </c>
    </row>
    <row r="100" spans="2:65" s="176" customFormat="1">
      <c r="B100" s="175"/>
      <c r="D100" s="177" t="s">
        <v>226</v>
      </c>
      <c r="E100" s="178" t="s">
        <v>52</v>
      </c>
      <c r="F100" s="179" t="s">
        <v>387</v>
      </c>
      <c r="H100" s="180">
        <v>263.92500000000001</v>
      </c>
      <c r="L100" s="175"/>
      <c r="M100" s="181"/>
      <c r="T100" s="182"/>
      <c r="AT100" s="178" t="s">
        <v>226</v>
      </c>
      <c r="AU100" s="178" t="s">
        <v>125</v>
      </c>
      <c r="AV100" s="176" t="s">
        <v>125</v>
      </c>
      <c r="AW100" s="176" t="s">
        <v>77</v>
      </c>
      <c r="AX100" s="176" t="s">
        <v>123</v>
      </c>
      <c r="AY100" s="178" t="s">
        <v>212</v>
      </c>
    </row>
    <row r="101" spans="2:65" s="53" customFormat="1" ht="33" customHeight="1">
      <c r="B101" s="158"/>
      <c r="C101" s="159" t="s">
        <v>219</v>
      </c>
      <c r="D101" s="159" t="s">
        <v>215</v>
      </c>
      <c r="E101" s="160" t="s">
        <v>388</v>
      </c>
      <c r="F101" s="161" t="s">
        <v>389</v>
      </c>
      <c r="G101" s="162" t="s">
        <v>385</v>
      </c>
      <c r="H101" s="163">
        <v>2639.25</v>
      </c>
      <c r="I101" s="164">
        <v>1.99</v>
      </c>
      <c r="J101" s="164">
        <f>ROUND(I101*H101,2)</f>
        <v>5252.11</v>
      </c>
      <c r="K101" s="165"/>
      <c r="L101" s="52"/>
      <c r="M101" s="166" t="s">
        <v>52</v>
      </c>
      <c r="N101" s="167" t="s">
        <v>86</v>
      </c>
      <c r="O101" s="168">
        <v>0</v>
      </c>
      <c r="P101" s="168">
        <f>O101*H101</f>
        <v>0</v>
      </c>
      <c r="Q101" s="168">
        <v>0</v>
      </c>
      <c r="R101" s="168">
        <f>Q101*H101</f>
        <v>0</v>
      </c>
      <c r="S101" s="168">
        <v>0</v>
      </c>
      <c r="T101" s="169">
        <f>S101*H101</f>
        <v>0</v>
      </c>
      <c r="AR101" s="170" t="s">
        <v>286</v>
      </c>
      <c r="AT101" s="170" t="s">
        <v>215</v>
      </c>
      <c r="AU101" s="170" t="s">
        <v>125</v>
      </c>
      <c r="AY101" s="40" t="s">
        <v>212</v>
      </c>
      <c r="BE101" s="171">
        <f>IF(N101="základní",J101,0)</f>
        <v>5252.11</v>
      </c>
      <c r="BF101" s="171">
        <f>IF(N101="snížená",J101,0)</f>
        <v>0</v>
      </c>
      <c r="BG101" s="171">
        <f>IF(N101="zákl. přenesená",J101,0)</f>
        <v>0</v>
      </c>
      <c r="BH101" s="171">
        <f>IF(N101="sníž. přenesená",J101,0)</f>
        <v>0</v>
      </c>
      <c r="BI101" s="171">
        <f>IF(N101="nulová",J101,0)</f>
        <v>0</v>
      </c>
      <c r="BJ101" s="40" t="s">
        <v>123</v>
      </c>
      <c r="BK101" s="171">
        <f>ROUND(I101*H101,2)</f>
        <v>5252.11</v>
      </c>
      <c r="BL101" s="40" t="s">
        <v>286</v>
      </c>
      <c r="BM101" s="170" t="s">
        <v>390</v>
      </c>
    </row>
    <row r="102" spans="2:65" s="53" customFormat="1" ht="33" customHeight="1">
      <c r="B102" s="158"/>
      <c r="C102" s="159" t="s">
        <v>238</v>
      </c>
      <c r="D102" s="159" t="s">
        <v>215</v>
      </c>
      <c r="E102" s="160" t="s">
        <v>391</v>
      </c>
      <c r="F102" s="161" t="s">
        <v>392</v>
      </c>
      <c r="G102" s="162" t="s">
        <v>385</v>
      </c>
      <c r="H102" s="163">
        <v>263.92500000000001</v>
      </c>
      <c r="I102" s="164">
        <v>40.4</v>
      </c>
      <c r="J102" s="164">
        <f>ROUND(I102*H102,2)</f>
        <v>10662.57</v>
      </c>
      <c r="K102" s="165"/>
      <c r="L102" s="52"/>
      <c r="M102" s="166" t="s">
        <v>52</v>
      </c>
      <c r="N102" s="167" t="s">
        <v>86</v>
      </c>
      <c r="O102" s="168">
        <v>0</v>
      </c>
      <c r="P102" s="168">
        <f>O102*H102</f>
        <v>0</v>
      </c>
      <c r="Q102" s="168">
        <v>0</v>
      </c>
      <c r="R102" s="168">
        <f>Q102*H102</f>
        <v>0</v>
      </c>
      <c r="S102" s="168">
        <v>0</v>
      </c>
      <c r="T102" s="169">
        <f>S102*H102</f>
        <v>0</v>
      </c>
      <c r="AR102" s="170" t="s">
        <v>286</v>
      </c>
      <c r="AT102" s="170" t="s">
        <v>215</v>
      </c>
      <c r="AU102" s="170" t="s">
        <v>125</v>
      </c>
      <c r="AY102" s="40" t="s">
        <v>212</v>
      </c>
      <c r="BE102" s="171">
        <f>IF(N102="základní",J102,0)</f>
        <v>10662.57</v>
      </c>
      <c r="BF102" s="171">
        <f>IF(N102="snížená",J102,0)</f>
        <v>0</v>
      </c>
      <c r="BG102" s="171">
        <f>IF(N102="zákl. přenesená",J102,0)</f>
        <v>0</v>
      </c>
      <c r="BH102" s="171">
        <f>IF(N102="sníž. přenesená",J102,0)</f>
        <v>0</v>
      </c>
      <c r="BI102" s="171">
        <f>IF(N102="nulová",J102,0)</f>
        <v>0</v>
      </c>
      <c r="BJ102" s="40" t="s">
        <v>123</v>
      </c>
      <c r="BK102" s="171">
        <f>ROUND(I102*H102,2)</f>
        <v>10662.57</v>
      </c>
      <c r="BL102" s="40" t="s">
        <v>286</v>
      </c>
      <c r="BM102" s="170" t="s">
        <v>393</v>
      </c>
    </row>
    <row r="103" spans="2:65" s="53" customFormat="1" ht="24.2" customHeight="1">
      <c r="B103" s="158"/>
      <c r="C103" s="159" t="s">
        <v>236</v>
      </c>
      <c r="D103" s="159" t="s">
        <v>215</v>
      </c>
      <c r="E103" s="160" t="s">
        <v>394</v>
      </c>
      <c r="F103" s="161" t="s">
        <v>395</v>
      </c>
      <c r="G103" s="162" t="s">
        <v>234</v>
      </c>
      <c r="H103" s="163">
        <v>25.8</v>
      </c>
      <c r="I103" s="164">
        <v>234</v>
      </c>
      <c r="J103" s="164">
        <f>ROUND(I103*H103,2)</f>
        <v>6037.2</v>
      </c>
      <c r="K103" s="165"/>
      <c r="L103" s="52"/>
      <c r="M103" s="166" t="s">
        <v>52</v>
      </c>
      <c r="N103" s="167" t="s">
        <v>86</v>
      </c>
      <c r="O103" s="168">
        <v>0</v>
      </c>
      <c r="P103" s="168">
        <f>O103*H103</f>
        <v>0</v>
      </c>
      <c r="Q103" s="168">
        <v>0</v>
      </c>
      <c r="R103" s="168">
        <f>Q103*H103</f>
        <v>0</v>
      </c>
      <c r="S103" s="168">
        <v>3.7999999999999999E-2</v>
      </c>
      <c r="T103" s="169">
        <f>S103*H103</f>
        <v>0.98040000000000005</v>
      </c>
      <c r="AR103" s="170" t="s">
        <v>286</v>
      </c>
      <c r="AT103" s="170" t="s">
        <v>215</v>
      </c>
      <c r="AU103" s="170" t="s">
        <v>125</v>
      </c>
      <c r="AY103" s="40" t="s">
        <v>212</v>
      </c>
      <c r="BE103" s="171">
        <f>IF(N103="základní",J103,0)</f>
        <v>6037.2</v>
      </c>
      <c r="BF103" s="171">
        <f>IF(N103="snížená",J103,0)</f>
        <v>0</v>
      </c>
      <c r="BG103" s="171">
        <f>IF(N103="zákl. přenesená",J103,0)</f>
        <v>0</v>
      </c>
      <c r="BH103" s="171">
        <f>IF(N103="sníž. přenesená",J103,0)</f>
        <v>0</v>
      </c>
      <c r="BI103" s="171">
        <f>IF(N103="nulová",J103,0)</f>
        <v>0</v>
      </c>
      <c r="BJ103" s="40" t="s">
        <v>123</v>
      </c>
      <c r="BK103" s="171">
        <f>ROUND(I103*H103,2)</f>
        <v>6037.2</v>
      </c>
      <c r="BL103" s="40" t="s">
        <v>286</v>
      </c>
      <c r="BM103" s="170" t="s">
        <v>396</v>
      </c>
    </row>
    <row r="104" spans="2:65" s="176" customFormat="1">
      <c r="B104" s="175"/>
      <c r="D104" s="177" t="s">
        <v>226</v>
      </c>
      <c r="E104" s="178" t="s">
        <v>52</v>
      </c>
      <c r="F104" s="179" t="s">
        <v>397</v>
      </c>
      <c r="H104" s="180">
        <v>25.8</v>
      </c>
      <c r="L104" s="175"/>
      <c r="M104" s="181"/>
      <c r="T104" s="182"/>
      <c r="AT104" s="178" t="s">
        <v>226</v>
      </c>
      <c r="AU104" s="178" t="s">
        <v>125</v>
      </c>
      <c r="AV104" s="176" t="s">
        <v>125</v>
      </c>
      <c r="AW104" s="176" t="s">
        <v>77</v>
      </c>
      <c r="AX104" s="176" t="s">
        <v>123</v>
      </c>
      <c r="AY104" s="178" t="s">
        <v>212</v>
      </c>
    </row>
    <row r="105" spans="2:65" s="53" customFormat="1" ht="37.9" customHeight="1">
      <c r="B105" s="158"/>
      <c r="C105" s="159" t="s">
        <v>252</v>
      </c>
      <c r="D105" s="159" t="s">
        <v>215</v>
      </c>
      <c r="E105" s="160" t="s">
        <v>398</v>
      </c>
      <c r="F105" s="161" t="s">
        <v>399</v>
      </c>
      <c r="G105" s="162" t="s">
        <v>218</v>
      </c>
      <c r="H105" s="163">
        <v>49.61</v>
      </c>
      <c r="I105" s="164">
        <v>1040</v>
      </c>
      <c r="J105" s="164">
        <f>ROUND(I105*H105,2)</f>
        <v>51594.400000000001</v>
      </c>
      <c r="K105" s="165"/>
      <c r="L105" s="52"/>
      <c r="M105" s="166" t="s">
        <v>52</v>
      </c>
      <c r="N105" s="167" t="s">
        <v>86</v>
      </c>
      <c r="O105" s="168">
        <v>0</v>
      </c>
      <c r="P105" s="168">
        <f>O105*H105</f>
        <v>0</v>
      </c>
      <c r="Q105" s="168">
        <v>1.9189999999999999E-2</v>
      </c>
      <c r="R105" s="168">
        <f>Q105*H105</f>
        <v>0.95201589999999991</v>
      </c>
      <c r="S105" s="168">
        <v>0</v>
      </c>
      <c r="T105" s="169">
        <f>S105*H105</f>
        <v>0</v>
      </c>
      <c r="AR105" s="170" t="s">
        <v>286</v>
      </c>
      <c r="AT105" s="170" t="s">
        <v>215</v>
      </c>
      <c r="AU105" s="170" t="s">
        <v>125</v>
      </c>
      <c r="AY105" s="40" t="s">
        <v>212</v>
      </c>
      <c r="BE105" s="171">
        <f>IF(N105="základní",J105,0)</f>
        <v>51594.400000000001</v>
      </c>
      <c r="BF105" s="171">
        <f>IF(N105="snížená",J105,0)</f>
        <v>0</v>
      </c>
      <c r="BG105" s="171">
        <f>IF(N105="zákl. přenesená",J105,0)</f>
        <v>0</v>
      </c>
      <c r="BH105" s="171">
        <f>IF(N105="sníž. přenesená",J105,0)</f>
        <v>0</v>
      </c>
      <c r="BI105" s="171">
        <f>IF(N105="nulová",J105,0)</f>
        <v>0</v>
      </c>
      <c r="BJ105" s="40" t="s">
        <v>123</v>
      </c>
      <c r="BK105" s="171">
        <f>ROUND(I105*H105,2)</f>
        <v>51594.400000000001</v>
      </c>
      <c r="BL105" s="40" t="s">
        <v>286</v>
      </c>
      <c r="BM105" s="170" t="s">
        <v>400</v>
      </c>
    </row>
    <row r="106" spans="2:65" s="176" customFormat="1">
      <c r="B106" s="175"/>
      <c r="D106" s="177" t="s">
        <v>226</v>
      </c>
      <c r="E106" s="178" t="s">
        <v>52</v>
      </c>
      <c r="F106" s="179" t="s">
        <v>401</v>
      </c>
      <c r="H106" s="180">
        <v>49.61</v>
      </c>
      <c r="L106" s="175"/>
      <c r="M106" s="181"/>
      <c r="T106" s="182"/>
      <c r="AT106" s="178" t="s">
        <v>226</v>
      </c>
      <c r="AU106" s="178" t="s">
        <v>125</v>
      </c>
      <c r="AV106" s="176" t="s">
        <v>125</v>
      </c>
      <c r="AW106" s="176" t="s">
        <v>77</v>
      </c>
      <c r="AX106" s="176" t="s">
        <v>123</v>
      </c>
      <c r="AY106" s="178" t="s">
        <v>212</v>
      </c>
    </row>
    <row r="107" spans="2:65" s="147" customFormat="1" ht="22.9" customHeight="1">
      <c r="B107" s="146"/>
      <c r="D107" s="148" t="s">
        <v>114</v>
      </c>
      <c r="E107" s="156" t="s">
        <v>402</v>
      </c>
      <c r="F107" s="156" t="s">
        <v>403</v>
      </c>
      <c r="J107" s="157">
        <f>BK107</f>
        <v>1413.3000000000002</v>
      </c>
      <c r="L107" s="146"/>
      <c r="M107" s="151"/>
      <c r="P107" s="152">
        <f>SUM(P108:P112)</f>
        <v>0</v>
      </c>
      <c r="R107" s="152">
        <f>SUM(R108:R112)</f>
        <v>0</v>
      </c>
      <c r="T107" s="153">
        <f>SUM(T108:T112)</f>
        <v>0</v>
      </c>
      <c r="AR107" s="148" t="s">
        <v>219</v>
      </c>
      <c r="AT107" s="154" t="s">
        <v>114</v>
      </c>
      <c r="AU107" s="154" t="s">
        <v>123</v>
      </c>
      <c r="AY107" s="148" t="s">
        <v>212</v>
      </c>
      <c r="BK107" s="155">
        <f>SUM(BK108:BK112)</f>
        <v>1413.3000000000002</v>
      </c>
    </row>
    <row r="108" spans="2:65" s="53" customFormat="1" ht="44.25" customHeight="1">
      <c r="B108" s="158"/>
      <c r="C108" s="159" t="s">
        <v>258</v>
      </c>
      <c r="D108" s="159" t="s">
        <v>215</v>
      </c>
      <c r="E108" s="160" t="s">
        <v>404</v>
      </c>
      <c r="F108" s="161" t="s">
        <v>405</v>
      </c>
      <c r="G108" s="162" t="s">
        <v>362</v>
      </c>
      <c r="H108" s="163">
        <v>2.2280000000000002</v>
      </c>
      <c r="I108" s="164">
        <v>1053</v>
      </c>
      <c r="J108" s="164">
        <f>ROUND(I108*H108,2)</f>
        <v>2346.08</v>
      </c>
      <c r="K108" s="165"/>
      <c r="L108" s="52"/>
      <c r="M108" s="166" t="s">
        <v>52</v>
      </c>
      <c r="N108" s="167" t="s">
        <v>86</v>
      </c>
      <c r="O108" s="168">
        <v>0</v>
      </c>
      <c r="P108" s="168">
        <f>O108*H108</f>
        <v>0</v>
      </c>
      <c r="Q108" s="168">
        <v>0</v>
      </c>
      <c r="R108" s="168">
        <f>Q108*H108</f>
        <v>0</v>
      </c>
      <c r="S108" s="168">
        <v>0</v>
      </c>
      <c r="T108" s="169">
        <f>S108*H108</f>
        <v>0</v>
      </c>
      <c r="AR108" s="170" t="s">
        <v>286</v>
      </c>
      <c r="AT108" s="170" t="s">
        <v>215</v>
      </c>
      <c r="AU108" s="170" t="s">
        <v>125</v>
      </c>
      <c r="AY108" s="40" t="s">
        <v>212</v>
      </c>
      <c r="BE108" s="171">
        <f>IF(N108="základní",J108,0)</f>
        <v>2346.08</v>
      </c>
      <c r="BF108" s="171">
        <f>IF(N108="snížená",J108,0)</f>
        <v>0</v>
      </c>
      <c r="BG108" s="171">
        <f>IF(N108="zákl. přenesená",J108,0)</f>
        <v>0</v>
      </c>
      <c r="BH108" s="171">
        <f>IF(N108="sníž. přenesená",J108,0)</f>
        <v>0</v>
      </c>
      <c r="BI108" s="171">
        <f>IF(N108="nulová",J108,0)</f>
        <v>0</v>
      </c>
      <c r="BJ108" s="40" t="s">
        <v>123</v>
      </c>
      <c r="BK108" s="171">
        <f>ROUND(I108*H108,2)</f>
        <v>2346.08</v>
      </c>
      <c r="BL108" s="40" t="s">
        <v>286</v>
      </c>
      <c r="BM108" s="170" t="s">
        <v>406</v>
      </c>
    </row>
    <row r="109" spans="2:65" s="53" customFormat="1" ht="33" customHeight="1">
      <c r="B109" s="158"/>
      <c r="C109" s="159" t="s">
        <v>264</v>
      </c>
      <c r="D109" s="159" t="s">
        <v>215</v>
      </c>
      <c r="E109" s="160" t="s">
        <v>407</v>
      </c>
      <c r="F109" s="161" t="s">
        <v>408</v>
      </c>
      <c r="G109" s="162" t="s">
        <v>362</v>
      </c>
      <c r="H109" s="163">
        <v>2.2280000000000002</v>
      </c>
      <c r="I109" s="164">
        <v>235.4</v>
      </c>
      <c r="J109" s="164">
        <f>ROUND(I109*H109,2)</f>
        <v>524.47</v>
      </c>
      <c r="K109" s="165"/>
      <c r="L109" s="52"/>
      <c r="M109" s="166" t="s">
        <v>52</v>
      </c>
      <c r="N109" s="167" t="s">
        <v>86</v>
      </c>
      <c r="O109" s="168">
        <v>0</v>
      </c>
      <c r="P109" s="168">
        <f>O109*H109</f>
        <v>0</v>
      </c>
      <c r="Q109" s="168">
        <v>0</v>
      </c>
      <c r="R109" s="168">
        <f>Q109*H109</f>
        <v>0</v>
      </c>
      <c r="S109" s="168">
        <v>0</v>
      </c>
      <c r="T109" s="169">
        <f>S109*H109</f>
        <v>0</v>
      </c>
      <c r="AR109" s="170" t="s">
        <v>286</v>
      </c>
      <c r="AT109" s="170" t="s">
        <v>215</v>
      </c>
      <c r="AU109" s="170" t="s">
        <v>125</v>
      </c>
      <c r="AY109" s="40" t="s">
        <v>212</v>
      </c>
      <c r="BE109" s="171">
        <f>IF(N109="základní",J109,0)</f>
        <v>524.47</v>
      </c>
      <c r="BF109" s="171">
        <f>IF(N109="snížená",J109,0)</f>
        <v>0</v>
      </c>
      <c r="BG109" s="171">
        <f>IF(N109="zákl. přenesená",J109,0)</f>
        <v>0</v>
      </c>
      <c r="BH109" s="171">
        <f>IF(N109="sníž. přenesená",J109,0)</f>
        <v>0</v>
      </c>
      <c r="BI109" s="171">
        <f>IF(N109="nulová",J109,0)</f>
        <v>0</v>
      </c>
      <c r="BJ109" s="40" t="s">
        <v>123</v>
      </c>
      <c r="BK109" s="171">
        <f>ROUND(I109*H109,2)</f>
        <v>524.47</v>
      </c>
      <c r="BL109" s="40" t="s">
        <v>286</v>
      </c>
      <c r="BM109" s="170" t="s">
        <v>409</v>
      </c>
    </row>
    <row r="110" spans="2:65" s="53" customFormat="1" ht="44.25" customHeight="1">
      <c r="B110" s="158"/>
      <c r="C110" s="159" t="s">
        <v>268</v>
      </c>
      <c r="D110" s="159" t="s">
        <v>215</v>
      </c>
      <c r="E110" s="160" t="s">
        <v>410</v>
      </c>
      <c r="F110" s="161" t="s">
        <v>411</v>
      </c>
      <c r="G110" s="162" t="s">
        <v>362</v>
      </c>
      <c r="H110" s="163">
        <v>15.596</v>
      </c>
      <c r="I110" s="164">
        <v>32.799999999999997</v>
      </c>
      <c r="J110" s="164">
        <f>ROUND(I110*H110,2)</f>
        <v>511.55</v>
      </c>
      <c r="K110" s="165"/>
      <c r="L110" s="52"/>
      <c r="M110" s="166" t="s">
        <v>52</v>
      </c>
      <c r="N110" s="167" t="s">
        <v>86</v>
      </c>
      <c r="O110" s="168">
        <v>0</v>
      </c>
      <c r="P110" s="168">
        <f>O110*H110</f>
        <v>0</v>
      </c>
      <c r="Q110" s="168">
        <v>0</v>
      </c>
      <c r="R110" s="168">
        <f>Q110*H110</f>
        <v>0</v>
      </c>
      <c r="S110" s="168">
        <v>0</v>
      </c>
      <c r="T110" s="169">
        <f>S110*H110</f>
        <v>0</v>
      </c>
      <c r="AR110" s="170" t="s">
        <v>286</v>
      </c>
      <c r="AT110" s="170" t="s">
        <v>215</v>
      </c>
      <c r="AU110" s="170" t="s">
        <v>125</v>
      </c>
      <c r="AY110" s="40" t="s">
        <v>212</v>
      </c>
      <c r="BE110" s="171">
        <f>IF(N110="základní",J110,0)</f>
        <v>511.55</v>
      </c>
      <c r="BF110" s="171">
        <f>IF(N110="snížená",J110,0)</f>
        <v>0</v>
      </c>
      <c r="BG110" s="171">
        <f>IF(N110="zákl. přenesená",J110,0)</f>
        <v>0</v>
      </c>
      <c r="BH110" s="171">
        <f>IF(N110="sníž. přenesená",J110,0)</f>
        <v>0</v>
      </c>
      <c r="BI110" s="171">
        <f>IF(N110="nulová",J110,0)</f>
        <v>0</v>
      </c>
      <c r="BJ110" s="40" t="s">
        <v>123</v>
      </c>
      <c r="BK110" s="171">
        <f>ROUND(I110*H110,2)</f>
        <v>511.55</v>
      </c>
      <c r="BL110" s="40" t="s">
        <v>286</v>
      </c>
      <c r="BM110" s="170" t="s">
        <v>412</v>
      </c>
    </row>
    <row r="111" spans="2:65" s="53" customFormat="1" ht="44.25" customHeight="1">
      <c r="B111" s="158"/>
      <c r="C111" s="159" t="s">
        <v>272</v>
      </c>
      <c r="D111" s="159" t="s">
        <v>215</v>
      </c>
      <c r="E111" s="160" t="s">
        <v>413</v>
      </c>
      <c r="F111" s="161" t="s">
        <v>414</v>
      </c>
      <c r="G111" s="162" t="s">
        <v>362</v>
      </c>
      <c r="H111" s="163">
        <v>0.98</v>
      </c>
      <c r="I111" s="164">
        <v>675</v>
      </c>
      <c r="J111" s="164">
        <f>ROUND(I111*H111,2)</f>
        <v>661.5</v>
      </c>
      <c r="K111" s="165"/>
      <c r="L111" s="52"/>
      <c r="M111" s="166" t="s">
        <v>52</v>
      </c>
      <c r="N111" s="167" t="s">
        <v>86</v>
      </c>
      <c r="O111" s="168">
        <v>0</v>
      </c>
      <c r="P111" s="168">
        <f>O111*H111</f>
        <v>0</v>
      </c>
      <c r="Q111" s="168">
        <v>0</v>
      </c>
      <c r="R111" s="168">
        <f>Q111*H111</f>
        <v>0</v>
      </c>
      <c r="S111" s="168">
        <v>0</v>
      </c>
      <c r="T111" s="169">
        <f>S111*H111</f>
        <v>0</v>
      </c>
      <c r="AR111" s="170" t="s">
        <v>286</v>
      </c>
      <c r="AT111" s="170" t="s">
        <v>215</v>
      </c>
      <c r="AU111" s="170" t="s">
        <v>125</v>
      </c>
      <c r="AY111" s="40" t="s">
        <v>212</v>
      </c>
      <c r="BE111" s="171">
        <f>IF(N111="základní",J111,0)</f>
        <v>661.5</v>
      </c>
      <c r="BF111" s="171">
        <f>IF(N111="snížená",J111,0)</f>
        <v>0</v>
      </c>
      <c r="BG111" s="171">
        <f>IF(N111="zákl. přenesená",J111,0)</f>
        <v>0</v>
      </c>
      <c r="BH111" s="171">
        <f>IF(N111="sníž. přenesená",J111,0)</f>
        <v>0</v>
      </c>
      <c r="BI111" s="171">
        <f>IF(N111="nulová",J111,0)</f>
        <v>0</v>
      </c>
      <c r="BJ111" s="40" t="s">
        <v>123</v>
      </c>
      <c r="BK111" s="171">
        <f>ROUND(I111*H111,2)</f>
        <v>661.5</v>
      </c>
      <c r="BL111" s="40" t="s">
        <v>286</v>
      </c>
      <c r="BM111" s="170" t="s">
        <v>415</v>
      </c>
    </row>
    <row r="112" spans="2:65" s="53" customFormat="1" ht="16.5" customHeight="1">
      <c r="B112" s="158"/>
      <c r="C112" s="159" t="s">
        <v>416</v>
      </c>
      <c r="D112" s="159" t="s">
        <v>215</v>
      </c>
      <c r="E112" s="160" t="s">
        <v>417</v>
      </c>
      <c r="F112" s="161" t="s">
        <v>418</v>
      </c>
      <c r="G112" s="162" t="s">
        <v>362</v>
      </c>
      <c r="H112" s="163">
        <v>1.2470000000000001</v>
      </c>
      <c r="I112" s="164">
        <v>-2109.3000000000002</v>
      </c>
      <c r="J112" s="164">
        <f>ROUND(I112*H112,2)</f>
        <v>-2630.3</v>
      </c>
      <c r="K112" s="165"/>
      <c r="L112" s="52"/>
      <c r="M112" s="166" t="s">
        <v>52</v>
      </c>
      <c r="N112" s="167" t="s">
        <v>86</v>
      </c>
      <c r="O112" s="168">
        <v>0</v>
      </c>
      <c r="P112" s="168">
        <f>O112*H112</f>
        <v>0</v>
      </c>
      <c r="Q112" s="168">
        <v>0</v>
      </c>
      <c r="R112" s="168">
        <f>Q112*H112</f>
        <v>0</v>
      </c>
      <c r="S112" s="168">
        <v>0</v>
      </c>
      <c r="T112" s="169">
        <f>S112*H112</f>
        <v>0</v>
      </c>
      <c r="AR112" s="170" t="s">
        <v>286</v>
      </c>
      <c r="AT112" s="170" t="s">
        <v>215</v>
      </c>
      <c r="AU112" s="170" t="s">
        <v>125</v>
      </c>
      <c r="AY112" s="40" t="s">
        <v>212</v>
      </c>
      <c r="BE112" s="171">
        <f>IF(N112="základní",J112,0)</f>
        <v>-2630.3</v>
      </c>
      <c r="BF112" s="171">
        <f>IF(N112="snížená",J112,0)</f>
        <v>0</v>
      </c>
      <c r="BG112" s="171">
        <f>IF(N112="zákl. přenesená",J112,0)</f>
        <v>0</v>
      </c>
      <c r="BH112" s="171">
        <f>IF(N112="sníž. přenesená",J112,0)</f>
        <v>0</v>
      </c>
      <c r="BI112" s="171">
        <f>IF(N112="nulová",J112,0)</f>
        <v>0</v>
      </c>
      <c r="BJ112" s="40" t="s">
        <v>123</v>
      </c>
      <c r="BK112" s="171">
        <f>ROUND(I112*H112,2)</f>
        <v>-2630.3</v>
      </c>
      <c r="BL112" s="40" t="s">
        <v>286</v>
      </c>
      <c r="BM112" s="170" t="s">
        <v>419</v>
      </c>
    </row>
    <row r="113" spans="2:65" s="147" customFormat="1" ht="22.9" customHeight="1">
      <c r="B113" s="146"/>
      <c r="D113" s="148" t="s">
        <v>114</v>
      </c>
      <c r="E113" s="156" t="s">
        <v>358</v>
      </c>
      <c r="F113" s="156" t="s">
        <v>359</v>
      </c>
      <c r="J113" s="157">
        <f>BK113</f>
        <v>2616.4899999999998</v>
      </c>
      <c r="L113" s="146"/>
      <c r="M113" s="151"/>
      <c r="P113" s="152">
        <f>P114</f>
        <v>0</v>
      </c>
      <c r="R113" s="152">
        <f>R114</f>
        <v>0</v>
      </c>
      <c r="T113" s="153">
        <f>T114</f>
        <v>0</v>
      </c>
      <c r="AR113" s="148" t="s">
        <v>219</v>
      </c>
      <c r="AT113" s="154" t="s">
        <v>114</v>
      </c>
      <c r="AU113" s="154" t="s">
        <v>123</v>
      </c>
      <c r="AY113" s="148" t="s">
        <v>212</v>
      </c>
      <c r="BK113" s="155">
        <f>BK114</f>
        <v>2616.4899999999998</v>
      </c>
    </row>
    <row r="114" spans="2:65" s="53" customFormat="1" ht="21.75" customHeight="1">
      <c r="B114" s="158"/>
      <c r="C114" s="159" t="s">
        <v>420</v>
      </c>
      <c r="D114" s="159" t="s">
        <v>215</v>
      </c>
      <c r="E114" s="160" t="s">
        <v>360</v>
      </c>
      <c r="F114" s="161" t="s">
        <v>421</v>
      </c>
      <c r="G114" s="162" t="s">
        <v>362</v>
      </c>
      <c r="H114" s="163">
        <v>1.9990000000000001</v>
      </c>
      <c r="I114" s="164">
        <v>1308.9000000000001</v>
      </c>
      <c r="J114" s="164">
        <f>ROUND(I114*H114,2)</f>
        <v>2616.4899999999998</v>
      </c>
      <c r="K114" s="165"/>
      <c r="L114" s="52"/>
      <c r="M114" s="166" t="s">
        <v>52</v>
      </c>
      <c r="N114" s="167" t="s">
        <v>86</v>
      </c>
      <c r="O114" s="168">
        <v>0</v>
      </c>
      <c r="P114" s="168">
        <f>O114*H114</f>
        <v>0</v>
      </c>
      <c r="Q114" s="168">
        <v>0</v>
      </c>
      <c r="R114" s="168">
        <f>Q114*H114</f>
        <v>0</v>
      </c>
      <c r="S114" s="168">
        <v>0</v>
      </c>
      <c r="T114" s="169">
        <f>S114*H114</f>
        <v>0</v>
      </c>
      <c r="AR114" s="170" t="s">
        <v>286</v>
      </c>
      <c r="AT114" s="170" t="s">
        <v>215</v>
      </c>
      <c r="AU114" s="170" t="s">
        <v>125</v>
      </c>
      <c r="AY114" s="40" t="s">
        <v>212</v>
      </c>
      <c r="BE114" s="171">
        <f>IF(N114="základní",J114,0)</f>
        <v>2616.4899999999998</v>
      </c>
      <c r="BF114" s="171">
        <f>IF(N114="snížená",J114,0)</f>
        <v>0</v>
      </c>
      <c r="BG114" s="171">
        <f>IF(N114="zákl. přenesená",J114,0)</f>
        <v>0</v>
      </c>
      <c r="BH114" s="171">
        <f>IF(N114="sníž. přenesená",J114,0)</f>
        <v>0</v>
      </c>
      <c r="BI114" s="171">
        <f>IF(N114="nulová",J114,0)</f>
        <v>0</v>
      </c>
      <c r="BJ114" s="40" t="s">
        <v>123</v>
      </c>
      <c r="BK114" s="171">
        <f>ROUND(I114*H114,2)</f>
        <v>2616.4899999999998</v>
      </c>
      <c r="BL114" s="40" t="s">
        <v>286</v>
      </c>
      <c r="BM114" s="170" t="s">
        <v>422</v>
      </c>
    </row>
    <row r="115" spans="2:65" s="147" customFormat="1" ht="22.9" customHeight="1">
      <c r="B115" s="146"/>
      <c r="D115" s="148" t="s">
        <v>114</v>
      </c>
      <c r="E115" s="156" t="s">
        <v>248</v>
      </c>
      <c r="F115" s="156" t="s">
        <v>249</v>
      </c>
      <c r="J115" s="157">
        <f>BK115</f>
        <v>0</v>
      </c>
      <c r="L115" s="146"/>
      <c r="M115" s="151"/>
      <c r="P115" s="152">
        <v>0</v>
      </c>
      <c r="R115" s="152">
        <v>0</v>
      </c>
      <c r="T115" s="153">
        <v>0</v>
      </c>
      <c r="AR115" s="148" t="s">
        <v>219</v>
      </c>
      <c r="AT115" s="154" t="s">
        <v>114</v>
      </c>
      <c r="AU115" s="154" t="s">
        <v>123</v>
      </c>
      <c r="AY115" s="148" t="s">
        <v>212</v>
      </c>
      <c r="BK115" s="155">
        <v>0</v>
      </c>
    </row>
    <row r="116" spans="2:65" s="147" customFormat="1" ht="22.9" customHeight="1">
      <c r="B116" s="146"/>
      <c r="D116" s="148" t="s">
        <v>114</v>
      </c>
      <c r="E116" s="156" t="s">
        <v>423</v>
      </c>
      <c r="F116" s="156" t="s">
        <v>424</v>
      </c>
      <c r="J116" s="157">
        <f>BK116</f>
        <v>33671.97</v>
      </c>
      <c r="L116" s="146"/>
      <c r="M116" s="151"/>
      <c r="P116" s="152">
        <f>SUM(P117:P119)</f>
        <v>71.085269999999994</v>
      </c>
      <c r="R116" s="152">
        <f>SUM(R117:R119)</f>
        <v>0</v>
      </c>
      <c r="T116" s="153">
        <f>SUM(T117:T119)</f>
        <v>1.2471099999999999</v>
      </c>
      <c r="AR116" s="148" t="s">
        <v>219</v>
      </c>
      <c r="AT116" s="154" t="s">
        <v>114</v>
      </c>
      <c r="AU116" s="154" t="s">
        <v>123</v>
      </c>
      <c r="AY116" s="148" t="s">
        <v>212</v>
      </c>
      <c r="BK116" s="155">
        <f>SUM(BK117:BK119)</f>
        <v>33671.97</v>
      </c>
    </row>
    <row r="117" spans="2:65" s="53" customFormat="1" ht="24.2" customHeight="1">
      <c r="B117" s="158"/>
      <c r="C117" s="159" t="s">
        <v>425</v>
      </c>
      <c r="D117" s="159" t="s">
        <v>215</v>
      </c>
      <c r="E117" s="160" t="s">
        <v>426</v>
      </c>
      <c r="F117" s="161" t="s">
        <v>427</v>
      </c>
      <c r="G117" s="162" t="s">
        <v>428</v>
      </c>
      <c r="H117" s="163">
        <v>1247.1099999999999</v>
      </c>
      <c r="I117" s="164">
        <v>27</v>
      </c>
      <c r="J117" s="164">
        <f>ROUND(I117*H117,2)</f>
        <v>33671.97</v>
      </c>
      <c r="K117" s="165"/>
      <c r="L117" s="52"/>
      <c r="M117" s="166" t="s">
        <v>52</v>
      </c>
      <c r="N117" s="167" t="s">
        <v>86</v>
      </c>
      <c r="O117" s="168">
        <v>5.7000000000000002E-2</v>
      </c>
      <c r="P117" s="168">
        <f>O117*H117</f>
        <v>71.085269999999994</v>
      </c>
      <c r="Q117" s="168">
        <v>0</v>
      </c>
      <c r="R117" s="168">
        <f>Q117*H117</f>
        <v>0</v>
      </c>
      <c r="S117" s="168">
        <v>1E-3</v>
      </c>
      <c r="T117" s="169">
        <f>S117*H117</f>
        <v>1.2471099999999999</v>
      </c>
      <c r="AR117" s="170" t="s">
        <v>286</v>
      </c>
      <c r="AT117" s="170" t="s">
        <v>215</v>
      </c>
      <c r="AU117" s="170" t="s">
        <v>125</v>
      </c>
      <c r="AY117" s="40" t="s">
        <v>212</v>
      </c>
      <c r="BE117" s="171">
        <f>IF(N117="základní",J117,0)</f>
        <v>33671.97</v>
      </c>
      <c r="BF117" s="171">
        <f>IF(N117="snížená",J117,0)</f>
        <v>0</v>
      </c>
      <c r="BG117" s="171">
        <f>IF(N117="zákl. přenesená",J117,0)</f>
        <v>0</v>
      </c>
      <c r="BH117" s="171">
        <f>IF(N117="sníž. přenesená",J117,0)</f>
        <v>0</v>
      </c>
      <c r="BI117" s="171">
        <f>IF(N117="nulová",J117,0)</f>
        <v>0</v>
      </c>
      <c r="BJ117" s="40" t="s">
        <v>123</v>
      </c>
      <c r="BK117" s="171">
        <f>ROUND(I117*H117,2)</f>
        <v>33671.97</v>
      </c>
      <c r="BL117" s="40" t="s">
        <v>286</v>
      </c>
      <c r="BM117" s="170" t="s">
        <v>429</v>
      </c>
    </row>
    <row r="118" spans="2:65" s="53" customFormat="1">
      <c r="B118" s="52"/>
      <c r="D118" s="172" t="s">
        <v>224</v>
      </c>
      <c r="F118" s="173" t="s">
        <v>430</v>
      </c>
      <c r="L118" s="52"/>
      <c r="M118" s="174"/>
      <c r="T118" s="77"/>
      <c r="AT118" s="40" t="s">
        <v>224</v>
      </c>
      <c r="AU118" s="40" t="s">
        <v>125</v>
      </c>
    </row>
    <row r="119" spans="2:65" s="176" customFormat="1">
      <c r="B119" s="175"/>
      <c r="D119" s="177" t="s">
        <v>226</v>
      </c>
      <c r="E119" s="178" t="s">
        <v>52</v>
      </c>
      <c r="F119" s="179" t="s">
        <v>431</v>
      </c>
      <c r="H119" s="180">
        <v>1247.1099999999999</v>
      </c>
      <c r="L119" s="175"/>
      <c r="M119" s="181"/>
      <c r="T119" s="182"/>
      <c r="AT119" s="178" t="s">
        <v>226</v>
      </c>
      <c r="AU119" s="178" t="s">
        <v>125</v>
      </c>
      <c r="AV119" s="176" t="s">
        <v>125</v>
      </c>
      <c r="AW119" s="176" t="s">
        <v>77</v>
      </c>
      <c r="AX119" s="176" t="s">
        <v>123</v>
      </c>
      <c r="AY119" s="178" t="s">
        <v>212</v>
      </c>
    </row>
    <row r="120" spans="2:65" s="147" customFormat="1" ht="22.9" customHeight="1">
      <c r="B120" s="146"/>
      <c r="D120" s="148" t="s">
        <v>114</v>
      </c>
      <c r="E120" s="156" t="s">
        <v>300</v>
      </c>
      <c r="F120" s="156" t="s">
        <v>432</v>
      </c>
      <c r="J120" s="157">
        <f>BK120</f>
        <v>0</v>
      </c>
      <c r="L120" s="146"/>
      <c r="M120" s="151"/>
      <c r="P120" s="152">
        <v>0</v>
      </c>
      <c r="R120" s="152">
        <v>0</v>
      </c>
      <c r="T120" s="153">
        <v>0</v>
      </c>
      <c r="AR120" s="148" t="s">
        <v>219</v>
      </c>
      <c r="AT120" s="154" t="s">
        <v>114</v>
      </c>
      <c r="AU120" s="154" t="s">
        <v>123</v>
      </c>
      <c r="AY120" s="148" t="s">
        <v>212</v>
      </c>
      <c r="BK120" s="155">
        <v>0</v>
      </c>
    </row>
    <row r="121" spans="2:65" s="147" customFormat="1" ht="22.9" customHeight="1">
      <c r="B121" s="146"/>
      <c r="D121" s="148" t="s">
        <v>114</v>
      </c>
      <c r="E121" s="156" t="s">
        <v>433</v>
      </c>
      <c r="F121" s="156" t="s">
        <v>434</v>
      </c>
      <c r="J121" s="157">
        <f>BK121</f>
        <v>7500</v>
      </c>
      <c r="L121" s="146"/>
      <c r="M121" s="151"/>
      <c r="P121" s="152">
        <f>P122</f>
        <v>0</v>
      </c>
      <c r="R121" s="152">
        <f>R122</f>
        <v>0</v>
      </c>
      <c r="T121" s="153">
        <f>T122</f>
        <v>0</v>
      </c>
      <c r="AR121" s="148" t="s">
        <v>219</v>
      </c>
      <c r="AT121" s="154" t="s">
        <v>114</v>
      </c>
      <c r="AU121" s="154" t="s">
        <v>123</v>
      </c>
      <c r="AY121" s="148" t="s">
        <v>212</v>
      </c>
      <c r="BK121" s="155">
        <f>BK122</f>
        <v>7500</v>
      </c>
    </row>
    <row r="122" spans="2:65" s="53" customFormat="1" ht="24.2" customHeight="1">
      <c r="B122" s="158"/>
      <c r="C122" s="159" t="s">
        <v>58</v>
      </c>
      <c r="D122" s="159" t="s">
        <v>215</v>
      </c>
      <c r="E122" s="160" t="s">
        <v>435</v>
      </c>
      <c r="F122" s="161" t="s">
        <v>436</v>
      </c>
      <c r="G122" s="162" t="s">
        <v>281</v>
      </c>
      <c r="H122" s="163">
        <v>6</v>
      </c>
      <c r="I122" s="164">
        <v>1250</v>
      </c>
      <c r="J122" s="164">
        <f>ROUND(I122*H122,2)</f>
        <v>7500</v>
      </c>
      <c r="K122" s="165"/>
      <c r="L122" s="52"/>
      <c r="M122" s="183" t="s">
        <v>52</v>
      </c>
      <c r="N122" s="184" t="s">
        <v>86</v>
      </c>
      <c r="O122" s="185">
        <v>0</v>
      </c>
      <c r="P122" s="185">
        <f>O122*H122</f>
        <v>0</v>
      </c>
      <c r="Q122" s="185">
        <v>0</v>
      </c>
      <c r="R122" s="185">
        <f>Q122*H122</f>
        <v>0</v>
      </c>
      <c r="S122" s="185">
        <v>0</v>
      </c>
      <c r="T122" s="186">
        <f>S122*H122</f>
        <v>0</v>
      </c>
      <c r="AR122" s="170" t="s">
        <v>286</v>
      </c>
      <c r="AT122" s="170" t="s">
        <v>215</v>
      </c>
      <c r="AU122" s="170" t="s">
        <v>125</v>
      </c>
      <c r="AY122" s="40" t="s">
        <v>212</v>
      </c>
      <c r="BE122" s="171">
        <f>IF(N122="základní",J122,0)</f>
        <v>7500</v>
      </c>
      <c r="BF122" s="171">
        <f>IF(N122="snížená",J122,0)</f>
        <v>0</v>
      </c>
      <c r="BG122" s="171">
        <f>IF(N122="zákl. přenesená",J122,0)</f>
        <v>0</v>
      </c>
      <c r="BH122" s="171">
        <f>IF(N122="sníž. přenesená",J122,0)</f>
        <v>0</v>
      </c>
      <c r="BI122" s="171">
        <f>IF(N122="nulová",J122,0)</f>
        <v>0</v>
      </c>
      <c r="BJ122" s="40" t="s">
        <v>123</v>
      </c>
      <c r="BK122" s="171">
        <f>ROUND(I122*H122,2)</f>
        <v>7500</v>
      </c>
      <c r="BL122" s="40" t="s">
        <v>286</v>
      </c>
      <c r="BM122" s="170" t="s">
        <v>437</v>
      </c>
    </row>
    <row r="123" spans="2:65" s="53" customFormat="1" ht="6.95" customHeight="1">
      <c r="B123" s="63"/>
      <c r="C123" s="64"/>
      <c r="D123" s="64"/>
      <c r="E123" s="64"/>
      <c r="F123" s="64"/>
      <c r="G123" s="64"/>
      <c r="H123" s="64"/>
      <c r="I123" s="64"/>
      <c r="J123" s="64"/>
      <c r="K123" s="64"/>
      <c r="L123" s="52"/>
    </row>
  </sheetData>
  <autoFilter ref="C89:K122"/>
  <mergeCells count="8">
    <mergeCell ref="E80:H80"/>
    <mergeCell ref="E82:H82"/>
    <mergeCell ref="L2:V2"/>
    <mergeCell ref="E7:H7"/>
    <mergeCell ref="E9:H9"/>
    <mergeCell ref="E27:H27"/>
    <mergeCell ref="E48:H48"/>
    <mergeCell ref="E50:H50"/>
  </mergeCells>
  <hyperlinks>
    <hyperlink ref="F118" r:id="rId1"/>
  </hyperlinks>
  <pageMargins left="0.39374999999999999" right="0.39374999999999999" top="0.39374999999999999" bottom="0.39374999999999999" header="0" footer="0"/>
  <pageSetup paperSize="9" scale="81" fitToHeight="100" orientation="portrait" blackAndWhite="1" r:id="rId2"/>
  <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BM105"/>
  <sheetViews>
    <sheetView showGridLines="0" workbookViewId="0">
      <selection activeCell="J59" sqref="J59:AF59"/>
    </sheetView>
  </sheetViews>
  <sheetFormatPr defaultRowHeight="11.25"/>
  <cols>
    <col min="1" max="1" width="7.140625" style="39" customWidth="1"/>
    <col min="2" max="2" width="1" style="39" customWidth="1"/>
    <col min="3" max="3" width="3.5703125" style="39" customWidth="1"/>
    <col min="4" max="4" width="3.7109375" style="39" customWidth="1"/>
    <col min="5" max="5" width="14.7109375" style="39" customWidth="1"/>
    <col min="6" max="6" width="43.5703125" style="39" customWidth="1"/>
    <col min="7" max="7" width="6.42578125" style="39" customWidth="1"/>
    <col min="8" max="8" width="12" style="39" customWidth="1"/>
    <col min="9" max="9" width="13.5703125" style="39" customWidth="1"/>
    <col min="10" max="10" width="19.140625" style="39" customWidth="1"/>
    <col min="11" max="11" width="19.140625" style="39" hidden="1" customWidth="1"/>
    <col min="12" max="12" width="8" style="39" customWidth="1"/>
    <col min="13" max="13" width="9.28515625" style="39" hidden="1" customWidth="1"/>
    <col min="14" max="14" width="9.140625" style="39"/>
    <col min="15" max="20" width="12.140625" style="39" hidden="1" customWidth="1"/>
    <col min="21" max="21" width="14" style="39" hidden="1" customWidth="1"/>
    <col min="22" max="22" width="10.5703125" style="39" customWidth="1"/>
    <col min="23" max="23" width="14" style="39" customWidth="1"/>
    <col min="24" max="24" width="10.5703125" style="39" customWidth="1"/>
    <col min="25" max="25" width="12.85546875" style="39" customWidth="1"/>
    <col min="26" max="26" width="9.42578125" style="39" customWidth="1"/>
    <col min="27" max="27" width="12.85546875" style="39" customWidth="1"/>
    <col min="28" max="28" width="14" style="39" customWidth="1"/>
    <col min="29" max="29" width="9.42578125" style="39" customWidth="1"/>
    <col min="30" max="30" width="12.85546875" style="39" customWidth="1"/>
    <col min="31" max="31" width="14" style="39" customWidth="1"/>
    <col min="32" max="16384" width="9.140625" style="39"/>
  </cols>
  <sheetData>
    <row r="2" spans="2:46" ht="36.950000000000003" customHeight="1">
      <c r="L2" s="273" t="s">
        <v>55</v>
      </c>
      <c r="M2" s="274"/>
      <c r="N2" s="274"/>
      <c r="O2" s="274"/>
      <c r="P2" s="274"/>
      <c r="Q2" s="274"/>
      <c r="R2" s="274"/>
      <c r="S2" s="274"/>
      <c r="T2" s="274"/>
      <c r="U2" s="274"/>
      <c r="V2" s="274"/>
      <c r="AT2" s="40" t="s">
        <v>146</v>
      </c>
    </row>
    <row r="3" spans="2:46" ht="6.95" hidden="1" customHeight="1">
      <c r="B3" s="41"/>
      <c r="C3" s="42"/>
      <c r="D3" s="42"/>
      <c r="E3" s="42"/>
      <c r="F3" s="42"/>
      <c r="G3" s="42"/>
      <c r="H3" s="42"/>
      <c r="I3" s="42"/>
      <c r="J3" s="42"/>
      <c r="K3" s="42"/>
      <c r="L3" s="43"/>
      <c r="AT3" s="40" t="s">
        <v>125</v>
      </c>
    </row>
    <row r="4" spans="2:46" ht="24.95" hidden="1" customHeight="1">
      <c r="B4" s="43"/>
      <c r="D4" s="44" t="s">
        <v>183</v>
      </c>
      <c r="L4" s="43"/>
      <c r="M4" s="111" t="s">
        <v>60</v>
      </c>
      <c r="AT4" s="40" t="s">
        <v>53</v>
      </c>
    </row>
    <row r="5" spans="2:46" ht="6.95" hidden="1" customHeight="1">
      <c r="B5" s="43"/>
      <c r="L5" s="43"/>
    </row>
    <row r="6" spans="2:46" ht="12" hidden="1" customHeight="1">
      <c r="B6" s="43"/>
      <c r="D6" s="49" t="s">
        <v>64</v>
      </c>
      <c r="L6" s="43"/>
    </row>
    <row r="7" spans="2:46" ht="16.5" hidden="1" customHeight="1">
      <c r="B7" s="43"/>
      <c r="E7" s="281" t="str">
        <f>'Rekapitulace stavby'!K6</f>
        <v>Stavební úpravy Zahradního domu Teplice - ZL</v>
      </c>
      <c r="F7" s="282"/>
      <c r="G7" s="282"/>
      <c r="H7" s="282"/>
      <c r="L7" s="43"/>
    </row>
    <row r="8" spans="2:46" s="53" customFormat="1" ht="12" hidden="1" customHeight="1">
      <c r="B8" s="52"/>
      <c r="D8" s="49" t="s">
        <v>184</v>
      </c>
      <c r="L8" s="52"/>
    </row>
    <row r="9" spans="2:46" s="53" customFormat="1" ht="30" hidden="1" customHeight="1">
      <c r="B9" s="52"/>
      <c r="E9" s="271" t="s">
        <v>438</v>
      </c>
      <c r="F9" s="283"/>
      <c r="G9" s="283"/>
      <c r="H9" s="283"/>
      <c r="L9" s="52"/>
    </row>
    <row r="10" spans="2:46" s="53" customFormat="1" hidden="1">
      <c r="B10" s="52"/>
      <c r="L10" s="52"/>
    </row>
    <row r="11" spans="2:46" s="53" customFormat="1" ht="12" hidden="1" customHeight="1">
      <c r="B11" s="52"/>
      <c r="D11" s="49" t="s">
        <v>66</v>
      </c>
      <c r="F11" s="47" t="s">
        <v>52</v>
      </c>
      <c r="I11" s="49" t="s">
        <v>67</v>
      </c>
      <c r="J11" s="47" t="s">
        <v>52</v>
      </c>
      <c r="L11" s="52"/>
    </row>
    <row r="12" spans="2:46" s="53" customFormat="1" ht="12" hidden="1" customHeight="1">
      <c r="B12" s="52"/>
      <c r="D12" s="49" t="s">
        <v>68</v>
      </c>
      <c r="F12" s="47" t="s">
        <v>69</v>
      </c>
      <c r="I12" s="49" t="s">
        <v>70</v>
      </c>
      <c r="J12" s="73" t="str">
        <f>'Rekapitulace stavby'!AN8</f>
        <v>22. 10. 2021</v>
      </c>
      <c r="L12" s="52"/>
    </row>
    <row r="13" spans="2:46" s="53" customFormat="1" ht="10.9" hidden="1" customHeight="1">
      <c r="B13" s="52"/>
      <c r="L13" s="52"/>
    </row>
    <row r="14" spans="2:46" s="53" customFormat="1" ht="12" hidden="1" customHeight="1">
      <c r="B14" s="52"/>
      <c r="D14" s="49" t="s">
        <v>72</v>
      </c>
      <c r="I14" s="49" t="s">
        <v>73</v>
      </c>
      <c r="J14" s="47" t="s">
        <v>52</v>
      </c>
      <c r="L14" s="52"/>
    </row>
    <row r="15" spans="2:46" s="53" customFormat="1" ht="18" hidden="1" customHeight="1">
      <c r="B15" s="52"/>
      <c r="E15" s="47" t="s">
        <v>69</v>
      </c>
      <c r="I15" s="49" t="s">
        <v>74</v>
      </c>
      <c r="J15" s="47" t="s">
        <v>52</v>
      </c>
      <c r="L15" s="52"/>
    </row>
    <row r="16" spans="2:46" s="53" customFormat="1" ht="6.95" hidden="1" customHeight="1">
      <c r="B16" s="52"/>
      <c r="L16" s="52"/>
    </row>
    <row r="17" spans="2:12" s="53" customFormat="1" ht="12" hidden="1" customHeight="1">
      <c r="B17" s="52"/>
      <c r="D17" s="49" t="s">
        <v>75</v>
      </c>
      <c r="I17" s="49" t="s">
        <v>73</v>
      </c>
      <c r="J17" s="47" t="s">
        <v>52</v>
      </c>
      <c r="L17" s="52"/>
    </row>
    <row r="18" spans="2:12" s="53" customFormat="1" ht="18" hidden="1" customHeight="1">
      <c r="B18" s="52"/>
      <c r="E18" s="47" t="s">
        <v>41</v>
      </c>
      <c r="I18" s="49" t="s">
        <v>74</v>
      </c>
      <c r="J18" s="47" t="s">
        <v>52</v>
      </c>
      <c r="L18" s="52"/>
    </row>
    <row r="19" spans="2:12" s="53" customFormat="1" ht="6.95" hidden="1" customHeight="1">
      <c r="B19" s="52"/>
      <c r="L19" s="52"/>
    </row>
    <row r="20" spans="2:12" s="53" customFormat="1" ht="12" hidden="1" customHeight="1">
      <c r="B20" s="52"/>
      <c r="D20" s="49" t="s">
        <v>76</v>
      </c>
      <c r="I20" s="49" t="s">
        <v>73</v>
      </c>
      <c r="J20" s="47" t="s">
        <v>52</v>
      </c>
      <c r="L20" s="52"/>
    </row>
    <row r="21" spans="2:12" s="53" customFormat="1" ht="18" hidden="1" customHeight="1">
      <c r="B21" s="52"/>
      <c r="E21" s="47" t="s">
        <v>69</v>
      </c>
      <c r="I21" s="49" t="s">
        <v>74</v>
      </c>
      <c r="J21" s="47" t="s">
        <v>52</v>
      </c>
      <c r="L21" s="52"/>
    </row>
    <row r="22" spans="2:12" s="53" customFormat="1" ht="6.95" hidden="1" customHeight="1">
      <c r="B22" s="52"/>
      <c r="L22" s="52"/>
    </row>
    <row r="23" spans="2:12" s="53" customFormat="1" ht="12" hidden="1" customHeight="1">
      <c r="B23" s="52"/>
      <c r="D23" s="49" t="s">
        <v>78</v>
      </c>
      <c r="I23" s="49" t="s">
        <v>73</v>
      </c>
      <c r="J23" s="47" t="s">
        <v>52</v>
      </c>
      <c r="L23" s="52"/>
    </row>
    <row r="24" spans="2:12" s="53" customFormat="1" ht="18" hidden="1" customHeight="1">
      <c r="B24" s="52"/>
      <c r="E24" s="47" t="s">
        <v>69</v>
      </c>
      <c r="I24" s="49" t="s">
        <v>74</v>
      </c>
      <c r="J24" s="47" t="s">
        <v>52</v>
      </c>
      <c r="L24" s="52"/>
    </row>
    <row r="25" spans="2:12" s="53" customFormat="1" ht="6.95" hidden="1" customHeight="1">
      <c r="B25" s="52"/>
      <c r="L25" s="52"/>
    </row>
    <row r="26" spans="2:12" s="53" customFormat="1" ht="12" hidden="1" customHeight="1">
      <c r="B26" s="52"/>
      <c r="D26" s="49" t="s">
        <v>79</v>
      </c>
      <c r="L26" s="52"/>
    </row>
    <row r="27" spans="2:12" s="113" customFormat="1" ht="16.5" hidden="1" customHeight="1">
      <c r="B27" s="112"/>
      <c r="E27" s="277" t="s">
        <v>52</v>
      </c>
      <c r="F27" s="277"/>
      <c r="G27" s="277"/>
      <c r="H27" s="277"/>
      <c r="L27" s="112"/>
    </row>
    <row r="28" spans="2:12" s="53" customFormat="1" ht="6.95" hidden="1" customHeight="1">
      <c r="B28" s="52"/>
      <c r="L28" s="52"/>
    </row>
    <row r="29" spans="2:12" s="53" customFormat="1" ht="6.95" hidden="1" customHeight="1">
      <c r="B29" s="52"/>
      <c r="D29" s="74"/>
      <c r="E29" s="74"/>
      <c r="F29" s="74"/>
      <c r="G29" s="74"/>
      <c r="H29" s="74"/>
      <c r="I29" s="74"/>
      <c r="J29" s="74"/>
      <c r="K29" s="74"/>
      <c r="L29" s="52"/>
    </row>
    <row r="30" spans="2:12" s="53" customFormat="1" ht="25.35" hidden="1" customHeight="1">
      <c r="B30" s="52"/>
      <c r="D30" s="114" t="s">
        <v>81</v>
      </c>
      <c r="J30" s="88">
        <f>ROUND(J83, 2)</f>
        <v>-29951.46</v>
      </c>
      <c r="L30" s="52"/>
    </row>
    <row r="31" spans="2:12" s="53" customFormat="1" ht="6.95" hidden="1" customHeight="1">
      <c r="B31" s="52"/>
      <c r="D31" s="74"/>
      <c r="E31" s="74"/>
      <c r="F31" s="74"/>
      <c r="G31" s="74"/>
      <c r="H31" s="74"/>
      <c r="I31" s="74"/>
      <c r="J31" s="74"/>
      <c r="K31" s="74"/>
      <c r="L31" s="52"/>
    </row>
    <row r="32" spans="2:12" s="53" customFormat="1" ht="14.45" hidden="1" customHeight="1">
      <c r="B32" s="52"/>
      <c r="F32" s="56" t="s">
        <v>83</v>
      </c>
      <c r="I32" s="56" t="s">
        <v>82</v>
      </c>
      <c r="J32" s="56" t="s">
        <v>84</v>
      </c>
      <c r="L32" s="52"/>
    </row>
    <row r="33" spans="2:12" s="53" customFormat="1" ht="14.45" hidden="1" customHeight="1">
      <c r="B33" s="52"/>
      <c r="D33" s="76" t="s">
        <v>85</v>
      </c>
      <c r="E33" s="49" t="s">
        <v>86</v>
      </c>
      <c r="F33" s="115">
        <f>ROUND((SUM(BE83:BE104)),  2)</f>
        <v>-29951.46</v>
      </c>
      <c r="I33" s="116">
        <v>0.21</v>
      </c>
      <c r="J33" s="115">
        <f>ROUND(((SUM(BE83:BE104))*I33),  2)</f>
        <v>-6289.81</v>
      </c>
      <c r="L33" s="52"/>
    </row>
    <row r="34" spans="2:12" s="53" customFormat="1" ht="14.45" hidden="1" customHeight="1">
      <c r="B34" s="52"/>
      <c r="E34" s="49" t="s">
        <v>87</v>
      </c>
      <c r="F34" s="115">
        <f>ROUND((SUM(BF83:BF104)),  2)</f>
        <v>0</v>
      </c>
      <c r="I34" s="116">
        <v>0.15</v>
      </c>
      <c r="J34" s="115">
        <f>ROUND(((SUM(BF83:BF104))*I34),  2)</f>
        <v>0</v>
      </c>
      <c r="L34" s="52"/>
    </row>
    <row r="35" spans="2:12" s="53" customFormat="1" ht="14.45" hidden="1" customHeight="1">
      <c r="B35" s="52"/>
      <c r="E35" s="49" t="s">
        <v>88</v>
      </c>
      <c r="F35" s="115">
        <f>ROUND((SUM(BG83:BG104)),  2)</f>
        <v>0</v>
      </c>
      <c r="I35" s="116">
        <v>0.21</v>
      </c>
      <c r="J35" s="115">
        <f>0</f>
        <v>0</v>
      </c>
      <c r="L35" s="52"/>
    </row>
    <row r="36" spans="2:12" s="53" customFormat="1" ht="14.45" hidden="1" customHeight="1">
      <c r="B36" s="52"/>
      <c r="E36" s="49" t="s">
        <v>89</v>
      </c>
      <c r="F36" s="115">
        <f>ROUND((SUM(BH83:BH104)),  2)</f>
        <v>0</v>
      </c>
      <c r="I36" s="116">
        <v>0.15</v>
      </c>
      <c r="J36" s="115">
        <f>0</f>
        <v>0</v>
      </c>
      <c r="L36" s="52"/>
    </row>
    <row r="37" spans="2:12" s="53" customFormat="1" ht="14.45" hidden="1" customHeight="1">
      <c r="B37" s="52"/>
      <c r="E37" s="49" t="s">
        <v>90</v>
      </c>
      <c r="F37" s="115">
        <f>ROUND((SUM(BI83:BI104)),  2)</f>
        <v>0</v>
      </c>
      <c r="I37" s="116">
        <v>0</v>
      </c>
      <c r="J37" s="115">
        <f>0</f>
        <v>0</v>
      </c>
      <c r="L37" s="52"/>
    </row>
    <row r="38" spans="2:12" s="53" customFormat="1" ht="6.95" hidden="1" customHeight="1">
      <c r="B38" s="52"/>
      <c r="L38" s="52"/>
    </row>
    <row r="39" spans="2:12" s="53" customFormat="1" ht="25.35" hidden="1" customHeight="1">
      <c r="B39" s="52"/>
      <c r="C39" s="117"/>
      <c r="D39" s="118" t="s">
        <v>91</v>
      </c>
      <c r="E39" s="78"/>
      <c r="F39" s="78"/>
      <c r="G39" s="119" t="s">
        <v>92</v>
      </c>
      <c r="H39" s="120" t="s">
        <v>93</v>
      </c>
      <c r="I39" s="78"/>
      <c r="J39" s="121">
        <f>SUM(J30:J37)</f>
        <v>-36241.269999999997</v>
      </c>
      <c r="K39" s="122"/>
      <c r="L39" s="52"/>
    </row>
    <row r="40" spans="2:12" s="53" customFormat="1" ht="14.45" hidden="1" customHeight="1">
      <c r="B40" s="63"/>
      <c r="C40" s="64"/>
      <c r="D40" s="64"/>
      <c r="E40" s="64"/>
      <c r="F40" s="64"/>
      <c r="G40" s="64"/>
      <c r="H40" s="64"/>
      <c r="I40" s="64"/>
      <c r="J40" s="64"/>
      <c r="K40" s="64"/>
      <c r="L40" s="52"/>
    </row>
    <row r="41" spans="2:12" hidden="1"/>
    <row r="42" spans="2:12" hidden="1"/>
    <row r="43" spans="2:12" hidden="1"/>
    <row r="44" spans="2:12" s="53" customFormat="1" ht="6.95" hidden="1" customHeight="1">
      <c r="B44" s="65"/>
      <c r="C44" s="66"/>
      <c r="D44" s="66"/>
      <c r="E44" s="66"/>
      <c r="F44" s="66"/>
      <c r="G44" s="66"/>
      <c r="H44" s="66"/>
      <c r="I44" s="66"/>
      <c r="J44" s="66"/>
      <c r="K44" s="66"/>
      <c r="L44" s="52"/>
    </row>
    <row r="45" spans="2:12" s="53" customFormat="1" ht="24.95" hidden="1" customHeight="1">
      <c r="B45" s="52"/>
      <c r="C45" s="44" t="s">
        <v>186</v>
      </c>
      <c r="L45" s="52"/>
    </row>
    <row r="46" spans="2:12" s="53" customFormat="1" ht="6.95" hidden="1" customHeight="1">
      <c r="B46" s="52"/>
      <c r="L46" s="52"/>
    </row>
    <row r="47" spans="2:12" s="53" customFormat="1" ht="12" hidden="1" customHeight="1">
      <c r="B47" s="52"/>
      <c r="C47" s="49" t="s">
        <v>64</v>
      </c>
      <c r="L47" s="52"/>
    </row>
    <row r="48" spans="2:12" s="53" customFormat="1" ht="16.5" hidden="1" customHeight="1">
      <c r="B48" s="52"/>
      <c r="E48" s="281" t="str">
        <f>E7</f>
        <v>Stavební úpravy Zahradního domu Teplice - ZL</v>
      </c>
      <c r="F48" s="282"/>
      <c r="G48" s="282"/>
      <c r="H48" s="282"/>
      <c r="L48" s="52"/>
    </row>
    <row r="49" spans="2:47" s="53" customFormat="1" ht="12" hidden="1" customHeight="1">
      <c r="B49" s="52"/>
      <c r="C49" s="49" t="s">
        <v>184</v>
      </c>
      <c r="L49" s="52"/>
    </row>
    <row r="50" spans="2:47" s="53" customFormat="1" ht="30" hidden="1" customHeight="1">
      <c r="B50" s="52"/>
      <c r="E50" s="271" t="str">
        <f>E9</f>
        <v>ZL - 08 - Rozdíl v ceně bourání betonového schodiště vs. skutečně bourané cihelné konstrukce</v>
      </c>
      <c r="F50" s="283"/>
      <c r="G50" s="283"/>
      <c r="H50" s="283"/>
      <c r="L50" s="52"/>
    </row>
    <row r="51" spans="2:47" s="53" customFormat="1" ht="6.95" hidden="1" customHeight="1">
      <c r="B51" s="52"/>
      <c r="L51" s="52"/>
    </row>
    <row r="52" spans="2:47" s="53" customFormat="1" ht="12" hidden="1" customHeight="1">
      <c r="B52" s="52"/>
      <c r="C52" s="49" t="s">
        <v>68</v>
      </c>
      <c r="F52" s="47" t="str">
        <f>F12</f>
        <v xml:space="preserve"> </v>
      </c>
      <c r="I52" s="49" t="s">
        <v>70</v>
      </c>
      <c r="J52" s="73" t="str">
        <f>IF(J12="","",J12)</f>
        <v>22. 10. 2021</v>
      </c>
      <c r="L52" s="52"/>
    </row>
    <row r="53" spans="2:47" s="53" customFormat="1" ht="6.95" hidden="1" customHeight="1">
      <c r="B53" s="52"/>
      <c r="L53" s="52"/>
    </row>
    <row r="54" spans="2:47" s="53" customFormat="1" ht="15.2" hidden="1" customHeight="1">
      <c r="B54" s="52"/>
      <c r="C54" s="49" t="s">
        <v>72</v>
      </c>
      <c r="F54" s="47" t="str">
        <f>E15</f>
        <v xml:space="preserve"> </v>
      </c>
      <c r="I54" s="49" t="s">
        <v>76</v>
      </c>
      <c r="J54" s="50" t="str">
        <f>E21</f>
        <v xml:space="preserve"> </v>
      </c>
      <c r="L54" s="52"/>
    </row>
    <row r="55" spans="2:47" s="53" customFormat="1" ht="15.2" hidden="1" customHeight="1">
      <c r="B55" s="52"/>
      <c r="C55" s="49" t="s">
        <v>75</v>
      </c>
      <c r="F55" s="47" t="str">
        <f>IF(E18="","",E18)</f>
        <v>POHL cz, a.s.</v>
      </c>
      <c r="I55" s="49" t="s">
        <v>78</v>
      </c>
      <c r="J55" s="50" t="str">
        <f>E24</f>
        <v xml:space="preserve"> </v>
      </c>
      <c r="L55" s="52"/>
    </row>
    <row r="56" spans="2:47" s="53" customFormat="1" ht="10.35" hidden="1" customHeight="1">
      <c r="B56" s="52"/>
      <c r="L56" s="52"/>
    </row>
    <row r="57" spans="2:47" s="53" customFormat="1" ht="29.25" hidden="1" customHeight="1">
      <c r="B57" s="52"/>
      <c r="C57" s="123" t="s">
        <v>187</v>
      </c>
      <c r="D57" s="117"/>
      <c r="E57" s="117"/>
      <c r="F57" s="117"/>
      <c r="G57" s="117"/>
      <c r="H57" s="117"/>
      <c r="I57" s="117"/>
      <c r="J57" s="124" t="s">
        <v>188</v>
      </c>
      <c r="K57" s="117"/>
      <c r="L57" s="52"/>
    </row>
    <row r="58" spans="2:47" s="53" customFormat="1" ht="10.35" hidden="1" customHeight="1">
      <c r="B58" s="52"/>
      <c r="L58" s="52"/>
    </row>
    <row r="59" spans="2:47" s="53" customFormat="1" ht="22.9" hidden="1" customHeight="1">
      <c r="B59" s="52"/>
      <c r="C59" s="125" t="s">
        <v>113</v>
      </c>
      <c r="J59" s="88">
        <f>J83</f>
        <v>-29951.46</v>
      </c>
      <c r="L59" s="52"/>
      <c r="AU59" s="40" t="s">
        <v>189</v>
      </c>
    </row>
    <row r="60" spans="2:47" s="127" customFormat="1" ht="24.95" hidden="1" customHeight="1">
      <c r="B60" s="126"/>
      <c r="D60" s="128" t="s">
        <v>190</v>
      </c>
      <c r="E60" s="129"/>
      <c r="F60" s="129"/>
      <c r="G60" s="129"/>
      <c r="H60" s="129"/>
      <c r="I60" s="129"/>
      <c r="J60" s="130">
        <f>J84</f>
        <v>-29951.46</v>
      </c>
      <c r="L60" s="126"/>
    </row>
    <row r="61" spans="2:47" s="132" customFormat="1" ht="19.899999999999999" hidden="1" customHeight="1">
      <c r="B61" s="131"/>
      <c r="D61" s="133" t="s">
        <v>369</v>
      </c>
      <c r="E61" s="134"/>
      <c r="F61" s="134"/>
      <c r="G61" s="134"/>
      <c r="H61" s="134"/>
      <c r="I61" s="134"/>
      <c r="J61" s="135">
        <f>J85</f>
        <v>7640.87</v>
      </c>
      <c r="L61" s="131"/>
    </row>
    <row r="62" spans="2:47" s="132" customFormat="1" ht="19.899999999999999" hidden="1" customHeight="1">
      <c r="B62" s="131"/>
      <c r="D62" s="133" t="s">
        <v>439</v>
      </c>
      <c r="E62" s="134"/>
      <c r="F62" s="134"/>
      <c r="G62" s="134"/>
      <c r="H62" s="134"/>
      <c r="I62" s="134"/>
      <c r="J62" s="135">
        <f>J92</f>
        <v>-20416.509999999998</v>
      </c>
      <c r="L62" s="131"/>
    </row>
    <row r="63" spans="2:47" s="132" customFormat="1" ht="19.899999999999999" hidden="1" customHeight="1">
      <c r="B63" s="131"/>
      <c r="D63" s="133" t="s">
        <v>370</v>
      </c>
      <c r="E63" s="134"/>
      <c r="F63" s="134"/>
      <c r="G63" s="134"/>
      <c r="H63" s="134"/>
      <c r="I63" s="134"/>
      <c r="J63" s="135">
        <f>J98</f>
        <v>-17175.82</v>
      </c>
      <c r="L63" s="131"/>
    </row>
    <row r="64" spans="2:47" s="53" customFormat="1" ht="21.75" hidden="1" customHeight="1">
      <c r="B64" s="52"/>
      <c r="L64" s="52"/>
    </row>
    <row r="65" spans="2:12" s="53" customFormat="1" ht="6.95" hidden="1" customHeight="1">
      <c r="B65" s="63"/>
      <c r="C65" s="64"/>
      <c r="D65" s="64"/>
      <c r="E65" s="64"/>
      <c r="F65" s="64"/>
      <c r="G65" s="64"/>
      <c r="H65" s="64"/>
      <c r="I65" s="64"/>
      <c r="J65" s="64"/>
      <c r="K65" s="64"/>
      <c r="L65" s="52"/>
    </row>
    <row r="66" spans="2:12" hidden="1"/>
    <row r="67" spans="2:12" hidden="1"/>
    <row r="68" spans="2:12" hidden="1"/>
    <row r="69" spans="2:12" s="53" customFormat="1" ht="6.95" customHeight="1">
      <c r="B69" s="65"/>
      <c r="C69" s="66"/>
      <c r="D69" s="66"/>
      <c r="E69" s="66"/>
      <c r="F69" s="66"/>
      <c r="G69" s="66"/>
      <c r="H69" s="66"/>
      <c r="I69" s="66"/>
      <c r="J69" s="66"/>
      <c r="K69" s="66"/>
      <c r="L69" s="52"/>
    </row>
    <row r="70" spans="2:12" s="53" customFormat="1" ht="24.95" customHeight="1">
      <c r="B70" s="52"/>
      <c r="C70" s="44" t="s">
        <v>197</v>
      </c>
      <c r="L70" s="52"/>
    </row>
    <row r="71" spans="2:12" s="53" customFormat="1" ht="6.95" customHeight="1">
      <c r="B71" s="52"/>
      <c r="L71" s="52"/>
    </row>
    <row r="72" spans="2:12" s="53" customFormat="1" ht="12" customHeight="1">
      <c r="B72" s="52"/>
      <c r="C72" s="49" t="s">
        <v>64</v>
      </c>
      <c r="L72" s="52"/>
    </row>
    <row r="73" spans="2:12" s="53" customFormat="1" ht="16.5" customHeight="1">
      <c r="B73" s="52"/>
      <c r="E73" s="281" t="str">
        <f>E7</f>
        <v>Stavební úpravy Zahradního domu Teplice - ZL</v>
      </c>
      <c r="F73" s="282"/>
      <c r="G73" s="282"/>
      <c r="H73" s="282"/>
      <c r="L73" s="52"/>
    </row>
    <row r="74" spans="2:12" s="53" customFormat="1" ht="12" customHeight="1">
      <c r="B74" s="52"/>
      <c r="C74" s="49" t="s">
        <v>184</v>
      </c>
      <c r="L74" s="52"/>
    </row>
    <row r="75" spans="2:12" s="53" customFormat="1" ht="30" customHeight="1">
      <c r="B75" s="52"/>
      <c r="E75" s="271" t="str">
        <f>E9</f>
        <v>ZL - 08 - Rozdíl v ceně bourání betonového schodiště vs. skutečně bourané cihelné konstrukce</v>
      </c>
      <c r="F75" s="283"/>
      <c r="G75" s="283"/>
      <c r="H75" s="283"/>
      <c r="L75" s="52"/>
    </row>
    <row r="76" spans="2:12" s="53" customFormat="1" ht="6.95" customHeight="1">
      <c r="B76" s="52"/>
      <c r="L76" s="52"/>
    </row>
    <row r="77" spans="2:12" s="53" customFormat="1" ht="12" customHeight="1">
      <c r="B77" s="52"/>
      <c r="C77" s="49" t="s">
        <v>68</v>
      </c>
      <c r="F77" s="47" t="str">
        <f>F12</f>
        <v xml:space="preserve"> </v>
      </c>
      <c r="I77" s="49" t="s">
        <v>70</v>
      </c>
      <c r="J77" s="73" t="str">
        <f>IF(J12="","",J12)</f>
        <v>22. 10. 2021</v>
      </c>
      <c r="L77" s="52"/>
    </row>
    <row r="78" spans="2:12" s="53" customFormat="1" ht="6.95" customHeight="1">
      <c r="B78" s="52"/>
      <c r="L78" s="52"/>
    </row>
    <row r="79" spans="2:12" s="53" customFormat="1" ht="15.2" customHeight="1">
      <c r="B79" s="52"/>
      <c r="C79" s="49" t="s">
        <v>72</v>
      </c>
      <c r="F79" s="47" t="str">
        <f>E15</f>
        <v xml:space="preserve"> </v>
      </c>
      <c r="I79" s="49" t="s">
        <v>76</v>
      </c>
      <c r="J79" s="50" t="str">
        <f>E21</f>
        <v xml:space="preserve"> </v>
      </c>
      <c r="L79" s="52"/>
    </row>
    <row r="80" spans="2:12" s="53" customFormat="1" ht="15.2" customHeight="1">
      <c r="B80" s="52"/>
      <c r="C80" s="49" t="s">
        <v>75</v>
      </c>
      <c r="F80" s="47" t="str">
        <f>IF(E18="","",E18)</f>
        <v>POHL cz, a.s.</v>
      </c>
      <c r="I80" s="49" t="s">
        <v>78</v>
      </c>
      <c r="J80" s="50" t="str">
        <f>E24</f>
        <v xml:space="preserve"> </v>
      </c>
      <c r="L80" s="52"/>
    </row>
    <row r="81" spans="2:65" s="53" customFormat="1" ht="10.35" customHeight="1">
      <c r="B81" s="52"/>
      <c r="L81" s="52"/>
    </row>
    <row r="82" spans="2:65" s="141" customFormat="1" ht="29.25" customHeight="1">
      <c r="B82" s="136"/>
      <c r="C82" s="137" t="s">
        <v>198</v>
      </c>
      <c r="D82" s="138" t="s">
        <v>100</v>
      </c>
      <c r="E82" s="138" t="s">
        <v>96</v>
      </c>
      <c r="F82" s="138" t="s">
        <v>97</v>
      </c>
      <c r="G82" s="138" t="s">
        <v>199</v>
      </c>
      <c r="H82" s="138" t="s">
        <v>200</v>
      </c>
      <c r="I82" s="138" t="s">
        <v>201</v>
      </c>
      <c r="J82" s="139" t="s">
        <v>188</v>
      </c>
      <c r="K82" s="140" t="s">
        <v>202</v>
      </c>
      <c r="L82" s="136"/>
      <c r="M82" s="80" t="s">
        <v>52</v>
      </c>
      <c r="N82" s="81" t="s">
        <v>85</v>
      </c>
      <c r="O82" s="81" t="s">
        <v>203</v>
      </c>
      <c r="P82" s="81" t="s">
        <v>204</v>
      </c>
      <c r="Q82" s="81" t="s">
        <v>205</v>
      </c>
      <c r="R82" s="81" t="s">
        <v>206</v>
      </c>
      <c r="S82" s="81" t="s">
        <v>207</v>
      </c>
      <c r="T82" s="82" t="s">
        <v>208</v>
      </c>
    </row>
    <row r="83" spans="2:65" s="53" customFormat="1" ht="22.9" customHeight="1">
      <c r="B83" s="52"/>
      <c r="C83" s="86" t="s">
        <v>209</v>
      </c>
      <c r="J83" s="142">
        <f>BK83</f>
        <v>-29951.46</v>
      </c>
      <c r="L83" s="52"/>
      <c r="M83" s="83"/>
      <c r="N83" s="74"/>
      <c r="O83" s="74"/>
      <c r="P83" s="143">
        <f>P84</f>
        <v>14.125284000000001</v>
      </c>
      <c r="Q83" s="74"/>
      <c r="R83" s="143">
        <f>R84</f>
        <v>0</v>
      </c>
      <c r="S83" s="74"/>
      <c r="T83" s="144">
        <f>T84</f>
        <v>-10.120525999999998</v>
      </c>
      <c r="AT83" s="40" t="s">
        <v>114</v>
      </c>
      <c r="AU83" s="40" t="s">
        <v>189</v>
      </c>
      <c r="BK83" s="145">
        <f>BK84</f>
        <v>-29951.46</v>
      </c>
    </row>
    <row r="84" spans="2:65" s="147" customFormat="1" ht="25.9" customHeight="1">
      <c r="B84" s="146"/>
      <c r="D84" s="148" t="s">
        <v>114</v>
      </c>
      <c r="E84" s="149" t="s">
        <v>210</v>
      </c>
      <c r="F84" s="149" t="s">
        <v>211</v>
      </c>
      <c r="J84" s="150">
        <f>BK84</f>
        <v>-29951.46</v>
      </c>
      <c r="L84" s="146"/>
      <c r="M84" s="151"/>
      <c r="P84" s="152">
        <f>P85+P92+P98</f>
        <v>14.125284000000001</v>
      </c>
      <c r="R84" s="152">
        <f>R85+R92+R98</f>
        <v>0</v>
      </c>
      <c r="T84" s="153">
        <f>T85+T92+T98</f>
        <v>-10.120525999999998</v>
      </c>
      <c r="AR84" s="148" t="s">
        <v>123</v>
      </c>
      <c r="AT84" s="154" t="s">
        <v>114</v>
      </c>
      <c r="AU84" s="154" t="s">
        <v>115</v>
      </c>
      <c r="AY84" s="148" t="s">
        <v>212</v>
      </c>
      <c r="BK84" s="155">
        <f>BK85+BK92+BK98</f>
        <v>-29951.46</v>
      </c>
    </row>
    <row r="85" spans="2:65" s="147" customFormat="1" ht="22.9" customHeight="1">
      <c r="B85" s="146"/>
      <c r="D85" s="148" t="s">
        <v>114</v>
      </c>
      <c r="E85" s="156" t="s">
        <v>264</v>
      </c>
      <c r="F85" s="156" t="s">
        <v>382</v>
      </c>
      <c r="J85" s="157">
        <f>BK85</f>
        <v>7640.87</v>
      </c>
      <c r="L85" s="146"/>
      <c r="M85" s="151"/>
      <c r="P85" s="152">
        <f>SUM(P86:P91)</f>
        <v>14.125284000000001</v>
      </c>
      <c r="R85" s="152">
        <f>SUM(R86:R91)</f>
        <v>0</v>
      </c>
      <c r="T85" s="153">
        <f>SUM(T86:T91)</f>
        <v>7.7234739999999995</v>
      </c>
      <c r="AR85" s="148" t="s">
        <v>123</v>
      </c>
      <c r="AT85" s="154" t="s">
        <v>114</v>
      </c>
      <c r="AU85" s="154" t="s">
        <v>123</v>
      </c>
      <c r="AY85" s="148" t="s">
        <v>212</v>
      </c>
      <c r="BK85" s="155">
        <f>SUM(BK86:BK91)</f>
        <v>7640.87</v>
      </c>
    </row>
    <row r="86" spans="2:65" s="53" customFormat="1" ht="24.2" customHeight="1">
      <c r="B86" s="158"/>
      <c r="C86" s="159" t="s">
        <v>123</v>
      </c>
      <c r="D86" s="159" t="s">
        <v>215</v>
      </c>
      <c r="E86" s="160" t="s">
        <v>440</v>
      </c>
      <c r="F86" s="161" t="s">
        <v>441</v>
      </c>
      <c r="G86" s="162" t="s">
        <v>218</v>
      </c>
      <c r="H86" s="163">
        <v>20.651</v>
      </c>
      <c r="I86" s="164">
        <v>370</v>
      </c>
      <c r="J86" s="164">
        <f>ROUND(I86*H86,2)</f>
        <v>7640.87</v>
      </c>
      <c r="K86" s="165"/>
      <c r="L86" s="52"/>
      <c r="M86" s="166" t="s">
        <v>52</v>
      </c>
      <c r="N86" s="167" t="s">
        <v>86</v>
      </c>
      <c r="O86" s="168">
        <v>0.68400000000000005</v>
      </c>
      <c r="P86" s="168">
        <f>O86*H86</f>
        <v>14.125284000000001</v>
      </c>
      <c r="Q86" s="168">
        <v>0</v>
      </c>
      <c r="R86" s="168">
        <f>Q86*H86</f>
        <v>0</v>
      </c>
      <c r="S86" s="168">
        <v>0.374</v>
      </c>
      <c r="T86" s="169">
        <f>S86*H86</f>
        <v>7.7234739999999995</v>
      </c>
      <c r="AR86" s="170" t="s">
        <v>219</v>
      </c>
      <c r="AT86" s="170" t="s">
        <v>215</v>
      </c>
      <c r="AU86" s="170" t="s">
        <v>125</v>
      </c>
      <c r="AY86" s="40" t="s">
        <v>212</v>
      </c>
      <c r="BE86" s="171">
        <f>IF(N86="základní",J86,0)</f>
        <v>7640.87</v>
      </c>
      <c r="BF86" s="171">
        <f>IF(N86="snížená",J86,0)</f>
        <v>0</v>
      </c>
      <c r="BG86" s="171">
        <f>IF(N86="zákl. přenesená",J86,0)</f>
        <v>0</v>
      </c>
      <c r="BH86" s="171">
        <f>IF(N86="sníž. přenesená",J86,0)</f>
        <v>0</v>
      </c>
      <c r="BI86" s="171">
        <f>IF(N86="nulová",J86,0)</f>
        <v>0</v>
      </c>
      <c r="BJ86" s="40" t="s">
        <v>123</v>
      </c>
      <c r="BK86" s="171">
        <f>ROUND(I86*H86,2)</f>
        <v>7640.87</v>
      </c>
      <c r="BL86" s="40" t="s">
        <v>219</v>
      </c>
      <c r="BM86" s="170" t="s">
        <v>442</v>
      </c>
    </row>
    <row r="87" spans="2:65" s="53" customFormat="1">
      <c r="B87" s="52"/>
      <c r="D87" s="172" t="s">
        <v>224</v>
      </c>
      <c r="F87" s="173" t="s">
        <v>443</v>
      </c>
      <c r="L87" s="52"/>
      <c r="M87" s="174"/>
      <c r="T87" s="77"/>
      <c r="AT87" s="40" t="s">
        <v>224</v>
      </c>
      <c r="AU87" s="40" t="s">
        <v>125</v>
      </c>
    </row>
    <row r="88" spans="2:65" s="176" customFormat="1" ht="22.5">
      <c r="B88" s="175"/>
      <c r="D88" s="177" t="s">
        <v>226</v>
      </c>
      <c r="E88" s="178" t="s">
        <v>52</v>
      </c>
      <c r="F88" s="179" t="s">
        <v>444</v>
      </c>
      <c r="H88" s="180">
        <v>6.6779999999999999</v>
      </c>
      <c r="L88" s="175"/>
      <c r="M88" s="181"/>
      <c r="T88" s="182"/>
      <c r="AT88" s="178" t="s">
        <v>226</v>
      </c>
      <c r="AU88" s="178" t="s">
        <v>125</v>
      </c>
      <c r="AV88" s="176" t="s">
        <v>125</v>
      </c>
      <c r="AW88" s="176" t="s">
        <v>77</v>
      </c>
      <c r="AX88" s="176" t="s">
        <v>115</v>
      </c>
      <c r="AY88" s="178" t="s">
        <v>212</v>
      </c>
    </row>
    <row r="89" spans="2:65" s="176" customFormat="1" ht="22.5">
      <c r="B89" s="175"/>
      <c r="D89" s="177" t="s">
        <v>226</v>
      </c>
      <c r="E89" s="178" t="s">
        <v>52</v>
      </c>
      <c r="F89" s="179" t="s">
        <v>445</v>
      </c>
      <c r="H89" s="180">
        <v>6.1379999999999999</v>
      </c>
      <c r="L89" s="175"/>
      <c r="M89" s="181"/>
      <c r="T89" s="182"/>
      <c r="AT89" s="178" t="s">
        <v>226</v>
      </c>
      <c r="AU89" s="178" t="s">
        <v>125</v>
      </c>
      <c r="AV89" s="176" t="s">
        <v>125</v>
      </c>
      <c r="AW89" s="176" t="s">
        <v>77</v>
      </c>
      <c r="AX89" s="176" t="s">
        <v>115</v>
      </c>
      <c r="AY89" s="178" t="s">
        <v>212</v>
      </c>
    </row>
    <row r="90" spans="2:65" s="176" customFormat="1" ht="22.5">
      <c r="B90" s="175"/>
      <c r="D90" s="177" t="s">
        <v>226</v>
      </c>
      <c r="E90" s="178" t="s">
        <v>52</v>
      </c>
      <c r="F90" s="179" t="s">
        <v>446</v>
      </c>
      <c r="H90" s="180">
        <v>7.835</v>
      </c>
      <c r="L90" s="175"/>
      <c r="M90" s="181"/>
      <c r="T90" s="182"/>
      <c r="AT90" s="178" t="s">
        <v>226</v>
      </c>
      <c r="AU90" s="178" t="s">
        <v>125</v>
      </c>
      <c r="AV90" s="176" t="s">
        <v>125</v>
      </c>
      <c r="AW90" s="176" t="s">
        <v>77</v>
      </c>
      <c r="AX90" s="176" t="s">
        <v>115</v>
      </c>
      <c r="AY90" s="178" t="s">
        <v>212</v>
      </c>
    </row>
    <row r="91" spans="2:65" s="204" customFormat="1">
      <c r="B91" s="203"/>
      <c r="D91" s="177" t="s">
        <v>226</v>
      </c>
      <c r="E91" s="205" t="s">
        <v>52</v>
      </c>
      <c r="F91" s="206" t="s">
        <v>447</v>
      </c>
      <c r="H91" s="207">
        <v>20.651</v>
      </c>
      <c r="L91" s="203"/>
      <c r="M91" s="208"/>
      <c r="T91" s="209"/>
      <c r="AT91" s="205" t="s">
        <v>226</v>
      </c>
      <c r="AU91" s="205" t="s">
        <v>125</v>
      </c>
      <c r="AV91" s="204" t="s">
        <v>219</v>
      </c>
      <c r="AW91" s="204" t="s">
        <v>53</v>
      </c>
      <c r="AX91" s="204" t="s">
        <v>123</v>
      </c>
      <c r="AY91" s="205" t="s">
        <v>212</v>
      </c>
    </row>
    <row r="92" spans="2:65" s="147" customFormat="1" ht="22.9" customHeight="1">
      <c r="B92" s="146"/>
      <c r="D92" s="148" t="s">
        <v>114</v>
      </c>
      <c r="E92" s="156" t="s">
        <v>448</v>
      </c>
      <c r="F92" s="156" t="s">
        <v>449</v>
      </c>
      <c r="J92" s="157">
        <f>BK92</f>
        <v>-20416.509999999998</v>
      </c>
      <c r="L92" s="146"/>
      <c r="M92" s="151"/>
      <c r="P92" s="152">
        <f>SUM(P93:P97)</f>
        <v>0</v>
      </c>
      <c r="R92" s="152">
        <f>SUM(R93:R97)</f>
        <v>0</v>
      </c>
      <c r="T92" s="153">
        <f>SUM(T93:T97)</f>
        <v>-17.843999999999998</v>
      </c>
      <c r="AR92" s="148" t="s">
        <v>123</v>
      </c>
      <c r="AT92" s="154" t="s">
        <v>114</v>
      </c>
      <c r="AU92" s="154" t="s">
        <v>123</v>
      </c>
      <c r="AY92" s="148" t="s">
        <v>212</v>
      </c>
      <c r="BK92" s="155">
        <f>SUM(BK93:BK97)</f>
        <v>-20416.509999999998</v>
      </c>
    </row>
    <row r="93" spans="2:65" s="53" customFormat="1" ht="24.2" customHeight="1">
      <c r="B93" s="158"/>
      <c r="C93" s="159" t="s">
        <v>125</v>
      </c>
      <c r="D93" s="159" t="s">
        <v>215</v>
      </c>
      <c r="E93" s="160" t="s">
        <v>450</v>
      </c>
      <c r="F93" s="161" t="s">
        <v>451</v>
      </c>
      <c r="G93" s="162" t="s">
        <v>385</v>
      </c>
      <c r="H93" s="163">
        <v>-7.4349999999999996</v>
      </c>
      <c r="I93" s="164">
        <v>2746</v>
      </c>
      <c r="J93" s="164">
        <f>ROUND(I93*H93,2)</f>
        <v>-20416.509999999998</v>
      </c>
      <c r="K93" s="165"/>
      <c r="L93" s="52"/>
      <c r="M93" s="166" t="s">
        <v>52</v>
      </c>
      <c r="N93" s="167" t="s">
        <v>86</v>
      </c>
      <c r="O93" s="168">
        <v>0</v>
      </c>
      <c r="P93" s="168">
        <f>O93*H93</f>
        <v>0</v>
      </c>
      <c r="Q93" s="168">
        <v>0</v>
      </c>
      <c r="R93" s="168">
        <f>Q93*H93</f>
        <v>0</v>
      </c>
      <c r="S93" s="168">
        <v>2.4</v>
      </c>
      <c r="T93" s="169">
        <f>S93*H93</f>
        <v>-17.843999999999998</v>
      </c>
      <c r="AR93" s="170" t="s">
        <v>219</v>
      </c>
      <c r="AT93" s="170" t="s">
        <v>215</v>
      </c>
      <c r="AU93" s="170" t="s">
        <v>125</v>
      </c>
      <c r="AY93" s="40" t="s">
        <v>212</v>
      </c>
      <c r="BE93" s="171">
        <f>IF(N93="základní",J93,0)</f>
        <v>-20416.509999999998</v>
      </c>
      <c r="BF93" s="171">
        <f>IF(N93="snížená",J93,0)</f>
        <v>0</v>
      </c>
      <c r="BG93" s="171">
        <f>IF(N93="zákl. přenesená",J93,0)</f>
        <v>0</v>
      </c>
      <c r="BH93" s="171">
        <f>IF(N93="sníž. přenesená",J93,0)</f>
        <v>0</v>
      </c>
      <c r="BI93" s="171">
        <f>IF(N93="nulová",J93,0)</f>
        <v>0</v>
      </c>
      <c r="BJ93" s="40" t="s">
        <v>123</v>
      </c>
      <c r="BK93" s="171">
        <f>ROUND(I93*H93,2)</f>
        <v>-20416.509999999998</v>
      </c>
      <c r="BL93" s="40" t="s">
        <v>219</v>
      </c>
      <c r="BM93" s="170" t="s">
        <v>452</v>
      </c>
    </row>
    <row r="94" spans="2:65" s="176" customFormat="1" ht="22.5">
      <c r="B94" s="175"/>
      <c r="D94" s="177" t="s">
        <v>226</v>
      </c>
      <c r="E94" s="178" t="s">
        <v>52</v>
      </c>
      <c r="F94" s="179" t="s">
        <v>453</v>
      </c>
      <c r="H94" s="180">
        <v>-2.4039999999999999</v>
      </c>
      <c r="L94" s="175"/>
      <c r="M94" s="181"/>
      <c r="T94" s="182"/>
      <c r="AT94" s="178" t="s">
        <v>226</v>
      </c>
      <c r="AU94" s="178" t="s">
        <v>125</v>
      </c>
      <c r="AV94" s="176" t="s">
        <v>125</v>
      </c>
      <c r="AW94" s="176" t="s">
        <v>77</v>
      </c>
      <c r="AX94" s="176" t="s">
        <v>115</v>
      </c>
      <c r="AY94" s="178" t="s">
        <v>212</v>
      </c>
    </row>
    <row r="95" spans="2:65" s="176" customFormat="1" ht="22.5">
      <c r="B95" s="175"/>
      <c r="D95" s="177" t="s">
        <v>226</v>
      </c>
      <c r="E95" s="178" t="s">
        <v>52</v>
      </c>
      <c r="F95" s="179" t="s">
        <v>454</v>
      </c>
      <c r="H95" s="180">
        <v>-2.21</v>
      </c>
      <c r="L95" s="175"/>
      <c r="M95" s="181"/>
      <c r="T95" s="182"/>
      <c r="AT95" s="178" t="s">
        <v>226</v>
      </c>
      <c r="AU95" s="178" t="s">
        <v>125</v>
      </c>
      <c r="AV95" s="176" t="s">
        <v>125</v>
      </c>
      <c r="AW95" s="176" t="s">
        <v>77</v>
      </c>
      <c r="AX95" s="176" t="s">
        <v>115</v>
      </c>
      <c r="AY95" s="178" t="s">
        <v>212</v>
      </c>
    </row>
    <row r="96" spans="2:65" s="176" customFormat="1" ht="22.5">
      <c r="B96" s="175"/>
      <c r="D96" s="177" t="s">
        <v>226</v>
      </c>
      <c r="E96" s="178" t="s">
        <v>52</v>
      </c>
      <c r="F96" s="179" t="s">
        <v>455</v>
      </c>
      <c r="H96" s="180">
        <v>-2.8210000000000002</v>
      </c>
      <c r="L96" s="175"/>
      <c r="M96" s="181"/>
      <c r="T96" s="182"/>
      <c r="AT96" s="178" t="s">
        <v>226</v>
      </c>
      <c r="AU96" s="178" t="s">
        <v>125</v>
      </c>
      <c r="AV96" s="176" t="s">
        <v>125</v>
      </c>
      <c r="AW96" s="176" t="s">
        <v>77</v>
      </c>
      <c r="AX96" s="176" t="s">
        <v>115</v>
      </c>
      <c r="AY96" s="178" t="s">
        <v>212</v>
      </c>
    </row>
    <row r="97" spans="2:65" s="204" customFormat="1">
      <c r="B97" s="203"/>
      <c r="D97" s="177" t="s">
        <v>226</v>
      </c>
      <c r="E97" s="205" t="s">
        <v>52</v>
      </c>
      <c r="F97" s="206" t="s">
        <v>447</v>
      </c>
      <c r="H97" s="207">
        <v>-7.4350000000000005</v>
      </c>
      <c r="L97" s="203"/>
      <c r="M97" s="208"/>
      <c r="T97" s="209"/>
      <c r="AT97" s="205" t="s">
        <v>226</v>
      </c>
      <c r="AU97" s="205" t="s">
        <v>125</v>
      </c>
      <c r="AV97" s="204" t="s">
        <v>219</v>
      </c>
      <c r="AW97" s="204" t="s">
        <v>53</v>
      </c>
      <c r="AX97" s="204" t="s">
        <v>123</v>
      </c>
      <c r="AY97" s="205" t="s">
        <v>212</v>
      </c>
    </row>
    <row r="98" spans="2:65" s="147" customFormat="1" ht="22.9" customHeight="1">
      <c r="B98" s="146"/>
      <c r="D98" s="148" t="s">
        <v>114</v>
      </c>
      <c r="E98" s="156" t="s">
        <v>402</v>
      </c>
      <c r="F98" s="156" t="s">
        <v>403</v>
      </c>
      <c r="J98" s="157">
        <f>BK98</f>
        <v>-17175.82</v>
      </c>
      <c r="L98" s="146"/>
      <c r="M98" s="151"/>
      <c r="P98" s="152">
        <f>SUM(P99:P104)</f>
        <v>0</v>
      </c>
      <c r="R98" s="152">
        <f>SUM(R99:R104)</f>
        <v>0</v>
      </c>
      <c r="T98" s="153">
        <f>SUM(T99:T104)</f>
        <v>0</v>
      </c>
      <c r="AR98" s="148" t="s">
        <v>123</v>
      </c>
      <c r="AT98" s="154" t="s">
        <v>114</v>
      </c>
      <c r="AU98" s="154" t="s">
        <v>123</v>
      </c>
      <c r="AY98" s="148" t="s">
        <v>212</v>
      </c>
      <c r="BK98" s="155">
        <f>SUM(BK99:BK104)</f>
        <v>-17175.82</v>
      </c>
    </row>
    <row r="99" spans="2:65" s="53" customFormat="1" ht="44.25" customHeight="1">
      <c r="B99" s="158"/>
      <c r="C99" s="159" t="s">
        <v>213</v>
      </c>
      <c r="D99" s="159" t="s">
        <v>215</v>
      </c>
      <c r="E99" s="160" t="s">
        <v>404</v>
      </c>
      <c r="F99" s="161" t="s">
        <v>405</v>
      </c>
      <c r="G99" s="162" t="s">
        <v>362</v>
      </c>
      <c r="H99" s="163">
        <v>-10.121</v>
      </c>
      <c r="I99" s="164">
        <v>1053</v>
      </c>
      <c r="J99" s="164">
        <f>ROUND(I99*H99,2)</f>
        <v>-10657.41</v>
      </c>
      <c r="K99" s="165"/>
      <c r="L99" s="52"/>
      <c r="M99" s="166" t="s">
        <v>52</v>
      </c>
      <c r="N99" s="167" t="s">
        <v>86</v>
      </c>
      <c r="O99" s="168">
        <v>0</v>
      </c>
      <c r="P99" s="168">
        <f>O99*H99</f>
        <v>0</v>
      </c>
      <c r="Q99" s="168">
        <v>0</v>
      </c>
      <c r="R99" s="168">
        <f>Q99*H99</f>
        <v>0</v>
      </c>
      <c r="S99" s="168">
        <v>0</v>
      </c>
      <c r="T99" s="169">
        <f>S99*H99</f>
        <v>0</v>
      </c>
      <c r="AR99" s="170" t="s">
        <v>219</v>
      </c>
      <c r="AT99" s="170" t="s">
        <v>215</v>
      </c>
      <c r="AU99" s="170" t="s">
        <v>125</v>
      </c>
      <c r="AY99" s="40" t="s">
        <v>212</v>
      </c>
      <c r="BE99" s="171">
        <f>IF(N99="základní",J99,0)</f>
        <v>-10657.41</v>
      </c>
      <c r="BF99" s="171">
        <f>IF(N99="snížená",J99,0)</f>
        <v>0</v>
      </c>
      <c r="BG99" s="171">
        <f>IF(N99="zákl. přenesená",J99,0)</f>
        <v>0</v>
      </c>
      <c r="BH99" s="171">
        <f>IF(N99="sníž. přenesená",J99,0)</f>
        <v>0</v>
      </c>
      <c r="BI99" s="171">
        <f>IF(N99="nulová",J99,0)</f>
        <v>0</v>
      </c>
      <c r="BJ99" s="40" t="s">
        <v>123</v>
      </c>
      <c r="BK99" s="171">
        <f>ROUND(I99*H99,2)</f>
        <v>-10657.41</v>
      </c>
      <c r="BL99" s="40" t="s">
        <v>219</v>
      </c>
      <c r="BM99" s="170" t="s">
        <v>456</v>
      </c>
    </row>
    <row r="100" spans="2:65" s="53" customFormat="1" ht="33" customHeight="1">
      <c r="B100" s="158"/>
      <c r="C100" s="159" t="s">
        <v>219</v>
      </c>
      <c r="D100" s="159" t="s">
        <v>215</v>
      </c>
      <c r="E100" s="160" t="s">
        <v>407</v>
      </c>
      <c r="F100" s="161" t="s">
        <v>408</v>
      </c>
      <c r="G100" s="162" t="s">
        <v>362</v>
      </c>
      <c r="H100" s="163">
        <v>-10.121</v>
      </c>
      <c r="I100" s="164">
        <v>235.4</v>
      </c>
      <c r="J100" s="164">
        <f>ROUND(I100*H100,2)</f>
        <v>-2382.48</v>
      </c>
      <c r="K100" s="165"/>
      <c r="L100" s="52"/>
      <c r="M100" s="166" t="s">
        <v>52</v>
      </c>
      <c r="N100" s="167" t="s">
        <v>86</v>
      </c>
      <c r="O100" s="168">
        <v>0</v>
      </c>
      <c r="P100" s="168">
        <f>O100*H100</f>
        <v>0</v>
      </c>
      <c r="Q100" s="168">
        <v>0</v>
      </c>
      <c r="R100" s="168">
        <f>Q100*H100</f>
        <v>0</v>
      </c>
      <c r="S100" s="168">
        <v>0</v>
      </c>
      <c r="T100" s="169">
        <f>S100*H100</f>
        <v>0</v>
      </c>
      <c r="AR100" s="170" t="s">
        <v>219</v>
      </c>
      <c r="AT100" s="170" t="s">
        <v>215</v>
      </c>
      <c r="AU100" s="170" t="s">
        <v>125</v>
      </c>
      <c r="AY100" s="40" t="s">
        <v>212</v>
      </c>
      <c r="BE100" s="171">
        <f>IF(N100="základní",J100,0)</f>
        <v>-2382.48</v>
      </c>
      <c r="BF100" s="171">
        <f>IF(N100="snížená",J100,0)</f>
        <v>0</v>
      </c>
      <c r="BG100" s="171">
        <f>IF(N100="zákl. přenesená",J100,0)</f>
        <v>0</v>
      </c>
      <c r="BH100" s="171">
        <f>IF(N100="sníž. přenesená",J100,0)</f>
        <v>0</v>
      </c>
      <c r="BI100" s="171">
        <f>IF(N100="nulová",J100,0)</f>
        <v>0</v>
      </c>
      <c r="BJ100" s="40" t="s">
        <v>123</v>
      </c>
      <c r="BK100" s="171">
        <f>ROUND(I100*H100,2)</f>
        <v>-2382.48</v>
      </c>
      <c r="BL100" s="40" t="s">
        <v>219</v>
      </c>
      <c r="BM100" s="170" t="s">
        <v>457</v>
      </c>
    </row>
    <row r="101" spans="2:65" s="53" customFormat="1" ht="44.25" customHeight="1">
      <c r="B101" s="158"/>
      <c r="C101" s="159" t="s">
        <v>238</v>
      </c>
      <c r="D101" s="159" t="s">
        <v>215</v>
      </c>
      <c r="E101" s="160" t="s">
        <v>458</v>
      </c>
      <c r="F101" s="161" t="s">
        <v>411</v>
      </c>
      <c r="G101" s="162" t="s">
        <v>362</v>
      </c>
      <c r="H101" s="163">
        <v>-70.846999999999994</v>
      </c>
      <c r="I101" s="164">
        <v>32.799999999999997</v>
      </c>
      <c r="J101" s="164">
        <f>ROUND(I101*H101,2)</f>
        <v>-2323.7800000000002</v>
      </c>
      <c r="K101" s="165"/>
      <c r="L101" s="52"/>
      <c r="M101" s="166" t="s">
        <v>52</v>
      </c>
      <c r="N101" s="167" t="s">
        <v>86</v>
      </c>
      <c r="O101" s="168">
        <v>0</v>
      </c>
      <c r="P101" s="168">
        <f>O101*H101</f>
        <v>0</v>
      </c>
      <c r="Q101" s="168">
        <v>0</v>
      </c>
      <c r="R101" s="168">
        <f>Q101*H101</f>
        <v>0</v>
      </c>
      <c r="S101" s="168">
        <v>0</v>
      </c>
      <c r="T101" s="169">
        <f>S101*H101</f>
        <v>0</v>
      </c>
      <c r="AR101" s="170" t="s">
        <v>219</v>
      </c>
      <c r="AT101" s="170" t="s">
        <v>215</v>
      </c>
      <c r="AU101" s="170" t="s">
        <v>125</v>
      </c>
      <c r="AY101" s="40" t="s">
        <v>212</v>
      </c>
      <c r="BE101" s="171">
        <f>IF(N101="základní",J101,0)</f>
        <v>-2323.7800000000002</v>
      </c>
      <c r="BF101" s="171">
        <f>IF(N101="snížená",J101,0)</f>
        <v>0</v>
      </c>
      <c r="BG101" s="171">
        <f>IF(N101="zákl. přenesená",J101,0)</f>
        <v>0</v>
      </c>
      <c r="BH101" s="171">
        <f>IF(N101="sníž. přenesená",J101,0)</f>
        <v>0</v>
      </c>
      <c r="BI101" s="171">
        <f>IF(N101="nulová",J101,0)</f>
        <v>0</v>
      </c>
      <c r="BJ101" s="40" t="s">
        <v>123</v>
      </c>
      <c r="BK101" s="171">
        <f>ROUND(I101*H101,2)</f>
        <v>-2323.7800000000002</v>
      </c>
      <c r="BL101" s="40" t="s">
        <v>219</v>
      </c>
      <c r="BM101" s="170" t="s">
        <v>459</v>
      </c>
    </row>
    <row r="102" spans="2:65" s="176" customFormat="1">
      <c r="B102" s="175"/>
      <c r="D102" s="177" t="s">
        <v>226</v>
      </c>
      <c r="F102" s="179" t="s">
        <v>460</v>
      </c>
      <c r="H102" s="180">
        <v>-70.846999999999994</v>
      </c>
      <c r="L102" s="175"/>
      <c r="M102" s="181"/>
      <c r="T102" s="182"/>
      <c r="AT102" s="178" t="s">
        <v>226</v>
      </c>
      <c r="AU102" s="178" t="s">
        <v>125</v>
      </c>
      <c r="AV102" s="176" t="s">
        <v>125</v>
      </c>
      <c r="AW102" s="176" t="s">
        <v>53</v>
      </c>
      <c r="AX102" s="176" t="s">
        <v>123</v>
      </c>
      <c r="AY102" s="178" t="s">
        <v>212</v>
      </c>
    </row>
    <row r="103" spans="2:65" s="53" customFormat="1" ht="44.25" customHeight="1">
      <c r="B103" s="158"/>
      <c r="C103" s="159" t="s">
        <v>236</v>
      </c>
      <c r="D103" s="159" t="s">
        <v>215</v>
      </c>
      <c r="E103" s="160" t="s">
        <v>461</v>
      </c>
      <c r="F103" s="161" t="s">
        <v>462</v>
      </c>
      <c r="G103" s="162" t="s">
        <v>362</v>
      </c>
      <c r="H103" s="163">
        <v>-17.844000000000001</v>
      </c>
      <c r="I103" s="164">
        <v>393.7</v>
      </c>
      <c r="J103" s="164">
        <f>ROUND(I103*H103,2)</f>
        <v>-7025.18</v>
      </c>
      <c r="K103" s="165"/>
      <c r="L103" s="52"/>
      <c r="M103" s="166" t="s">
        <v>52</v>
      </c>
      <c r="N103" s="167" t="s">
        <v>86</v>
      </c>
      <c r="O103" s="168">
        <v>0</v>
      </c>
      <c r="P103" s="168">
        <f>O103*H103</f>
        <v>0</v>
      </c>
      <c r="Q103" s="168">
        <v>0</v>
      </c>
      <c r="R103" s="168">
        <f>Q103*H103</f>
        <v>0</v>
      </c>
      <c r="S103" s="168">
        <v>0</v>
      </c>
      <c r="T103" s="169">
        <f>S103*H103</f>
        <v>0</v>
      </c>
      <c r="AR103" s="170" t="s">
        <v>219</v>
      </c>
      <c r="AT103" s="170" t="s">
        <v>215</v>
      </c>
      <c r="AU103" s="170" t="s">
        <v>125</v>
      </c>
      <c r="AY103" s="40" t="s">
        <v>212</v>
      </c>
      <c r="BE103" s="171">
        <f>IF(N103="základní",J103,0)</f>
        <v>-7025.18</v>
      </c>
      <c r="BF103" s="171">
        <f>IF(N103="snížená",J103,0)</f>
        <v>0</v>
      </c>
      <c r="BG103" s="171">
        <f>IF(N103="zákl. přenesená",J103,0)</f>
        <v>0</v>
      </c>
      <c r="BH103" s="171">
        <f>IF(N103="sníž. přenesená",J103,0)</f>
        <v>0</v>
      </c>
      <c r="BI103" s="171">
        <f>IF(N103="nulová",J103,0)</f>
        <v>0</v>
      </c>
      <c r="BJ103" s="40" t="s">
        <v>123</v>
      </c>
      <c r="BK103" s="171">
        <f>ROUND(I103*H103,2)</f>
        <v>-7025.18</v>
      </c>
      <c r="BL103" s="40" t="s">
        <v>219</v>
      </c>
      <c r="BM103" s="170" t="s">
        <v>463</v>
      </c>
    </row>
    <row r="104" spans="2:65" s="53" customFormat="1" ht="44.25" customHeight="1">
      <c r="B104" s="158"/>
      <c r="C104" s="159" t="s">
        <v>252</v>
      </c>
      <c r="D104" s="159" t="s">
        <v>215</v>
      </c>
      <c r="E104" s="160" t="s">
        <v>413</v>
      </c>
      <c r="F104" s="161" t="s">
        <v>414</v>
      </c>
      <c r="G104" s="162" t="s">
        <v>362</v>
      </c>
      <c r="H104" s="163">
        <v>7.7229999999999999</v>
      </c>
      <c r="I104" s="164">
        <v>675</v>
      </c>
      <c r="J104" s="164">
        <f>ROUND(I104*H104,2)</f>
        <v>5213.03</v>
      </c>
      <c r="K104" s="165"/>
      <c r="L104" s="52"/>
      <c r="M104" s="183" t="s">
        <v>52</v>
      </c>
      <c r="N104" s="184" t="s">
        <v>86</v>
      </c>
      <c r="O104" s="185">
        <v>0</v>
      </c>
      <c r="P104" s="185">
        <f>O104*H104</f>
        <v>0</v>
      </c>
      <c r="Q104" s="185">
        <v>0</v>
      </c>
      <c r="R104" s="185">
        <f>Q104*H104</f>
        <v>0</v>
      </c>
      <c r="S104" s="185">
        <v>0</v>
      </c>
      <c r="T104" s="186">
        <f>S104*H104</f>
        <v>0</v>
      </c>
      <c r="AR104" s="170" t="s">
        <v>219</v>
      </c>
      <c r="AT104" s="170" t="s">
        <v>215</v>
      </c>
      <c r="AU104" s="170" t="s">
        <v>125</v>
      </c>
      <c r="AY104" s="40" t="s">
        <v>212</v>
      </c>
      <c r="BE104" s="171">
        <f>IF(N104="základní",J104,0)</f>
        <v>5213.03</v>
      </c>
      <c r="BF104" s="171">
        <f>IF(N104="snížená",J104,0)</f>
        <v>0</v>
      </c>
      <c r="BG104" s="171">
        <f>IF(N104="zákl. přenesená",J104,0)</f>
        <v>0</v>
      </c>
      <c r="BH104" s="171">
        <f>IF(N104="sníž. přenesená",J104,0)</f>
        <v>0</v>
      </c>
      <c r="BI104" s="171">
        <f>IF(N104="nulová",J104,0)</f>
        <v>0</v>
      </c>
      <c r="BJ104" s="40" t="s">
        <v>123</v>
      </c>
      <c r="BK104" s="171">
        <f>ROUND(I104*H104,2)</f>
        <v>5213.03</v>
      </c>
      <c r="BL104" s="40" t="s">
        <v>219</v>
      </c>
      <c r="BM104" s="170" t="s">
        <v>464</v>
      </c>
    </row>
    <row r="105" spans="2:65" s="53" customFormat="1" ht="6.95" customHeight="1">
      <c r="B105" s="63"/>
      <c r="C105" s="64"/>
      <c r="D105" s="64"/>
      <c r="E105" s="64"/>
      <c r="F105" s="64"/>
      <c r="G105" s="64"/>
      <c r="H105" s="64"/>
      <c r="I105" s="64"/>
      <c r="J105" s="64"/>
      <c r="K105" s="64"/>
      <c r="L105" s="52"/>
    </row>
  </sheetData>
  <autoFilter ref="C82:K104"/>
  <mergeCells count="8">
    <mergeCell ref="E73:H73"/>
    <mergeCell ref="E75:H75"/>
    <mergeCell ref="L2:V2"/>
    <mergeCell ref="E7:H7"/>
    <mergeCell ref="E9:H9"/>
    <mergeCell ref="E27:H27"/>
    <mergeCell ref="E48:H48"/>
    <mergeCell ref="E50:H50"/>
  </mergeCells>
  <hyperlinks>
    <hyperlink ref="F87" r:id="rId1"/>
  </hyperlinks>
  <pageMargins left="0.39374999999999999" right="0.39374999999999999" top="0.39374999999999999" bottom="0.39374999999999999" header="0" footer="0"/>
  <pageSetup paperSize="9" scale="81" fitToHeight="100" orientation="portrait" blackAndWhite="1" r:id="rId2"/>
  <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BM138"/>
  <sheetViews>
    <sheetView showGridLines="0" workbookViewId="0">
      <selection activeCell="J59" sqref="J59:AF59"/>
    </sheetView>
  </sheetViews>
  <sheetFormatPr defaultRowHeight="11.25"/>
  <cols>
    <col min="1" max="1" width="7.140625" style="39" customWidth="1"/>
    <col min="2" max="2" width="1" style="39" customWidth="1"/>
    <col min="3" max="3" width="3.5703125" style="39" customWidth="1"/>
    <col min="4" max="4" width="3.7109375" style="39" customWidth="1"/>
    <col min="5" max="5" width="14.7109375" style="39" customWidth="1"/>
    <col min="6" max="6" width="43.5703125" style="39" customWidth="1"/>
    <col min="7" max="7" width="6.42578125" style="39" customWidth="1"/>
    <col min="8" max="8" width="12" style="39" customWidth="1"/>
    <col min="9" max="9" width="13.5703125" style="39" customWidth="1"/>
    <col min="10" max="10" width="19.140625" style="39" customWidth="1"/>
    <col min="11" max="11" width="19.140625" style="39" hidden="1" customWidth="1"/>
    <col min="12" max="12" width="8" style="39" customWidth="1"/>
    <col min="13" max="13" width="9.28515625" style="39" hidden="1" customWidth="1"/>
    <col min="14" max="14" width="9.140625" style="39"/>
    <col min="15" max="20" width="12.140625" style="39" hidden="1" customWidth="1"/>
    <col min="21" max="21" width="14" style="39" hidden="1" customWidth="1"/>
    <col min="22" max="22" width="10.5703125" style="39" customWidth="1"/>
    <col min="23" max="23" width="14" style="39" customWidth="1"/>
    <col min="24" max="24" width="10.5703125" style="39" customWidth="1"/>
    <col min="25" max="25" width="12.85546875" style="39" customWidth="1"/>
    <col min="26" max="26" width="9.42578125" style="39" customWidth="1"/>
    <col min="27" max="27" width="12.85546875" style="39" customWidth="1"/>
    <col min="28" max="28" width="14" style="39" customWidth="1"/>
    <col min="29" max="29" width="9.42578125" style="39" customWidth="1"/>
    <col min="30" max="30" width="12.85546875" style="39" customWidth="1"/>
    <col min="31" max="31" width="14" style="39" customWidth="1"/>
    <col min="32" max="16384" width="9.140625" style="39"/>
  </cols>
  <sheetData>
    <row r="2" spans="2:46" ht="36.950000000000003" customHeight="1">
      <c r="L2" s="273" t="s">
        <v>55</v>
      </c>
      <c r="M2" s="274"/>
      <c r="N2" s="274"/>
      <c r="O2" s="274"/>
      <c r="P2" s="274"/>
      <c r="Q2" s="274"/>
      <c r="R2" s="274"/>
      <c r="S2" s="274"/>
      <c r="T2" s="274"/>
      <c r="U2" s="274"/>
      <c r="V2" s="274"/>
      <c r="AT2" s="40" t="s">
        <v>149</v>
      </c>
    </row>
    <row r="3" spans="2:46" ht="6.95" hidden="1" customHeight="1">
      <c r="B3" s="41"/>
      <c r="C3" s="42"/>
      <c r="D3" s="42"/>
      <c r="E3" s="42"/>
      <c r="F3" s="42"/>
      <c r="G3" s="42"/>
      <c r="H3" s="42"/>
      <c r="I3" s="42"/>
      <c r="J3" s="42"/>
      <c r="K3" s="42"/>
      <c r="L3" s="43"/>
      <c r="AT3" s="40" t="s">
        <v>125</v>
      </c>
    </row>
    <row r="4" spans="2:46" ht="24.95" hidden="1" customHeight="1">
      <c r="B4" s="43"/>
      <c r="D4" s="44" t="s">
        <v>183</v>
      </c>
      <c r="L4" s="43"/>
      <c r="M4" s="111" t="s">
        <v>60</v>
      </c>
      <c r="AT4" s="40" t="s">
        <v>53</v>
      </c>
    </row>
    <row r="5" spans="2:46" ht="6.95" hidden="1" customHeight="1">
      <c r="B5" s="43"/>
      <c r="L5" s="43"/>
    </row>
    <row r="6" spans="2:46" ht="12" hidden="1" customHeight="1">
      <c r="B6" s="43"/>
      <c r="D6" s="49" t="s">
        <v>64</v>
      </c>
      <c r="L6" s="43"/>
    </row>
    <row r="7" spans="2:46" ht="16.5" hidden="1" customHeight="1">
      <c r="B7" s="43"/>
      <c r="E7" s="281" t="str">
        <f>'Rekapitulace stavby'!K6</f>
        <v>Stavební úpravy Zahradního domu Teplice - ZL</v>
      </c>
      <c r="F7" s="282"/>
      <c r="G7" s="282"/>
      <c r="H7" s="282"/>
      <c r="L7" s="43"/>
    </row>
    <row r="8" spans="2:46" s="53" customFormat="1" ht="12" hidden="1" customHeight="1">
      <c r="B8" s="52"/>
      <c r="D8" s="49" t="s">
        <v>184</v>
      </c>
      <c r="L8" s="52"/>
    </row>
    <row r="9" spans="2:46" s="53" customFormat="1" ht="16.5" hidden="1" customHeight="1">
      <c r="B9" s="52"/>
      <c r="E9" s="271" t="s">
        <v>465</v>
      </c>
      <c r="F9" s="283"/>
      <c r="G9" s="283"/>
      <c r="H9" s="283"/>
      <c r="L9" s="52"/>
    </row>
    <row r="10" spans="2:46" s="53" customFormat="1" hidden="1">
      <c r="B10" s="52"/>
      <c r="L10" s="52"/>
    </row>
    <row r="11" spans="2:46" s="53" customFormat="1" ht="12" hidden="1" customHeight="1">
      <c r="B11" s="52"/>
      <c r="D11" s="49" t="s">
        <v>66</v>
      </c>
      <c r="F11" s="47" t="s">
        <v>52</v>
      </c>
      <c r="I11" s="49" t="s">
        <v>67</v>
      </c>
      <c r="J11" s="47" t="s">
        <v>52</v>
      </c>
      <c r="L11" s="52"/>
    </row>
    <row r="12" spans="2:46" s="53" customFormat="1" ht="12" hidden="1" customHeight="1">
      <c r="B12" s="52"/>
      <c r="D12" s="49" t="s">
        <v>68</v>
      </c>
      <c r="F12" s="47" t="s">
        <v>69</v>
      </c>
      <c r="I12" s="49" t="s">
        <v>70</v>
      </c>
      <c r="J12" s="73" t="str">
        <f>'Rekapitulace stavby'!AN8</f>
        <v>22. 10. 2021</v>
      </c>
      <c r="L12" s="52"/>
    </row>
    <row r="13" spans="2:46" s="53" customFormat="1" ht="10.9" hidden="1" customHeight="1">
      <c r="B13" s="52"/>
      <c r="L13" s="52"/>
    </row>
    <row r="14" spans="2:46" s="53" customFormat="1" ht="12" hidden="1" customHeight="1">
      <c r="B14" s="52"/>
      <c r="D14" s="49" t="s">
        <v>72</v>
      </c>
      <c r="I14" s="49" t="s">
        <v>73</v>
      </c>
      <c r="J14" s="47" t="s">
        <v>52</v>
      </c>
      <c r="L14" s="52"/>
    </row>
    <row r="15" spans="2:46" s="53" customFormat="1" ht="18" hidden="1" customHeight="1">
      <c r="B15" s="52"/>
      <c r="E15" s="47" t="s">
        <v>69</v>
      </c>
      <c r="I15" s="49" t="s">
        <v>74</v>
      </c>
      <c r="J15" s="47" t="s">
        <v>52</v>
      </c>
      <c r="L15" s="52"/>
    </row>
    <row r="16" spans="2:46" s="53" customFormat="1" ht="6.95" hidden="1" customHeight="1">
      <c r="B16" s="52"/>
      <c r="L16" s="52"/>
    </row>
    <row r="17" spans="2:12" s="53" customFormat="1" ht="12" hidden="1" customHeight="1">
      <c r="B17" s="52"/>
      <c r="D17" s="49" t="s">
        <v>75</v>
      </c>
      <c r="I17" s="49" t="s">
        <v>73</v>
      </c>
      <c r="J17" s="47" t="s">
        <v>52</v>
      </c>
      <c r="L17" s="52"/>
    </row>
    <row r="18" spans="2:12" s="53" customFormat="1" ht="18" hidden="1" customHeight="1">
      <c r="B18" s="52"/>
      <c r="E18" s="47" t="s">
        <v>41</v>
      </c>
      <c r="I18" s="49" t="s">
        <v>74</v>
      </c>
      <c r="J18" s="47" t="s">
        <v>52</v>
      </c>
      <c r="L18" s="52"/>
    </row>
    <row r="19" spans="2:12" s="53" customFormat="1" ht="6.95" hidden="1" customHeight="1">
      <c r="B19" s="52"/>
      <c r="L19" s="52"/>
    </row>
    <row r="20" spans="2:12" s="53" customFormat="1" ht="12" hidden="1" customHeight="1">
      <c r="B20" s="52"/>
      <c r="D20" s="49" t="s">
        <v>76</v>
      </c>
      <c r="I20" s="49" t="s">
        <v>73</v>
      </c>
      <c r="J20" s="47" t="s">
        <v>52</v>
      </c>
      <c r="L20" s="52"/>
    </row>
    <row r="21" spans="2:12" s="53" customFormat="1" ht="18" hidden="1" customHeight="1">
      <c r="B21" s="52"/>
      <c r="E21" s="47" t="s">
        <v>69</v>
      </c>
      <c r="I21" s="49" t="s">
        <v>74</v>
      </c>
      <c r="J21" s="47" t="s">
        <v>52</v>
      </c>
      <c r="L21" s="52"/>
    </row>
    <row r="22" spans="2:12" s="53" customFormat="1" ht="6.95" hidden="1" customHeight="1">
      <c r="B22" s="52"/>
      <c r="L22" s="52"/>
    </row>
    <row r="23" spans="2:12" s="53" customFormat="1" ht="12" hidden="1" customHeight="1">
      <c r="B23" s="52"/>
      <c r="D23" s="49" t="s">
        <v>78</v>
      </c>
      <c r="I23" s="49" t="s">
        <v>73</v>
      </c>
      <c r="J23" s="47" t="s">
        <v>52</v>
      </c>
      <c r="L23" s="52"/>
    </row>
    <row r="24" spans="2:12" s="53" customFormat="1" ht="18" hidden="1" customHeight="1">
      <c r="B24" s="52"/>
      <c r="E24" s="47" t="s">
        <v>69</v>
      </c>
      <c r="I24" s="49" t="s">
        <v>74</v>
      </c>
      <c r="J24" s="47" t="s">
        <v>52</v>
      </c>
      <c r="L24" s="52"/>
    </row>
    <row r="25" spans="2:12" s="53" customFormat="1" ht="6.95" hidden="1" customHeight="1">
      <c r="B25" s="52"/>
      <c r="L25" s="52"/>
    </row>
    <row r="26" spans="2:12" s="53" customFormat="1" ht="12" hidden="1" customHeight="1">
      <c r="B26" s="52"/>
      <c r="D26" s="49" t="s">
        <v>79</v>
      </c>
      <c r="L26" s="52"/>
    </row>
    <row r="27" spans="2:12" s="113" customFormat="1" ht="16.5" hidden="1" customHeight="1">
      <c r="B27" s="112"/>
      <c r="E27" s="277" t="s">
        <v>52</v>
      </c>
      <c r="F27" s="277"/>
      <c r="G27" s="277"/>
      <c r="H27" s="277"/>
      <c r="L27" s="112"/>
    </row>
    <row r="28" spans="2:12" s="53" customFormat="1" ht="6.95" hidden="1" customHeight="1">
      <c r="B28" s="52"/>
      <c r="L28" s="52"/>
    </row>
    <row r="29" spans="2:12" s="53" customFormat="1" ht="6.95" hidden="1" customHeight="1">
      <c r="B29" s="52"/>
      <c r="D29" s="74"/>
      <c r="E29" s="74"/>
      <c r="F29" s="74"/>
      <c r="G29" s="74"/>
      <c r="H29" s="74"/>
      <c r="I29" s="74"/>
      <c r="J29" s="74"/>
      <c r="K29" s="74"/>
      <c r="L29" s="52"/>
    </row>
    <row r="30" spans="2:12" s="53" customFormat="1" ht="25.35" hidden="1" customHeight="1">
      <c r="B30" s="52"/>
      <c r="D30" s="114" t="s">
        <v>81</v>
      </c>
      <c r="J30" s="88">
        <f>ROUND(J86, 2)</f>
        <v>84953.42</v>
      </c>
      <c r="L30" s="52"/>
    </row>
    <row r="31" spans="2:12" s="53" customFormat="1" ht="6.95" hidden="1" customHeight="1">
      <c r="B31" s="52"/>
      <c r="D31" s="74"/>
      <c r="E31" s="74"/>
      <c r="F31" s="74"/>
      <c r="G31" s="74"/>
      <c r="H31" s="74"/>
      <c r="I31" s="74"/>
      <c r="J31" s="74"/>
      <c r="K31" s="74"/>
      <c r="L31" s="52"/>
    </row>
    <row r="32" spans="2:12" s="53" customFormat="1" ht="14.45" hidden="1" customHeight="1">
      <c r="B32" s="52"/>
      <c r="F32" s="56" t="s">
        <v>83</v>
      </c>
      <c r="I32" s="56" t="s">
        <v>82</v>
      </c>
      <c r="J32" s="56" t="s">
        <v>84</v>
      </c>
      <c r="L32" s="52"/>
    </row>
    <row r="33" spans="2:12" s="53" customFormat="1" ht="14.45" hidden="1" customHeight="1">
      <c r="B33" s="52"/>
      <c r="D33" s="76" t="s">
        <v>85</v>
      </c>
      <c r="E33" s="49" t="s">
        <v>86</v>
      </c>
      <c r="F33" s="115">
        <f>ROUND((SUM(BE86:BE137)),  2)</f>
        <v>84953.42</v>
      </c>
      <c r="I33" s="116">
        <v>0.21</v>
      </c>
      <c r="J33" s="115">
        <f>ROUND(((SUM(BE86:BE137))*I33),  2)</f>
        <v>17840.22</v>
      </c>
      <c r="L33" s="52"/>
    </row>
    <row r="34" spans="2:12" s="53" customFormat="1" ht="14.45" hidden="1" customHeight="1">
      <c r="B34" s="52"/>
      <c r="E34" s="49" t="s">
        <v>87</v>
      </c>
      <c r="F34" s="115">
        <f>ROUND((SUM(BF86:BF137)),  2)</f>
        <v>0</v>
      </c>
      <c r="I34" s="116">
        <v>0.15</v>
      </c>
      <c r="J34" s="115">
        <f>ROUND(((SUM(BF86:BF137))*I34),  2)</f>
        <v>0</v>
      </c>
      <c r="L34" s="52"/>
    </row>
    <row r="35" spans="2:12" s="53" customFormat="1" ht="14.45" hidden="1" customHeight="1">
      <c r="B35" s="52"/>
      <c r="E35" s="49" t="s">
        <v>88</v>
      </c>
      <c r="F35" s="115">
        <f>ROUND((SUM(BG86:BG137)),  2)</f>
        <v>0</v>
      </c>
      <c r="I35" s="116">
        <v>0.21</v>
      </c>
      <c r="J35" s="115">
        <f>0</f>
        <v>0</v>
      </c>
      <c r="L35" s="52"/>
    </row>
    <row r="36" spans="2:12" s="53" customFormat="1" ht="14.45" hidden="1" customHeight="1">
      <c r="B36" s="52"/>
      <c r="E36" s="49" t="s">
        <v>89</v>
      </c>
      <c r="F36" s="115">
        <f>ROUND((SUM(BH86:BH137)),  2)</f>
        <v>0</v>
      </c>
      <c r="I36" s="116">
        <v>0.15</v>
      </c>
      <c r="J36" s="115">
        <f>0</f>
        <v>0</v>
      </c>
      <c r="L36" s="52"/>
    </row>
    <row r="37" spans="2:12" s="53" customFormat="1" ht="14.45" hidden="1" customHeight="1">
      <c r="B37" s="52"/>
      <c r="E37" s="49" t="s">
        <v>90</v>
      </c>
      <c r="F37" s="115">
        <f>ROUND((SUM(BI86:BI137)),  2)</f>
        <v>0</v>
      </c>
      <c r="I37" s="116">
        <v>0</v>
      </c>
      <c r="J37" s="115">
        <f>0</f>
        <v>0</v>
      </c>
      <c r="L37" s="52"/>
    </row>
    <row r="38" spans="2:12" s="53" customFormat="1" ht="6.95" hidden="1" customHeight="1">
      <c r="B38" s="52"/>
      <c r="L38" s="52"/>
    </row>
    <row r="39" spans="2:12" s="53" customFormat="1" ht="25.35" hidden="1" customHeight="1">
      <c r="B39" s="52"/>
      <c r="C39" s="117"/>
      <c r="D39" s="118" t="s">
        <v>91</v>
      </c>
      <c r="E39" s="78"/>
      <c r="F39" s="78"/>
      <c r="G39" s="119" t="s">
        <v>92</v>
      </c>
      <c r="H39" s="120" t="s">
        <v>93</v>
      </c>
      <c r="I39" s="78"/>
      <c r="J39" s="121">
        <f>SUM(J30:J37)</f>
        <v>102793.64</v>
      </c>
      <c r="K39" s="122"/>
      <c r="L39" s="52"/>
    </row>
    <row r="40" spans="2:12" s="53" customFormat="1" ht="14.45" hidden="1" customHeight="1">
      <c r="B40" s="63"/>
      <c r="C40" s="64"/>
      <c r="D40" s="64"/>
      <c r="E40" s="64"/>
      <c r="F40" s="64"/>
      <c r="G40" s="64"/>
      <c r="H40" s="64"/>
      <c r="I40" s="64"/>
      <c r="J40" s="64"/>
      <c r="K40" s="64"/>
      <c r="L40" s="52"/>
    </row>
    <row r="41" spans="2:12" hidden="1"/>
    <row r="42" spans="2:12" hidden="1"/>
    <row r="43" spans="2:12" hidden="1"/>
    <row r="44" spans="2:12" s="53" customFormat="1" ht="6.95" hidden="1" customHeight="1">
      <c r="B44" s="65"/>
      <c r="C44" s="66"/>
      <c r="D44" s="66"/>
      <c r="E44" s="66"/>
      <c r="F44" s="66"/>
      <c r="G44" s="66"/>
      <c r="H44" s="66"/>
      <c r="I44" s="66"/>
      <c r="J44" s="66"/>
      <c r="K44" s="66"/>
      <c r="L44" s="52"/>
    </row>
    <row r="45" spans="2:12" s="53" customFormat="1" ht="24.95" hidden="1" customHeight="1">
      <c r="B45" s="52"/>
      <c r="C45" s="44" t="s">
        <v>186</v>
      </c>
      <c r="L45" s="52"/>
    </row>
    <row r="46" spans="2:12" s="53" customFormat="1" ht="6.95" hidden="1" customHeight="1">
      <c r="B46" s="52"/>
      <c r="L46" s="52"/>
    </row>
    <row r="47" spans="2:12" s="53" customFormat="1" ht="12" hidden="1" customHeight="1">
      <c r="B47" s="52"/>
      <c r="C47" s="49" t="s">
        <v>64</v>
      </c>
      <c r="L47" s="52"/>
    </row>
    <row r="48" spans="2:12" s="53" customFormat="1" ht="16.5" hidden="1" customHeight="1">
      <c r="B48" s="52"/>
      <c r="E48" s="281" t="str">
        <f>E7</f>
        <v>Stavební úpravy Zahradního domu Teplice - ZL</v>
      </c>
      <c r="F48" s="282"/>
      <c r="G48" s="282"/>
      <c r="H48" s="282"/>
      <c r="L48" s="52"/>
    </row>
    <row r="49" spans="2:47" s="53" customFormat="1" ht="12" hidden="1" customHeight="1">
      <c r="B49" s="52"/>
      <c r="C49" s="49" t="s">
        <v>184</v>
      </c>
      <c r="L49" s="52"/>
    </row>
    <row r="50" spans="2:47" s="53" customFormat="1" ht="16.5" hidden="1" customHeight="1">
      <c r="B50" s="52"/>
      <c r="E50" s="271" t="str">
        <f>E9</f>
        <v>ZL - 09 - Výkopy pro výtahovou šachtu</v>
      </c>
      <c r="F50" s="283"/>
      <c r="G50" s="283"/>
      <c r="H50" s="283"/>
      <c r="L50" s="52"/>
    </row>
    <row r="51" spans="2:47" s="53" customFormat="1" ht="6.95" hidden="1" customHeight="1">
      <c r="B51" s="52"/>
      <c r="L51" s="52"/>
    </row>
    <row r="52" spans="2:47" s="53" customFormat="1" ht="12" hidden="1" customHeight="1">
      <c r="B52" s="52"/>
      <c r="C52" s="49" t="s">
        <v>68</v>
      </c>
      <c r="F52" s="47" t="str">
        <f>F12</f>
        <v xml:space="preserve"> </v>
      </c>
      <c r="I52" s="49" t="s">
        <v>70</v>
      </c>
      <c r="J52" s="73" t="str">
        <f>IF(J12="","",J12)</f>
        <v>22. 10. 2021</v>
      </c>
      <c r="L52" s="52"/>
    </row>
    <row r="53" spans="2:47" s="53" customFormat="1" ht="6.95" hidden="1" customHeight="1">
      <c r="B53" s="52"/>
      <c r="L53" s="52"/>
    </row>
    <row r="54" spans="2:47" s="53" customFormat="1" ht="15.2" hidden="1" customHeight="1">
      <c r="B54" s="52"/>
      <c r="C54" s="49" t="s">
        <v>72</v>
      </c>
      <c r="F54" s="47" t="str">
        <f>E15</f>
        <v xml:space="preserve"> </v>
      </c>
      <c r="I54" s="49" t="s">
        <v>76</v>
      </c>
      <c r="J54" s="50" t="str">
        <f>E21</f>
        <v xml:space="preserve"> </v>
      </c>
      <c r="L54" s="52"/>
    </row>
    <row r="55" spans="2:47" s="53" customFormat="1" ht="15.2" hidden="1" customHeight="1">
      <c r="B55" s="52"/>
      <c r="C55" s="49" t="s">
        <v>75</v>
      </c>
      <c r="F55" s="47" t="str">
        <f>IF(E18="","",E18)</f>
        <v>POHL cz, a.s.</v>
      </c>
      <c r="I55" s="49" t="s">
        <v>78</v>
      </c>
      <c r="J55" s="50" t="str">
        <f>E24</f>
        <v xml:space="preserve"> </v>
      </c>
      <c r="L55" s="52"/>
    </row>
    <row r="56" spans="2:47" s="53" customFormat="1" ht="10.35" hidden="1" customHeight="1">
      <c r="B56" s="52"/>
      <c r="L56" s="52"/>
    </row>
    <row r="57" spans="2:47" s="53" customFormat="1" ht="29.25" hidden="1" customHeight="1">
      <c r="B57" s="52"/>
      <c r="C57" s="123" t="s">
        <v>187</v>
      </c>
      <c r="D57" s="117"/>
      <c r="E57" s="117"/>
      <c r="F57" s="117"/>
      <c r="G57" s="117"/>
      <c r="H57" s="117"/>
      <c r="I57" s="117"/>
      <c r="J57" s="124" t="s">
        <v>188</v>
      </c>
      <c r="K57" s="117"/>
      <c r="L57" s="52"/>
    </row>
    <row r="58" spans="2:47" s="53" customFormat="1" ht="10.35" hidden="1" customHeight="1">
      <c r="B58" s="52"/>
      <c r="L58" s="52"/>
    </row>
    <row r="59" spans="2:47" s="53" customFormat="1" ht="22.9" hidden="1" customHeight="1">
      <c r="B59" s="52"/>
      <c r="C59" s="125" t="s">
        <v>113</v>
      </c>
      <c r="J59" s="88">
        <f>J86</f>
        <v>84953.420000000013</v>
      </c>
      <c r="L59" s="52"/>
      <c r="AU59" s="40" t="s">
        <v>189</v>
      </c>
    </row>
    <row r="60" spans="2:47" s="127" customFormat="1" ht="24.95" hidden="1" customHeight="1">
      <c r="B60" s="126"/>
      <c r="D60" s="128" t="s">
        <v>190</v>
      </c>
      <c r="E60" s="129"/>
      <c r="F60" s="129"/>
      <c r="G60" s="129"/>
      <c r="H60" s="129"/>
      <c r="I60" s="129"/>
      <c r="J60" s="130">
        <f>J87</f>
        <v>79328.600000000006</v>
      </c>
      <c r="L60" s="126"/>
    </row>
    <row r="61" spans="2:47" s="132" customFormat="1" ht="19.899999999999999" hidden="1" customHeight="1">
      <c r="B61" s="131"/>
      <c r="D61" s="133" t="s">
        <v>466</v>
      </c>
      <c r="E61" s="134"/>
      <c r="F61" s="134"/>
      <c r="G61" s="134"/>
      <c r="H61" s="134"/>
      <c r="I61" s="134"/>
      <c r="J61" s="135">
        <f>J88</f>
        <v>33684.800000000003</v>
      </c>
      <c r="L61" s="131"/>
    </row>
    <row r="62" spans="2:47" s="132" customFormat="1" ht="19.899999999999999" hidden="1" customHeight="1">
      <c r="B62" s="131"/>
      <c r="D62" s="133" t="s">
        <v>369</v>
      </c>
      <c r="E62" s="134"/>
      <c r="F62" s="134"/>
      <c r="G62" s="134"/>
      <c r="H62" s="134"/>
      <c r="I62" s="134"/>
      <c r="J62" s="135">
        <f>J104</f>
        <v>33196.720000000001</v>
      </c>
      <c r="L62" s="131"/>
    </row>
    <row r="63" spans="2:47" s="132" customFormat="1" ht="19.899999999999999" hidden="1" customHeight="1">
      <c r="B63" s="131"/>
      <c r="D63" s="133" t="s">
        <v>370</v>
      </c>
      <c r="E63" s="134"/>
      <c r="F63" s="134"/>
      <c r="G63" s="134"/>
      <c r="H63" s="134"/>
      <c r="I63" s="134"/>
      <c r="J63" s="135">
        <f>J118</f>
        <v>12447.080000000002</v>
      </c>
      <c r="L63" s="131"/>
    </row>
    <row r="64" spans="2:47" s="127" customFormat="1" ht="24.95" hidden="1" customHeight="1">
      <c r="B64" s="126"/>
      <c r="D64" s="128" t="s">
        <v>194</v>
      </c>
      <c r="E64" s="129"/>
      <c r="F64" s="129"/>
      <c r="G64" s="129"/>
      <c r="H64" s="129"/>
      <c r="I64" s="129"/>
      <c r="J64" s="130">
        <f>J123</f>
        <v>5624.82</v>
      </c>
      <c r="L64" s="126"/>
    </row>
    <row r="65" spans="2:12" s="132" customFormat="1" ht="19.899999999999999" hidden="1" customHeight="1">
      <c r="B65" s="131"/>
      <c r="D65" s="133" t="s">
        <v>467</v>
      </c>
      <c r="E65" s="134"/>
      <c r="F65" s="134"/>
      <c r="G65" s="134"/>
      <c r="H65" s="134"/>
      <c r="I65" s="134"/>
      <c r="J65" s="135">
        <f>J124</f>
        <v>2731.8</v>
      </c>
      <c r="L65" s="131"/>
    </row>
    <row r="66" spans="2:12" s="132" customFormat="1" ht="19.899999999999999" hidden="1" customHeight="1">
      <c r="B66" s="131"/>
      <c r="D66" s="133" t="s">
        <v>468</v>
      </c>
      <c r="E66" s="134"/>
      <c r="F66" s="134"/>
      <c r="G66" s="134"/>
      <c r="H66" s="134"/>
      <c r="I66" s="134"/>
      <c r="J66" s="135">
        <f>J129</f>
        <v>2893.02</v>
      </c>
      <c r="L66" s="131"/>
    </row>
    <row r="67" spans="2:12" s="53" customFormat="1" ht="21.75" hidden="1" customHeight="1">
      <c r="B67" s="52"/>
      <c r="L67" s="52"/>
    </row>
    <row r="68" spans="2:12" s="53" customFormat="1" ht="6.95" hidden="1" customHeight="1">
      <c r="B68" s="63"/>
      <c r="C68" s="64"/>
      <c r="D68" s="64"/>
      <c r="E68" s="64"/>
      <c r="F68" s="64"/>
      <c r="G68" s="64"/>
      <c r="H68" s="64"/>
      <c r="I68" s="64"/>
      <c r="J68" s="64"/>
      <c r="K68" s="64"/>
      <c r="L68" s="52"/>
    </row>
    <row r="69" spans="2:12" hidden="1"/>
    <row r="70" spans="2:12" hidden="1"/>
    <row r="71" spans="2:12" hidden="1"/>
    <row r="72" spans="2:12" s="53" customFormat="1" ht="6.95" customHeight="1">
      <c r="B72" s="65"/>
      <c r="C72" s="66"/>
      <c r="D72" s="66"/>
      <c r="E72" s="66"/>
      <c r="F72" s="66"/>
      <c r="G72" s="66"/>
      <c r="H72" s="66"/>
      <c r="I72" s="66"/>
      <c r="J72" s="66"/>
      <c r="K72" s="66"/>
      <c r="L72" s="52"/>
    </row>
    <row r="73" spans="2:12" s="53" customFormat="1" ht="24.95" customHeight="1">
      <c r="B73" s="52"/>
      <c r="C73" s="44" t="s">
        <v>197</v>
      </c>
      <c r="L73" s="52"/>
    </row>
    <row r="74" spans="2:12" s="53" customFormat="1" ht="6.95" customHeight="1">
      <c r="B74" s="52"/>
      <c r="L74" s="52"/>
    </row>
    <row r="75" spans="2:12" s="53" customFormat="1" ht="12" customHeight="1">
      <c r="B75" s="52"/>
      <c r="C75" s="49" t="s">
        <v>64</v>
      </c>
      <c r="L75" s="52"/>
    </row>
    <row r="76" spans="2:12" s="53" customFormat="1" ht="16.5" customHeight="1">
      <c r="B76" s="52"/>
      <c r="E76" s="281" t="str">
        <f>E7</f>
        <v>Stavební úpravy Zahradního domu Teplice - ZL</v>
      </c>
      <c r="F76" s="282"/>
      <c r="G76" s="282"/>
      <c r="H76" s="282"/>
      <c r="L76" s="52"/>
    </row>
    <row r="77" spans="2:12" s="53" customFormat="1" ht="12" customHeight="1">
      <c r="B77" s="52"/>
      <c r="C77" s="49" t="s">
        <v>184</v>
      </c>
      <c r="L77" s="52"/>
    </row>
    <row r="78" spans="2:12" s="53" customFormat="1" ht="16.5" customHeight="1">
      <c r="B78" s="52"/>
      <c r="E78" s="271" t="str">
        <f>E9</f>
        <v>ZL - 09 - Výkopy pro výtahovou šachtu</v>
      </c>
      <c r="F78" s="283"/>
      <c r="G78" s="283"/>
      <c r="H78" s="283"/>
      <c r="L78" s="52"/>
    </row>
    <row r="79" spans="2:12" s="53" customFormat="1" ht="6.95" customHeight="1">
      <c r="B79" s="52"/>
      <c r="L79" s="52"/>
    </row>
    <row r="80" spans="2:12" s="53" customFormat="1" ht="12" customHeight="1">
      <c r="B80" s="52"/>
      <c r="C80" s="49" t="s">
        <v>68</v>
      </c>
      <c r="F80" s="47" t="str">
        <f>F12</f>
        <v xml:space="preserve"> </v>
      </c>
      <c r="I80" s="49" t="s">
        <v>70</v>
      </c>
      <c r="J80" s="73" t="str">
        <f>IF(J12="","",J12)</f>
        <v>22. 10. 2021</v>
      </c>
      <c r="L80" s="52"/>
    </row>
    <row r="81" spans="2:65" s="53" customFormat="1" ht="6.95" customHeight="1">
      <c r="B81" s="52"/>
      <c r="L81" s="52"/>
    </row>
    <row r="82" spans="2:65" s="53" customFormat="1" ht="15.2" customHeight="1">
      <c r="B82" s="52"/>
      <c r="C82" s="49" t="s">
        <v>72</v>
      </c>
      <c r="F82" s="47" t="str">
        <f>E15</f>
        <v xml:space="preserve"> </v>
      </c>
      <c r="I82" s="49" t="s">
        <v>76</v>
      </c>
      <c r="J82" s="50" t="str">
        <f>E21</f>
        <v xml:space="preserve"> </v>
      </c>
      <c r="L82" s="52"/>
    </row>
    <row r="83" spans="2:65" s="53" customFormat="1" ht="15.2" customHeight="1">
      <c r="B83" s="52"/>
      <c r="C83" s="49" t="s">
        <v>75</v>
      </c>
      <c r="F83" s="47" t="str">
        <f>IF(E18="","",E18)</f>
        <v>POHL cz, a.s.</v>
      </c>
      <c r="I83" s="49" t="s">
        <v>78</v>
      </c>
      <c r="J83" s="50" t="str">
        <f>E24</f>
        <v xml:space="preserve"> </v>
      </c>
      <c r="L83" s="52"/>
    </row>
    <row r="84" spans="2:65" s="53" customFormat="1" ht="10.35" customHeight="1">
      <c r="B84" s="52"/>
      <c r="L84" s="52"/>
    </row>
    <row r="85" spans="2:65" s="141" customFormat="1" ht="29.25" customHeight="1">
      <c r="B85" s="136"/>
      <c r="C85" s="137" t="s">
        <v>198</v>
      </c>
      <c r="D85" s="138" t="s">
        <v>100</v>
      </c>
      <c r="E85" s="138" t="s">
        <v>96</v>
      </c>
      <c r="F85" s="138" t="s">
        <v>97</v>
      </c>
      <c r="G85" s="138" t="s">
        <v>199</v>
      </c>
      <c r="H85" s="138" t="s">
        <v>200</v>
      </c>
      <c r="I85" s="138" t="s">
        <v>201</v>
      </c>
      <c r="J85" s="139" t="s">
        <v>188</v>
      </c>
      <c r="K85" s="140" t="s">
        <v>202</v>
      </c>
      <c r="L85" s="136"/>
      <c r="M85" s="80" t="s">
        <v>52</v>
      </c>
      <c r="N85" s="81" t="s">
        <v>85</v>
      </c>
      <c r="O85" s="81" t="s">
        <v>203</v>
      </c>
      <c r="P85" s="81" t="s">
        <v>204</v>
      </c>
      <c r="Q85" s="81" t="s">
        <v>205</v>
      </c>
      <c r="R85" s="81" t="s">
        <v>206</v>
      </c>
      <c r="S85" s="81" t="s">
        <v>207</v>
      </c>
      <c r="T85" s="82" t="s">
        <v>208</v>
      </c>
    </row>
    <row r="86" spans="2:65" s="53" customFormat="1" ht="22.9" customHeight="1">
      <c r="B86" s="52"/>
      <c r="C86" s="86" t="s">
        <v>209</v>
      </c>
      <c r="J86" s="142">
        <f>BK86</f>
        <v>84953.420000000013</v>
      </c>
      <c r="L86" s="52"/>
      <c r="M86" s="83"/>
      <c r="N86" s="74"/>
      <c r="O86" s="74"/>
      <c r="P86" s="143">
        <f>P87+P123</f>
        <v>142.10569200000003</v>
      </c>
      <c r="Q86" s="74"/>
      <c r="R86" s="143">
        <f>R87+R123</f>
        <v>1.6629999999999999E-2</v>
      </c>
      <c r="S86" s="74"/>
      <c r="T86" s="144">
        <f>T87+T123</f>
        <v>6.5254799999999991</v>
      </c>
      <c r="AT86" s="40" t="s">
        <v>114</v>
      </c>
      <c r="AU86" s="40" t="s">
        <v>189</v>
      </c>
      <c r="BK86" s="145">
        <f>BK87+BK123</f>
        <v>84953.420000000013</v>
      </c>
    </row>
    <row r="87" spans="2:65" s="147" customFormat="1" ht="25.9" customHeight="1">
      <c r="B87" s="146"/>
      <c r="D87" s="148" t="s">
        <v>114</v>
      </c>
      <c r="E87" s="149" t="s">
        <v>210</v>
      </c>
      <c r="F87" s="149" t="s">
        <v>211</v>
      </c>
      <c r="J87" s="150">
        <f>BK87</f>
        <v>79328.600000000006</v>
      </c>
      <c r="L87" s="146"/>
      <c r="M87" s="151"/>
      <c r="P87" s="152">
        <f>P88+P104+P118</f>
        <v>135.49569200000002</v>
      </c>
      <c r="R87" s="152">
        <f>R88+R104+R118</f>
        <v>1.15E-3</v>
      </c>
      <c r="T87" s="153">
        <f>T88+T104+T118</f>
        <v>6.5111999999999988</v>
      </c>
      <c r="AR87" s="148" t="s">
        <v>123</v>
      </c>
      <c r="AT87" s="154" t="s">
        <v>114</v>
      </c>
      <c r="AU87" s="154" t="s">
        <v>115</v>
      </c>
      <c r="AY87" s="148" t="s">
        <v>212</v>
      </c>
      <c r="BK87" s="155">
        <f>BK88+BK104+BK118</f>
        <v>79328.600000000006</v>
      </c>
    </row>
    <row r="88" spans="2:65" s="147" customFormat="1" ht="22.9" customHeight="1">
      <c r="B88" s="146"/>
      <c r="D88" s="148" t="s">
        <v>114</v>
      </c>
      <c r="E88" s="156" t="s">
        <v>123</v>
      </c>
      <c r="F88" s="156" t="s">
        <v>469</v>
      </c>
      <c r="J88" s="157">
        <f>BK88</f>
        <v>33684.800000000003</v>
      </c>
      <c r="L88" s="146"/>
      <c r="M88" s="151"/>
      <c r="P88" s="152">
        <f>SUM(P89:P103)</f>
        <v>81.928274000000002</v>
      </c>
      <c r="R88" s="152">
        <f>SUM(R89:R103)</f>
        <v>0</v>
      </c>
      <c r="T88" s="153">
        <f>SUM(T89:T103)</f>
        <v>0</v>
      </c>
      <c r="AR88" s="148" t="s">
        <v>123</v>
      </c>
      <c r="AT88" s="154" t="s">
        <v>114</v>
      </c>
      <c r="AU88" s="154" t="s">
        <v>123</v>
      </c>
      <c r="AY88" s="148" t="s">
        <v>212</v>
      </c>
      <c r="BK88" s="155">
        <f>SUM(BK89:BK103)</f>
        <v>33684.800000000003</v>
      </c>
    </row>
    <row r="89" spans="2:65" s="53" customFormat="1" ht="37.9" customHeight="1">
      <c r="B89" s="158"/>
      <c r="C89" s="159" t="s">
        <v>123</v>
      </c>
      <c r="D89" s="159" t="s">
        <v>215</v>
      </c>
      <c r="E89" s="160" t="s">
        <v>470</v>
      </c>
      <c r="F89" s="161" t="s">
        <v>471</v>
      </c>
      <c r="G89" s="162" t="s">
        <v>385</v>
      </c>
      <c r="H89" s="163">
        <v>8.5180000000000007</v>
      </c>
      <c r="I89" s="164">
        <v>2140</v>
      </c>
      <c r="J89" s="164">
        <f>ROUND(I89*H89,2)</f>
        <v>18228.52</v>
      </c>
      <c r="K89" s="165"/>
      <c r="L89" s="52"/>
      <c r="M89" s="166" t="s">
        <v>52</v>
      </c>
      <c r="N89" s="167" t="s">
        <v>86</v>
      </c>
      <c r="O89" s="168">
        <v>6.7990000000000004</v>
      </c>
      <c r="P89" s="168">
        <f>O89*H89</f>
        <v>57.913882000000008</v>
      </c>
      <c r="Q89" s="168">
        <v>0</v>
      </c>
      <c r="R89" s="168">
        <f>Q89*H89</f>
        <v>0</v>
      </c>
      <c r="S89" s="168">
        <v>0</v>
      </c>
      <c r="T89" s="169">
        <f>S89*H89</f>
        <v>0</v>
      </c>
      <c r="AR89" s="170" t="s">
        <v>219</v>
      </c>
      <c r="AT89" s="170" t="s">
        <v>215</v>
      </c>
      <c r="AU89" s="170" t="s">
        <v>125</v>
      </c>
      <c r="AY89" s="40" t="s">
        <v>212</v>
      </c>
      <c r="BE89" s="171">
        <f>IF(N89="základní",J89,0)</f>
        <v>18228.52</v>
      </c>
      <c r="BF89" s="171">
        <f>IF(N89="snížená",J89,0)</f>
        <v>0</v>
      </c>
      <c r="BG89" s="171">
        <f>IF(N89="zákl. přenesená",J89,0)</f>
        <v>0</v>
      </c>
      <c r="BH89" s="171">
        <f>IF(N89="sníž. přenesená",J89,0)</f>
        <v>0</v>
      </c>
      <c r="BI89" s="171">
        <f>IF(N89="nulová",J89,0)</f>
        <v>0</v>
      </c>
      <c r="BJ89" s="40" t="s">
        <v>123</v>
      </c>
      <c r="BK89" s="171">
        <f>ROUND(I89*H89,2)</f>
        <v>18228.52</v>
      </c>
      <c r="BL89" s="40" t="s">
        <v>219</v>
      </c>
      <c r="BM89" s="170" t="s">
        <v>472</v>
      </c>
    </row>
    <row r="90" spans="2:65" s="53" customFormat="1">
      <c r="B90" s="52"/>
      <c r="D90" s="172" t="s">
        <v>224</v>
      </c>
      <c r="F90" s="173" t="s">
        <v>473</v>
      </c>
      <c r="L90" s="52"/>
      <c r="M90" s="174"/>
      <c r="T90" s="77"/>
      <c r="AT90" s="40" t="s">
        <v>224</v>
      </c>
      <c r="AU90" s="40" t="s">
        <v>125</v>
      </c>
    </row>
    <row r="91" spans="2:65" s="176" customFormat="1">
      <c r="B91" s="175"/>
      <c r="D91" s="177" t="s">
        <v>226</v>
      </c>
      <c r="E91" s="178" t="s">
        <v>52</v>
      </c>
      <c r="F91" s="179" t="s">
        <v>474</v>
      </c>
      <c r="H91" s="180">
        <v>8.5180000000000007</v>
      </c>
      <c r="L91" s="175"/>
      <c r="M91" s="181"/>
      <c r="T91" s="182"/>
      <c r="AT91" s="178" t="s">
        <v>226</v>
      </c>
      <c r="AU91" s="178" t="s">
        <v>125</v>
      </c>
      <c r="AV91" s="176" t="s">
        <v>125</v>
      </c>
      <c r="AW91" s="176" t="s">
        <v>77</v>
      </c>
      <c r="AX91" s="176" t="s">
        <v>123</v>
      </c>
      <c r="AY91" s="178" t="s">
        <v>212</v>
      </c>
    </row>
    <row r="92" spans="2:65" s="53" customFormat="1" ht="37.9" customHeight="1">
      <c r="B92" s="158"/>
      <c r="C92" s="159" t="s">
        <v>125</v>
      </c>
      <c r="D92" s="159" t="s">
        <v>215</v>
      </c>
      <c r="E92" s="160" t="s">
        <v>475</v>
      </c>
      <c r="F92" s="161" t="s">
        <v>476</v>
      </c>
      <c r="G92" s="162" t="s">
        <v>385</v>
      </c>
      <c r="H92" s="163">
        <v>0.94599999999999995</v>
      </c>
      <c r="I92" s="164">
        <v>3320</v>
      </c>
      <c r="J92" s="164">
        <f>ROUND(I92*H92,2)</f>
        <v>3140.72</v>
      </c>
      <c r="K92" s="165"/>
      <c r="L92" s="52"/>
      <c r="M92" s="166" t="s">
        <v>52</v>
      </c>
      <c r="N92" s="167" t="s">
        <v>86</v>
      </c>
      <c r="O92" s="168">
        <v>8.3680000000000003</v>
      </c>
      <c r="P92" s="168">
        <f>O92*H92</f>
        <v>7.9161279999999996</v>
      </c>
      <c r="Q92" s="168">
        <v>0</v>
      </c>
      <c r="R92" s="168">
        <f>Q92*H92</f>
        <v>0</v>
      </c>
      <c r="S92" s="168">
        <v>0</v>
      </c>
      <c r="T92" s="169">
        <f>S92*H92</f>
        <v>0</v>
      </c>
      <c r="AR92" s="170" t="s">
        <v>219</v>
      </c>
      <c r="AT92" s="170" t="s">
        <v>215</v>
      </c>
      <c r="AU92" s="170" t="s">
        <v>125</v>
      </c>
      <c r="AY92" s="40" t="s">
        <v>212</v>
      </c>
      <c r="BE92" s="171">
        <f>IF(N92="základní",J92,0)</f>
        <v>3140.72</v>
      </c>
      <c r="BF92" s="171">
        <f>IF(N92="snížená",J92,0)</f>
        <v>0</v>
      </c>
      <c r="BG92" s="171">
        <f>IF(N92="zákl. přenesená",J92,0)</f>
        <v>0</v>
      </c>
      <c r="BH92" s="171">
        <f>IF(N92="sníž. přenesená",J92,0)</f>
        <v>0</v>
      </c>
      <c r="BI92" s="171">
        <f>IF(N92="nulová",J92,0)</f>
        <v>0</v>
      </c>
      <c r="BJ92" s="40" t="s">
        <v>123</v>
      </c>
      <c r="BK92" s="171">
        <f>ROUND(I92*H92,2)</f>
        <v>3140.72</v>
      </c>
      <c r="BL92" s="40" t="s">
        <v>219</v>
      </c>
      <c r="BM92" s="170" t="s">
        <v>477</v>
      </c>
    </row>
    <row r="93" spans="2:65" s="53" customFormat="1">
      <c r="B93" s="52"/>
      <c r="D93" s="172" t="s">
        <v>224</v>
      </c>
      <c r="F93" s="173" t="s">
        <v>478</v>
      </c>
      <c r="L93" s="52"/>
      <c r="M93" s="174"/>
      <c r="T93" s="77"/>
      <c r="AT93" s="40" t="s">
        <v>224</v>
      </c>
      <c r="AU93" s="40" t="s">
        <v>125</v>
      </c>
    </row>
    <row r="94" spans="2:65" s="176" customFormat="1">
      <c r="B94" s="175"/>
      <c r="D94" s="177" t="s">
        <v>226</v>
      </c>
      <c r="E94" s="178" t="s">
        <v>52</v>
      </c>
      <c r="F94" s="179" t="s">
        <v>479</v>
      </c>
      <c r="H94" s="180">
        <v>0.94599999999999995</v>
      </c>
      <c r="L94" s="175"/>
      <c r="M94" s="181"/>
      <c r="T94" s="182"/>
      <c r="AT94" s="178" t="s">
        <v>226</v>
      </c>
      <c r="AU94" s="178" t="s">
        <v>125</v>
      </c>
      <c r="AV94" s="176" t="s">
        <v>125</v>
      </c>
      <c r="AW94" s="176" t="s">
        <v>77</v>
      </c>
      <c r="AX94" s="176" t="s">
        <v>123</v>
      </c>
      <c r="AY94" s="178" t="s">
        <v>212</v>
      </c>
    </row>
    <row r="95" spans="2:65" s="53" customFormat="1" ht="55.5" customHeight="1">
      <c r="B95" s="158"/>
      <c r="C95" s="159" t="s">
        <v>213</v>
      </c>
      <c r="D95" s="159" t="s">
        <v>215</v>
      </c>
      <c r="E95" s="160" t="s">
        <v>480</v>
      </c>
      <c r="F95" s="161" t="s">
        <v>481</v>
      </c>
      <c r="G95" s="162" t="s">
        <v>385</v>
      </c>
      <c r="H95" s="163">
        <v>9.4640000000000004</v>
      </c>
      <c r="I95" s="164">
        <v>263</v>
      </c>
      <c r="J95" s="164">
        <f>ROUND(I95*H95,2)</f>
        <v>2489.0300000000002</v>
      </c>
      <c r="K95" s="165"/>
      <c r="L95" s="52"/>
      <c r="M95" s="166" t="s">
        <v>52</v>
      </c>
      <c r="N95" s="167" t="s">
        <v>86</v>
      </c>
      <c r="O95" s="168">
        <v>0.85099999999999998</v>
      </c>
      <c r="P95" s="168">
        <f>O95*H95</f>
        <v>8.0538640000000008</v>
      </c>
      <c r="Q95" s="168">
        <v>0</v>
      </c>
      <c r="R95" s="168">
        <f>Q95*H95</f>
        <v>0</v>
      </c>
      <c r="S95" s="168">
        <v>0</v>
      </c>
      <c r="T95" s="169">
        <f>S95*H95</f>
        <v>0</v>
      </c>
      <c r="AR95" s="170" t="s">
        <v>219</v>
      </c>
      <c r="AT95" s="170" t="s">
        <v>215</v>
      </c>
      <c r="AU95" s="170" t="s">
        <v>125</v>
      </c>
      <c r="AY95" s="40" t="s">
        <v>212</v>
      </c>
      <c r="BE95" s="171">
        <f>IF(N95="základní",J95,0)</f>
        <v>2489.0300000000002</v>
      </c>
      <c r="BF95" s="171">
        <f>IF(N95="snížená",J95,0)</f>
        <v>0</v>
      </c>
      <c r="BG95" s="171">
        <f>IF(N95="zákl. přenesená",J95,0)</f>
        <v>0</v>
      </c>
      <c r="BH95" s="171">
        <f>IF(N95="sníž. přenesená",J95,0)</f>
        <v>0</v>
      </c>
      <c r="BI95" s="171">
        <f>IF(N95="nulová",J95,0)</f>
        <v>0</v>
      </c>
      <c r="BJ95" s="40" t="s">
        <v>123</v>
      </c>
      <c r="BK95" s="171">
        <f>ROUND(I95*H95,2)</f>
        <v>2489.0300000000002</v>
      </c>
      <c r="BL95" s="40" t="s">
        <v>219</v>
      </c>
      <c r="BM95" s="170" t="s">
        <v>482</v>
      </c>
    </row>
    <row r="96" spans="2:65" s="53" customFormat="1">
      <c r="B96" s="52"/>
      <c r="D96" s="172" t="s">
        <v>224</v>
      </c>
      <c r="F96" s="173" t="s">
        <v>483</v>
      </c>
      <c r="L96" s="52"/>
      <c r="M96" s="174"/>
      <c r="T96" s="77"/>
      <c r="AT96" s="40" t="s">
        <v>224</v>
      </c>
      <c r="AU96" s="40" t="s">
        <v>125</v>
      </c>
    </row>
    <row r="97" spans="2:65" s="53" customFormat="1" ht="55.5" customHeight="1">
      <c r="B97" s="158"/>
      <c r="C97" s="159" t="s">
        <v>219</v>
      </c>
      <c r="D97" s="159" t="s">
        <v>215</v>
      </c>
      <c r="E97" s="160" t="s">
        <v>484</v>
      </c>
      <c r="F97" s="161" t="s">
        <v>485</v>
      </c>
      <c r="G97" s="162" t="s">
        <v>385</v>
      </c>
      <c r="H97" s="163">
        <v>9.4640000000000004</v>
      </c>
      <c r="I97" s="164">
        <v>239</v>
      </c>
      <c r="J97" s="164">
        <f>ROUND(I97*H97,2)</f>
        <v>2261.9</v>
      </c>
      <c r="K97" s="165"/>
      <c r="L97" s="52"/>
      <c r="M97" s="166" t="s">
        <v>52</v>
      </c>
      <c r="N97" s="167" t="s">
        <v>86</v>
      </c>
      <c r="O97" s="168">
        <v>0.77200000000000002</v>
      </c>
      <c r="P97" s="168">
        <f>O97*H97</f>
        <v>7.3062080000000007</v>
      </c>
      <c r="Q97" s="168">
        <v>0</v>
      </c>
      <c r="R97" s="168">
        <f>Q97*H97</f>
        <v>0</v>
      </c>
      <c r="S97" s="168">
        <v>0</v>
      </c>
      <c r="T97" s="169">
        <f>S97*H97</f>
        <v>0</v>
      </c>
      <c r="AR97" s="170" t="s">
        <v>219</v>
      </c>
      <c r="AT97" s="170" t="s">
        <v>215</v>
      </c>
      <c r="AU97" s="170" t="s">
        <v>125</v>
      </c>
      <c r="AY97" s="40" t="s">
        <v>212</v>
      </c>
      <c r="BE97" s="171">
        <f>IF(N97="základní",J97,0)</f>
        <v>2261.9</v>
      </c>
      <c r="BF97" s="171">
        <f>IF(N97="snížená",J97,0)</f>
        <v>0</v>
      </c>
      <c r="BG97" s="171">
        <f>IF(N97="zákl. přenesená",J97,0)</f>
        <v>0</v>
      </c>
      <c r="BH97" s="171">
        <f>IF(N97="sníž. přenesená",J97,0)</f>
        <v>0</v>
      </c>
      <c r="BI97" s="171">
        <f>IF(N97="nulová",J97,0)</f>
        <v>0</v>
      </c>
      <c r="BJ97" s="40" t="s">
        <v>123</v>
      </c>
      <c r="BK97" s="171">
        <f>ROUND(I97*H97,2)</f>
        <v>2261.9</v>
      </c>
      <c r="BL97" s="40" t="s">
        <v>219</v>
      </c>
      <c r="BM97" s="170" t="s">
        <v>486</v>
      </c>
    </row>
    <row r="98" spans="2:65" s="53" customFormat="1">
      <c r="B98" s="52"/>
      <c r="D98" s="172" t="s">
        <v>224</v>
      </c>
      <c r="F98" s="173" t="s">
        <v>487</v>
      </c>
      <c r="L98" s="52"/>
      <c r="M98" s="174"/>
      <c r="T98" s="77"/>
      <c r="AT98" s="40" t="s">
        <v>224</v>
      </c>
      <c r="AU98" s="40" t="s">
        <v>125</v>
      </c>
    </row>
    <row r="99" spans="2:65" s="53" customFormat="1" ht="62.65" customHeight="1">
      <c r="B99" s="158"/>
      <c r="C99" s="159" t="s">
        <v>238</v>
      </c>
      <c r="D99" s="159" t="s">
        <v>215</v>
      </c>
      <c r="E99" s="160" t="s">
        <v>488</v>
      </c>
      <c r="F99" s="161" t="s">
        <v>489</v>
      </c>
      <c r="G99" s="162" t="s">
        <v>385</v>
      </c>
      <c r="H99" s="163">
        <v>9.4640000000000004</v>
      </c>
      <c r="I99" s="164">
        <v>291</v>
      </c>
      <c r="J99" s="164">
        <f>ROUND(I99*H99,2)</f>
        <v>2754.02</v>
      </c>
      <c r="K99" s="165"/>
      <c r="L99" s="52"/>
      <c r="M99" s="166" t="s">
        <v>52</v>
      </c>
      <c r="N99" s="167" t="s">
        <v>86</v>
      </c>
      <c r="O99" s="168">
        <v>7.8E-2</v>
      </c>
      <c r="P99" s="168">
        <f>O99*H99</f>
        <v>0.73819200000000007</v>
      </c>
      <c r="Q99" s="168">
        <v>0</v>
      </c>
      <c r="R99" s="168">
        <f>Q99*H99</f>
        <v>0</v>
      </c>
      <c r="S99" s="168">
        <v>0</v>
      </c>
      <c r="T99" s="169">
        <f>S99*H99</f>
        <v>0</v>
      </c>
      <c r="AR99" s="170" t="s">
        <v>219</v>
      </c>
      <c r="AT99" s="170" t="s">
        <v>215</v>
      </c>
      <c r="AU99" s="170" t="s">
        <v>125</v>
      </c>
      <c r="AY99" s="40" t="s">
        <v>212</v>
      </c>
      <c r="BE99" s="171">
        <f>IF(N99="základní",J99,0)</f>
        <v>2754.02</v>
      </c>
      <c r="BF99" s="171">
        <f>IF(N99="snížená",J99,0)</f>
        <v>0</v>
      </c>
      <c r="BG99" s="171">
        <f>IF(N99="zákl. přenesená",J99,0)</f>
        <v>0</v>
      </c>
      <c r="BH99" s="171">
        <f>IF(N99="sníž. přenesená",J99,0)</f>
        <v>0</v>
      </c>
      <c r="BI99" s="171">
        <f>IF(N99="nulová",J99,0)</f>
        <v>0</v>
      </c>
      <c r="BJ99" s="40" t="s">
        <v>123</v>
      </c>
      <c r="BK99" s="171">
        <f>ROUND(I99*H99,2)</f>
        <v>2754.02</v>
      </c>
      <c r="BL99" s="40" t="s">
        <v>219</v>
      </c>
      <c r="BM99" s="170" t="s">
        <v>490</v>
      </c>
    </row>
    <row r="100" spans="2:65" s="53" customFormat="1">
      <c r="B100" s="52"/>
      <c r="D100" s="172" t="s">
        <v>224</v>
      </c>
      <c r="F100" s="173" t="s">
        <v>491</v>
      </c>
      <c r="L100" s="52"/>
      <c r="M100" s="174"/>
      <c r="T100" s="77"/>
      <c r="AT100" s="40" t="s">
        <v>224</v>
      </c>
      <c r="AU100" s="40" t="s">
        <v>125</v>
      </c>
    </row>
    <row r="101" spans="2:65" s="53" customFormat="1" ht="44.25" customHeight="1">
      <c r="B101" s="158"/>
      <c r="C101" s="159" t="s">
        <v>236</v>
      </c>
      <c r="D101" s="159" t="s">
        <v>215</v>
      </c>
      <c r="E101" s="160" t="s">
        <v>492</v>
      </c>
      <c r="F101" s="161" t="s">
        <v>493</v>
      </c>
      <c r="G101" s="162" t="s">
        <v>362</v>
      </c>
      <c r="H101" s="163">
        <v>16.088999999999999</v>
      </c>
      <c r="I101" s="164">
        <v>299</v>
      </c>
      <c r="J101" s="164">
        <f>ROUND(I101*H101,2)</f>
        <v>4810.6099999999997</v>
      </c>
      <c r="K101" s="165"/>
      <c r="L101" s="52"/>
      <c r="M101" s="166" t="s">
        <v>52</v>
      </c>
      <c r="N101" s="167" t="s">
        <v>86</v>
      </c>
      <c r="O101" s="168">
        <v>0</v>
      </c>
      <c r="P101" s="168">
        <f>O101*H101</f>
        <v>0</v>
      </c>
      <c r="Q101" s="168">
        <v>0</v>
      </c>
      <c r="R101" s="168">
        <f>Q101*H101</f>
        <v>0</v>
      </c>
      <c r="S101" s="168">
        <v>0</v>
      </c>
      <c r="T101" s="169">
        <f>S101*H101</f>
        <v>0</v>
      </c>
      <c r="AR101" s="170" t="s">
        <v>219</v>
      </c>
      <c r="AT101" s="170" t="s">
        <v>215</v>
      </c>
      <c r="AU101" s="170" t="s">
        <v>125</v>
      </c>
      <c r="AY101" s="40" t="s">
        <v>212</v>
      </c>
      <c r="BE101" s="171">
        <f>IF(N101="základní",J101,0)</f>
        <v>4810.6099999999997</v>
      </c>
      <c r="BF101" s="171">
        <f>IF(N101="snížená",J101,0)</f>
        <v>0</v>
      </c>
      <c r="BG101" s="171">
        <f>IF(N101="zákl. přenesená",J101,0)</f>
        <v>0</v>
      </c>
      <c r="BH101" s="171">
        <f>IF(N101="sníž. přenesená",J101,0)</f>
        <v>0</v>
      </c>
      <c r="BI101" s="171">
        <f>IF(N101="nulová",J101,0)</f>
        <v>0</v>
      </c>
      <c r="BJ101" s="40" t="s">
        <v>123</v>
      </c>
      <c r="BK101" s="171">
        <f>ROUND(I101*H101,2)</f>
        <v>4810.6099999999997</v>
      </c>
      <c r="BL101" s="40" t="s">
        <v>219</v>
      </c>
      <c r="BM101" s="170" t="s">
        <v>494</v>
      </c>
    </row>
    <row r="102" spans="2:65" s="53" customFormat="1">
      <c r="B102" s="52"/>
      <c r="D102" s="172" t="s">
        <v>224</v>
      </c>
      <c r="F102" s="173" t="s">
        <v>495</v>
      </c>
      <c r="L102" s="52"/>
      <c r="M102" s="174"/>
      <c r="T102" s="77"/>
      <c r="AT102" s="40" t="s">
        <v>224</v>
      </c>
      <c r="AU102" s="40" t="s">
        <v>125</v>
      </c>
    </row>
    <row r="103" spans="2:65" s="176" customFormat="1">
      <c r="B103" s="175"/>
      <c r="D103" s="177" t="s">
        <v>226</v>
      </c>
      <c r="F103" s="179" t="s">
        <v>496</v>
      </c>
      <c r="H103" s="180">
        <v>16.088999999999999</v>
      </c>
      <c r="L103" s="175"/>
      <c r="M103" s="181"/>
      <c r="T103" s="182"/>
      <c r="AT103" s="178" t="s">
        <v>226</v>
      </c>
      <c r="AU103" s="178" t="s">
        <v>125</v>
      </c>
      <c r="AV103" s="176" t="s">
        <v>125</v>
      </c>
      <c r="AW103" s="176" t="s">
        <v>53</v>
      </c>
      <c r="AX103" s="176" t="s">
        <v>123</v>
      </c>
      <c r="AY103" s="178" t="s">
        <v>212</v>
      </c>
    </row>
    <row r="104" spans="2:65" s="147" customFormat="1" ht="22.9" customHeight="1">
      <c r="B104" s="146"/>
      <c r="D104" s="148" t="s">
        <v>114</v>
      </c>
      <c r="E104" s="156" t="s">
        <v>264</v>
      </c>
      <c r="F104" s="156" t="s">
        <v>382</v>
      </c>
      <c r="J104" s="157">
        <f>BK104</f>
        <v>33196.720000000001</v>
      </c>
      <c r="L104" s="146"/>
      <c r="M104" s="151"/>
      <c r="P104" s="152">
        <f>SUM(P105:P117)</f>
        <v>53.567418000000004</v>
      </c>
      <c r="R104" s="152">
        <f>SUM(R105:R117)</f>
        <v>1.15E-3</v>
      </c>
      <c r="T104" s="153">
        <f>SUM(T105:T117)</f>
        <v>6.5111999999999988</v>
      </c>
      <c r="AR104" s="148" t="s">
        <v>123</v>
      </c>
      <c r="AT104" s="154" t="s">
        <v>114</v>
      </c>
      <c r="AU104" s="154" t="s">
        <v>123</v>
      </c>
      <c r="AY104" s="148" t="s">
        <v>212</v>
      </c>
      <c r="BK104" s="155">
        <f>SUM(BK105:BK117)</f>
        <v>33196.720000000001</v>
      </c>
    </row>
    <row r="105" spans="2:65" s="53" customFormat="1" ht="24.2" customHeight="1">
      <c r="B105" s="158"/>
      <c r="C105" s="159" t="s">
        <v>252</v>
      </c>
      <c r="D105" s="159" t="s">
        <v>215</v>
      </c>
      <c r="E105" s="160" t="s">
        <v>497</v>
      </c>
      <c r="F105" s="161" t="s">
        <v>498</v>
      </c>
      <c r="G105" s="162" t="s">
        <v>385</v>
      </c>
      <c r="H105" s="163">
        <v>0.96</v>
      </c>
      <c r="I105" s="164">
        <v>1230</v>
      </c>
      <c r="J105" s="164">
        <f>ROUND(I105*H105,2)</f>
        <v>1180.8</v>
      </c>
      <c r="K105" s="165"/>
      <c r="L105" s="52"/>
      <c r="M105" s="166" t="s">
        <v>52</v>
      </c>
      <c r="N105" s="167" t="s">
        <v>86</v>
      </c>
      <c r="O105" s="168">
        <v>1.998</v>
      </c>
      <c r="P105" s="168">
        <f>O105*H105</f>
        <v>1.91808</v>
      </c>
      <c r="Q105" s="168">
        <v>0</v>
      </c>
      <c r="R105" s="168">
        <f>Q105*H105</f>
        <v>0</v>
      </c>
      <c r="S105" s="168">
        <v>1.8</v>
      </c>
      <c r="T105" s="169">
        <f>S105*H105</f>
        <v>1.728</v>
      </c>
      <c r="AR105" s="170" t="s">
        <v>219</v>
      </c>
      <c r="AT105" s="170" t="s">
        <v>215</v>
      </c>
      <c r="AU105" s="170" t="s">
        <v>125</v>
      </c>
      <c r="AY105" s="40" t="s">
        <v>212</v>
      </c>
      <c r="BE105" s="171">
        <f>IF(N105="základní",J105,0)</f>
        <v>1180.8</v>
      </c>
      <c r="BF105" s="171">
        <f>IF(N105="snížená",J105,0)</f>
        <v>0</v>
      </c>
      <c r="BG105" s="171">
        <f>IF(N105="zákl. přenesená",J105,0)</f>
        <v>0</v>
      </c>
      <c r="BH105" s="171">
        <f>IF(N105="sníž. přenesená",J105,0)</f>
        <v>0</v>
      </c>
      <c r="BI105" s="171">
        <f>IF(N105="nulová",J105,0)</f>
        <v>0</v>
      </c>
      <c r="BJ105" s="40" t="s">
        <v>123</v>
      </c>
      <c r="BK105" s="171">
        <f>ROUND(I105*H105,2)</f>
        <v>1180.8</v>
      </c>
      <c r="BL105" s="40" t="s">
        <v>219</v>
      </c>
      <c r="BM105" s="170" t="s">
        <v>499</v>
      </c>
    </row>
    <row r="106" spans="2:65" s="53" customFormat="1">
      <c r="B106" s="52"/>
      <c r="D106" s="172" t="s">
        <v>224</v>
      </c>
      <c r="F106" s="173" t="s">
        <v>500</v>
      </c>
      <c r="L106" s="52"/>
      <c r="M106" s="174"/>
      <c r="T106" s="77"/>
      <c r="AT106" s="40" t="s">
        <v>224</v>
      </c>
      <c r="AU106" s="40" t="s">
        <v>125</v>
      </c>
    </row>
    <row r="107" spans="2:65" s="176" customFormat="1">
      <c r="B107" s="175"/>
      <c r="D107" s="177" t="s">
        <v>226</v>
      </c>
      <c r="E107" s="178" t="s">
        <v>52</v>
      </c>
      <c r="F107" s="179" t="s">
        <v>501</v>
      </c>
      <c r="H107" s="180">
        <v>0.96</v>
      </c>
      <c r="L107" s="175"/>
      <c r="M107" s="181"/>
      <c r="T107" s="182"/>
      <c r="AT107" s="178" t="s">
        <v>226</v>
      </c>
      <c r="AU107" s="178" t="s">
        <v>125</v>
      </c>
      <c r="AV107" s="176" t="s">
        <v>125</v>
      </c>
      <c r="AW107" s="176" t="s">
        <v>77</v>
      </c>
      <c r="AX107" s="176" t="s">
        <v>123</v>
      </c>
      <c r="AY107" s="178" t="s">
        <v>212</v>
      </c>
    </row>
    <row r="108" spans="2:65" s="53" customFormat="1" ht="16.5" customHeight="1">
      <c r="B108" s="158"/>
      <c r="C108" s="159" t="s">
        <v>258</v>
      </c>
      <c r="D108" s="159" t="s">
        <v>215</v>
      </c>
      <c r="E108" s="160" t="s">
        <v>502</v>
      </c>
      <c r="F108" s="161" t="s">
        <v>503</v>
      </c>
      <c r="G108" s="162" t="s">
        <v>385</v>
      </c>
      <c r="H108" s="163">
        <v>1.958</v>
      </c>
      <c r="I108" s="164">
        <v>6740</v>
      </c>
      <c r="J108" s="164">
        <f>ROUND(I108*H108,2)</f>
        <v>13196.92</v>
      </c>
      <c r="K108" s="165"/>
      <c r="L108" s="52"/>
      <c r="M108" s="166" t="s">
        <v>52</v>
      </c>
      <c r="N108" s="167" t="s">
        <v>86</v>
      </c>
      <c r="O108" s="168">
        <v>10.986000000000001</v>
      </c>
      <c r="P108" s="168">
        <f>O108*H108</f>
        <v>21.510588000000002</v>
      </c>
      <c r="Q108" s="168">
        <v>0</v>
      </c>
      <c r="R108" s="168">
        <f>Q108*H108</f>
        <v>0</v>
      </c>
      <c r="S108" s="168">
        <v>2.4</v>
      </c>
      <c r="T108" s="169">
        <f>S108*H108</f>
        <v>4.6991999999999994</v>
      </c>
      <c r="AR108" s="170" t="s">
        <v>219</v>
      </c>
      <c r="AT108" s="170" t="s">
        <v>215</v>
      </c>
      <c r="AU108" s="170" t="s">
        <v>125</v>
      </c>
      <c r="AY108" s="40" t="s">
        <v>212</v>
      </c>
      <c r="BE108" s="171">
        <f>IF(N108="základní",J108,0)</f>
        <v>13196.92</v>
      </c>
      <c r="BF108" s="171">
        <f>IF(N108="snížená",J108,0)</f>
        <v>0</v>
      </c>
      <c r="BG108" s="171">
        <f>IF(N108="zákl. přenesená",J108,0)</f>
        <v>0</v>
      </c>
      <c r="BH108" s="171">
        <f>IF(N108="sníž. přenesená",J108,0)</f>
        <v>0</v>
      </c>
      <c r="BI108" s="171">
        <f>IF(N108="nulová",J108,0)</f>
        <v>0</v>
      </c>
      <c r="BJ108" s="40" t="s">
        <v>123</v>
      </c>
      <c r="BK108" s="171">
        <f>ROUND(I108*H108,2)</f>
        <v>13196.92</v>
      </c>
      <c r="BL108" s="40" t="s">
        <v>219</v>
      </c>
      <c r="BM108" s="170" t="s">
        <v>504</v>
      </c>
    </row>
    <row r="109" spans="2:65" s="53" customFormat="1">
      <c r="B109" s="52"/>
      <c r="D109" s="172" t="s">
        <v>224</v>
      </c>
      <c r="F109" s="173" t="s">
        <v>505</v>
      </c>
      <c r="L109" s="52"/>
      <c r="M109" s="174"/>
      <c r="T109" s="77"/>
      <c r="AT109" s="40" t="s">
        <v>224</v>
      </c>
      <c r="AU109" s="40" t="s">
        <v>125</v>
      </c>
    </row>
    <row r="110" spans="2:65" s="176" customFormat="1" ht="22.5">
      <c r="B110" s="175"/>
      <c r="D110" s="177" t="s">
        <v>226</v>
      </c>
      <c r="E110" s="178" t="s">
        <v>52</v>
      </c>
      <c r="F110" s="179" t="s">
        <v>506</v>
      </c>
      <c r="H110" s="180">
        <v>1.958</v>
      </c>
      <c r="L110" s="175"/>
      <c r="M110" s="181"/>
      <c r="T110" s="182"/>
      <c r="AT110" s="178" t="s">
        <v>226</v>
      </c>
      <c r="AU110" s="178" t="s">
        <v>125</v>
      </c>
      <c r="AV110" s="176" t="s">
        <v>125</v>
      </c>
      <c r="AW110" s="176" t="s">
        <v>77</v>
      </c>
      <c r="AX110" s="176" t="s">
        <v>123</v>
      </c>
      <c r="AY110" s="178" t="s">
        <v>212</v>
      </c>
    </row>
    <row r="111" spans="2:65" s="53" customFormat="1" ht="24.2" customHeight="1">
      <c r="B111" s="158"/>
      <c r="C111" s="159" t="s">
        <v>264</v>
      </c>
      <c r="D111" s="159" t="s">
        <v>215</v>
      </c>
      <c r="E111" s="160" t="s">
        <v>507</v>
      </c>
      <c r="F111" s="161" t="s">
        <v>508</v>
      </c>
      <c r="G111" s="162" t="s">
        <v>234</v>
      </c>
      <c r="H111" s="163">
        <v>0.75</v>
      </c>
      <c r="I111" s="164">
        <v>112</v>
      </c>
      <c r="J111" s="164">
        <f>ROUND(I111*H111,2)</f>
        <v>84</v>
      </c>
      <c r="K111" s="165"/>
      <c r="L111" s="52"/>
      <c r="M111" s="166" t="s">
        <v>52</v>
      </c>
      <c r="N111" s="167" t="s">
        <v>86</v>
      </c>
      <c r="O111" s="168">
        <v>0.28499999999999998</v>
      </c>
      <c r="P111" s="168">
        <f>O111*H111</f>
        <v>0.21375</v>
      </c>
      <c r="Q111" s="168">
        <v>0</v>
      </c>
      <c r="R111" s="168">
        <f>Q111*H111</f>
        <v>0</v>
      </c>
      <c r="S111" s="168">
        <v>0.112</v>
      </c>
      <c r="T111" s="169">
        <f>S111*H111</f>
        <v>8.4000000000000005E-2</v>
      </c>
      <c r="AR111" s="170" t="s">
        <v>219</v>
      </c>
      <c r="AT111" s="170" t="s">
        <v>215</v>
      </c>
      <c r="AU111" s="170" t="s">
        <v>125</v>
      </c>
      <c r="AY111" s="40" t="s">
        <v>212</v>
      </c>
      <c r="BE111" s="171">
        <f>IF(N111="základní",J111,0)</f>
        <v>84</v>
      </c>
      <c r="BF111" s="171">
        <f>IF(N111="snížená",J111,0)</f>
        <v>0</v>
      </c>
      <c r="BG111" s="171">
        <f>IF(N111="zákl. přenesená",J111,0)</f>
        <v>0</v>
      </c>
      <c r="BH111" s="171">
        <f>IF(N111="sníž. přenesená",J111,0)</f>
        <v>0</v>
      </c>
      <c r="BI111" s="171">
        <f>IF(N111="nulová",J111,0)</f>
        <v>0</v>
      </c>
      <c r="BJ111" s="40" t="s">
        <v>123</v>
      </c>
      <c r="BK111" s="171">
        <f>ROUND(I111*H111,2)</f>
        <v>84</v>
      </c>
      <c r="BL111" s="40" t="s">
        <v>219</v>
      </c>
      <c r="BM111" s="170" t="s">
        <v>509</v>
      </c>
    </row>
    <row r="112" spans="2:65" s="53" customFormat="1">
      <c r="B112" s="52"/>
      <c r="D112" s="172" t="s">
        <v>224</v>
      </c>
      <c r="F112" s="173" t="s">
        <v>510</v>
      </c>
      <c r="L112" s="52"/>
      <c r="M112" s="174"/>
      <c r="T112" s="77"/>
      <c r="AT112" s="40" t="s">
        <v>224</v>
      </c>
      <c r="AU112" s="40" t="s">
        <v>125</v>
      </c>
    </row>
    <row r="113" spans="2:65" s="176" customFormat="1">
      <c r="B113" s="175"/>
      <c r="D113" s="177" t="s">
        <v>226</v>
      </c>
      <c r="E113" s="178" t="s">
        <v>52</v>
      </c>
      <c r="F113" s="179" t="s">
        <v>511</v>
      </c>
      <c r="H113" s="180">
        <v>0.75</v>
      </c>
      <c r="L113" s="175"/>
      <c r="M113" s="181"/>
      <c r="T113" s="182"/>
      <c r="AT113" s="178" t="s">
        <v>226</v>
      </c>
      <c r="AU113" s="178" t="s">
        <v>125</v>
      </c>
      <c r="AV113" s="176" t="s">
        <v>125</v>
      </c>
      <c r="AW113" s="176" t="s">
        <v>77</v>
      </c>
      <c r="AX113" s="176" t="s">
        <v>123</v>
      </c>
      <c r="AY113" s="178" t="s">
        <v>212</v>
      </c>
    </row>
    <row r="114" spans="2:65" s="53" customFormat="1" ht="24.2" customHeight="1">
      <c r="B114" s="158"/>
      <c r="C114" s="159" t="s">
        <v>268</v>
      </c>
      <c r="D114" s="159" t="s">
        <v>215</v>
      </c>
      <c r="E114" s="160" t="s">
        <v>512</v>
      </c>
      <c r="F114" s="161" t="s">
        <v>513</v>
      </c>
      <c r="G114" s="162" t="s">
        <v>234</v>
      </c>
      <c r="H114" s="163">
        <v>5</v>
      </c>
      <c r="I114" s="164">
        <v>3230</v>
      </c>
      <c r="J114" s="164">
        <f>ROUND(I114*H114,2)</f>
        <v>16150</v>
      </c>
      <c r="K114" s="165"/>
      <c r="L114" s="52"/>
      <c r="M114" s="166" t="s">
        <v>52</v>
      </c>
      <c r="N114" s="167" t="s">
        <v>86</v>
      </c>
      <c r="O114" s="168">
        <v>5.0999999999999996</v>
      </c>
      <c r="P114" s="168">
        <f>O114*H114</f>
        <v>25.5</v>
      </c>
      <c r="Q114" s="168">
        <v>2.3000000000000001E-4</v>
      </c>
      <c r="R114" s="168">
        <f>Q114*H114</f>
        <v>1.15E-3</v>
      </c>
      <c r="S114" s="168">
        <v>0</v>
      </c>
      <c r="T114" s="169">
        <f>S114*H114</f>
        <v>0</v>
      </c>
      <c r="AR114" s="170" t="s">
        <v>219</v>
      </c>
      <c r="AT114" s="170" t="s">
        <v>215</v>
      </c>
      <c r="AU114" s="170" t="s">
        <v>125</v>
      </c>
      <c r="AY114" s="40" t="s">
        <v>212</v>
      </c>
      <c r="BE114" s="171">
        <f>IF(N114="základní",J114,0)</f>
        <v>16150</v>
      </c>
      <c r="BF114" s="171">
        <f>IF(N114="snížená",J114,0)</f>
        <v>0</v>
      </c>
      <c r="BG114" s="171">
        <f>IF(N114="zákl. přenesená",J114,0)</f>
        <v>0</v>
      </c>
      <c r="BH114" s="171">
        <f>IF(N114="sníž. přenesená",J114,0)</f>
        <v>0</v>
      </c>
      <c r="BI114" s="171">
        <f>IF(N114="nulová",J114,0)</f>
        <v>0</v>
      </c>
      <c r="BJ114" s="40" t="s">
        <v>123</v>
      </c>
      <c r="BK114" s="171">
        <f>ROUND(I114*H114,2)</f>
        <v>16150</v>
      </c>
      <c r="BL114" s="40" t="s">
        <v>219</v>
      </c>
      <c r="BM114" s="170" t="s">
        <v>514</v>
      </c>
    </row>
    <row r="115" spans="2:65" s="53" customFormat="1">
      <c r="B115" s="52"/>
      <c r="D115" s="172" t="s">
        <v>224</v>
      </c>
      <c r="F115" s="173" t="s">
        <v>515</v>
      </c>
      <c r="L115" s="52"/>
      <c r="M115" s="174"/>
      <c r="T115" s="77"/>
      <c r="AT115" s="40" t="s">
        <v>224</v>
      </c>
      <c r="AU115" s="40" t="s">
        <v>125</v>
      </c>
    </row>
    <row r="116" spans="2:65" s="53" customFormat="1" ht="24.2" customHeight="1">
      <c r="B116" s="158"/>
      <c r="C116" s="159" t="s">
        <v>272</v>
      </c>
      <c r="D116" s="159" t="s">
        <v>215</v>
      </c>
      <c r="E116" s="160" t="s">
        <v>516</v>
      </c>
      <c r="F116" s="161" t="s">
        <v>517</v>
      </c>
      <c r="G116" s="162" t="s">
        <v>234</v>
      </c>
      <c r="H116" s="163">
        <v>5</v>
      </c>
      <c r="I116" s="164">
        <v>517</v>
      </c>
      <c r="J116" s="164">
        <f>ROUND(I116*H116,2)</f>
        <v>2585</v>
      </c>
      <c r="K116" s="165"/>
      <c r="L116" s="52"/>
      <c r="M116" s="166" t="s">
        <v>52</v>
      </c>
      <c r="N116" s="167" t="s">
        <v>86</v>
      </c>
      <c r="O116" s="168">
        <v>0.88500000000000001</v>
      </c>
      <c r="P116" s="168">
        <f>O116*H116</f>
        <v>4.4249999999999998</v>
      </c>
      <c r="Q116" s="168">
        <v>0</v>
      </c>
      <c r="R116" s="168">
        <f>Q116*H116</f>
        <v>0</v>
      </c>
      <c r="S116" s="168">
        <v>0</v>
      </c>
      <c r="T116" s="169">
        <f>S116*H116</f>
        <v>0</v>
      </c>
      <c r="AR116" s="170" t="s">
        <v>219</v>
      </c>
      <c r="AT116" s="170" t="s">
        <v>215</v>
      </c>
      <c r="AU116" s="170" t="s">
        <v>125</v>
      </c>
      <c r="AY116" s="40" t="s">
        <v>212</v>
      </c>
      <c r="BE116" s="171">
        <f>IF(N116="základní",J116,0)</f>
        <v>2585</v>
      </c>
      <c r="BF116" s="171">
        <f>IF(N116="snížená",J116,0)</f>
        <v>0</v>
      </c>
      <c r="BG116" s="171">
        <f>IF(N116="zákl. přenesená",J116,0)</f>
        <v>0</v>
      </c>
      <c r="BH116" s="171">
        <f>IF(N116="sníž. přenesená",J116,0)</f>
        <v>0</v>
      </c>
      <c r="BI116" s="171">
        <f>IF(N116="nulová",J116,0)</f>
        <v>0</v>
      </c>
      <c r="BJ116" s="40" t="s">
        <v>123</v>
      </c>
      <c r="BK116" s="171">
        <f>ROUND(I116*H116,2)</f>
        <v>2585</v>
      </c>
      <c r="BL116" s="40" t="s">
        <v>219</v>
      </c>
      <c r="BM116" s="170" t="s">
        <v>518</v>
      </c>
    </row>
    <row r="117" spans="2:65" s="53" customFormat="1">
      <c r="B117" s="52"/>
      <c r="D117" s="172" t="s">
        <v>224</v>
      </c>
      <c r="F117" s="173" t="s">
        <v>519</v>
      </c>
      <c r="L117" s="52"/>
      <c r="M117" s="174"/>
      <c r="T117" s="77"/>
      <c r="AT117" s="40" t="s">
        <v>224</v>
      </c>
      <c r="AU117" s="40" t="s">
        <v>125</v>
      </c>
    </row>
    <row r="118" spans="2:65" s="147" customFormat="1" ht="22.9" customHeight="1">
      <c r="B118" s="146"/>
      <c r="D118" s="148" t="s">
        <v>114</v>
      </c>
      <c r="E118" s="156" t="s">
        <v>402</v>
      </c>
      <c r="F118" s="156" t="s">
        <v>403</v>
      </c>
      <c r="J118" s="157">
        <f>BK118</f>
        <v>12447.080000000002</v>
      </c>
      <c r="L118" s="146"/>
      <c r="M118" s="151"/>
      <c r="P118" s="152">
        <f>SUM(P119:P122)</f>
        <v>0</v>
      </c>
      <c r="R118" s="152">
        <f>SUM(R119:R122)</f>
        <v>0</v>
      </c>
      <c r="T118" s="153">
        <f>SUM(T119:T122)</f>
        <v>0</v>
      </c>
      <c r="AR118" s="148" t="s">
        <v>123</v>
      </c>
      <c r="AT118" s="154" t="s">
        <v>114</v>
      </c>
      <c r="AU118" s="154" t="s">
        <v>123</v>
      </c>
      <c r="AY118" s="148" t="s">
        <v>212</v>
      </c>
      <c r="BK118" s="155">
        <f>SUM(BK119:BK122)</f>
        <v>12447.080000000002</v>
      </c>
    </row>
    <row r="119" spans="2:65" s="53" customFormat="1" ht="44.25" customHeight="1">
      <c r="B119" s="158"/>
      <c r="C119" s="159" t="s">
        <v>416</v>
      </c>
      <c r="D119" s="159" t="s">
        <v>215</v>
      </c>
      <c r="E119" s="160" t="s">
        <v>404</v>
      </c>
      <c r="F119" s="161" t="s">
        <v>405</v>
      </c>
      <c r="G119" s="162" t="s">
        <v>362</v>
      </c>
      <c r="H119" s="163">
        <v>6.5110000000000001</v>
      </c>
      <c r="I119" s="164">
        <v>1053</v>
      </c>
      <c r="J119" s="164">
        <f>ROUND(I119*H119,2)</f>
        <v>6856.08</v>
      </c>
      <c r="K119" s="165"/>
      <c r="L119" s="52"/>
      <c r="M119" s="166" t="s">
        <v>52</v>
      </c>
      <c r="N119" s="167" t="s">
        <v>86</v>
      </c>
      <c r="O119" s="168">
        <v>0</v>
      </c>
      <c r="P119" s="168">
        <f>O119*H119</f>
        <v>0</v>
      </c>
      <c r="Q119" s="168">
        <v>0</v>
      </c>
      <c r="R119" s="168">
        <f>Q119*H119</f>
        <v>0</v>
      </c>
      <c r="S119" s="168">
        <v>0</v>
      </c>
      <c r="T119" s="169">
        <f>S119*H119</f>
        <v>0</v>
      </c>
      <c r="AR119" s="170" t="s">
        <v>219</v>
      </c>
      <c r="AT119" s="170" t="s">
        <v>215</v>
      </c>
      <c r="AU119" s="170" t="s">
        <v>125</v>
      </c>
      <c r="AY119" s="40" t="s">
        <v>212</v>
      </c>
      <c r="BE119" s="171">
        <f>IF(N119="základní",J119,0)</f>
        <v>6856.08</v>
      </c>
      <c r="BF119" s="171">
        <f>IF(N119="snížená",J119,0)</f>
        <v>0</v>
      </c>
      <c r="BG119" s="171">
        <f>IF(N119="zákl. přenesená",J119,0)</f>
        <v>0</v>
      </c>
      <c r="BH119" s="171">
        <f>IF(N119="sníž. přenesená",J119,0)</f>
        <v>0</v>
      </c>
      <c r="BI119" s="171">
        <f>IF(N119="nulová",J119,0)</f>
        <v>0</v>
      </c>
      <c r="BJ119" s="40" t="s">
        <v>123</v>
      </c>
      <c r="BK119" s="171">
        <f>ROUND(I119*H119,2)</f>
        <v>6856.08</v>
      </c>
      <c r="BL119" s="40" t="s">
        <v>219</v>
      </c>
      <c r="BM119" s="170" t="s">
        <v>520</v>
      </c>
    </row>
    <row r="120" spans="2:65" s="53" customFormat="1" ht="33" customHeight="1">
      <c r="B120" s="158"/>
      <c r="C120" s="159" t="s">
        <v>420</v>
      </c>
      <c r="D120" s="159" t="s">
        <v>215</v>
      </c>
      <c r="E120" s="160" t="s">
        <v>407</v>
      </c>
      <c r="F120" s="161" t="s">
        <v>408</v>
      </c>
      <c r="G120" s="162" t="s">
        <v>362</v>
      </c>
      <c r="H120" s="163">
        <v>6.5110000000000001</v>
      </c>
      <c r="I120" s="164">
        <v>235.4</v>
      </c>
      <c r="J120" s="164">
        <f>ROUND(I120*H120,2)</f>
        <v>1532.69</v>
      </c>
      <c r="K120" s="165"/>
      <c r="L120" s="52"/>
      <c r="M120" s="166" t="s">
        <v>52</v>
      </c>
      <c r="N120" s="167" t="s">
        <v>86</v>
      </c>
      <c r="O120" s="168">
        <v>0</v>
      </c>
      <c r="P120" s="168">
        <f>O120*H120</f>
        <v>0</v>
      </c>
      <c r="Q120" s="168">
        <v>0</v>
      </c>
      <c r="R120" s="168">
        <f>Q120*H120</f>
        <v>0</v>
      </c>
      <c r="S120" s="168">
        <v>0</v>
      </c>
      <c r="T120" s="169">
        <f>S120*H120</f>
        <v>0</v>
      </c>
      <c r="AR120" s="170" t="s">
        <v>219</v>
      </c>
      <c r="AT120" s="170" t="s">
        <v>215</v>
      </c>
      <c r="AU120" s="170" t="s">
        <v>125</v>
      </c>
      <c r="AY120" s="40" t="s">
        <v>212</v>
      </c>
      <c r="BE120" s="171">
        <f>IF(N120="základní",J120,0)</f>
        <v>1532.69</v>
      </c>
      <c r="BF120" s="171">
        <f>IF(N120="snížená",J120,0)</f>
        <v>0</v>
      </c>
      <c r="BG120" s="171">
        <f>IF(N120="zákl. přenesená",J120,0)</f>
        <v>0</v>
      </c>
      <c r="BH120" s="171">
        <f>IF(N120="sníž. přenesená",J120,0)</f>
        <v>0</v>
      </c>
      <c r="BI120" s="171">
        <f>IF(N120="nulová",J120,0)</f>
        <v>0</v>
      </c>
      <c r="BJ120" s="40" t="s">
        <v>123</v>
      </c>
      <c r="BK120" s="171">
        <f>ROUND(I120*H120,2)</f>
        <v>1532.69</v>
      </c>
      <c r="BL120" s="40" t="s">
        <v>219</v>
      </c>
      <c r="BM120" s="170" t="s">
        <v>521</v>
      </c>
    </row>
    <row r="121" spans="2:65" s="53" customFormat="1" ht="44.25" customHeight="1">
      <c r="B121" s="158"/>
      <c r="C121" s="159" t="s">
        <v>425</v>
      </c>
      <c r="D121" s="159" t="s">
        <v>215</v>
      </c>
      <c r="E121" s="160" t="s">
        <v>458</v>
      </c>
      <c r="F121" s="161" t="s">
        <v>411</v>
      </c>
      <c r="G121" s="162" t="s">
        <v>362</v>
      </c>
      <c r="H121" s="163">
        <v>45.576999999999998</v>
      </c>
      <c r="I121" s="164">
        <v>32.799999999999997</v>
      </c>
      <c r="J121" s="164">
        <f>ROUND(I121*H121,2)</f>
        <v>1494.93</v>
      </c>
      <c r="K121" s="165"/>
      <c r="L121" s="52"/>
      <c r="M121" s="166" t="s">
        <v>52</v>
      </c>
      <c r="N121" s="167" t="s">
        <v>86</v>
      </c>
      <c r="O121" s="168">
        <v>0</v>
      </c>
      <c r="P121" s="168">
        <f>O121*H121</f>
        <v>0</v>
      </c>
      <c r="Q121" s="168">
        <v>0</v>
      </c>
      <c r="R121" s="168">
        <f>Q121*H121</f>
        <v>0</v>
      </c>
      <c r="S121" s="168">
        <v>0</v>
      </c>
      <c r="T121" s="169">
        <f>S121*H121</f>
        <v>0</v>
      </c>
      <c r="AR121" s="170" t="s">
        <v>219</v>
      </c>
      <c r="AT121" s="170" t="s">
        <v>215</v>
      </c>
      <c r="AU121" s="170" t="s">
        <v>125</v>
      </c>
      <c r="AY121" s="40" t="s">
        <v>212</v>
      </c>
      <c r="BE121" s="171">
        <f>IF(N121="základní",J121,0)</f>
        <v>1494.93</v>
      </c>
      <c r="BF121" s="171">
        <f>IF(N121="snížená",J121,0)</f>
        <v>0</v>
      </c>
      <c r="BG121" s="171">
        <f>IF(N121="zákl. přenesená",J121,0)</f>
        <v>0</v>
      </c>
      <c r="BH121" s="171">
        <f>IF(N121="sníž. přenesená",J121,0)</f>
        <v>0</v>
      </c>
      <c r="BI121" s="171">
        <f>IF(N121="nulová",J121,0)</f>
        <v>0</v>
      </c>
      <c r="BJ121" s="40" t="s">
        <v>123</v>
      </c>
      <c r="BK121" s="171">
        <f>ROUND(I121*H121,2)</f>
        <v>1494.93</v>
      </c>
      <c r="BL121" s="40" t="s">
        <v>219</v>
      </c>
      <c r="BM121" s="170" t="s">
        <v>522</v>
      </c>
    </row>
    <row r="122" spans="2:65" s="53" customFormat="1" ht="44.25" customHeight="1">
      <c r="B122" s="158"/>
      <c r="C122" s="159" t="s">
        <v>58</v>
      </c>
      <c r="D122" s="159" t="s">
        <v>215</v>
      </c>
      <c r="E122" s="160" t="s">
        <v>461</v>
      </c>
      <c r="F122" s="161" t="s">
        <v>462</v>
      </c>
      <c r="G122" s="162" t="s">
        <v>362</v>
      </c>
      <c r="H122" s="163">
        <v>6.5110000000000001</v>
      </c>
      <c r="I122" s="164">
        <v>393.7</v>
      </c>
      <c r="J122" s="164">
        <f>ROUND(I122*H122,2)</f>
        <v>2563.38</v>
      </c>
      <c r="K122" s="165"/>
      <c r="L122" s="52"/>
      <c r="M122" s="166" t="s">
        <v>52</v>
      </c>
      <c r="N122" s="167" t="s">
        <v>86</v>
      </c>
      <c r="O122" s="168">
        <v>0</v>
      </c>
      <c r="P122" s="168">
        <f>O122*H122</f>
        <v>0</v>
      </c>
      <c r="Q122" s="168">
        <v>0</v>
      </c>
      <c r="R122" s="168">
        <f>Q122*H122</f>
        <v>0</v>
      </c>
      <c r="S122" s="168">
        <v>0</v>
      </c>
      <c r="T122" s="169">
        <f>S122*H122</f>
        <v>0</v>
      </c>
      <c r="AR122" s="170" t="s">
        <v>219</v>
      </c>
      <c r="AT122" s="170" t="s">
        <v>215</v>
      </c>
      <c r="AU122" s="170" t="s">
        <v>125</v>
      </c>
      <c r="AY122" s="40" t="s">
        <v>212</v>
      </c>
      <c r="BE122" s="171">
        <f>IF(N122="základní",J122,0)</f>
        <v>2563.38</v>
      </c>
      <c r="BF122" s="171">
        <f>IF(N122="snížená",J122,0)</f>
        <v>0</v>
      </c>
      <c r="BG122" s="171">
        <f>IF(N122="zákl. přenesená",J122,0)</f>
        <v>0</v>
      </c>
      <c r="BH122" s="171">
        <f>IF(N122="sníž. přenesená",J122,0)</f>
        <v>0</v>
      </c>
      <c r="BI122" s="171">
        <f>IF(N122="nulová",J122,0)</f>
        <v>0</v>
      </c>
      <c r="BJ122" s="40" t="s">
        <v>123</v>
      </c>
      <c r="BK122" s="171">
        <f>ROUND(I122*H122,2)</f>
        <v>2563.38</v>
      </c>
      <c r="BL122" s="40" t="s">
        <v>219</v>
      </c>
      <c r="BM122" s="170" t="s">
        <v>523</v>
      </c>
    </row>
    <row r="123" spans="2:65" s="147" customFormat="1" ht="25.9" customHeight="1">
      <c r="B123" s="146"/>
      <c r="D123" s="148" t="s">
        <v>114</v>
      </c>
      <c r="E123" s="149" t="s">
        <v>248</v>
      </c>
      <c r="F123" s="149" t="s">
        <v>249</v>
      </c>
      <c r="J123" s="150">
        <f>BK123</f>
        <v>5624.82</v>
      </c>
      <c r="L123" s="146"/>
      <c r="M123" s="151"/>
      <c r="P123" s="152">
        <f>P124+P129</f>
        <v>6.6099999999999994</v>
      </c>
      <c r="R123" s="152">
        <f>R124+R129</f>
        <v>1.5480000000000001E-2</v>
      </c>
      <c r="T123" s="153">
        <f>T124+T129</f>
        <v>1.4279999999999999E-2</v>
      </c>
      <c r="AR123" s="148" t="s">
        <v>125</v>
      </c>
      <c r="AT123" s="154" t="s">
        <v>114</v>
      </c>
      <c r="AU123" s="154" t="s">
        <v>115</v>
      </c>
      <c r="AY123" s="148" t="s">
        <v>212</v>
      </c>
      <c r="BK123" s="155">
        <f>BK124+BK129</f>
        <v>5624.82</v>
      </c>
    </row>
    <row r="124" spans="2:65" s="147" customFormat="1" ht="22.9" customHeight="1">
      <c r="B124" s="146"/>
      <c r="D124" s="148" t="s">
        <v>114</v>
      </c>
      <c r="E124" s="156" t="s">
        <v>524</v>
      </c>
      <c r="F124" s="156" t="s">
        <v>525</v>
      </c>
      <c r="J124" s="157">
        <f>BK124</f>
        <v>2731.8</v>
      </c>
      <c r="L124" s="146"/>
      <c r="M124" s="151"/>
      <c r="P124" s="152">
        <f>SUM(P125:P128)</f>
        <v>2.3639999999999999</v>
      </c>
      <c r="R124" s="152">
        <f>SUM(R125:R128)</f>
        <v>8.5199999999999998E-3</v>
      </c>
      <c r="T124" s="153">
        <f>SUM(T125:T128)</f>
        <v>1.26E-2</v>
      </c>
      <c r="AR124" s="148" t="s">
        <v>125</v>
      </c>
      <c r="AT124" s="154" t="s">
        <v>114</v>
      </c>
      <c r="AU124" s="154" t="s">
        <v>123</v>
      </c>
      <c r="AY124" s="148" t="s">
        <v>212</v>
      </c>
      <c r="BK124" s="155">
        <f>SUM(BK125:BK128)</f>
        <v>2731.8</v>
      </c>
    </row>
    <row r="125" spans="2:65" s="53" customFormat="1" ht="24.2" customHeight="1">
      <c r="B125" s="158"/>
      <c r="C125" s="159" t="s">
        <v>255</v>
      </c>
      <c r="D125" s="159" t="s">
        <v>215</v>
      </c>
      <c r="E125" s="160" t="s">
        <v>526</v>
      </c>
      <c r="F125" s="161" t="s">
        <v>527</v>
      </c>
      <c r="G125" s="162" t="s">
        <v>234</v>
      </c>
      <c r="H125" s="163">
        <v>6</v>
      </c>
      <c r="I125" s="164">
        <v>13.3</v>
      </c>
      <c r="J125" s="164">
        <f>ROUND(I125*H125,2)</f>
        <v>79.8</v>
      </c>
      <c r="K125" s="165"/>
      <c r="L125" s="52"/>
      <c r="M125" s="166" t="s">
        <v>52</v>
      </c>
      <c r="N125" s="167" t="s">
        <v>86</v>
      </c>
      <c r="O125" s="168">
        <v>3.1E-2</v>
      </c>
      <c r="P125" s="168">
        <f>O125*H125</f>
        <v>0.186</v>
      </c>
      <c r="Q125" s="168">
        <v>0</v>
      </c>
      <c r="R125" s="168">
        <f>Q125*H125</f>
        <v>0</v>
      </c>
      <c r="S125" s="168">
        <v>2.0999999999999999E-3</v>
      </c>
      <c r="T125" s="169">
        <f>S125*H125</f>
        <v>1.26E-2</v>
      </c>
      <c r="AR125" s="170" t="s">
        <v>255</v>
      </c>
      <c r="AT125" s="170" t="s">
        <v>215</v>
      </c>
      <c r="AU125" s="170" t="s">
        <v>125</v>
      </c>
      <c r="AY125" s="40" t="s">
        <v>212</v>
      </c>
      <c r="BE125" s="171">
        <f>IF(N125="základní",J125,0)</f>
        <v>79.8</v>
      </c>
      <c r="BF125" s="171">
        <f>IF(N125="snížená",J125,0)</f>
        <v>0</v>
      </c>
      <c r="BG125" s="171">
        <f>IF(N125="zákl. přenesená",J125,0)</f>
        <v>0</v>
      </c>
      <c r="BH125" s="171">
        <f>IF(N125="sníž. přenesená",J125,0)</f>
        <v>0</v>
      </c>
      <c r="BI125" s="171">
        <f>IF(N125="nulová",J125,0)</f>
        <v>0</v>
      </c>
      <c r="BJ125" s="40" t="s">
        <v>123</v>
      </c>
      <c r="BK125" s="171">
        <f>ROUND(I125*H125,2)</f>
        <v>79.8</v>
      </c>
      <c r="BL125" s="40" t="s">
        <v>255</v>
      </c>
      <c r="BM125" s="170" t="s">
        <v>528</v>
      </c>
    </row>
    <row r="126" spans="2:65" s="53" customFormat="1">
      <c r="B126" s="52"/>
      <c r="D126" s="172" t="s">
        <v>224</v>
      </c>
      <c r="F126" s="173" t="s">
        <v>529</v>
      </c>
      <c r="L126" s="52"/>
      <c r="M126" s="174"/>
      <c r="T126" s="77"/>
      <c r="AT126" s="40" t="s">
        <v>224</v>
      </c>
      <c r="AU126" s="40" t="s">
        <v>125</v>
      </c>
    </row>
    <row r="127" spans="2:65" s="53" customFormat="1" ht="21.75" customHeight="1">
      <c r="B127" s="158"/>
      <c r="C127" s="159" t="s">
        <v>530</v>
      </c>
      <c r="D127" s="159" t="s">
        <v>215</v>
      </c>
      <c r="E127" s="160" t="s">
        <v>531</v>
      </c>
      <c r="F127" s="161" t="s">
        <v>532</v>
      </c>
      <c r="G127" s="162" t="s">
        <v>234</v>
      </c>
      <c r="H127" s="163">
        <v>6</v>
      </c>
      <c r="I127" s="164">
        <v>442</v>
      </c>
      <c r="J127" s="164">
        <f>ROUND(I127*H127,2)</f>
        <v>2652</v>
      </c>
      <c r="K127" s="165"/>
      <c r="L127" s="52"/>
      <c r="M127" s="166" t="s">
        <v>52</v>
      </c>
      <c r="N127" s="167" t="s">
        <v>86</v>
      </c>
      <c r="O127" s="168">
        <v>0.36299999999999999</v>
      </c>
      <c r="P127" s="168">
        <f>O127*H127</f>
        <v>2.1779999999999999</v>
      </c>
      <c r="Q127" s="168">
        <v>1.42E-3</v>
      </c>
      <c r="R127" s="168">
        <f>Q127*H127</f>
        <v>8.5199999999999998E-3</v>
      </c>
      <c r="S127" s="168">
        <v>0</v>
      </c>
      <c r="T127" s="169">
        <f>S127*H127</f>
        <v>0</v>
      </c>
      <c r="AR127" s="170" t="s">
        <v>255</v>
      </c>
      <c r="AT127" s="170" t="s">
        <v>215</v>
      </c>
      <c r="AU127" s="170" t="s">
        <v>125</v>
      </c>
      <c r="AY127" s="40" t="s">
        <v>212</v>
      </c>
      <c r="BE127" s="171">
        <f>IF(N127="základní",J127,0)</f>
        <v>2652</v>
      </c>
      <c r="BF127" s="171">
        <f>IF(N127="snížená",J127,0)</f>
        <v>0</v>
      </c>
      <c r="BG127" s="171">
        <f>IF(N127="zákl. přenesená",J127,0)</f>
        <v>0</v>
      </c>
      <c r="BH127" s="171">
        <f>IF(N127="sníž. přenesená",J127,0)</f>
        <v>0</v>
      </c>
      <c r="BI127" s="171">
        <f>IF(N127="nulová",J127,0)</f>
        <v>0</v>
      </c>
      <c r="BJ127" s="40" t="s">
        <v>123</v>
      </c>
      <c r="BK127" s="171">
        <f>ROUND(I127*H127,2)</f>
        <v>2652</v>
      </c>
      <c r="BL127" s="40" t="s">
        <v>255</v>
      </c>
      <c r="BM127" s="170" t="s">
        <v>533</v>
      </c>
    </row>
    <row r="128" spans="2:65" s="53" customFormat="1">
      <c r="B128" s="52"/>
      <c r="D128" s="172" t="s">
        <v>224</v>
      </c>
      <c r="F128" s="173" t="s">
        <v>534</v>
      </c>
      <c r="L128" s="52"/>
      <c r="M128" s="174"/>
      <c r="T128" s="77"/>
      <c r="AT128" s="40" t="s">
        <v>224</v>
      </c>
      <c r="AU128" s="40" t="s">
        <v>125</v>
      </c>
    </row>
    <row r="129" spans="2:65" s="147" customFormat="1" ht="22.9" customHeight="1">
      <c r="B129" s="146"/>
      <c r="D129" s="148" t="s">
        <v>114</v>
      </c>
      <c r="E129" s="156" t="s">
        <v>535</v>
      </c>
      <c r="F129" s="156" t="s">
        <v>536</v>
      </c>
      <c r="J129" s="157">
        <f>BK129</f>
        <v>2893.02</v>
      </c>
      <c r="L129" s="146"/>
      <c r="M129" s="151"/>
      <c r="P129" s="152">
        <f>SUM(P130:P137)</f>
        <v>4.2459999999999996</v>
      </c>
      <c r="R129" s="152">
        <f>SUM(R130:R137)</f>
        <v>6.96E-3</v>
      </c>
      <c r="T129" s="153">
        <f>SUM(T130:T137)</f>
        <v>1.6799999999999999E-3</v>
      </c>
      <c r="AR129" s="148" t="s">
        <v>125</v>
      </c>
      <c r="AT129" s="154" t="s">
        <v>114</v>
      </c>
      <c r="AU129" s="154" t="s">
        <v>123</v>
      </c>
      <c r="AY129" s="148" t="s">
        <v>212</v>
      </c>
      <c r="BK129" s="155">
        <f>SUM(BK130:BK137)</f>
        <v>2893.02</v>
      </c>
    </row>
    <row r="130" spans="2:65" s="53" customFormat="1" ht="16.5" customHeight="1">
      <c r="B130" s="158"/>
      <c r="C130" s="159" t="s">
        <v>537</v>
      </c>
      <c r="D130" s="159" t="s">
        <v>215</v>
      </c>
      <c r="E130" s="160" t="s">
        <v>538</v>
      </c>
      <c r="F130" s="161" t="s">
        <v>539</v>
      </c>
      <c r="G130" s="162" t="s">
        <v>234</v>
      </c>
      <c r="H130" s="163">
        <v>6</v>
      </c>
      <c r="I130" s="164">
        <v>22.3</v>
      </c>
      <c r="J130" s="164">
        <f>ROUND(I130*H130,2)</f>
        <v>133.80000000000001</v>
      </c>
      <c r="K130" s="165"/>
      <c r="L130" s="52"/>
      <c r="M130" s="166" t="s">
        <v>52</v>
      </c>
      <c r="N130" s="167" t="s">
        <v>86</v>
      </c>
      <c r="O130" s="168">
        <v>5.1999999999999998E-2</v>
      </c>
      <c r="P130" s="168">
        <f>O130*H130</f>
        <v>0.312</v>
      </c>
      <c r="Q130" s="168">
        <v>0</v>
      </c>
      <c r="R130" s="168">
        <f>Q130*H130</f>
        <v>0</v>
      </c>
      <c r="S130" s="168">
        <v>2.7999999999999998E-4</v>
      </c>
      <c r="T130" s="169">
        <f>S130*H130</f>
        <v>1.6799999999999999E-3</v>
      </c>
      <c r="AR130" s="170" t="s">
        <v>255</v>
      </c>
      <c r="AT130" s="170" t="s">
        <v>215</v>
      </c>
      <c r="AU130" s="170" t="s">
        <v>125</v>
      </c>
      <c r="AY130" s="40" t="s">
        <v>212</v>
      </c>
      <c r="BE130" s="171">
        <f>IF(N130="základní",J130,0)</f>
        <v>133.80000000000001</v>
      </c>
      <c r="BF130" s="171">
        <f>IF(N130="snížená",J130,0)</f>
        <v>0</v>
      </c>
      <c r="BG130" s="171">
        <f>IF(N130="zákl. přenesená",J130,0)</f>
        <v>0</v>
      </c>
      <c r="BH130" s="171">
        <f>IF(N130="sníž. přenesená",J130,0)</f>
        <v>0</v>
      </c>
      <c r="BI130" s="171">
        <f>IF(N130="nulová",J130,0)</f>
        <v>0</v>
      </c>
      <c r="BJ130" s="40" t="s">
        <v>123</v>
      </c>
      <c r="BK130" s="171">
        <f>ROUND(I130*H130,2)</f>
        <v>133.80000000000001</v>
      </c>
      <c r="BL130" s="40" t="s">
        <v>255</v>
      </c>
      <c r="BM130" s="170" t="s">
        <v>540</v>
      </c>
    </row>
    <row r="131" spans="2:65" s="53" customFormat="1">
      <c r="B131" s="52"/>
      <c r="D131" s="172" t="s">
        <v>224</v>
      </c>
      <c r="F131" s="173" t="s">
        <v>541</v>
      </c>
      <c r="L131" s="52"/>
      <c r="M131" s="174"/>
      <c r="T131" s="77"/>
      <c r="AT131" s="40" t="s">
        <v>224</v>
      </c>
      <c r="AU131" s="40" t="s">
        <v>125</v>
      </c>
    </row>
    <row r="132" spans="2:65" s="53" customFormat="1" ht="24.2" customHeight="1">
      <c r="B132" s="158"/>
      <c r="C132" s="159" t="s">
        <v>542</v>
      </c>
      <c r="D132" s="159" t="s">
        <v>215</v>
      </c>
      <c r="E132" s="160" t="s">
        <v>543</v>
      </c>
      <c r="F132" s="161" t="s">
        <v>544</v>
      </c>
      <c r="G132" s="162" t="s">
        <v>314</v>
      </c>
      <c r="H132" s="163">
        <v>2</v>
      </c>
      <c r="I132" s="164">
        <v>9.01</v>
      </c>
      <c r="J132" s="164">
        <f>ROUND(I132*H132,2)</f>
        <v>18.02</v>
      </c>
      <c r="K132" s="165"/>
      <c r="L132" s="52"/>
      <c r="M132" s="166" t="s">
        <v>52</v>
      </c>
      <c r="N132" s="167" t="s">
        <v>86</v>
      </c>
      <c r="O132" s="168">
        <v>1.9E-2</v>
      </c>
      <c r="P132" s="168">
        <f>O132*H132</f>
        <v>3.7999999999999999E-2</v>
      </c>
      <c r="Q132" s="168">
        <v>0</v>
      </c>
      <c r="R132" s="168">
        <f>Q132*H132</f>
        <v>0</v>
      </c>
      <c r="S132" s="168">
        <v>0</v>
      </c>
      <c r="T132" s="169">
        <f>S132*H132</f>
        <v>0</v>
      </c>
      <c r="AR132" s="170" t="s">
        <v>255</v>
      </c>
      <c r="AT132" s="170" t="s">
        <v>215</v>
      </c>
      <c r="AU132" s="170" t="s">
        <v>125</v>
      </c>
      <c r="AY132" s="40" t="s">
        <v>212</v>
      </c>
      <c r="BE132" s="171">
        <f>IF(N132="základní",J132,0)</f>
        <v>18.02</v>
      </c>
      <c r="BF132" s="171">
        <f>IF(N132="snížená",J132,0)</f>
        <v>0</v>
      </c>
      <c r="BG132" s="171">
        <f>IF(N132="zákl. přenesená",J132,0)</f>
        <v>0</v>
      </c>
      <c r="BH132" s="171">
        <f>IF(N132="sníž. přenesená",J132,0)</f>
        <v>0</v>
      </c>
      <c r="BI132" s="171">
        <f>IF(N132="nulová",J132,0)</f>
        <v>0</v>
      </c>
      <c r="BJ132" s="40" t="s">
        <v>123</v>
      </c>
      <c r="BK132" s="171">
        <f>ROUND(I132*H132,2)</f>
        <v>18.02</v>
      </c>
      <c r="BL132" s="40" t="s">
        <v>255</v>
      </c>
      <c r="BM132" s="170" t="s">
        <v>545</v>
      </c>
    </row>
    <row r="133" spans="2:65" s="53" customFormat="1">
      <c r="B133" s="52"/>
      <c r="D133" s="172" t="s">
        <v>224</v>
      </c>
      <c r="F133" s="173" t="s">
        <v>546</v>
      </c>
      <c r="L133" s="52"/>
      <c r="M133" s="174"/>
      <c r="T133" s="77"/>
      <c r="AT133" s="40" t="s">
        <v>224</v>
      </c>
      <c r="AU133" s="40" t="s">
        <v>125</v>
      </c>
    </row>
    <row r="134" spans="2:65" s="53" customFormat="1" ht="24.2" customHeight="1">
      <c r="B134" s="158"/>
      <c r="C134" s="159" t="s">
        <v>547</v>
      </c>
      <c r="D134" s="159" t="s">
        <v>215</v>
      </c>
      <c r="E134" s="160" t="s">
        <v>548</v>
      </c>
      <c r="F134" s="161" t="s">
        <v>549</v>
      </c>
      <c r="G134" s="162" t="s">
        <v>314</v>
      </c>
      <c r="H134" s="163">
        <v>2</v>
      </c>
      <c r="I134" s="164">
        <v>53.6</v>
      </c>
      <c r="J134" s="164">
        <f>ROUND(I134*H134,2)</f>
        <v>107.2</v>
      </c>
      <c r="K134" s="165"/>
      <c r="L134" s="52"/>
      <c r="M134" s="166" t="s">
        <v>52</v>
      </c>
      <c r="N134" s="167" t="s">
        <v>86</v>
      </c>
      <c r="O134" s="168">
        <v>0.1</v>
      </c>
      <c r="P134" s="168">
        <f>O134*H134</f>
        <v>0.2</v>
      </c>
      <c r="Q134" s="168">
        <v>0</v>
      </c>
      <c r="R134" s="168">
        <f>Q134*H134</f>
        <v>0</v>
      </c>
      <c r="S134" s="168">
        <v>0</v>
      </c>
      <c r="T134" s="169">
        <f>S134*H134</f>
        <v>0</v>
      </c>
      <c r="AR134" s="170" t="s">
        <v>255</v>
      </c>
      <c r="AT134" s="170" t="s">
        <v>215</v>
      </c>
      <c r="AU134" s="170" t="s">
        <v>125</v>
      </c>
      <c r="AY134" s="40" t="s">
        <v>212</v>
      </c>
      <c r="BE134" s="171">
        <f>IF(N134="základní",J134,0)</f>
        <v>107.2</v>
      </c>
      <c r="BF134" s="171">
        <f>IF(N134="snížená",J134,0)</f>
        <v>0</v>
      </c>
      <c r="BG134" s="171">
        <f>IF(N134="zákl. přenesená",J134,0)</f>
        <v>0</v>
      </c>
      <c r="BH134" s="171">
        <f>IF(N134="sníž. přenesená",J134,0)</f>
        <v>0</v>
      </c>
      <c r="BI134" s="171">
        <f>IF(N134="nulová",J134,0)</f>
        <v>0</v>
      </c>
      <c r="BJ134" s="40" t="s">
        <v>123</v>
      </c>
      <c r="BK134" s="171">
        <f>ROUND(I134*H134,2)</f>
        <v>107.2</v>
      </c>
      <c r="BL134" s="40" t="s">
        <v>255</v>
      </c>
      <c r="BM134" s="170" t="s">
        <v>550</v>
      </c>
    </row>
    <row r="135" spans="2:65" s="53" customFormat="1">
      <c r="B135" s="52"/>
      <c r="D135" s="172" t="s">
        <v>224</v>
      </c>
      <c r="F135" s="173" t="s">
        <v>551</v>
      </c>
      <c r="L135" s="52"/>
      <c r="M135" s="174"/>
      <c r="T135" s="77"/>
      <c r="AT135" s="40" t="s">
        <v>224</v>
      </c>
      <c r="AU135" s="40" t="s">
        <v>125</v>
      </c>
    </row>
    <row r="136" spans="2:65" s="53" customFormat="1" ht="33" customHeight="1">
      <c r="B136" s="158"/>
      <c r="C136" s="159" t="s">
        <v>57</v>
      </c>
      <c r="D136" s="159" t="s">
        <v>215</v>
      </c>
      <c r="E136" s="160" t="s">
        <v>552</v>
      </c>
      <c r="F136" s="161" t="s">
        <v>553</v>
      </c>
      <c r="G136" s="162" t="s">
        <v>234</v>
      </c>
      <c r="H136" s="163">
        <v>6</v>
      </c>
      <c r="I136" s="164">
        <v>439</v>
      </c>
      <c r="J136" s="164">
        <f>ROUND(I136*H136,2)</f>
        <v>2634</v>
      </c>
      <c r="K136" s="165"/>
      <c r="L136" s="52"/>
      <c r="M136" s="166" t="s">
        <v>52</v>
      </c>
      <c r="N136" s="167" t="s">
        <v>86</v>
      </c>
      <c r="O136" s="168">
        <v>0.61599999999999999</v>
      </c>
      <c r="P136" s="168">
        <f>O136*H136</f>
        <v>3.6959999999999997</v>
      </c>
      <c r="Q136" s="168">
        <v>1.16E-3</v>
      </c>
      <c r="R136" s="168">
        <f>Q136*H136</f>
        <v>6.96E-3</v>
      </c>
      <c r="S136" s="168">
        <v>0</v>
      </c>
      <c r="T136" s="169">
        <f>S136*H136</f>
        <v>0</v>
      </c>
      <c r="AR136" s="170" t="s">
        <v>255</v>
      </c>
      <c r="AT136" s="170" t="s">
        <v>215</v>
      </c>
      <c r="AU136" s="170" t="s">
        <v>125</v>
      </c>
      <c r="AY136" s="40" t="s">
        <v>212</v>
      </c>
      <c r="BE136" s="171">
        <f>IF(N136="základní",J136,0)</f>
        <v>2634</v>
      </c>
      <c r="BF136" s="171">
        <f>IF(N136="snížená",J136,0)</f>
        <v>0</v>
      </c>
      <c r="BG136" s="171">
        <f>IF(N136="zákl. přenesená",J136,0)</f>
        <v>0</v>
      </c>
      <c r="BH136" s="171">
        <f>IF(N136="sníž. přenesená",J136,0)</f>
        <v>0</v>
      </c>
      <c r="BI136" s="171">
        <f>IF(N136="nulová",J136,0)</f>
        <v>0</v>
      </c>
      <c r="BJ136" s="40" t="s">
        <v>123</v>
      </c>
      <c r="BK136" s="171">
        <f>ROUND(I136*H136,2)</f>
        <v>2634</v>
      </c>
      <c r="BL136" s="40" t="s">
        <v>255</v>
      </c>
      <c r="BM136" s="170" t="s">
        <v>554</v>
      </c>
    </row>
    <row r="137" spans="2:65" s="53" customFormat="1">
      <c r="B137" s="52"/>
      <c r="D137" s="172" t="s">
        <v>224</v>
      </c>
      <c r="F137" s="173" t="s">
        <v>555</v>
      </c>
      <c r="L137" s="52"/>
      <c r="M137" s="210"/>
      <c r="N137" s="211"/>
      <c r="O137" s="211"/>
      <c r="P137" s="211"/>
      <c r="Q137" s="211"/>
      <c r="R137" s="211"/>
      <c r="S137" s="211"/>
      <c r="T137" s="212"/>
      <c r="AT137" s="40" t="s">
        <v>224</v>
      </c>
      <c r="AU137" s="40" t="s">
        <v>125</v>
      </c>
    </row>
    <row r="138" spans="2:65" s="53" customFormat="1" ht="6.95" customHeight="1">
      <c r="B138" s="63"/>
      <c r="C138" s="64"/>
      <c r="D138" s="64"/>
      <c r="E138" s="64"/>
      <c r="F138" s="64"/>
      <c r="G138" s="64"/>
      <c r="H138" s="64"/>
      <c r="I138" s="64"/>
      <c r="J138" s="64"/>
      <c r="K138" s="64"/>
      <c r="L138" s="52"/>
    </row>
  </sheetData>
  <autoFilter ref="C85:K137"/>
  <mergeCells count="8">
    <mergeCell ref="E76:H76"/>
    <mergeCell ref="E78:H78"/>
    <mergeCell ref="L2:V2"/>
    <mergeCell ref="E7:H7"/>
    <mergeCell ref="E9:H9"/>
    <mergeCell ref="E27:H27"/>
    <mergeCell ref="E48:H48"/>
    <mergeCell ref="E50:H50"/>
  </mergeCells>
  <hyperlinks>
    <hyperlink ref="F90" r:id="rId1"/>
    <hyperlink ref="F93" r:id="rId2"/>
    <hyperlink ref="F96" r:id="rId3"/>
    <hyperlink ref="F98" r:id="rId4"/>
    <hyperlink ref="F100" r:id="rId5"/>
    <hyperlink ref="F102" r:id="rId6"/>
    <hyperlink ref="F106" r:id="rId7"/>
    <hyperlink ref="F109" r:id="rId8"/>
    <hyperlink ref="F112" r:id="rId9"/>
    <hyperlink ref="F115" r:id="rId10"/>
    <hyperlink ref="F117" r:id="rId11"/>
    <hyperlink ref="F126" r:id="rId12"/>
    <hyperlink ref="F128" r:id="rId13"/>
    <hyperlink ref="F131" r:id="rId14"/>
    <hyperlink ref="F133" r:id="rId15"/>
    <hyperlink ref="F135" r:id="rId16"/>
    <hyperlink ref="F137" r:id="rId17"/>
  </hyperlinks>
  <pageMargins left="0.39374999999999999" right="0.39374999999999999" top="0.39374999999999999" bottom="0.39374999999999999" header="0" footer="0"/>
  <pageSetup paperSize="9" scale="81" fitToHeight="100" orientation="portrait" blackAndWhite="1" r:id="rId18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BM95"/>
  <sheetViews>
    <sheetView showGridLines="0" topLeftCell="A74" workbookViewId="0">
      <selection activeCell="J59" sqref="J59:AF59"/>
    </sheetView>
  </sheetViews>
  <sheetFormatPr defaultRowHeight="11.25"/>
  <cols>
    <col min="1" max="1" width="7.140625" style="39" customWidth="1"/>
    <col min="2" max="2" width="1" style="39" customWidth="1"/>
    <col min="3" max="3" width="3.5703125" style="39" customWidth="1"/>
    <col min="4" max="4" width="3.7109375" style="39" customWidth="1"/>
    <col min="5" max="5" width="14.7109375" style="39" customWidth="1"/>
    <col min="6" max="6" width="43.5703125" style="39" customWidth="1"/>
    <col min="7" max="7" width="6.42578125" style="39" customWidth="1"/>
    <col min="8" max="8" width="12" style="39" customWidth="1"/>
    <col min="9" max="9" width="13.5703125" style="39" customWidth="1"/>
    <col min="10" max="10" width="19.140625" style="39" customWidth="1"/>
    <col min="11" max="11" width="19.140625" style="39" hidden="1" customWidth="1"/>
    <col min="12" max="12" width="8" style="39" customWidth="1"/>
    <col min="13" max="13" width="9.28515625" style="39" hidden="1" customWidth="1"/>
    <col min="14" max="14" width="9.140625" style="39"/>
    <col min="15" max="20" width="12.140625" style="39" hidden="1" customWidth="1"/>
    <col min="21" max="21" width="14" style="39" hidden="1" customWidth="1"/>
    <col min="22" max="22" width="10.5703125" style="39" customWidth="1"/>
    <col min="23" max="23" width="14" style="39" customWidth="1"/>
    <col min="24" max="24" width="10.5703125" style="39" customWidth="1"/>
    <col min="25" max="25" width="12.85546875" style="39" customWidth="1"/>
    <col min="26" max="26" width="9.42578125" style="39" customWidth="1"/>
    <col min="27" max="27" width="12.85546875" style="39" customWidth="1"/>
    <col min="28" max="28" width="14" style="39" customWidth="1"/>
    <col min="29" max="29" width="9.42578125" style="39" customWidth="1"/>
    <col min="30" max="30" width="12.85546875" style="39" customWidth="1"/>
    <col min="31" max="31" width="14" style="39" customWidth="1"/>
    <col min="32" max="16384" width="9.140625" style="39"/>
  </cols>
  <sheetData>
    <row r="2" spans="2:46" ht="36.950000000000003" customHeight="1">
      <c r="L2" s="273" t="s">
        <v>55</v>
      </c>
      <c r="M2" s="274"/>
      <c r="N2" s="274"/>
      <c r="O2" s="274"/>
      <c r="P2" s="274"/>
      <c r="Q2" s="274"/>
      <c r="R2" s="274"/>
      <c r="S2" s="274"/>
      <c r="T2" s="274"/>
      <c r="U2" s="274"/>
      <c r="V2" s="274"/>
      <c r="AT2" s="40" t="s">
        <v>152</v>
      </c>
    </row>
    <row r="3" spans="2:46" ht="6.95" hidden="1" customHeight="1">
      <c r="B3" s="41"/>
      <c r="C3" s="42"/>
      <c r="D3" s="42"/>
      <c r="E3" s="42"/>
      <c r="F3" s="42"/>
      <c r="G3" s="42"/>
      <c r="H3" s="42"/>
      <c r="I3" s="42"/>
      <c r="J3" s="42"/>
      <c r="K3" s="42"/>
      <c r="L3" s="43"/>
      <c r="AT3" s="40" t="s">
        <v>125</v>
      </c>
    </row>
    <row r="4" spans="2:46" ht="24.95" hidden="1" customHeight="1">
      <c r="B4" s="43"/>
      <c r="D4" s="44" t="s">
        <v>183</v>
      </c>
      <c r="L4" s="43"/>
      <c r="M4" s="111" t="s">
        <v>60</v>
      </c>
      <c r="AT4" s="40" t="s">
        <v>53</v>
      </c>
    </row>
    <row r="5" spans="2:46" ht="6.95" hidden="1" customHeight="1">
      <c r="B5" s="43"/>
      <c r="L5" s="43"/>
    </row>
    <row r="6" spans="2:46" ht="12" hidden="1" customHeight="1">
      <c r="B6" s="43"/>
      <c r="D6" s="49" t="s">
        <v>64</v>
      </c>
      <c r="L6" s="43"/>
    </row>
    <row r="7" spans="2:46" ht="16.5" hidden="1" customHeight="1">
      <c r="B7" s="43"/>
      <c r="E7" s="281" t="str">
        <f>'Rekapitulace stavby'!K6</f>
        <v>Stavební úpravy Zahradního domu Teplice - ZL</v>
      </c>
      <c r="F7" s="282"/>
      <c r="G7" s="282"/>
      <c r="H7" s="282"/>
      <c r="L7" s="43"/>
    </row>
    <row r="8" spans="2:46" s="53" customFormat="1" ht="12" hidden="1" customHeight="1">
      <c r="B8" s="52"/>
      <c r="D8" s="49" t="s">
        <v>184</v>
      </c>
      <c r="L8" s="52"/>
    </row>
    <row r="9" spans="2:46" s="53" customFormat="1" ht="16.5" hidden="1" customHeight="1">
      <c r="B9" s="52"/>
      <c r="E9" s="271" t="s">
        <v>556</v>
      </c>
      <c r="F9" s="283"/>
      <c r="G9" s="283"/>
      <c r="H9" s="283"/>
      <c r="L9" s="52"/>
    </row>
    <row r="10" spans="2:46" s="53" customFormat="1" hidden="1">
      <c r="B10" s="52"/>
      <c r="L10" s="52"/>
    </row>
    <row r="11" spans="2:46" s="53" customFormat="1" ht="12" hidden="1" customHeight="1">
      <c r="B11" s="52"/>
      <c r="D11" s="49" t="s">
        <v>66</v>
      </c>
      <c r="F11" s="47" t="s">
        <v>52</v>
      </c>
      <c r="I11" s="49" t="s">
        <v>67</v>
      </c>
      <c r="J11" s="47" t="s">
        <v>52</v>
      </c>
      <c r="L11" s="52"/>
    </row>
    <row r="12" spans="2:46" s="53" customFormat="1" ht="12" hidden="1" customHeight="1">
      <c r="B12" s="52"/>
      <c r="D12" s="49" t="s">
        <v>68</v>
      </c>
      <c r="F12" s="47" t="s">
        <v>69</v>
      </c>
      <c r="I12" s="49" t="s">
        <v>70</v>
      </c>
      <c r="J12" s="73" t="str">
        <f>'Rekapitulace stavby'!AN8</f>
        <v>22. 10. 2021</v>
      </c>
      <c r="L12" s="52"/>
    </row>
    <row r="13" spans="2:46" s="53" customFormat="1" ht="10.9" hidden="1" customHeight="1">
      <c r="B13" s="52"/>
      <c r="L13" s="52"/>
    </row>
    <row r="14" spans="2:46" s="53" customFormat="1" ht="12" hidden="1" customHeight="1">
      <c r="B14" s="52"/>
      <c r="D14" s="49" t="s">
        <v>72</v>
      </c>
      <c r="I14" s="49" t="s">
        <v>73</v>
      </c>
      <c r="J14" s="47" t="s">
        <v>52</v>
      </c>
      <c r="L14" s="52"/>
    </row>
    <row r="15" spans="2:46" s="53" customFormat="1" ht="18" hidden="1" customHeight="1">
      <c r="B15" s="52"/>
      <c r="E15" s="47" t="s">
        <v>69</v>
      </c>
      <c r="I15" s="49" t="s">
        <v>74</v>
      </c>
      <c r="J15" s="47" t="s">
        <v>52</v>
      </c>
      <c r="L15" s="52"/>
    </row>
    <row r="16" spans="2:46" s="53" customFormat="1" ht="6.95" hidden="1" customHeight="1">
      <c r="B16" s="52"/>
      <c r="L16" s="52"/>
    </row>
    <row r="17" spans="2:12" s="53" customFormat="1" ht="12" hidden="1" customHeight="1">
      <c r="B17" s="52"/>
      <c r="D17" s="49" t="s">
        <v>75</v>
      </c>
      <c r="I17" s="49" t="s">
        <v>73</v>
      </c>
      <c r="J17" s="47" t="s">
        <v>52</v>
      </c>
      <c r="L17" s="52"/>
    </row>
    <row r="18" spans="2:12" s="53" customFormat="1" ht="18" hidden="1" customHeight="1">
      <c r="B18" s="52"/>
      <c r="E18" s="47" t="s">
        <v>41</v>
      </c>
      <c r="I18" s="49" t="s">
        <v>74</v>
      </c>
      <c r="J18" s="47" t="s">
        <v>52</v>
      </c>
      <c r="L18" s="52"/>
    </row>
    <row r="19" spans="2:12" s="53" customFormat="1" ht="6.95" hidden="1" customHeight="1">
      <c r="B19" s="52"/>
      <c r="L19" s="52"/>
    </row>
    <row r="20" spans="2:12" s="53" customFormat="1" ht="12" hidden="1" customHeight="1">
      <c r="B20" s="52"/>
      <c r="D20" s="49" t="s">
        <v>76</v>
      </c>
      <c r="I20" s="49" t="s">
        <v>73</v>
      </c>
      <c r="J20" s="47" t="s">
        <v>52</v>
      </c>
      <c r="L20" s="52"/>
    </row>
    <row r="21" spans="2:12" s="53" customFormat="1" ht="18" hidden="1" customHeight="1">
      <c r="B21" s="52"/>
      <c r="E21" s="47" t="s">
        <v>69</v>
      </c>
      <c r="I21" s="49" t="s">
        <v>74</v>
      </c>
      <c r="J21" s="47" t="s">
        <v>52</v>
      </c>
      <c r="L21" s="52"/>
    </row>
    <row r="22" spans="2:12" s="53" customFormat="1" ht="6.95" hidden="1" customHeight="1">
      <c r="B22" s="52"/>
      <c r="L22" s="52"/>
    </row>
    <row r="23" spans="2:12" s="53" customFormat="1" ht="12" hidden="1" customHeight="1">
      <c r="B23" s="52"/>
      <c r="D23" s="49" t="s">
        <v>78</v>
      </c>
      <c r="I23" s="49" t="s">
        <v>73</v>
      </c>
      <c r="J23" s="47" t="s">
        <v>52</v>
      </c>
      <c r="L23" s="52"/>
    </row>
    <row r="24" spans="2:12" s="53" customFormat="1" ht="18" hidden="1" customHeight="1">
      <c r="B24" s="52"/>
      <c r="E24" s="47" t="s">
        <v>69</v>
      </c>
      <c r="I24" s="49" t="s">
        <v>74</v>
      </c>
      <c r="J24" s="47" t="s">
        <v>52</v>
      </c>
      <c r="L24" s="52"/>
    </row>
    <row r="25" spans="2:12" s="53" customFormat="1" ht="6.95" hidden="1" customHeight="1">
      <c r="B25" s="52"/>
      <c r="L25" s="52"/>
    </row>
    <row r="26" spans="2:12" s="53" customFormat="1" ht="12" hidden="1" customHeight="1">
      <c r="B26" s="52"/>
      <c r="D26" s="49" t="s">
        <v>79</v>
      </c>
      <c r="L26" s="52"/>
    </row>
    <row r="27" spans="2:12" s="113" customFormat="1" ht="16.5" hidden="1" customHeight="1">
      <c r="B27" s="112"/>
      <c r="E27" s="277" t="s">
        <v>52</v>
      </c>
      <c r="F27" s="277"/>
      <c r="G27" s="277"/>
      <c r="H27" s="277"/>
      <c r="L27" s="112"/>
    </row>
    <row r="28" spans="2:12" s="53" customFormat="1" ht="6.95" hidden="1" customHeight="1">
      <c r="B28" s="52"/>
      <c r="L28" s="52"/>
    </row>
    <row r="29" spans="2:12" s="53" customFormat="1" ht="6.95" hidden="1" customHeight="1">
      <c r="B29" s="52"/>
      <c r="D29" s="74"/>
      <c r="E29" s="74"/>
      <c r="F29" s="74"/>
      <c r="G29" s="74"/>
      <c r="H29" s="74"/>
      <c r="I29" s="74"/>
      <c r="J29" s="74"/>
      <c r="K29" s="74"/>
      <c r="L29" s="52"/>
    </row>
    <row r="30" spans="2:12" s="53" customFormat="1" ht="25.35" hidden="1" customHeight="1">
      <c r="B30" s="52"/>
      <c r="D30" s="114" t="s">
        <v>81</v>
      </c>
      <c r="J30" s="88">
        <f>ROUND(J82, 2)</f>
        <v>190657.99</v>
      </c>
      <c r="L30" s="52"/>
    </row>
    <row r="31" spans="2:12" s="53" customFormat="1" ht="6.95" hidden="1" customHeight="1">
      <c r="B31" s="52"/>
      <c r="D31" s="74"/>
      <c r="E31" s="74"/>
      <c r="F31" s="74"/>
      <c r="G31" s="74"/>
      <c r="H31" s="74"/>
      <c r="I31" s="74"/>
      <c r="J31" s="74"/>
      <c r="K31" s="74"/>
      <c r="L31" s="52"/>
    </row>
    <row r="32" spans="2:12" s="53" customFormat="1" ht="14.45" hidden="1" customHeight="1">
      <c r="B32" s="52"/>
      <c r="F32" s="56" t="s">
        <v>83</v>
      </c>
      <c r="I32" s="56" t="s">
        <v>82</v>
      </c>
      <c r="J32" s="56" t="s">
        <v>84</v>
      </c>
      <c r="L32" s="52"/>
    </row>
    <row r="33" spans="2:12" s="53" customFormat="1" ht="14.45" hidden="1" customHeight="1">
      <c r="B33" s="52"/>
      <c r="D33" s="76" t="s">
        <v>85</v>
      </c>
      <c r="E33" s="49" t="s">
        <v>86</v>
      </c>
      <c r="F33" s="115">
        <f>ROUND((SUM(BE82:BE94)),  2)</f>
        <v>190657.99</v>
      </c>
      <c r="I33" s="116">
        <v>0.21</v>
      </c>
      <c r="J33" s="115">
        <f>ROUND(((SUM(BE82:BE94))*I33),  2)</f>
        <v>40038.18</v>
      </c>
      <c r="L33" s="52"/>
    </row>
    <row r="34" spans="2:12" s="53" customFormat="1" ht="14.45" hidden="1" customHeight="1">
      <c r="B34" s="52"/>
      <c r="E34" s="49" t="s">
        <v>87</v>
      </c>
      <c r="F34" s="115">
        <f>ROUND((SUM(BF82:BF94)),  2)</f>
        <v>0</v>
      </c>
      <c r="I34" s="116">
        <v>0.15</v>
      </c>
      <c r="J34" s="115">
        <f>ROUND(((SUM(BF82:BF94))*I34),  2)</f>
        <v>0</v>
      </c>
      <c r="L34" s="52"/>
    </row>
    <row r="35" spans="2:12" s="53" customFormat="1" ht="14.45" hidden="1" customHeight="1">
      <c r="B35" s="52"/>
      <c r="E35" s="49" t="s">
        <v>88</v>
      </c>
      <c r="F35" s="115">
        <f>ROUND((SUM(BG82:BG94)),  2)</f>
        <v>0</v>
      </c>
      <c r="I35" s="116">
        <v>0.21</v>
      </c>
      <c r="J35" s="115">
        <f>0</f>
        <v>0</v>
      </c>
      <c r="L35" s="52"/>
    </row>
    <row r="36" spans="2:12" s="53" customFormat="1" ht="14.45" hidden="1" customHeight="1">
      <c r="B36" s="52"/>
      <c r="E36" s="49" t="s">
        <v>89</v>
      </c>
      <c r="F36" s="115">
        <f>ROUND((SUM(BH82:BH94)),  2)</f>
        <v>0</v>
      </c>
      <c r="I36" s="116">
        <v>0.15</v>
      </c>
      <c r="J36" s="115">
        <f>0</f>
        <v>0</v>
      </c>
      <c r="L36" s="52"/>
    </row>
    <row r="37" spans="2:12" s="53" customFormat="1" ht="14.45" hidden="1" customHeight="1">
      <c r="B37" s="52"/>
      <c r="E37" s="49" t="s">
        <v>90</v>
      </c>
      <c r="F37" s="115">
        <f>ROUND((SUM(BI82:BI94)),  2)</f>
        <v>0</v>
      </c>
      <c r="I37" s="116">
        <v>0</v>
      </c>
      <c r="J37" s="115">
        <f>0</f>
        <v>0</v>
      </c>
      <c r="L37" s="52"/>
    </row>
    <row r="38" spans="2:12" s="53" customFormat="1" ht="6.95" hidden="1" customHeight="1">
      <c r="B38" s="52"/>
      <c r="L38" s="52"/>
    </row>
    <row r="39" spans="2:12" s="53" customFormat="1" ht="25.35" hidden="1" customHeight="1">
      <c r="B39" s="52"/>
      <c r="C39" s="117"/>
      <c r="D39" s="118" t="s">
        <v>91</v>
      </c>
      <c r="E39" s="78"/>
      <c r="F39" s="78"/>
      <c r="G39" s="119" t="s">
        <v>92</v>
      </c>
      <c r="H39" s="120" t="s">
        <v>93</v>
      </c>
      <c r="I39" s="78"/>
      <c r="J39" s="121">
        <f>SUM(J30:J37)</f>
        <v>230696.16999999998</v>
      </c>
      <c r="K39" s="122"/>
      <c r="L39" s="52"/>
    </row>
    <row r="40" spans="2:12" s="53" customFormat="1" ht="14.45" hidden="1" customHeight="1">
      <c r="B40" s="63"/>
      <c r="C40" s="64"/>
      <c r="D40" s="64"/>
      <c r="E40" s="64"/>
      <c r="F40" s="64"/>
      <c r="G40" s="64"/>
      <c r="H40" s="64"/>
      <c r="I40" s="64"/>
      <c r="J40" s="64"/>
      <c r="K40" s="64"/>
      <c r="L40" s="52"/>
    </row>
    <row r="41" spans="2:12" hidden="1"/>
    <row r="42" spans="2:12" hidden="1"/>
    <row r="43" spans="2:12" hidden="1"/>
    <row r="44" spans="2:12" s="53" customFormat="1" ht="6.95" hidden="1" customHeight="1">
      <c r="B44" s="65"/>
      <c r="C44" s="66"/>
      <c r="D44" s="66"/>
      <c r="E44" s="66"/>
      <c r="F44" s="66"/>
      <c r="G44" s="66"/>
      <c r="H44" s="66"/>
      <c r="I44" s="66"/>
      <c r="J44" s="66"/>
      <c r="K44" s="66"/>
      <c r="L44" s="52"/>
    </row>
    <row r="45" spans="2:12" s="53" customFormat="1" ht="24.95" hidden="1" customHeight="1">
      <c r="B45" s="52"/>
      <c r="C45" s="44" t="s">
        <v>186</v>
      </c>
      <c r="L45" s="52"/>
    </row>
    <row r="46" spans="2:12" s="53" customFormat="1" ht="6.95" hidden="1" customHeight="1">
      <c r="B46" s="52"/>
      <c r="L46" s="52"/>
    </row>
    <row r="47" spans="2:12" s="53" customFormat="1" ht="12" hidden="1" customHeight="1">
      <c r="B47" s="52"/>
      <c r="C47" s="49" t="s">
        <v>64</v>
      </c>
      <c r="L47" s="52"/>
    </row>
    <row r="48" spans="2:12" s="53" customFormat="1" ht="16.5" hidden="1" customHeight="1">
      <c r="B48" s="52"/>
      <c r="E48" s="281" t="str">
        <f>E7</f>
        <v>Stavební úpravy Zahradního domu Teplice - ZL</v>
      </c>
      <c r="F48" s="282"/>
      <c r="G48" s="282"/>
      <c r="H48" s="282"/>
      <c r="L48" s="52"/>
    </row>
    <row r="49" spans="2:47" s="53" customFormat="1" ht="12" hidden="1" customHeight="1">
      <c r="B49" s="52"/>
      <c r="C49" s="49" t="s">
        <v>184</v>
      </c>
      <c r="L49" s="52"/>
    </row>
    <row r="50" spans="2:47" s="53" customFormat="1" ht="16.5" hidden="1" customHeight="1">
      <c r="B50" s="52"/>
      <c r="E50" s="271" t="str">
        <f>E9</f>
        <v>ZL - 10 - Doplnění pískovcových prvků</v>
      </c>
      <c r="F50" s="283"/>
      <c r="G50" s="283"/>
      <c r="H50" s="283"/>
      <c r="L50" s="52"/>
    </row>
    <row r="51" spans="2:47" s="53" customFormat="1" ht="6.95" hidden="1" customHeight="1">
      <c r="B51" s="52"/>
      <c r="L51" s="52"/>
    </row>
    <row r="52" spans="2:47" s="53" customFormat="1" ht="12" hidden="1" customHeight="1">
      <c r="B52" s="52"/>
      <c r="C52" s="49" t="s">
        <v>68</v>
      </c>
      <c r="F52" s="47" t="str">
        <f>F12</f>
        <v xml:space="preserve"> </v>
      </c>
      <c r="I52" s="49" t="s">
        <v>70</v>
      </c>
      <c r="J52" s="73" t="str">
        <f>IF(J12="","",J12)</f>
        <v>22. 10. 2021</v>
      </c>
      <c r="L52" s="52"/>
    </row>
    <row r="53" spans="2:47" s="53" customFormat="1" ht="6.95" hidden="1" customHeight="1">
      <c r="B53" s="52"/>
      <c r="L53" s="52"/>
    </row>
    <row r="54" spans="2:47" s="53" customFormat="1" ht="15.2" hidden="1" customHeight="1">
      <c r="B54" s="52"/>
      <c r="C54" s="49" t="s">
        <v>72</v>
      </c>
      <c r="F54" s="47" t="str">
        <f>E15</f>
        <v xml:space="preserve"> </v>
      </c>
      <c r="I54" s="49" t="s">
        <v>76</v>
      </c>
      <c r="J54" s="50" t="str">
        <f>E21</f>
        <v xml:space="preserve"> </v>
      </c>
      <c r="L54" s="52"/>
    </row>
    <row r="55" spans="2:47" s="53" customFormat="1" ht="15.2" hidden="1" customHeight="1">
      <c r="B55" s="52"/>
      <c r="C55" s="49" t="s">
        <v>75</v>
      </c>
      <c r="F55" s="47" t="str">
        <f>IF(E18="","",E18)</f>
        <v>POHL cz, a.s.</v>
      </c>
      <c r="I55" s="49" t="s">
        <v>78</v>
      </c>
      <c r="J55" s="50" t="str">
        <f>E24</f>
        <v xml:space="preserve"> </v>
      </c>
      <c r="L55" s="52"/>
    </row>
    <row r="56" spans="2:47" s="53" customFormat="1" ht="10.35" hidden="1" customHeight="1">
      <c r="B56" s="52"/>
      <c r="L56" s="52"/>
    </row>
    <row r="57" spans="2:47" s="53" customFormat="1" ht="29.25" hidden="1" customHeight="1">
      <c r="B57" s="52"/>
      <c r="C57" s="123" t="s">
        <v>187</v>
      </c>
      <c r="D57" s="117"/>
      <c r="E57" s="117"/>
      <c r="F57" s="117"/>
      <c r="G57" s="117"/>
      <c r="H57" s="117"/>
      <c r="I57" s="117"/>
      <c r="J57" s="124" t="s">
        <v>188</v>
      </c>
      <c r="K57" s="117"/>
      <c r="L57" s="52"/>
    </row>
    <row r="58" spans="2:47" s="53" customFormat="1" ht="10.35" hidden="1" customHeight="1">
      <c r="B58" s="52"/>
      <c r="L58" s="52"/>
    </row>
    <row r="59" spans="2:47" s="53" customFormat="1" ht="22.9" hidden="1" customHeight="1">
      <c r="B59" s="52"/>
      <c r="C59" s="125" t="s">
        <v>113</v>
      </c>
      <c r="J59" s="88">
        <f>J82</f>
        <v>190657.99</v>
      </c>
      <c r="L59" s="52"/>
      <c r="AU59" s="40" t="s">
        <v>189</v>
      </c>
    </row>
    <row r="60" spans="2:47" s="127" customFormat="1" ht="24.95" hidden="1" customHeight="1">
      <c r="B60" s="126"/>
      <c r="D60" s="128" t="s">
        <v>190</v>
      </c>
      <c r="E60" s="129"/>
      <c r="F60" s="129"/>
      <c r="G60" s="129"/>
      <c r="H60" s="129"/>
      <c r="I60" s="129"/>
      <c r="J60" s="130">
        <f>J83</f>
        <v>190657.99</v>
      </c>
      <c r="L60" s="126"/>
    </row>
    <row r="61" spans="2:47" s="132" customFormat="1" ht="19.899999999999999" hidden="1" customHeight="1">
      <c r="B61" s="131"/>
      <c r="D61" s="133" t="s">
        <v>557</v>
      </c>
      <c r="E61" s="134"/>
      <c r="F61" s="134"/>
      <c r="G61" s="134"/>
      <c r="H61" s="134"/>
      <c r="I61" s="134"/>
      <c r="J61" s="135">
        <f>J84</f>
        <v>186523.16999999998</v>
      </c>
      <c r="L61" s="131"/>
    </row>
    <row r="62" spans="2:47" s="132" customFormat="1" ht="19.899999999999999" hidden="1" customHeight="1">
      <c r="B62" s="131"/>
      <c r="D62" s="133" t="s">
        <v>344</v>
      </c>
      <c r="E62" s="134"/>
      <c r="F62" s="134"/>
      <c r="G62" s="134"/>
      <c r="H62" s="134"/>
      <c r="I62" s="134"/>
      <c r="J62" s="135">
        <f>J93</f>
        <v>4134.82</v>
      </c>
      <c r="L62" s="131"/>
    </row>
    <row r="63" spans="2:47" s="53" customFormat="1" ht="21.75" hidden="1" customHeight="1">
      <c r="B63" s="52"/>
      <c r="L63" s="52"/>
    </row>
    <row r="64" spans="2:47" s="53" customFormat="1" ht="6.95" hidden="1" customHeight="1">
      <c r="B64" s="63"/>
      <c r="C64" s="64"/>
      <c r="D64" s="64"/>
      <c r="E64" s="64"/>
      <c r="F64" s="64"/>
      <c r="G64" s="64"/>
      <c r="H64" s="64"/>
      <c r="I64" s="64"/>
      <c r="J64" s="64"/>
      <c r="K64" s="64"/>
      <c r="L64" s="52"/>
    </row>
    <row r="65" spans="2:12" hidden="1"/>
    <row r="66" spans="2:12" hidden="1"/>
    <row r="67" spans="2:12" hidden="1"/>
    <row r="68" spans="2:12" s="53" customFormat="1" ht="6.95" customHeight="1">
      <c r="B68" s="65"/>
      <c r="C68" s="66"/>
      <c r="D68" s="66"/>
      <c r="E68" s="66"/>
      <c r="F68" s="66"/>
      <c r="G68" s="66"/>
      <c r="H68" s="66"/>
      <c r="I68" s="66"/>
      <c r="J68" s="66"/>
      <c r="K68" s="66"/>
      <c r="L68" s="52"/>
    </row>
    <row r="69" spans="2:12" s="53" customFormat="1" ht="24.95" customHeight="1">
      <c r="B69" s="52"/>
      <c r="C69" s="44" t="s">
        <v>197</v>
      </c>
      <c r="L69" s="52"/>
    </row>
    <row r="70" spans="2:12" s="53" customFormat="1" ht="6.95" customHeight="1">
      <c r="B70" s="52"/>
      <c r="L70" s="52"/>
    </row>
    <row r="71" spans="2:12" s="53" customFormat="1" ht="12" customHeight="1">
      <c r="B71" s="52"/>
      <c r="C71" s="49" t="s">
        <v>64</v>
      </c>
      <c r="L71" s="52"/>
    </row>
    <row r="72" spans="2:12" s="53" customFormat="1" ht="16.5" customHeight="1">
      <c r="B72" s="52"/>
      <c r="E72" s="281" t="str">
        <f>E7</f>
        <v>Stavební úpravy Zahradního domu Teplice - ZL</v>
      </c>
      <c r="F72" s="282"/>
      <c r="G72" s="282"/>
      <c r="H72" s="282"/>
      <c r="L72" s="52"/>
    </row>
    <row r="73" spans="2:12" s="53" customFormat="1" ht="12" customHeight="1">
      <c r="B73" s="52"/>
      <c r="C73" s="49" t="s">
        <v>184</v>
      </c>
      <c r="L73" s="52"/>
    </row>
    <row r="74" spans="2:12" s="53" customFormat="1" ht="16.5" customHeight="1">
      <c r="B74" s="52"/>
      <c r="E74" s="271" t="str">
        <f>E9</f>
        <v>ZL - 10 - Doplnění pískovcových prvků</v>
      </c>
      <c r="F74" s="283"/>
      <c r="G74" s="283"/>
      <c r="H74" s="283"/>
      <c r="L74" s="52"/>
    </row>
    <row r="75" spans="2:12" s="53" customFormat="1" ht="6.95" customHeight="1">
      <c r="B75" s="52"/>
      <c r="L75" s="52"/>
    </row>
    <row r="76" spans="2:12" s="53" customFormat="1" ht="12" customHeight="1">
      <c r="B76" s="52"/>
      <c r="C76" s="49" t="s">
        <v>68</v>
      </c>
      <c r="F76" s="47" t="str">
        <f>F12</f>
        <v xml:space="preserve"> </v>
      </c>
      <c r="I76" s="49" t="s">
        <v>70</v>
      </c>
      <c r="J76" s="73" t="str">
        <f>IF(J12="","",J12)</f>
        <v>22. 10. 2021</v>
      </c>
      <c r="L76" s="52"/>
    </row>
    <row r="77" spans="2:12" s="53" customFormat="1" ht="6.95" customHeight="1">
      <c r="B77" s="52"/>
      <c r="L77" s="52"/>
    </row>
    <row r="78" spans="2:12" s="53" customFormat="1" ht="15.2" customHeight="1">
      <c r="B78" s="52"/>
      <c r="C78" s="49" t="s">
        <v>72</v>
      </c>
      <c r="F78" s="47" t="str">
        <f>E15</f>
        <v xml:space="preserve"> </v>
      </c>
      <c r="I78" s="49" t="s">
        <v>76</v>
      </c>
      <c r="J78" s="50" t="str">
        <f>E21</f>
        <v xml:space="preserve"> </v>
      </c>
      <c r="L78" s="52"/>
    </row>
    <row r="79" spans="2:12" s="53" customFormat="1" ht="15.2" customHeight="1">
      <c r="B79" s="52"/>
      <c r="C79" s="49" t="s">
        <v>75</v>
      </c>
      <c r="F79" s="47" t="str">
        <f>IF(E18="","",E18)</f>
        <v>POHL cz, a.s.</v>
      </c>
      <c r="I79" s="49" t="s">
        <v>78</v>
      </c>
      <c r="J79" s="50" t="str">
        <f>E24</f>
        <v xml:space="preserve"> </v>
      </c>
      <c r="L79" s="52"/>
    </row>
    <row r="80" spans="2:12" s="53" customFormat="1" ht="10.35" customHeight="1">
      <c r="B80" s="52"/>
      <c r="L80" s="52"/>
    </row>
    <row r="81" spans="2:65" s="141" customFormat="1" ht="29.25" customHeight="1">
      <c r="B81" s="136"/>
      <c r="C81" s="137" t="s">
        <v>198</v>
      </c>
      <c r="D81" s="138" t="s">
        <v>100</v>
      </c>
      <c r="E81" s="138" t="s">
        <v>96</v>
      </c>
      <c r="F81" s="138" t="s">
        <v>97</v>
      </c>
      <c r="G81" s="138" t="s">
        <v>199</v>
      </c>
      <c r="H81" s="138" t="s">
        <v>200</v>
      </c>
      <c r="I81" s="138" t="s">
        <v>201</v>
      </c>
      <c r="J81" s="139" t="s">
        <v>188</v>
      </c>
      <c r="K81" s="140" t="s">
        <v>202</v>
      </c>
      <c r="L81" s="136"/>
      <c r="M81" s="80" t="s">
        <v>52</v>
      </c>
      <c r="N81" s="81" t="s">
        <v>85</v>
      </c>
      <c r="O81" s="81" t="s">
        <v>203</v>
      </c>
      <c r="P81" s="81" t="s">
        <v>204</v>
      </c>
      <c r="Q81" s="81" t="s">
        <v>205</v>
      </c>
      <c r="R81" s="81" t="s">
        <v>206</v>
      </c>
      <c r="S81" s="81" t="s">
        <v>207</v>
      </c>
      <c r="T81" s="82" t="s">
        <v>208</v>
      </c>
    </row>
    <row r="82" spans="2:65" s="53" customFormat="1" ht="22.9" customHeight="1">
      <c r="B82" s="52"/>
      <c r="C82" s="86" t="s">
        <v>209</v>
      </c>
      <c r="J82" s="142">
        <f>BK82</f>
        <v>190657.99</v>
      </c>
      <c r="L82" s="52"/>
      <c r="M82" s="83"/>
      <c r="N82" s="74"/>
      <c r="O82" s="74"/>
      <c r="P82" s="143">
        <f>P83</f>
        <v>0</v>
      </c>
      <c r="Q82" s="74"/>
      <c r="R82" s="143">
        <f>R83</f>
        <v>3.1593249999999999</v>
      </c>
      <c r="S82" s="74"/>
      <c r="T82" s="144">
        <f>T83</f>
        <v>0</v>
      </c>
      <c r="AT82" s="40" t="s">
        <v>114</v>
      </c>
      <c r="AU82" s="40" t="s">
        <v>189</v>
      </c>
      <c r="BK82" s="145">
        <f>BK83</f>
        <v>190657.99</v>
      </c>
    </row>
    <row r="83" spans="2:65" s="147" customFormat="1" ht="25.9" customHeight="1">
      <c r="B83" s="146"/>
      <c r="D83" s="148" t="s">
        <v>114</v>
      </c>
      <c r="E83" s="149" t="s">
        <v>210</v>
      </c>
      <c r="F83" s="149" t="s">
        <v>211</v>
      </c>
      <c r="J83" s="150">
        <f>BK83</f>
        <v>190657.99</v>
      </c>
      <c r="L83" s="146"/>
      <c r="M83" s="151"/>
      <c r="P83" s="152">
        <f>P84+P93</f>
        <v>0</v>
      </c>
      <c r="R83" s="152">
        <f>R84+R93</f>
        <v>3.1593249999999999</v>
      </c>
      <c r="T83" s="153">
        <f>T84+T93</f>
        <v>0</v>
      </c>
      <c r="AR83" s="148" t="s">
        <v>123</v>
      </c>
      <c r="AT83" s="154" t="s">
        <v>114</v>
      </c>
      <c r="AU83" s="154" t="s">
        <v>115</v>
      </c>
      <c r="AY83" s="148" t="s">
        <v>212</v>
      </c>
      <c r="BK83" s="155">
        <f>BK84+BK93</f>
        <v>190657.99</v>
      </c>
    </row>
    <row r="84" spans="2:65" s="147" customFormat="1" ht="22.9" customHeight="1">
      <c r="B84" s="146"/>
      <c r="D84" s="148" t="s">
        <v>114</v>
      </c>
      <c r="E84" s="156" t="s">
        <v>219</v>
      </c>
      <c r="F84" s="156" t="s">
        <v>558</v>
      </c>
      <c r="J84" s="157">
        <f>BK84</f>
        <v>186523.16999999998</v>
      </c>
      <c r="L84" s="146"/>
      <c r="M84" s="151"/>
      <c r="P84" s="152">
        <f>SUM(P85:P92)</f>
        <v>0</v>
      </c>
      <c r="R84" s="152">
        <f>SUM(R85:R92)</f>
        <v>3.1593249999999999</v>
      </c>
      <c r="T84" s="153">
        <f>SUM(T85:T92)</f>
        <v>0</v>
      </c>
      <c r="AR84" s="148" t="s">
        <v>123</v>
      </c>
      <c r="AT84" s="154" t="s">
        <v>114</v>
      </c>
      <c r="AU84" s="154" t="s">
        <v>123</v>
      </c>
      <c r="AY84" s="148" t="s">
        <v>212</v>
      </c>
      <c r="BK84" s="155">
        <f>SUM(BK85:BK92)</f>
        <v>186523.16999999998</v>
      </c>
    </row>
    <row r="85" spans="2:65" s="53" customFormat="1" ht="55.5" customHeight="1">
      <c r="B85" s="158"/>
      <c r="C85" s="159" t="s">
        <v>123</v>
      </c>
      <c r="D85" s="159" t="s">
        <v>215</v>
      </c>
      <c r="E85" s="160" t="s">
        <v>559</v>
      </c>
      <c r="F85" s="161" t="s">
        <v>560</v>
      </c>
      <c r="G85" s="162" t="s">
        <v>234</v>
      </c>
      <c r="H85" s="163">
        <v>8.5</v>
      </c>
      <c r="I85" s="164">
        <v>538.4</v>
      </c>
      <c r="J85" s="164">
        <f>ROUND(I85*H85,2)</f>
        <v>4576.3999999999996</v>
      </c>
      <c r="K85" s="165"/>
      <c r="L85" s="52"/>
      <c r="M85" s="166" t="s">
        <v>52</v>
      </c>
      <c r="N85" s="167" t="s">
        <v>86</v>
      </c>
      <c r="O85" s="168">
        <v>0</v>
      </c>
      <c r="P85" s="168">
        <f>O85*H85</f>
        <v>0</v>
      </c>
      <c r="Q85" s="168">
        <v>3.465E-2</v>
      </c>
      <c r="R85" s="168">
        <f>Q85*H85</f>
        <v>0.29452499999999998</v>
      </c>
      <c r="S85" s="168">
        <v>0</v>
      </c>
      <c r="T85" s="169">
        <f>S85*H85</f>
        <v>0</v>
      </c>
      <c r="AR85" s="170" t="s">
        <v>219</v>
      </c>
      <c r="AT85" s="170" t="s">
        <v>215</v>
      </c>
      <c r="AU85" s="170" t="s">
        <v>125</v>
      </c>
      <c r="AY85" s="40" t="s">
        <v>212</v>
      </c>
      <c r="BE85" s="171">
        <f>IF(N85="základní",J85,0)</f>
        <v>4576.3999999999996</v>
      </c>
      <c r="BF85" s="171">
        <f>IF(N85="snížená",J85,0)</f>
        <v>0</v>
      </c>
      <c r="BG85" s="171">
        <f>IF(N85="zákl. přenesená",J85,0)</f>
        <v>0</v>
      </c>
      <c r="BH85" s="171">
        <f>IF(N85="sníž. přenesená",J85,0)</f>
        <v>0</v>
      </c>
      <c r="BI85" s="171">
        <f>IF(N85="nulová",J85,0)</f>
        <v>0</v>
      </c>
      <c r="BJ85" s="40" t="s">
        <v>123</v>
      </c>
      <c r="BK85" s="171">
        <f>ROUND(I85*H85,2)</f>
        <v>4576.3999999999996</v>
      </c>
      <c r="BL85" s="40" t="s">
        <v>219</v>
      </c>
      <c r="BM85" s="170" t="s">
        <v>561</v>
      </c>
    </row>
    <row r="86" spans="2:65" s="176" customFormat="1">
      <c r="B86" s="175"/>
      <c r="D86" s="177" t="s">
        <v>226</v>
      </c>
      <c r="E86" s="178" t="s">
        <v>52</v>
      </c>
      <c r="F86" s="179" t="s">
        <v>562</v>
      </c>
      <c r="H86" s="180">
        <v>8.5</v>
      </c>
      <c r="L86" s="175"/>
      <c r="M86" s="181"/>
      <c r="T86" s="182"/>
      <c r="AT86" s="178" t="s">
        <v>226</v>
      </c>
      <c r="AU86" s="178" t="s">
        <v>125</v>
      </c>
      <c r="AV86" s="176" t="s">
        <v>125</v>
      </c>
      <c r="AW86" s="176" t="s">
        <v>77</v>
      </c>
      <c r="AX86" s="176" t="s">
        <v>123</v>
      </c>
      <c r="AY86" s="178" t="s">
        <v>212</v>
      </c>
    </row>
    <row r="87" spans="2:65" s="53" customFormat="1" ht="16.5" customHeight="1">
      <c r="B87" s="158"/>
      <c r="C87" s="187" t="s">
        <v>125</v>
      </c>
      <c r="D87" s="187" t="s">
        <v>316</v>
      </c>
      <c r="E87" s="188" t="s">
        <v>563</v>
      </c>
      <c r="F87" s="189" t="s">
        <v>564</v>
      </c>
      <c r="G87" s="190" t="s">
        <v>314</v>
      </c>
      <c r="H87" s="191">
        <v>9</v>
      </c>
      <c r="I87" s="192">
        <v>4944</v>
      </c>
      <c r="J87" s="192">
        <f>ROUND(I87*H87,2)</f>
        <v>44496</v>
      </c>
      <c r="K87" s="193"/>
      <c r="L87" s="194"/>
      <c r="M87" s="195" t="s">
        <v>52</v>
      </c>
      <c r="N87" s="196" t="s">
        <v>86</v>
      </c>
      <c r="O87" s="168">
        <v>0</v>
      </c>
      <c r="P87" s="168">
        <f>O87*H87</f>
        <v>0</v>
      </c>
      <c r="Q87" s="168">
        <v>0.112</v>
      </c>
      <c r="R87" s="168">
        <f>Q87*H87</f>
        <v>1.008</v>
      </c>
      <c r="S87" s="168">
        <v>0</v>
      </c>
      <c r="T87" s="169">
        <f>S87*H87</f>
        <v>0</v>
      </c>
      <c r="AR87" s="170" t="s">
        <v>258</v>
      </c>
      <c r="AT87" s="170" t="s">
        <v>316</v>
      </c>
      <c r="AU87" s="170" t="s">
        <v>125</v>
      </c>
      <c r="AY87" s="40" t="s">
        <v>212</v>
      </c>
      <c r="BE87" s="171">
        <f>IF(N87="základní",J87,0)</f>
        <v>44496</v>
      </c>
      <c r="BF87" s="171">
        <f>IF(N87="snížená",J87,0)</f>
        <v>0</v>
      </c>
      <c r="BG87" s="171">
        <f>IF(N87="zákl. přenesená",J87,0)</f>
        <v>0</v>
      </c>
      <c r="BH87" s="171">
        <f>IF(N87="sníž. přenesená",J87,0)</f>
        <v>0</v>
      </c>
      <c r="BI87" s="171">
        <f>IF(N87="nulová",J87,0)</f>
        <v>0</v>
      </c>
      <c r="BJ87" s="40" t="s">
        <v>123</v>
      </c>
      <c r="BK87" s="171">
        <f>ROUND(I87*H87,2)</f>
        <v>44496</v>
      </c>
      <c r="BL87" s="40" t="s">
        <v>219</v>
      </c>
      <c r="BM87" s="170" t="s">
        <v>565</v>
      </c>
    </row>
    <row r="88" spans="2:65" s="53" customFormat="1" ht="16.5" customHeight="1">
      <c r="B88" s="158"/>
      <c r="C88" s="159" t="s">
        <v>213</v>
      </c>
      <c r="D88" s="159" t="s">
        <v>215</v>
      </c>
      <c r="E88" s="160" t="s">
        <v>566</v>
      </c>
      <c r="F88" s="161" t="s">
        <v>567</v>
      </c>
      <c r="G88" s="162" t="s">
        <v>218</v>
      </c>
      <c r="H88" s="163">
        <v>7.65</v>
      </c>
      <c r="I88" s="164">
        <v>200.1</v>
      </c>
      <c r="J88" s="164">
        <f>ROUND(I88*H88,2)</f>
        <v>1530.77</v>
      </c>
      <c r="K88" s="165"/>
      <c r="L88" s="52"/>
      <c r="M88" s="166" t="s">
        <v>52</v>
      </c>
      <c r="N88" s="167" t="s">
        <v>86</v>
      </c>
      <c r="O88" s="168">
        <v>0</v>
      </c>
      <c r="P88" s="168">
        <f>O88*H88</f>
        <v>0</v>
      </c>
      <c r="Q88" s="168">
        <v>0.112</v>
      </c>
      <c r="R88" s="168">
        <f>Q88*H88</f>
        <v>0.85680000000000001</v>
      </c>
      <c r="S88" s="168">
        <v>0</v>
      </c>
      <c r="T88" s="169">
        <f>S88*H88</f>
        <v>0</v>
      </c>
      <c r="AR88" s="170" t="s">
        <v>219</v>
      </c>
      <c r="AT88" s="170" t="s">
        <v>215</v>
      </c>
      <c r="AU88" s="170" t="s">
        <v>125</v>
      </c>
      <c r="AY88" s="40" t="s">
        <v>212</v>
      </c>
      <c r="BE88" s="171">
        <f>IF(N88="základní",J88,0)</f>
        <v>1530.77</v>
      </c>
      <c r="BF88" s="171">
        <f>IF(N88="snížená",J88,0)</f>
        <v>0</v>
      </c>
      <c r="BG88" s="171">
        <f>IF(N88="zákl. přenesená",J88,0)</f>
        <v>0</v>
      </c>
      <c r="BH88" s="171">
        <f>IF(N88="sníž. přenesená",J88,0)</f>
        <v>0</v>
      </c>
      <c r="BI88" s="171">
        <f>IF(N88="nulová",J88,0)</f>
        <v>0</v>
      </c>
      <c r="BJ88" s="40" t="s">
        <v>123</v>
      </c>
      <c r="BK88" s="171">
        <f>ROUND(I88*H88,2)</f>
        <v>1530.77</v>
      </c>
      <c r="BL88" s="40" t="s">
        <v>219</v>
      </c>
      <c r="BM88" s="170" t="s">
        <v>568</v>
      </c>
    </row>
    <row r="89" spans="2:65" s="176" customFormat="1">
      <c r="B89" s="175"/>
      <c r="D89" s="177" t="s">
        <v>226</v>
      </c>
      <c r="E89" s="178" t="s">
        <v>52</v>
      </c>
      <c r="F89" s="179" t="s">
        <v>569</v>
      </c>
      <c r="H89" s="180">
        <v>7.65</v>
      </c>
      <c r="L89" s="175"/>
      <c r="M89" s="181"/>
      <c r="T89" s="182"/>
      <c r="AT89" s="178" t="s">
        <v>226</v>
      </c>
      <c r="AU89" s="178" t="s">
        <v>125</v>
      </c>
      <c r="AV89" s="176" t="s">
        <v>125</v>
      </c>
      <c r="AW89" s="176" t="s">
        <v>77</v>
      </c>
      <c r="AX89" s="176" t="s">
        <v>123</v>
      </c>
      <c r="AY89" s="178" t="s">
        <v>212</v>
      </c>
    </row>
    <row r="90" spans="2:65" s="53" customFormat="1" ht="16.5" customHeight="1">
      <c r="B90" s="158"/>
      <c r="C90" s="159" t="s">
        <v>219</v>
      </c>
      <c r="D90" s="159" t="s">
        <v>215</v>
      </c>
      <c r="E90" s="160" t="s">
        <v>570</v>
      </c>
      <c r="F90" s="161" t="s">
        <v>571</v>
      </c>
      <c r="G90" s="162" t="s">
        <v>294</v>
      </c>
      <c r="H90" s="163">
        <v>2</v>
      </c>
      <c r="I90" s="164">
        <v>53560</v>
      </c>
      <c r="J90" s="164">
        <f>ROUND(I90*H90,2)</f>
        <v>107120</v>
      </c>
      <c r="K90" s="165"/>
      <c r="L90" s="52"/>
      <c r="M90" s="166" t="s">
        <v>52</v>
      </c>
      <c r="N90" s="167" t="s">
        <v>86</v>
      </c>
      <c r="O90" s="168">
        <v>0</v>
      </c>
      <c r="P90" s="168">
        <f>O90*H90</f>
        <v>0</v>
      </c>
      <c r="Q90" s="168">
        <v>0.5</v>
      </c>
      <c r="R90" s="168">
        <f>Q90*H90</f>
        <v>1</v>
      </c>
      <c r="S90" s="168">
        <v>0</v>
      </c>
      <c r="T90" s="169">
        <f>S90*H90</f>
        <v>0</v>
      </c>
      <c r="AR90" s="170" t="s">
        <v>219</v>
      </c>
      <c r="AT90" s="170" t="s">
        <v>215</v>
      </c>
      <c r="AU90" s="170" t="s">
        <v>125</v>
      </c>
      <c r="AY90" s="40" t="s">
        <v>212</v>
      </c>
      <c r="BE90" s="171">
        <f>IF(N90="základní",J90,0)</f>
        <v>107120</v>
      </c>
      <c r="BF90" s="171">
        <f>IF(N90="snížená",J90,0)</f>
        <v>0</v>
      </c>
      <c r="BG90" s="171">
        <f>IF(N90="zákl. přenesená",J90,0)</f>
        <v>0</v>
      </c>
      <c r="BH90" s="171">
        <f>IF(N90="sníž. přenesená",J90,0)</f>
        <v>0</v>
      </c>
      <c r="BI90" s="171">
        <f>IF(N90="nulová",J90,0)</f>
        <v>0</v>
      </c>
      <c r="BJ90" s="40" t="s">
        <v>123</v>
      </c>
      <c r="BK90" s="171">
        <f>ROUND(I90*H90,2)</f>
        <v>107120</v>
      </c>
      <c r="BL90" s="40" t="s">
        <v>219</v>
      </c>
      <c r="BM90" s="170" t="s">
        <v>572</v>
      </c>
    </row>
    <row r="91" spans="2:65" s="53" customFormat="1" ht="16.5" customHeight="1">
      <c r="B91" s="158"/>
      <c r="C91" s="159" t="s">
        <v>238</v>
      </c>
      <c r="D91" s="159" t="s">
        <v>215</v>
      </c>
      <c r="E91" s="160" t="s">
        <v>573</v>
      </c>
      <c r="F91" s="161" t="s">
        <v>574</v>
      </c>
      <c r="G91" s="162" t="s">
        <v>294</v>
      </c>
      <c r="H91" s="163">
        <v>2</v>
      </c>
      <c r="I91" s="164">
        <v>9480</v>
      </c>
      <c r="J91" s="164">
        <f>ROUND(I91*H91,2)</f>
        <v>18960</v>
      </c>
      <c r="K91" s="165"/>
      <c r="L91" s="52"/>
      <c r="M91" s="166" t="s">
        <v>52</v>
      </c>
      <c r="N91" s="167" t="s">
        <v>86</v>
      </c>
      <c r="O91" s="168">
        <v>0</v>
      </c>
      <c r="P91" s="168">
        <f>O91*H91</f>
        <v>0</v>
      </c>
      <c r="Q91" s="168">
        <v>0</v>
      </c>
      <c r="R91" s="168">
        <f>Q91*H91</f>
        <v>0</v>
      </c>
      <c r="S91" s="168">
        <v>0</v>
      </c>
      <c r="T91" s="169">
        <f>S91*H91</f>
        <v>0</v>
      </c>
      <c r="AR91" s="170" t="s">
        <v>219</v>
      </c>
      <c r="AT91" s="170" t="s">
        <v>215</v>
      </c>
      <c r="AU91" s="170" t="s">
        <v>125</v>
      </c>
      <c r="AY91" s="40" t="s">
        <v>212</v>
      </c>
      <c r="BE91" s="171">
        <f>IF(N91="základní",J91,0)</f>
        <v>18960</v>
      </c>
      <c r="BF91" s="171">
        <f>IF(N91="snížená",J91,0)</f>
        <v>0</v>
      </c>
      <c r="BG91" s="171">
        <f>IF(N91="zákl. přenesená",J91,0)</f>
        <v>0</v>
      </c>
      <c r="BH91" s="171">
        <f>IF(N91="sníž. přenesená",J91,0)</f>
        <v>0</v>
      </c>
      <c r="BI91" s="171">
        <f>IF(N91="nulová",J91,0)</f>
        <v>0</v>
      </c>
      <c r="BJ91" s="40" t="s">
        <v>123</v>
      </c>
      <c r="BK91" s="171">
        <f>ROUND(I91*H91,2)</f>
        <v>18960</v>
      </c>
      <c r="BL91" s="40" t="s">
        <v>219</v>
      </c>
      <c r="BM91" s="170" t="s">
        <v>575</v>
      </c>
    </row>
    <row r="92" spans="2:65" s="53" customFormat="1" ht="16.5" customHeight="1">
      <c r="B92" s="158"/>
      <c r="C92" s="159" t="s">
        <v>236</v>
      </c>
      <c r="D92" s="159" t="s">
        <v>215</v>
      </c>
      <c r="E92" s="160" t="s">
        <v>576</v>
      </c>
      <c r="F92" s="161" t="s">
        <v>577</v>
      </c>
      <c r="G92" s="162" t="s">
        <v>294</v>
      </c>
      <c r="H92" s="163">
        <v>1</v>
      </c>
      <c r="I92" s="164">
        <v>9840</v>
      </c>
      <c r="J92" s="164">
        <f>ROUND(I92*H92,2)</f>
        <v>9840</v>
      </c>
      <c r="K92" s="165"/>
      <c r="L92" s="52"/>
      <c r="M92" s="166" t="s">
        <v>52</v>
      </c>
      <c r="N92" s="167" t="s">
        <v>86</v>
      </c>
      <c r="O92" s="168">
        <v>0</v>
      </c>
      <c r="P92" s="168">
        <f>O92*H92</f>
        <v>0</v>
      </c>
      <c r="Q92" s="168">
        <v>0</v>
      </c>
      <c r="R92" s="168">
        <f>Q92*H92</f>
        <v>0</v>
      </c>
      <c r="S92" s="168">
        <v>0</v>
      </c>
      <c r="T92" s="169">
        <f>S92*H92</f>
        <v>0</v>
      </c>
      <c r="AR92" s="170" t="s">
        <v>219</v>
      </c>
      <c r="AT92" s="170" t="s">
        <v>215</v>
      </c>
      <c r="AU92" s="170" t="s">
        <v>125</v>
      </c>
      <c r="AY92" s="40" t="s">
        <v>212</v>
      </c>
      <c r="BE92" s="171">
        <f>IF(N92="základní",J92,0)</f>
        <v>9840</v>
      </c>
      <c r="BF92" s="171">
        <f>IF(N92="snížená",J92,0)</f>
        <v>0</v>
      </c>
      <c r="BG92" s="171">
        <f>IF(N92="zákl. přenesená",J92,0)</f>
        <v>0</v>
      </c>
      <c r="BH92" s="171">
        <f>IF(N92="sníž. přenesená",J92,0)</f>
        <v>0</v>
      </c>
      <c r="BI92" s="171">
        <f>IF(N92="nulová",J92,0)</f>
        <v>0</v>
      </c>
      <c r="BJ92" s="40" t="s">
        <v>123</v>
      </c>
      <c r="BK92" s="171">
        <f>ROUND(I92*H92,2)</f>
        <v>9840</v>
      </c>
      <c r="BL92" s="40" t="s">
        <v>219</v>
      </c>
      <c r="BM92" s="170" t="s">
        <v>578</v>
      </c>
    </row>
    <row r="93" spans="2:65" s="147" customFormat="1" ht="22.9" customHeight="1">
      <c r="B93" s="146"/>
      <c r="D93" s="148" t="s">
        <v>114</v>
      </c>
      <c r="E93" s="156" t="s">
        <v>358</v>
      </c>
      <c r="F93" s="156" t="s">
        <v>359</v>
      </c>
      <c r="J93" s="157">
        <f>BK93</f>
        <v>4134.82</v>
      </c>
      <c r="L93" s="146"/>
      <c r="M93" s="151"/>
      <c r="P93" s="152">
        <f>P94</f>
        <v>0</v>
      </c>
      <c r="R93" s="152">
        <f>R94</f>
        <v>0</v>
      </c>
      <c r="T93" s="153">
        <f>T94</f>
        <v>0</v>
      </c>
      <c r="AR93" s="148" t="s">
        <v>123</v>
      </c>
      <c r="AT93" s="154" t="s">
        <v>114</v>
      </c>
      <c r="AU93" s="154" t="s">
        <v>123</v>
      </c>
      <c r="AY93" s="148" t="s">
        <v>212</v>
      </c>
      <c r="BK93" s="155">
        <f>BK94</f>
        <v>4134.82</v>
      </c>
    </row>
    <row r="94" spans="2:65" s="53" customFormat="1" ht="55.5" customHeight="1">
      <c r="B94" s="158"/>
      <c r="C94" s="159" t="s">
        <v>252</v>
      </c>
      <c r="D94" s="159" t="s">
        <v>215</v>
      </c>
      <c r="E94" s="160" t="s">
        <v>360</v>
      </c>
      <c r="F94" s="161" t="s">
        <v>361</v>
      </c>
      <c r="G94" s="162" t="s">
        <v>362</v>
      </c>
      <c r="H94" s="163">
        <v>3.1589999999999998</v>
      </c>
      <c r="I94" s="164">
        <v>1308.9000000000001</v>
      </c>
      <c r="J94" s="164">
        <f>ROUND(I94*H94,2)</f>
        <v>4134.82</v>
      </c>
      <c r="K94" s="165"/>
      <c r="L94" s="52"/>
      <c r="M94" s="183" t="s">
        <v>52</v>
      </c>
      <c r="N94" s="184" t="s">
        <v>86</v>
      </c>
      <c r="O94" s="185">
        <v>0</v>
      </c>
      <c r="P94" s="185">
        <f>O94*H94</f>
        <v>0</v>
      </c>
      <c r="Q94" s="185">
        <v>0</v>
      </c>
      <c r="R94" s="185">
        <f>Q94*H94</f>
        <v>0</v>
      </c>
      <c r="S94" s="185">
        <v>0</v>
      </c>
      <c r="T94" s="186">
        <f>S94*H94</f>
        <v>0</v>
      </c>
      <c r="AR94" s="170" t="s">
        <v>219</v>
      </c>
      <c r="AT94" s="170" t="s">
        <v>215</v>
      </c>
      <c r="AU94" s="170" t="s">
        <v>125</v>
      </c>
      <c r="AY94" s="40" t="s">
        <v>212</v>
      </c>
      <c r="BE94" s="171">
        <f>IF(N94="základní",J94,0)</f>
        <v>4134.82</v>
      </c>
      <c r="BF94" s="171">
        <f>IF(N94="snížená",J94,0)</f>
        <v>0</v>
      </c>
      <c r="BG94" s="171">
        <f>IF(N94="zákl. přenesená",J94,0)</f>
        <v>0</v>
      </c>
      <c r="BH94" s="171">
        <f>IF(N94="sníž. přenesená",J94,0)</f>
        <v>0</v>
      </c>
      <c r="BI94" s="171">
        <f>IF(N94="nulová",J94,0)</f>
        <v>0</v>
      </c>
      <c r="BJ94" s="40" t="s">
        <v>123</v>
      </c>
      <c r="BK94" s="171">
        <f>ROUND(I94*H94,2)</f>
        <v>4134.82</v>
      </c>
      <c r="BL94" s="40" t="s">
        <v>219</v>
      </c>
      <c r="BM94" s="170" t="s">
        <v>579</v>
      </c>
    </row>
    <row r="95" spans="2:65" s="53" customFormat="1" ht="6.95" customHeight="1">
      <c r="B95" s="63"/>
      <c r="C95" s="64"/>
      <c r="D95" s="64"/>
      <c r="E95" s="64"/>
      <c r="F95" s="64"/>
      <c r="G95" s="64"/>
      <c r="H95" s="64"/>
      <c r="I95" s="64"/>
      <c r="J95" s="64"/>
      <c r="K95" s="64"/>
      <c r="L95" s="52"/>
    </row>
  </sheetData>
  <autoFilter ref="C81:K94"/>
  <mergeCells count="8">
    <mergeCell ref="E72:H72"/>
    <mergeCell ref="E74:H74"/>
    <mergeCell ref="L2:V2"/>
    <mergeCell ref="E7:H7"/>
    <mergeCell ref="E9:H9"/>
    <mergeCell ref="E27:H27"/>
    <mergeCell ref="E48:H48"/>
    <mergeCell ref="E50:H50"/>
  </mergeCells>
  <pageMargins left="0.39374999999999999" right="0.39374999999999999" top="0.39374999999999999" bottom="0.39374999999999999" header="0" footer="0"/>
  <pageSetup paperSize="9" scale="81" fitToHeight="100" orientation="portrait" blackAndWhite="1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BM92"/>
  <sheetViews>
    <sheetView showGridLines="0" topLeftCell="A70" workbookViewId="0">
      <selection activeCell="J59" sqref="J59:AF59"/>
    </sheetView>
  </sheetViews>
  <sheetFormatPr defaultRowHeight="11.25"/>
  <cols>
    <col min="1" max="1" width="7.140625" style="39" customWidth="1"/>
    <col min="2" max="2" width="1" style="39" customWidth="1"/>
    <col min="3" max="3" width="3.5703125" style="39" customWidth="1"/>
    <col min="4" max="4" width="3.7109375" style="39" customWidth="1"/>
    <col min="5" max="5" width="14.7109375" style="39" customWidth="1"/>
    <col min="6" max="6" width="43.5703125" style="39" customWidth="1"/>
    <col min="7" max="7" width="6.42578125" style="39" customWidth="1"/>
    <col min="8" max="8" width="12" style="39" customWidth="1"/>
    <col min="9" max="9" width="13.5703125" style="39" customWidth="1"/>
    <col min="10" max="10" width="19.140625" style="39" customWidth="1"/>
    <col min="11" max="11" width="19.140625" style="39" hidden="1" customWidth="1"/>
    <col min="12" max="12" width="8" style="39" customWidth="1"/>
    <col min="13" max="13" width="9.28515625" style="39" hidden="1" customWidth="1"/>
    <col min="14" max="14" width="9.140625" style="39"/>
    <col min="15" max="20" width="12.140625" style="39" hidden="1" customWidth="1"/>
    <col min="21" max="21" width="14" style="39" hidden="1" customWidth="1"/>
    <col min="22" max="22" width="10.5703125" style="39" customWidth="1"/>
    <col min="23" max="23" width="14" style="39" customWidth="1"/>
    <col min="24" max="24" width="10.5703125" style="39" customWidth="1"/>
    <col min="25" max="25" width="12.85546875" style="39" customWidth="1"/>
    <col min="26" max="26" width="9.42578125" style="39" customWidth="1"/>
    <col min="27" max="27" width="12.85546875" style="39" customWidth="1"/>
    <col min="28" max="28" width="14" style="39" customWidth="1"/>
    <col min="29" max="29" width="9.42578125" style="39" customWidth="1"/>
    <col min="30" max="30" width="12.85546875" style="39" customWidth="1"/>
    <col min="31" max="31" width="14" style="39" customWidth="1"/>
    <col min="32" max="16384" width="9.140625" style="39"/>
  </cols>
  <sheetData>
    <row r="2" spans="2:46" ht="36.950000000000003" customHeight="1">
      <c r="L2" s="273" t="s">
        <v>55</v>
      </c>
      <c r="M2" s="274"/>
      <c r="N2" s="274"/>
      <c r="O2" s="274"/>
      <c r="P2" s="274"/>
      <c r="Q2" s="274"/>
      <c r="R2" s="274"/>
      <c r="S2" s="274"/>
      <c r="T2" s="274"/>
      <c r="U2" s="274"/>
      <c r="V2" s="274"/>
      <c r="AT2" s="40" t="s">
        <v>155</v>
      </c>
    </row>
    <row r="3" spans="2:46" ht="6.95" hidden="1" customHeight="1">
      <c r="B3" s="41"/>
      <c r="C3" s="42"/>
      <c r="D3" s="42"/>
      <c r="E3" s="42"/>
      <c r="F3" s="42"/>
      <c r="G3" s="42"/>
      <c r="H3" s="42"/>
      <c r="I3" s="42"/>
      <c r="J3" s="42"/>
      <c r="K3" s="42"/>
      <c r="L3" s="43"/>
      <c r="AT3" s="40" t="s">
        <v>125</v>
      </c>
    </row>
    <row r="4" spans="2:46" ht="24.95" hidden="1" customHeight="1">
      <c r="B4" s="43"/>
      <c r="D4" s="44" t="s">
        <v>183</v>
      </c>
      <c r="L4" s="43"/>
      <c r="M4" s="111" t="s">
        <v>60</v>
      </c>
      <c r="AT4" s="40" t="s">
        <v>53</v>
      </c>
    </row>
    <row r="5" spans="2:46" ht="6.95" hidden="1" customHeight="1">
      <c r="B5" s="43"/>
      <c r="L5" s="43"/>
    </row>
    <row r="6" spans="2:46" ht="12" hidden="1" customHeight="1">
      <c r="B6" s="43"/>
      <c r="D6" s="49" t="s">
        <v>64</v>
      </c>
      <c r="L6" s="43"/>
    </row>
    <row r="7" spans="2:46" ht="16.5" hidden="1" customHeight="1">
      <c r="B7" s="43"/>
      <c r="E7" s="281" t="str">
        <f>'Rekapitulace stavby'!K6</f>
        <v>Stavební úpravy Zahradního domu Teplice - ZL</v>
      </c>
      <c r="F7" s="282"/>
      <c r="G7" s="282"/>
      <c r="H7" s="282"/>
      <c r="L7" s="43"/>
    </row>
    <row r="8" spans="2:46" s="53" customFormat="1" ht="12" hidden="1" customHeight="1">
      <c r="B8" s="52"/>
      <c r="D8" s="49" t="s">
        <v>184</v>
      </c>
      <c r="L8" s="52"/>
    </row>
    <row r="9" spans="2:46" s="53" customFormat="1" ht="16.5" hidden="1" customHeight="1">
      <c r="B9" s="52"/>
      <c r="E9" s="271" t="s">
        <v>580</v>
      </c>
      <c r="F9" s="283"/>
      <c r="G9" s="283"/>
      <c r="H9" s="283"/>
      <c r="L9" s="52"/>
    </row>
    <row r="10" spans="2:46" s="53" customFormat="1" hidden="1">
      <c r="B10" s="52"/>
      <c r="L10" s="52"/>
    </row>
    <row r="11" spans="2:46" s="53" customFormat="1" ht="12" hidden="1" customHeight="1">
      <c r="B11" s="52"/>
      <c r="D11" s="49" t="s">
        <v>66</v>
      </c>
      <c r="F11" s="47" t="s">
        <v>52</v>
      </c>
      <c r="I11" s="49" t="s">
        <v>67</v>
      </c>
      <c r="J11" s="47" t="s">
        <v>52</v>
      </c>
      <c r="L11" s="52"/>
    </row>
    <row r="12" spans="2:46" s="53" customFormat="1" ht="12" hidden="1" customHeight="1">
      <c r="B12" s="52"/>
      <c r="D12" s="49" t="s">
        <v>68</v>
      </c>
      <c r="F12" s="47" t="s">
        <v>69</v>
      </c>
      <c r="I12" s="49" t="s">
        <v>70</v>
      </c>
      <c r="J12" s="73" t="str">
        <f>'Rekapitulace stavby'!AN8</f>
        <v>22. 10. 2021</v>
      </c>
      <c r="L12" s="52"/>
    </row>
    <row r="13" spans="2:46" s="53" customFormat="1" ht="10.9" hidden="1" customHeight="1">
      <c r="B13" s="52"/>
      <c r="L13" s="52"/>
    </row>
    <row r="14" spans="2:46" s="53" customFormat="1" ht="12" hidden="1" customHeight="1">
      <c r="B14" s="52"/>
      <c r="D14" s="49" t="s">
        <v>72</v>
      </c>
      <c r="I14" s="49" t="s">
        <v>73</v>
      </c>
      <c r="J14" s="47" t="s">
        <v>52</v>
      </c>
      <c r="L14" s="52"/>
    </row>
    <row r="15" spans="2:46" s="53" customFormat="1" ht="18" hidden="1" customHeight="1">
      <c r="B15" s="52"/>
      <c r="E15" s="47" t="s">
        <v>69</v>
      </c>
      <c r="I15" s="49" t="s">
        <v>74</v>
      </c>
      <c r="J15" s="47" t="s">
        <v>52</v>
      </c>
      <c r="L15" s="52"/>
    </row>
    <row r="16" spans="2:46" s="53" customFormat="1" ht="6.95" hidden="1" customHeight="1">
      <c r="B16" s="52"/>
      <c r="L16" s="52"/>
    </row>
    <row r="17" spans="2:12" s="53" customFormat="1" ht="12" hidden="1" customHeight="1">
      <c r="B17" s="52"/>
      <c r="D17" s="49" t="s">
        <v>75</v>
      </c>
      <c r="I17" s="49" t="s">
        <v>73</v>
      </c>
      <c r="J17" s="47" t="s">
        <v>52</v>
      </c>
      <c r="L17" s="52"/>
    </row>
    <row r="18" spans="2:12" s="53" customFormat="1" ht="18" hidden="1" customHeight="1">
      <c r="B18" s="52"/>
      <c r="E18" s="47" t="s">
        <v>41</v>
      </c>
      <c r="I18" s="49" t="s">
        <v>74</v>
      </c>
      <c r="J18" s="47" t="s">
        <v>52</v>
      </c>
      <c r="L18" s="52"/>
    </row>
    <row r="19" spans="2:12" s="53" customFormat="1" ht="6.95" hidden="1" customHeight="1">
      <c r="B19" s="52"/>
      <c r="L19" s="52"/>
    </row>
    <row r="20" spans="2:12" s="53" customFormat="1" ht="12" hidden="1" customHeight="1">
      <c r="B20" s="52"/>
      <c r="D20" s="49" t="s">
        <v>76</v>
      </c>
      <c r="I20" s="49" t="s">
        <v>73</v>
      </c>
      <c r="J20" s="47" t="s">
        <v>52</v>
      </c>
      <c r="L20" s="52"/>
    </row>
    <row r="21" spans="2:12" s="53" customFormat="1" ht="18" hidden="1" customHeight="1">
      <c r="B21" s="52"/>
      <c r="E21" s="47" t="s">
        <v>69</v>
      </c>
      <c r="I21" s="49" t="s">
        <v>74</v>
      </c>
      <c r="J21" s="47" t="s">
        <v>52</v>
      </c>
      <c r="L21" s="52"/>
    </row>
    <row r="22" spans="2:12" s="53" customFormat="1" ht="6.95" hidden="1" customHeight="1">
      <c r="B22" s="52"/>
      <c r="L22" s="52"/>
    </row>
    <row r="23" spans="2:12" s="53" customFormat="1" ht="12" hidden="1" customHeight="1">
      <c r="B23" s="52"/>
      <c r="D23" s="49" t="s">
        <v>78</v>
      </c>
      <c r="I23" s="49" t="s">
        <v>73</v>
      </c>
      <c r="J23" s="47" t="s">
        <v>52</v>
      </c>
      <c r="L23" s="52"/>
    </row>
    <row r="24" spans="2:12" s="53" customFormat="1" ht="18" hidden="1" customHeight="1">
      <c r="B24" s="52"/>
      <c r="E24" s="47" t="s">
        <v>69</v>
      </c>
      <c r="I24" s="49" t="s">
        <v>74</v>
      </c>
      <c r="J24" s="47" t="s">
        <v>52</v>
      </c>
      <c r="L24" s="52"/>
    </row>
    <row r="25" spans="2:12" s="53" customFormat="1" ht="6.95" hidden="1" customHeight="1">
      <c r="B25" s="52"/>
      <c r="L25" s="52"/>
    </row>
    <row r="26" spans="2:12" s="53" customFormat="1" ht="12" hidden="1" customHeight="1">
      <c r="B26" s="52"/>
      <c r="D26" s="49" t="s">
        <v>79</v>
      </c>
      <c r="L26" s="52"/>
    </row>
    <row r="27" spans="2:12" s="113" customFormat="1" ht="16.5" hidden="1" customHeight="1">
      <c r="B27" s="112"/>
      <c r="E27" s="277" t="s">
        <v>52</v>
      </c>
      <c r="F27" s="277"/>
      <c r="G27" s="277"/>
      <c r="H27" s="277"/>
      <c r="L27" s="112"/>
    </row>
    <row r="28" spans="2:12" s="53" customFormat="1" ht="6.95" hidden="1" customHeight="1">
      <c r="B28" s="52"/>
      <c r="L28" s="52"/>
    </row>
    <row r="29" spans="2:12" s="53" customFormat="1" ht="6.95" hidden="1" customHeight="1">
      <c r="B29" s="52"/>
      <c r="D29" s="74"/>
      <c r="E29" s="74"/>
      <c r="F29" s="74"/>
      <c r="G29" s="74"/>
      <c r="H29" s="74"/>
      <c r="I29" s="74"/>
      <c r="J29" s="74"/>
      <c r="K29" s="74"/>
      <c r="L29" s="52"/>
    </row>
    <row r="30" spans="2:12" s="53" customFormat="1" ht="25.35" hidden="1" customHeight="1">
      <c r="B30" s="52"/>
      <c r="D30" s="114" t="s">
        <v>81</v>
      </c>
      <c r="J30" s="88">
        <f>ROUND(J81, 2)</f>
        <v>0</v>
      </c>
      <c r="L30" s="52"/>
    </row>
    <row r="31" spans="2:12" s="53" customFormat="1" ht="6.95" hidden="1" customHeight="1">
      <c r="B31" s="52"/>
      <c r="D31" s="74"/>
      <c r="E31" s="74"/>
      <c r="F31" s="74"/>
      <c r="G31" s="74"/>
      <c r="H31" s="74"/>
      <c r="I31" s="74"/>
      <c r="J31" s="74"/>
      <c r="K31" s="74"/>
      <c r="L31" s="52"/>
    </row>
    <row r="32" spans="2:12" s="53" customFormat="1" ht="14.45" hidden="1" customHeight="1">
      <c r="B32" s="52"/>
      <c r="F32" s="56" t="s">
        <v>83</v>
      </c>
      <c r="I32" s="56" t="s">
        <v>82</v>
      </c>
      <c r="J32" s="56" t="s">
        <v>84</v>
      </c>
      <c r="L32" s="52"/>
    </row>
    <row r="33" spans="2:12" s="53" customFormat="1" ht="14.45" hidden="1" customHeight="1">
      <c r="B33" s="52"/>
      <c r="D33" s="76" t="s">
        <v>85</v>
      </c>
      <c r="E33" s="49" t="s">
        <v>86</v>
      </c>
      <c r="F33" s="115">
        <f>ROUND((SUM(BE81:BE91)),  2)</f>
        <v>0</v>
      </c>
      <c r="I33" s="116">
        <v>0.21</v>
      </c>
      <c r="J33" s="115">
        <f>ROUND(((SUM(BE81:BE91))*I33),  2)</f>
        <v>0</v>
      </c>
      <c r="L33" s="52"/>
    </row>
    <row r="34" spans="2:12" s="53" customFormat="1" ht="14.45" hidden="1" customHeight="1">
      <c r="B34" s="52"/>
      <c r="E34" s="49" t="s">
        <v>87</v>
      </c>
      <c r="F34" s="115">
        <f>ROUND((SUM(BF81:BF91)),  2)</f>
        <v>0</v>
      </c>
      <c r="I34" s="116">
        <v>0.15</v>
      </c>
      <c r="J34" s="115">
        <f>ROUND(((SUM(BF81:BF91))*I34),  2)</f>
        <v>0</v>
      </c>
      <c r="L34" s="52"/>
    </row>
    <row r="35" spans="2:12" s="53" customFormat="1" ht="14.45" hidden="1" customHeight="1">
      <c r="B35" s="52"/>
      <c r="E35" s="49" t="s">
        <v>88</v>
      </c>
      <c r="F35" s="115">
        <f>ROUND((SUM(BG81:BG91)),  2)</f>
        <v>0</v>
      </c>
      <c r="I35" s="116">
        <v>0.21</v>
      </c>
      <c r="J35" s="115">
        <f>0</f>
        <v>0</v>
      </c>
      <c r="L35" s="52"/>
    </row>
    <row r="36" spans="2:12" s="53" customFormat="1" ht="14.45" hidden="1" customHeight="1">
      <c r="B36" s="52"/>
      <c r="E36" s="49" t="s">
        <v>89</v>
      </c>
      <c r="F36" s="115">
        <f>ROUND((SUM(BH81:BH91)),  2)</f>
        <v>0</v>
      </c>
      <c r="I36" s="116">
        <v>0.15</v>
      </c>
      <c r="J36" s="115">
        <f>0</f>
        <v>0</v>
      </c>
      <c r="L36" s="52"/>
    </row>
    <row r="37" spans="2:12" s="53" customFormat="1" ht="14.45" hidden="1" customHeight="1">
      <c r="B37" s="52"/>
      <c r="E37" s="49" t="s">
        <v>90</v>
      </c>
      <c r="F37" s="115">
        <f>ROUND((SUM(BI81:BI91)),  2)</f>
        <v>0</v>
      </c>
      <c r="I37" s="116">
        <v>0</v>
      </c>
      <c r="J37" s="115">
        <f>0</f>
        <v>0</v>
      </c>
      <c r="L37" s="52"/>
    </row>
    <row r="38" spans="2:12" s="53" customFormat="1" ht="6.95" hidden="1" customHeight="1">
      <c r="B38" s="52"/>
      <c r="L38" s="52"/>
    </row>
    <row r="39" spans="2:12" s="53" customFormat="1" ht="25.35" hidden="1" customHeight="1">
      <c r="B39" s="52"/>
      <c r="C39" s="117"/>
      <c r="D39" s="118" t="s">
        <v>91</v>
      </c>
      <c r="E39" s="78"/>
      <c r="F39" s="78"/>
      <c r="G39" s="119" t="s">
        <v>92</v>
      </c>
      <c r="H39" s="120" t="s">
        <v>93</v>
      </c>
      <c r="I39" s="78"/>
      <c r="J39" s="121">
        <f>SUM(J30:J37)</f>
        <v>0</v>
      </c>
      <c r="K39" s="122"/>
      <c r="L39" s="52"/>
    </row>
    <row r="40" spans="2:12" s="53" customFormat="1" ht="14.45" hidden="1" customHeight="1">
      <c r="B40" s="63"/>
      <c r="C40" s="64"/>
      <c r="D40" s="64"/>
      <c r="E40" s="64"/>
      <c r="F40" s="64"/>
      <c r="G40" s="64"/>
      <c r="H40" s="64"/>
      <c r="I40" s="64"/>
      <c r="J40" s="64"/>
      <c r="K40" s="64"/>
      <c r="L40" s="52"/>
    </row>
    <row r="41" spans="2:12" hidden="1"/>
    <row r="42" spans="2:12" hidden="1"/>
    <row r="43" spans="2:12" hidden="1"/>
    <row r="44" spans="2:12" s="53" customFormat="1" ht="6.95" hidden="1" customHeight="1">
      <c r="B44" s="65"/>
      <c r="C44" s="66"/>
      <c r="D44" s="66"/>
      <c r="E44" s="66"/>
      <c r="F44" s="66"/>
      <c r="G44" s="66"/>
      <c r="H44" s="66"/>
      <c r="I44" s="66"/>
      <c r="J44" s="66"/>
      <c r="K44" s="66"/>
      <c r="L44" s="52"/>
    </row>
    <row r="45" spans="2:12" s="53" customFormat="1" ht="24.95" hidden="1" customHeight="1">
      <c r="B45" s="52"/>
      <c r="C45" s="44" t="s">
        <v>186</v>
      </c>
      <c r="L45" s="52"/>
    </row>
    <row r="46" spans="2:12" s="53" customFormat="1" ht="6.95" hidden="1" customHeight="1">
      <c r="B46" s="52"/>
      <c r="L46" s="52"/>
    </row>
    <row r="47" spans="2:12" s="53" customFormat="1" ht="12" hidden="1" customHeight="1">
      <c r="B47" s="52"/>
      <c r="C47" s="49" t="s">
        <v>64</v>
      </c>
      <c r="L47" s="52"/>
    </row>
    <row r="48" spans="2:12" s="53" customFormat="1" ht="16.5" hidden="1" customHeight="1">
      <c r="B48" s="52"/>
      <c r="E48" s="281" t="str">
        <f>E7</f>
        <v>Stavební úpravy Zahradního domu Teplice - ZL</v>
      </c>
      <c r="F48" s="282"/>
      <c r="G48" s="282"/>
      <c r="H48" s="282"/>
      <c r="L48" s="52"/>
    </row>
    <row r="49" spans="2:47" s="53" customFormat="1" ht="12" hidden="1" customHeight="1">
      <c r="B49" s="52"/>
      <c r="C49" s="49" t="s">
        <v>184</v>
      </c>
      <c r="L49" s="52"/>
    </row>
    <row r="50" spans="2:47" s="53" customFormat="1" ht="16.5" hidden="1" customHeight="1">
      <c r="B50" s="52"/>
      <c r="E50" s="271" t="str">
        <f>E9</f>
        <v>ZL - 11 - protiprachová opatření</v>
      </c>
      <c r="F50" s="283"/>
      <c r="G50" s="283"/>
      <c r="H50" s="283"/>
      <c r="L50" s="52"/>
    </row>
    <row r="51" spans="2:47" s="53" customFormat="1" ht="6.95" hidden="1" customHeight="1">
      <c r="B51" s="52"/>
      <c r="L51" s="52"/>
    </row>
    <row r="52" spans="2:47" s="53" customFormat="1" ht="12" hidden="1" customHeight="1">
      <c r="B52" s="52"/>
      <c r="C52" s="49" t="s">
        <v>68</v>
      </c>
      <c r="F52" s="47" t="str">
        <f>F12</f>
        <v xml:space="preserve"> </v>
      </c>
      <c r="I52" s="49" t="s">
        <v>70</v>
      </c>
      <c r="J52" s="73" t="str">
        <f>IF(J12="","",J12)</f>
        <v>22. 10. 2021</v>
      </c>
      <c r="L52" s="52"/>
    </row>
    <row r="53" spans="2:47" s="53" customFormat="1" ht="6.95" hidden="1" customHeight="1">
      <c r="B53" s="52"/>
      <c r="L53" s="52"/>
    </row>
    <row r="54" spans="2:47" s="53" customFormat="1" ht="15.2" hidden="1" customHeight="1">
      <c r="B54" s="52"/>
      <c r="C54" s="49" t="s">
        <v>72</v>
      </c>
      <c r="F54" s="47" t="str">
        <f>E15</f>
        <v xml:space="preserve"> </v>
      </c>
      <c r="I54" s="49" t="s">
        <v>76</v>
      </c>
      <c r="J54" s="50" t="str">
        <f>E21</f>
        <v xml:space="preserve"> </v>
      </c>
      <c r="L54" s="52"/>
    </row>
    <row r="55" spans="2:47" s="53" customFormat="1" ht="15.2" hidden="1" customHeight="1">
      <c r="B55" s="52"/>
      <c r="C55" s="49" t="s">
        <v>75</v>
      </c>
      <c r="F55" s="47" t="str">
        <f>IF(E18="","",E18)</f>
        <v>POHL cz, a.s.</v>
      </c>
      <c r="I55" s="49" t="s">
        <v>78</v>
      </c>
      <c r="J55" s="50" t="str">
        <f>E24</f>
        <v xml:space="preserve"> </v>
      </c>
      <c r="L55" s="52"/>
    </row>
    <row r="56" spans="2:47" s="53" customFormat="1" ht="10.35" hidden="1" customHeight="1">
      <c r="B56" s="52"/>
      <c r="L56" s="52"/>
    </row>
    <row r="57" spans="2:47" s="53" customFormat="1" ht="29.25" hidden="1" customHeight="1">
      <c r="B57" s="52"/>
      <c r="C57" s="123" t="s">
        <v>187</v>
      </c>
      <c r="D57" s="117"/>
      <c r="E57" s="117"/>
      <c r="F57" s="117"/>
      <c r="G57" s="117"/>
      <c r="H57" s="117"/>
      <c r="I57" s="117"/>
      <c r="J57" s="124" t="s">
        <v>188</v>
      </c>
      <c r="K57" s="117"/>
      <c r="L57" s="52"/>
    </row>
    <row r="58" spans="2:47" s="53" customFormat="1" ht="10.35" hidden="1" customHeight="1">
      <c r="B58" s="52"/>
      <c r="L58" s="52"/>
    </row>
    <row r="59" spans="2:47" s="53" customFormat="1" ht="22.9" hidden="1" customHeight="1">
      <c r="B59" s="52"/>
      <c r="C59" s="125" t="s">
        <v>113</v>
      </c>
      <c r="J59" s="88">
        <f>J81</f>
        <v>0</v>
      </c>
      <c r="L59" s="52"/>
      <c r="AU59" s="40" t="s">
        <v>189</v>
      </c>
    </row>
    <row r="60" spans="2:47" s="127" customFormat="1" ht="24.95" hidden="1" customHeight="1">
      <c r="B60" s="126"/>
      <c r="D60" s="128" t="s">
        <v>194</v>
      </c>
      <c r="E60" s="129"/>
      <c r="F60" s="129"/>
      <c r="G60" s="129"/>
      <c r="H60" s="129"/>
      <c r="I60" s="129"/>
      <c r="J60" s="130">
        <f>J82</f>
        <v>0</v>
      </c>
      <c r="L60" s="126"/>
    </row>
    <row r="61" spans="2:47" s="132" customFormat="1" ht="19.899999999999999" hidden="1" customHeight="1">
      <c r="B61" s="131"/>
      <c r="D61" s="133" t="s">
        <v>311</v>
      </c>
      <c r="E61" s="134"/>
      <c r="F61" s="134"/>
      <c r="G61" s="134"/>
      <c r="H61" s="134"/>
      <c r="I61" s="134"/>
      <c r="J61" s="135">
        <f>J83</f>
        <v>0</v>
      </c>
      <c r="L61" s="131"/>
    </row>
    <row r="62" spans="2:47" s="53" customFormat="1" ht="21.75" hidden="1" customHeight="1">
      <c r="B62" s="52"/>
      <c r="L62" s="52"/>
    </row>
    <row r="63" spans="2:47" s="53" customFormat="1" ht="6.95" hidden="1" customHeight="1">
      <c r="B63" s="63"/>
      <c r="C63" s="64"/>
      <c r="D63" s="64"/>
      <c r="E63" s="64"/>
      <c r="F63" s="64"/>
      <c r="G63" s="64"/>
      <c r="H63" s="64"/>
      <c r="I63" s="64"/>
      <c r="J63" s="64"/>
      <c r="K63" s="64"/>
      <c r="L63" s="52"/>
    </row>
    <row r="64" spans="2:47" hidden="1"/>
    <row r="65" spans="2:20" hidden="1"/>
    <row r="66" spans="2:20" hidden="1"/>
    <row r="67" spans="2:20" s="53" customFormat="1" ht="6.95" customHeight="1">
      <c r="B67" s="65"/>
      <c r="C67" s="66"/>
      <c r="D67" s="66"/>
      <c r="E67" s="66"/>
      <c r="F67" s="66"/>
      <c r="G67" s="66"/>
      <c r="H67" s="66"/>
      <c r="I67" s="66"/>
      <c r="J67" s="66"/>
      <c r="K67" s="66"/>
      <c r="L67" s="52"/>
    </row>
    <row r="68" spans="2:20" s="53" customFormat="1" ht="24.95" customHeight="1">
      <c r="B68" s="52"/>
      <c r="C68" s="44" t="s">
        <v>197</v>
      </c>
      <c r="L68" s="52"/>
    </row>
    <row r="69" spans="2:20" s="53" customFormat="1" ht="6.95" customHeight="1">
      <c r="B69" s="52"/>
      <c r="L69" s="52"/>
    </row>
    <row r="70" spans="2:20" s="53" customFormat="1" ht="12" customHeight="1">
      <c r="B70" s="52"/>
      <c r="C70" s="49" t="s">
        <v>64</v>
      </c>
      <c r="L70" s="52"/>
    </row>
    <row r="71" spans="2:20" s="53" customFormat="1" ht="16.5" customHeight="1">
      <c r="B71" s="52"/>
      <c r="E71" s="281" t="str">
        <f>E7</f>
        <v>Stavební úpravy Zahradního domu Teplice - ZL</v>
      </c>
      <c r="F71" s="282"/>
      <c r="G71" s="282"/>
      <c r="H71" s="282"/>
      <c r="L71" s="52"/>
    </row>
    <row r="72" spans="2:20" s="53" customFormat="1" ht="12" customHeight="1">
      <c r="B72" s="52"/>
      <c r="C72" s="49" t="s">
        <v>184</v>
      </c>
      <c r="L72" s="52"/>
    </row>
    <row r="73" spans="2:20" s="53" customFormat="1" ht="16.5" customHeight="1">
      <c r="B73" s="52"/>
      <c r="E73" s="271" t="str">
        <f>E9</f>
        <v>ZL - 11 - protiprachová opatření</v>
      </c>
      <c r="F73" s="283"/>
      <c r="G73" s="283"/>
      <c r="H73" s="283"/>
      <c r="L73" s="52"/>
    </row>
    <row r="74" spans="2:20" s="53" customFormat="1" ht="6.95" customHeight="1">
      <c r="B74" s="52"/>
      <c r="L74" s="52"/>
    </row>
    <row r="75" spans="2:20" s="53" customFormat="1" ht="12" customHeight="1">
      <c r="B75" s="52"/>
      <c r="C75" s="49" t="s">
        <v>68</v>
      </c>
      <c r="F75" s="47" t="str">
        <f>F12</f>
        <v xml:space="preserve"> </v>
      </c>
      <c r="I75" s="49" t="s">
        <v>70</v>
      </c>
      <c r="J75" s="73" t="str">
        <f>IF(J12="","",J12)</f>
        <v>22. 10. 2021</v>
      </c>
      <c r="L75" s="52"/>
    </row>
    <row r="76" spans="2:20" s="53" customFormat="1" ht="6.95" customHeight="1">
      <c r="B76" s="52"/>
      <c r="L76" s="52"/>
    </row>
    <row r="77" spans="2:20" s="53" customFormat="1" ht="15.2" customHeight="1">
      <c r="B77" s="52"/>
      <c r="C77" s="49" t="s">
        <v>72</v>
      </c>
      <c r="F77" s="47" t="str">
        <f>E15</f>
        <v xml:space="preserve"> </v>
      </c>
      <c r="I77" s="49" t="s">
        <v>76</v>
      </c>
      <c r="J77" s="50" t="str">
        <f>E21</f>
        <v xml:space="preserve"> </v>
      </c>
      <c r="L77" s="52"/>
    </row>
    <row r="78" spans="2:20" s="53" customFormat="1" ht="15.2" customHeight="1">
      <c r="B78" s="52"/>
      <c r="C78" s="49" t="s">
        <v>75</v>
      </c>
      <c r="F78" s="47" t="str">
        <f>IF(E18="","",E18)</f>
        <v>POHL cz, a.s.</v>
      </c>
      <c r="I78" s="49" t="s">
        <v>78</v>
      </c>
      <c r="J78" s="50" t="str">
        <f>E24</f>
        <v xml:space="preserve"> </v>
      </c>
      <c r="L78" s="52"/>
    </row>
    <row r="79" spans="2:20" s="53" customFormat="1" ht="10.35" customHeight="1">
      <c r="B79" s="52"/>
      <c r="L79" s="52"/>
    </row>
    <row r="80" spans="2:20" s="141" customFormat="1" ht="29.25" customHeight="1">
      <c r="B80" s="136"/>
      <c r="C80" s="137" t="s">
        <v>198</v>
      </c>
      <c r="D80" s="138" t="s">
        <v>100</v>
      </c>
      <c r="E80" s="138" t="s">
        <v>96</v>
      </c>
      <c r="F80" s="138" t="s">
        <v>97</v>
      </c>
      <c r="G80" s="138" t="s">
        <v>199</v>
      </c>
      <c r="H80" s="138" t="s">
        <v>200</v>
      </c>
      <c r="I80" s="138" t="s">
        <v>201</v>
      </c>
      <c r="J80" s="139" t="s">
        <v>188</v>
      </c>
      <c r="K80" s="140" t="s">
        <v>202</v>
      </c>
      <c r="L80" s="136"/>
      <c r="M80" s="80" t="s">
        <v>52</v>
      </c>
      <c r="N80" s="81" t="s">
        <v>85</v>
      </c>
      <c r="O80" s="81" t="s">
        <v>203</v>
      </c>
      <c r="P80" s="81" t="s">
        <v>204</v>
      </c>
      <c r="Q80" s="81" t="s">
        <v>205</v>
      </c>
      <c r="R80" s="81" t="s">
        <v>206</v>
      </c>
      <c r="S80" s="81" t="s">
        <v>207</v>
      </c>
      <c r="T80" s="82" t="s">
        <v>208</v>
      </c>
    </row>
    <row r="81" spans="2:65" s="53" customFormat="1" ht="22.9" customHeight="1">
      <c r="B81" s="52"/>
      <c r="C81" s="86" t="s">
        <v>209</v>
      </c>
      <c r="J81" s="142">
        <f>BK81</f>
        <v>0</v>
      </c>
      <c r="L81" s="52"/>
      <c r="M81" s="83"/>
      <c r="N81" s="74"/>
      <c r="O81" s="74"/>
      <c r="P81" s="143">
        <f>P82</f>
        <v>0</v>
      </c>
      <c r="Q81" s="74"/>
      <c r="R81" s="143">
        <f>R82</f>
        <v>0</v>
      </c>
      <c r="S81" s="74"/>
      <c r="T81" s="144">
        <f>T82</f>
        <v>0</v>
      </c>
      <c r="AT81" s="40" t="s">
        <v>114</v>
      </c>
      <c r="AU81" s="40" t="s">
        <v>189</v>
      </c>
      <c r="BK81" s="145">
        <f>BK82</f>
        <v>0</v>
      </c>
    </row>
    <row r="82" spans="2:65" s="147" customFormat="1" ht="25.9" customHeight="1">
      <c r="B82" s="146"/>
      <c r="D82" s="148" t="s">
        <v>114</v>
      </c>
      <c r="E82" s="149" t="s">
        <v>248</v>
      </c>
      <c r="F82" s="149" t="s">
        <v>249</v>
      </c>
      <c r="J82" s="150">
        <f>BK82</f>
        <v>0</v>
      </c>
      <c r="L82" s="146"/>
      <c r="M82" s="151"/>
      <c r="P82" s="152">
        <f>P83</f>
        <v>0</v>
      </c>
      <c r="R82" s="152">
        <f>R83</f>
        <v>0</v>
      </c>
      <c r="T82" s="153">
        <f>T83</f>
        <v>0</v>
      </c>
      <c r="AR82" s="148" t="s">
        <v>125</v>
      </c>
      <c r="AT82" s="154" t="s">
        <v>114</v>
      </c>
      <c r="AU82" s="154" t="s">
        <v>115</v>
      </c>
      <c r="AY82" s="148" t="s">
        <v>212</v>
      </c>
      <c r="BK82" s="155">
        <f>BK83</f>
        <v>0</v>
      </c>
    </row>
    <row r="83" spans="2:65" s="147" customFormat="1" ht="22.9" customHeight="1">
      <c r="B83" s="146"/>
      <c r="D83" s="148" t="s">
        <v>114</v>
      </c>
      <c r="E83" s="156" t="s">
        <v>320</v>
      </c>
      <c r="F83" s="156" t="s">
        <v>321</v>
      </c>
      <c r="J83" s="157">
        <f>BK83</f>
        <v>0</v>
      </c>
      <c r="L83" s="146"/>
      <c r="M83" s="151"/>
      <c r="P83" s="152">
        <f>SUM(P84:P91)</f>
        <v>0</v>
      </c>
      <c r="R83" s="152">
        <f>SUM(R84:R91)</f>
        <v>0</v>
      </c>
      <c r="T83" s="153">
        <f>SUM(T84:T91)</f>
        <v>0</v>
      </c>
      <c r="AR83" s="148" t="s">
        <v>125</v>
      </c>
      <c r="AT83" s="154" t="s">
        <v>114</v>
      </c>
      <c r="AU83" s="154" t="s">
        <v>123</v>
      </c>
      <c r="AY83" s="148" t="s">
        <v>212</v>
      </c>
      <c r="BK83" s="155">
        <f>SUM(BK84:BK91)</f>
        <v>0</v>
      </c>
    </row>
    <row r="84" spans="2:65" s="53" customFormat="1" ht="24.2" customHeight="1">
      <c r="B84" s="158"/>
      <c r="C84" s="159" t="s">
        <v>123</v>
      </c>
      <c r="D84" s="159" t="s">
        <v>215</v>
      </c>
      <c r="E84" s="160" t="s">
        <v>581</v>
      </c>
      <c r="F84" s="161" t="s">
        <v>582</v>
      </c>
      <c r="G84" s="162" t="s">
        <v>218</v>
      </c>
      <c r="H84" s="163">
        <v>0</v>
      </c>
      <c r="I84" s="164">
        <v>195</v>
      </c>
      <c r="J84" s="164">
        <f>ROUND(I84*H84,2)</f>
        <v>0</v>
      </c>
      <c r="K84" s="165"/>
      <c r="L84" s="52"/>
      <c r="M84" s="166" t="s">
        <v>52</v>
      </c>
      <c r="N84" s="167" t="s">
        <v>86</v>
      </c>
      <c r="O84" s="168">
        <v>0.42899999999999999</v>
      </c>
      <c r="P84" s="168">
        <f>O84*H84</f>
        <v>0</v>
      </c>
      <c r="Q84" s="168">
        <v>0</v>
      </c>
      <c r="R84" s="168">
        <f>Q84*H84</f>
        <v>0</v>
      </c>
      <c r="S84" s="168">
        <v>0</v>
      </c>
      <c r="T84" s="169">
        <f>S84*H84</f>
        <v>0</v>
      </c>
      <c r="AR84" s="170" t="s">
        <v>255</v>
      </c>
      <c r="AT84" s="170" t="s">
        <v>215</v>
      </c>
      <c r="AU84" s="170" t="s">
        <v>125</v>
      </c>
      <c r="AY84" s="40" t="s">
        <v>212</v>
      </c>
      <c r="BE84" s="171">
        <f>IF(N84="základní",J84,0)</f>
        <v>0</v>
      </c>
      <c r="BF84" s="171">
        <f>IF(N84="snížená",J84,0)</f>
        <v>0</v>
      </c>
      <c r="BG84" s="171">
        <f>IF(N84="zákl. přenesená",J84,0)</f>
        <v>0</v>
      </c>
      <c r="BH84" s="171">
        <f>IF(N84="sníž. přenesená",J84,0)</f>
        <v>0</v>
      </c>
      <c r="BI84" s="171">
        <f>IF(N84="nulová",J84,0)</f>
        <v>0</v>
      </c>
      <c r="BJ84" s="40" t="s">
        <v>123</v>
      </c>
      <c r="BK84" s="171">
        <f>ROUND(I84*H84,2)</f>
        <v>0</v>
      </c>
      <c r="BL84" s="40" t="s">
        <v>255</v>
      </c>
      <c r="BM84" s="170" t="s">
        <v>583</v>
      </c>
    </row>
    <row r="85" spans="2:65" s="53" customFormat="1">
      <c r="B85" s="52"/>
      <c r="D85" s="172" t="s">
        <v>224</v>
      </c>
      <c r="F85" s="173" t="s">
        <v>584</v>
      </c>
      <c r="L85" s="52"/>
      <c r="M85" s="174"/>
      <c r="T85" s="77"/>
      <c r="AT85" s="40" t="s">
        <v>224</v>
      </c>
      <c r="AU85" s="40" t="s">
        <v>125</v>
      </c>
    </row>
    <row r="86" spans="2:65" s="53" customFormat="1" ht="21.75" customHeight="1">
      <c r="B86" s="158"/>
      <c r="C86" s="187" t="s">
        <v>125</v>
      </c>
      <c r="D86" s="187" t="s">
        <v>316</v>
      </c>
      <c r="E86" s="188" t="s">
        <v>585</v>
      </c>
      <c r="F86" s="189" t="s">
        <v>586</v>
      </c>
      <c r="G86" s="190" t="s">
        <v>218</v>
      </c>
      <c r="H86" s="191">
        <v>0</v>
      </c>
      <c r="I86" s="192">
        <v>258</v>
      </c>
      <c r="J86" s="192">
        <f>ROUND(I86*H86,2)</f>
        <v>0</v>
      </c>
      <c r="K86" s="193"/>
      <c r="L86" s="194"/>
      <c r="M86" s="195" t="s">
        <v>52</v>
      </c>
      <c r="N86" s="196" t="s">
        <v>86</v>
      </c>
      <c r="O86" s="168">
        <v>0</v>
      </c>
      <c r="P86" s="168">
        <f>O86*H86</f>
        <v>0</v>
      </c>
      <c r="Q86" s="168">
        <v>7.1999999999999998E-3</v>
      </c>
      <c r="R86" s="168">
        <f>Q86*H86</f>
        <v>0</v>
      </c>
      <c r="S86" s="168">
        <v>0</v>
      </c>
      <c r="T86" s="169">
        <f>S86*H86</f>
        <v>0</v>
      </c>
      <c r="AR86" s="170" t="s">
        <v>327</v>
      </c>
      <c r="AT86" s="170" t="s">
        <v>316</v>
      </c>
      <c r="AU86" s="170" t="s">
        <v>125</v>
      </c>
      <c r="AY86" s="40" t="s">
        <v>212</v>
      </c>
      <c r="BE86" s="171">
        <f>IF(N86="základní",J86,0)</f>
        <v>0</v>
      </c>
      <c r="BF86" s="171">
        <f>IF(N86="snížená",J86,0)</f>
        <v>0</v>
      </c>
      <c r="BG86" s="171">
        <f>IF(N86="zákl. přenesená",J86,0)</f>
        <v>0</v>
      </c>
      <c r="BH86" s="171">
        <f>IF(N86="sníž. přenesená",J86,0)</f>
        <v>0</v>
      </c>
      <c r="BI86" s="171">
        <f>IF(N86="nulová",J86,0)</f>
        <v>0</v>
      </c>
      <c r="BJ86" s="40" t="s">
        <v>123</v>
      </c>
      <c r="BK86" s="171">
        <f>ROUND(I86*H86,2)</f>
        <v>0</v>
      </c>
      <c r="BL86" s="40" t="s">
        <v>255</v>
      </c>
      <c r="BM86" s="170" t="s">
        <v>587</v>
      </c>
    </row>
    <row r="87" spans="2:65" s="176" customFormat="1">
      <c r="B87" s="175"/>
      <c r="D87" s="177" t="s">
        <v>226</v>
      </c>
      <c r="F87" s="179" t="s">
        <v>588</v>
      </c>
      <c r="H87" s="180">
        <v>0</v>
      </c>
      <c r="L87" s="175"/>
      <c r="M87" s="181"/>
      <c r="T87" s="182"/>
      <c r="AT87" s="178" t="s">
        <v>226</v>
      </c>
      <c r="AU87" s="178" t="s">
        <v>125</v>
      </c>
      <c r="AV87" s="176" t="s">
        <v>125</v>
      </c>
      <c r="AW87" s="176" t="s">
        <v>53</v>
      </c>
      <c r="AX87" s="176" t="s">
        <v>123</v>
      </c>
      <c r="AY87" s="178" t="s">
        <v>212</v>
      </c>
    </row>
    <row r="88" spans="2:65" s="53" customFormat="1" ht="16.5" customHeight="1">
      <c r="B88" s="158"/>
      <c r="C88" s="159" t="s">
        <v>213</v>
      </c>
      <c r="D88" s="159" t="s">
        <v>215</v>
      </c>
      <c r="E88" s="160" t="s">
        <v>589</v>
      </c>
      <c r="F88" s="161" t="s">
        <v>590</v>
      </c>
      <c r="G88" s="162" t="s">
        <v>234</v>
      </c>
      <c r="H88" s="163">
        <v>0</v>
      </c>
      <c r="I88" s="164">
        <v>66.8</v>
      </c>
      <c r="J88" s="164">
        <f>ROUND(I88*H88,2)</f>
        <v>0</v>
      </c>
      <c r="K88" s="165"/>
      <c r="L88" s="52"/>
      <c r="M88" s="166" t="s">
        <v>52</v>
      </c>
      <c r="N88" s="167" t="s">
        <v>86</v>
      </c>
      <c r="O88" s="168">
        <v>0.11799999999999999</v>
      </c>
      <c r="P88" s="168">
        <f>O88*H88</f>
        <v>0</v>
      </c>
      <c r="Q88" s="168">
        <v>0</v>
      </c>
      <c r="R88" s="168">
        <f>Q88*H88</f>
        <v>0</v>
      </c>
      <c r="S88" s="168">
        <v>0</v>
      </c>
      <c r="T88" s="169">
        <f>S88*H88</f>
        <v>0</v>
      </c>
      <c r="AR88" s="170" t="s">
        <v>255</v>
      </c>
      <c r="AT88" s="170" t="s">
        <v>215</v>
      </c>
      <c r="AU88" s="170" t="s">
        <v>125</v>
      </c>
      <c r="AY88" s="40" t="s">
        <v>212</v>
      </c>
      <c r="BE88" s="171">
        <f>IF(N88="základní",J88,0)</f>
        <v>0</v>
      </c>
      <c r="BF88" s="171">
        <f>IF(N88="snížená",J88,0)</f>
        <v>0</v>
      </c>
      <c r="BG88" s="171">
        <f>IF(N88="zákl. přenesená",J88,0)</f>
        <v>0</v>
      </c>
      <c r="BH88" s="171">
        <f>IF(N88="sníž. přenesená",J88,0)</f>
        <v>0</v>
      </c>
      <c r="BI88" s="171">
        <f>IF(N88="nulová",J88,0)</f>
        <v>0</v>
      </c>
      <c r="BJ88" s="40" t="s">
        <v>123</v>
      </c>
      <c r="BK88" s="171">
        <f>ROUND(I88*H88,2)</f>
        <v>0</v>
      </c>
      <c r="BL88" s="40" t="s">
        <v>255</v>
      </c>
      <c r="BM88" s="170" t="s">
        <v>591</v>
      </c>
    </row>
    <row r="89" spans="2:65" s="53" customFormat="1">
      <c r="B89" s="52"/>
      <c r="D89" s="172" t="s">
        <v>224</v>
      </c>
      <c r="F89" s="173" t="s">
        <v>592</v>
      </c>
      <c r="L89" s="52"/>
      <c r="M89" s="174"/>
      <c r="T89" s="77"/>
      <c r="AT89" s="40" t="s">
        <v>224</v>
      </c>
      <c r="AU89" s="40" t="s">
        <v>125</v>
      </c>
    </row>
    <row r="90" spans="2:65" s="53" customFormat="1" ht="16.5" customHeight="1">
      <c r="B90" s="158"/>
      <c r="C90" s="187" t="s">
        <v>219</v>
      </c>
      <c r="D90" s="187" t="s">
        <v>316</v>
      </c>
      <c r="E90" s="188" t="s">
        <v>593</v>
      </c>
      <c r="F90" s="189" t="s">
        <v>594</v>
      </c>
      <c r="G90" s="190" t="s">
        <v>385</v>
      </c>
      <c r="H90" s="191">
        <v>0</v>
      </c>
      <c r="I90" s="192">
        <v>12000</v>
      </c>
      <c r="J90" s="192">
        <f>ROUND(I90*H90,2)</f>
        <v>0</v>
      </c>
      <c r="K90" s="193"/>
      <c r="L90" s="194"/>
      <c r="M90" s="195" t="s">
        <v>52</v>
      </c>
      <c r="N90" s="196" t="s">
        <v>86</v>
      </c>
      <c r="O90" s="168">
        <v>0</v>
      </c>
      <c r="P90" s="168">
        <f>O90*H90</f>
        <v>0</v>
      </c>
      <c r="Q90" s="168">
        <v>0.55000000000000004</v>
      </c>
      <c r="R90" s="168">
        <f>Q90*H90</f>
        <v>0</v>
      </c>
      <c r="S90" s="168">
        <v>0</v>
      </c>
      <c r="T90" s="169">
        <f>S90*H90</f>
        <v>0</v>
      </c>
      <c r="AR90" s="170" t="s">
        <v>327</v>
      </c>
      <c r="AT90" s="170" t="s">
        <v>316</v>
      </c>
      <c r="AU90" s="170" t="s">
        <v>125</v>
      </c>
      <c r="AY90" s="40" t="s">
        <v>212</v>
      </c>
      <c r="BE90" s="171">
        <f>IF(N90="základní",J90,0)</f>
        <v>0</v>
      </c>
      <c r="BF90" s="171">
        <f>IF(N90="snížená",J90,0)</f>
        <v>0</v>
      </c>
      <c r="BG90" s="171">
        <f>IF(N90="zákl. přenesená",J90,0)</f>
        <v>0</v>
      </c>
      <c r="BH90" s="171">
        <f>IF(N90="sníž. přenesená",J90,0)</f>
        <v>0</v>
      </c>
      <c r="BI90" s="171">
        <f>IF(N90="nulová",J90,0)</f>
        <v>0</v>
      </c>
      <c r="BJ90" s="40" t="s">
        <v>123</v>
      </c>
      <c r="BK90" s="171">
        <f>ROUND(I90*H90,2)</f>
        <v>0</v>
      </c>
      <c r="BL90" s="40" t="s">
        <v>255</v>
      </c>
      <c r="BM90" s="170" t="s">
        <v>595</v>
      </c>
    </row>
    <row r="91" spans="2:65" s="176" customFormat="1">
      <c r="B91" s="175"/>
      <c r="D91" s="177" t="s">
        <v>226</v>
      </c>
      <c r="F91" s="179" t="s">
        <v>596</v>
      </c>
      <c r="H91" s="180">
        <v>0</v>
      </c>
      <c r="L91" s="175"/>
      <c r="M91" s="213"/>
      <c r="N91" s="214"/>
      <c r="O91" s="214"/>
      <c r="P91" s="214"/>
      <c r="Q91" s="214"/>
      <c r="R91" s="214"/>
      <c r="S91" s="214"/>
      <c r="T91" s="215"/>
      <c r="AT91" s="178" t="s">
        <v>226</v>
      </c>
      <c r="AU91" s="178" t="s">
        <v>125</v>
      </c>
      <c r="AV91" s="176" t="s">
        <v>125</v>
      </c>
      <c r="AW91" s="176" t="s">
        <v>53</v>
      </c>
      <c r="AX91" s="176" t="s">
        <v>123</v>
      </c>
      <c r="AY91" s="178" t="s">
        <v>212</v>
      </c>
    </row>
    <row r="92" spans="2:65" s="53" customFormat="1" ht="6.95" customHeight="1">
      <c r="B92" s="63"/>
      <c r="C92" s="64"/>
      <c r="D92" s="64"/>
      <c r="E92" s="64"/>
      <c r="F92" s="64"/>
      <c r="G92" s="64"/>
      <c r="H92" s="64"/>
      <c r="I92" s="64"/>
      <c r="J92" s="64"/>
      <c r="K92" s="64"/>
      <c r="L92" s="52"/>
    </row>
  </sheetData>
  <autoFilter ref="C80:K91"/>
  <mergeCells count="8">
    <mergeCell ref="E71:H71"/>
    <mergeCell ref="E73:H73"/>
    <mergeCell ref="L2:V2"/>
    <mergeCell ref="E7:H7"/>
    <mergeCell ref="E9:H9"/>
    <mergeCell ref="E27:H27"/>
    <mergeCell ref="E48:H48"/>
    <mergeCell ref="E50:H50"/>
  </mergeCells>
  <hyperlinks>
    <hyperlink ref="F85" r:id="rId1"/>
    <hyperlink ref="F89" r:id="rId2"/>
  </hyperlinks>
  <pageMargins left="0.39374999999999999" right="0.39374999999999999" top="0.39374999999999999" bottom="0.39374999999999999" header="0" footer="0"/>
  <pageSetup paperSize="9" scale="81" fitToHeight="100" orientation="portrait" blackAndWhite="1" r:id="rId3"/>
  <drawing r:id="rId4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BM111"/>
  <sheetViews>
    <sheetView showGridLines="0" topLeftCell="A72" workbookViewId="0">
      <selection activeCell="J59" sqref="J59:AF59"/>
    </sheetView>
  </sheetViews>
  <sheetFormatPr defaultRowHeight="11.25"/>
  <cols>
    <col min="1" max="1" width="7.140625" style="39" customWidth="1"/>
    <col min="2" max="2" width="1" style="39" customWidth="1"/>
    <col min="3" max="3" width="3.5703125" style="39" customWidth="1"/>
    <col min="4" max="4" width="3.7109375" style="39" customWidth="1"/>
    <col min="5" max="5" width="14.7109375" style="39" customWidth="1"/>
    <col min="6" max="6" width="43.5703125" style="39" customWidth="1"/>
    <col min="7" max="7" width="6.42578125" style="39" customWidth="1"/>
    <col min="8" max="8" width="12" style="39" customWidth="1"/>
    <col min="9" max="9" width="13.5703125" style="39" customWidth="1"/>
    <col min="10" max="10" width="19.140625" style="39" customWidth="1"/>
    <col min="11" max="11" width="19.140625" style="39" hidden="1" customWidth="1"/>
    <col min="12" max="12" width="8" style="39" customWidth="1"/>
    <col min="13" max="13" width="9.28515625" style="39" hidden="1" customWidth="1"/>
    <col min="14" max="14" width="9.140625" style="39"/>
    <col min="15" max="20" width="12.140625" style="39" hidden="1" customWidth="1"/>
    <col min="21" max="21" width="14" style="39" hidden="1" customWidth="1"/>
    <col min="22" max="22" width="10.5703125" style="39" customWidth="1"/>
    <col min="23" max="23" width="14" style="39" customWidth="1"/>
    <col min="24" max="24" width="10.5703125" style="39" customWidth="1"/>
    <col min="25" max="25" width="12.85546875" style="39" customWidth="1"/>
    <col min="26" max="26" width="9.42578125" style="39" customWidth="1"/>
    <col min="27" max="27" width="12.85546875" style="39" customWidth="1"/>
    <col min="28" max="28" width="14" style="39" customWidth="1"/>
    <col min="29" max="29" width="9.42578125" style="39" customWidth="1"/>
    <col min="30" max="30" width="12.85546875" style="39" customWidth="1"/>
    <col min="31" max="31" width="14" style="39" customWidth="1"/>
    <col min="32" max="16384" width="9.140625" style="39"/>
  </cols>
  <sheetData>
    <row r="2" spans="2:46" ht="36.950000000000003" customHeight="1">
      <c r="L2" s="273" t="s">
        <v>55</v>
      </c>
      <c r="M2" s="274"/>
      <c r="N2" s="274"/>
      <c r="O2" s="274"/>
      <c r="P2" s="274"/>
      <c r="Q2" s="274"/>
      <c r="R2" s="274"/>
      <c r="S2" s="274"/>
      <c r="T2" s="274"/>
      <c r="U2" s="274"/>
      <c r="V2" s="274"/>
      <c r="AT2" s="40" t="s">
        <v>158</v>
      </c>
    </row>
    <row r="3" spans="2:46" ht="6.95" hidden="1" customHeight="1">
      <c r="B3" s="41"/>
      <c r="C3" s="42"/>
      <c r="D3" s="42"/>
      <c r="E3" s="42"/>
      <c r="F3" s="42"/>
      <c r="G3" s="42"/>
      <c r="H3" s="42"/>
      <c r="I3" s="42"/>
      <c r="J3" s="42"/>
      <c r="K3" s="42"/>
      <c r="L3" s="43"/>
      <c r="AT3" s="40" t="s">
        <v>125</v>
      </c>
    </row>
    <row r="4" spans="2:46" ht="24.95" hidden="1" customHeight="1">
      <c r="B4" s="43"/>
      <c r="D4" s="44" t="s">
        <v>183</v>
      </c>
      <c r="L4" s="43"/>
      <c r="M4" s="111" t="s">
        <v>60</v>
      </c>
      <c r="AT4" s="40" t="s">
        <v>53</v>
      </c>
    </row>
    <row r="5" spans="2:46" ht="6.95" hidden="1" customHeight="1">
      <c r="B5" s="43"/>
      <c r="L5" s="43"/>
    </row>
    <row r="6" spans="2:46" ht="12" hidden="1" customHeight="1">
      <c r="B6" s="43"/>
      <c r="D6" s="49" t="s">
        <v>64</v>
      </c>
      <c r="L6" s="43"/>
    </row>
    <row r="7" spans="2:46" ht="16.5" hidden="1" customHeight="1">
      <c r="B7" s="43"/>
      <c r="E7" s="281" t="str">
        <f>'Rekapitulace stavby'!K6</f>
        <v>Stavební úpravy Zahradního domu Teplice - ZL</v>
      </c>
      <c r="F7" s="282"/>
      <c r="G7" s="282"/>
      <c r="H7" s="282"/>
      <c r="L7" s="43"/>
    </row>
    <row r="8" spans="2:46" s="53" customFormat="1" ht="12" hidden="1" customHeight="1">
      <c r="B8" s="52"/>
      <c r="D8" s="49" t="s">
        <v>184</v>
      </c>
      <c r="L8" s="52"/>
    </row>
    <row r="9" spans="2:46" s="53" customFormat="1" ht="16.5" hidden="1" customHeight="1">
      <c r="B9" s="52"/>
      <c r="E9" s="271" t="s">
        <v>597</v>
      </c>
      <c r="F9" s="283"/>
      <c r="G9" s="283"/>
      <c r="H9" s="283"/>
      <c r="L9" s="52"/>
    </row>
    <row r="10" spans="2:46" s="53" customFormat="1" hidden="1">
      <c r="B10" s="52"/>
      <c r="L10" s="52"/>
    </row>
    <row r="11" spans="2:46" s="53" customFormat="1" ht="12" hidden="1" customHeight="1">
      <c r="B11" s="52"/>
      <c r="D11" s="49" t="s">
        <v>66</v>
      </c>
      <c r="F11" s="47" t="s">
        <v>52</v>
      </c>
      <c r="I11" s="49" t="s">
        <v>67</v>
      </c>
      <c r="J11" s="47" t="s">
        <v>52</v>
      </c>
      <c r="L11" s="52"/>
    </row>
    <row r="12" spans="2:46" s="53" customFormat="1" ht="12" hidden="1" customHeight="1">
      <c r="B12" s="52"/>
      <c r="D12" s="49" t="s">
        <v>68</v>
      </c>
      <c r="F12" s="47" t="s">
        <v>69</v>
      </c>
      <c r="I12" s="49" t="s">
        <v>70</v>
      </c>
      <c r="J12" s="73" t="str">
        <f>'Rekapitulace stavby'!AN8</f>
        <v>22. 10. 2021</v>
      </c>
      <c r="L12" s="52"/>
    </row>
    <row r="13" spans="2:46" s="53" customFormat="1" ht="10.9" hidden="1" customHeight="1">
      <c r="B13" s="52"/>
      <c r="L13" s="52"/>
    </row>
    <row r="14" spans="2:46" s="53" customFormat="1" ht="12" hidden="1" customHeight="1">
      <c r="B14" s="52"/>
      <c r="D14" s="49" t="s">
        <v>72</v>
      </c>
      <c r="I14" s="49" t="s">
        <v>73</v>
      </c>
      <c r="J14" s="47" t="s">
        <v>52</v>
      </c>
      <c r="L14" s="52"/>
    </row>
    <row r="15" spans="2:46" s="53" customFormat="1" ht="18" hidden="1" customHeight="1">
      <c r="B15" s="52"/>
      <c r="E15" s="47" t="s">
        <v>69</v>
      </c>
      <c r="I15" s="49" t="s">
        <v>74</v>
      </c>
      <c r="J15" s="47" t="s">
        <v>52</v>
      </c>
      <c r="L15" s="52"/>
    </row>
    <row r="16" spans="2:46" s="53" customFormat="1" ht="6.95" hidden="1" customHeight="1">
      <c r="B16" s="52"/>
      <c r="L16" s="52"/>
    </row>
    <row r="17" spans="2:12" s="53" customFormat="1" ht="12" hidden="1" customHeight="1">
      <c r="B17" s="52"/>
      <c r="D17" s="49" t="s">
        <v>75</v>
      </c>
      <c r="I17" s="49" t="s">
        <v>73</v>
      </c>
      <c r="J17" s="47" t="s">
        <v>52</v>
      </c>
      <c r="L17" s="52"/>
    </row>
    <row r="18" spans="2:12" s="53" customFormat="1" ht="18" hidden="1" customHeight="1">
      <c r="B18" s="52"/>
      <c r="E18" s="47" t="s">
        <v>41</v>
      </c>
      <c r="I18" s="49" t="s">
        <v>74</v>
      </c>
      <c r="J18" s="47" t="s">
        <v>52</v>
      </c>
      <c r="L18" s="52"/>
    </row>
    <row r="19" spans="2:12" s="53" customFormat="1" ht="6.95" hidden="1" customHeight="1">
      <c r="B19" s="52"/>
      <c r="L19" s="52"/>
    </row>
    <row r="20" spans="2:12" s="53" customFormat="1" ht="12" hidden="1" customHeight="1">
      <c r="B20" s="52"/>
      <c r="D20" s="49" t="s">
        <v>76</v>
      </c>
      <c r="I20" s="49" t="s">
        <v>73</v>
      </c>
      <c r="J20" s="47" t="s">
        <v>52</v>
      </c>
      <c r="L20" s="52"/>
    </row>
    <row r="21" spans="2:12" s="53" customFormat="1" ht="18" hidden="1" customHeight="1">
      <c r="B21" s="52"/>
      <c r="E21" s="47" t="s">
        <v>69</v>
      </c>
      <c r="I21" s="49" t="s">
        <v>74</v>
      </c>
      <c r="J21" s="47" t="s">
        <v>52</v>
      </c>
      <c r="L21" s="52"/>
    </row>
    <row r="22" spans="2:12" s="53" customFormat="1" ht="6.95" hidden="1" customHeight="1">
      <c r="B22" s="52"/>
      <c r="L22" s="52"/>
    </row>
    <row r="23" spans="2:12" s="53" customFormat="1" ht="12" hidden="1" customHeight="1">
      <c r="B23" s="52"/>
      <c r="D23" s="49" t="s">
        <v>78</v>
      </c>
      <c r="I23" s="49" t="s">
        <v>73</v>
      </c>
      <c r="J23" s="47" t="s">
        <v>52</v>
      </c>
      <c r="L23" s="52"/>
    </row>
    <row r="24" spans="2:12" s="53" customFormat="1" ht="18" hidden="1" customHeight="1">
      <c r="B24" s="52"/>
      <c r="E24" s="47" t="s">
        <v>69</v>
      </c>
      <c r="I24" s="49" t="s">
        <v>74</v>
      </c>
      <c r="J24" s="47" t="s">
        <v>52</v>
      </c>
      <c r="L24" s="52"/>
    </row>
    <row r="25" spans="2:12" s="53" customFormat="1" ht="6.95" hidden="1" customHeight="1">
      <c r="B25" s="52"/>
      <c r="L25" s="52"/>
    </row>
    <row r="26" spans="2:12" s="53" customFormat="1" ht="12" hidden="1" customHeight="1">
      <c r="B26" s="52"/>
      <c r="D26" s="49" t="s">
        <v>79</v>
      </c>
      <c r="L26" s="52"/>
    </row>
    <row r="27" spans="2:12" s="113" customFormat="1" ht="16.5" hidden="1" customHeight="1">
      <c r="B27" s="112"/>
      <c r="E27" s="277" t="s">
        <v>52</v>
      </c>
      <c r="F27" s="277"/>
      <c r="G27" s="277"/>
      <c r="H27" s="277"/>
      <c r="L27" s="112"/>
    </row>
    <row r="28" spans="2:12" s="53" customFormat="1" ht="6.95" hidden="1" customHeight="1">
      <c r="B28" s="52"/>
      <c r="L28" s="52"/>
    </row>
    <row r="29" spans="2:12" s="53" customFormat="1" ht="6.95" hidden="1" customHeight="1">
      <c r="B29" s="52"/>
      <c r="D29" s="74"/>
      <c r="E29" s="74"/>
      <c r="F29" s="74"/>
      <c r="G29" s="74"/>
      <c r="H29" s="74"/>
      <c r="I29" s="74"/>
      <c r="J29" s="74"/>
      <c r="K29" s="74"/>
      <c r="L29" s="52"/>
    </row>
    <row r="30" spans="2:12" s="53" customFormat="1" ht="25.35" hidden="1" customHeight="1">
      <c r="B30" s="52"/>
      <c r="D30" s="114" t="s">
        <v>81</v>
      </c>
      <c r="J30" s="88">
        <f>ROUND(J85, 2)</f>
        <v>94731.07</v>
      </c>
      <c r="L30" s="52"/>
    </row>
    <row r="31" spans="2:12" s="53" customFormat="1" ht="6.95" hidden="1" customHeight="1">
      <c r="B31" s="52"/>
      <c r="D31" s="74"/>
      <c r="E31" s="74"/>
      <c r="F31" s="74"/>
      <c r="G31" s="74"/>
      <c r="H31" s="74"/>
      <c r="I31" s="74"/>
      <c r="J31" s="74"/>
      <c r="K31" s="74"/>
      <c r="L31" s="52"/>
    </row>
    <row r="32" spans="2:12" s="53" customFormat="1" ht="14.45" hidden="1" customHeight="1">
      <c r="B32" s="52"/>
      <c r="F32" s="56" t="s">
        <v>83</v>
      </c>
      <c r="I32" s="56" t="s">
        <v>82</v>
      </c>
      <c r="J32" s="56" t="s">
        <v>84</v>
      </c>
      <c r="L32" s="52"/>
    </row>
    <row r="33" spans="2:12" s="53" customFormat="1" ht="14.45" hidden="1" customHeight="1">
      <c r="B33" s="52"/>
      <c r="D33" s="76" t="s">
        <v>85</v>
      </c>
      <c r="E33" s="49" t="s">
        <v>86</v>
      </c>
      <c r="F33" s="115">
        <f>ROUND((SUM(BE85:BE110)),  2)</f>
        <v>94731.07</v>
      </c>
      <c r="I33" s="116">
        <v>0.21</v>
      </c>
      <c r="J33" s="115">
        <f>ROUND(((SUM(BE85:BE110))*I33),  2)</f>
        <v>19893.52</v>
      </c>
      <c r="L33" s="52"/>
    </row>
    <row r="34" spans="2:12" s="53" customFormat="1" ht="14.45" hidden="1" customHeight="1">
      <c r="B34" s="52"/>
      <c r="E34" s="49" t="s">
        <v>87</v>
      </c>
      <c r="F34" s="115">
        <f>ROUND((SUM(BF85:BF110)),  2)</f>
        <v>0</v>
      </c>
      <c r="I34" s="116">
        <v>0.15</v>
      </c>
      <c r="J34" s="115">
        <f>ROUND(((SUM(BF85:BF110))*I34),  2)</f>
        <v>0</v>
      </c>
      <c r="L34" s="52"/>
    </row>
    <row r="35" spans="2:12" s="53" customFormat="1" ht="14.45" hidden="1" customHeight="1">
      <c r="B35" s="52"/>
      <c r="E35" s="49" t="s">
        <v>88</v>
      </c>
      <c r="F35" s="115">
        <f>ROUND((SUM(BG85:BG110)),  2)</f>
        <v>0</v>
      </c>
      <c r="I35" s="116">
        <v>0.21</v>
      </c>
      <c r="J35" s="115">
        <f>0</f>
        <v>0</v>
      </c>
      <c r="L35" s="52"/>
    </row>
    <row r="36" spans="2:12" s="53" customFormat="1" ht="14.45" hidden="1" customHeight="1">
      <c r="B36" s="52"/>
      <c r="E36" s="49" t="s">
        <v>89</v>
      </c>
      <c r="F36" s="115">
        <f>ROUND((SUM(BH85:BH110)),  2)</f>
        <v>0</v>
      </c>
      <c r="I36" s="116">
        <v>0.15</v>
      </c>
      <c r="J36" s="115">
        <f>0</f>
        <v>0</v>
      </c>
      <c r="L36" s="52"/>
    </row>
    <row r="37" spans="2:12" s="53" customFormat="1" ht="14.45" hidden="1" customHeight="1">
      <c r="B37" s="52"/>
      <c r="E37" s="49" t="s">
        <v>90</v>
      </c>
      <c r="F37" s="115">
        <f>ROUND((SUM(BI85:BI110)),  2)</f>
        <v>0</v>
      </c>
      <c r="I37" s="116">
        <v>0</v>
      </c>
      <c r="J37" s="115">
        <f>0</f>
        <v>0</v>
      </c>
      <c r="L37" s="52"/>
    </row>
    <row r="38" spans="2:12" s="53" customFormat="1" ht="6.95" hidden="1" customHeight="1">
      <c r="B38" s="52"/>
      <c r="L38" s="52"/>
    </row>
    <row r="39" spans="2:12" s="53" customFormat="1" ht="25.35" hidden="1" customHeight="1">
      <c r="B39" s="52"/>
      <c r="C39" s="117"/>
      <c r="D39" s="118" t="s">
        <v>91</v>
      </c>
      <c r="E39" s="78"/>
      <c r="F39" s="78"/>
      <c r="G39" s="119" t="s">
        <v>92</v>
      </c>
      <c r="H39" s="120" t="s">
        <v>93</v>
      </c>
      <c r="I39" s="78"/>
      <c r="J39" s="121">
        <f>SUM(J30:J37)</f>
        <v>114624.59000000001</v>
      </c>
      <c r="K39" s="122"/>
      <c r="L39" s="52"/>
    </row>
    <row r="40" spans="2:12" s="53" customFormat="1" ht="14.45" hidden="1" customHeight="1">
      <c r="B40" s="63"/>
      <c r="C40" s="64"/>
      <c r="D40" s="64"/>
      <c r="E40" s="64"/>
      <c r="F40" s="64"/>
      <c r="G40" s="64"/>
      <c r="H40" s="64"/>
      <c r="I40" s="64"/>
      <c r="J40" s="64"/>
      <c r="K40" s="64"/>
      <c r="L40" s="52"/>
    </row>
    <row r="41" spans="2:12" hidden="1"/>
    <row r="42" spans="2:12" hidden="1"/>
    <row r="43" spans="2:12" hidden="1"/>
    <row r="44" spans="2:12" s="53" customFormat="1" ht="6.95" hidden="1" customHeight="1">
      <c r="B44" s="65"/>
      <c r="C44" s="66"/>
      <c r="D44" s="66"/>
      <c r="E44" s="66"/>
      <c r="F44" s="66"/>
      <c r="G44" s="66"/>
      <c r="H44" s="66"/>
      <c r="I44" s="66"/>
      <c r="J44" s="66"/>
      <c r="K44" s="66"/>
      <c r="L44" s="52"/>
    </row>
    <row r="45" spans="2:12" s="53" customFormat="1" ht="24.95" hidden="1" customHeight="1">
      <c r="B45" s="52"/>
      <c r="C45" s="44" t="s">
        <v>186</v>
      </c>
      <c r="L45" s="52"/>
    </row>
    <row r="46" spans="2:12" s="53" customFormat="1" ht="6.95" hidden="1" customHeight="1">
      <c r="B46" s="52"/>
      <c r="L46" s="52"/>
    </row>
    <row r="47" spans="2:12" s="53" customFormat="1" ht="12" hidden="1" customHeight="1">
      <c r="B47" s="52"/>
      <c r="C47" s="49" t="s">
        <v>64</v>
      </c>
      <c r="L47" s="52"/>
    </row>
    <row r="48" spans="2:12" s="53" customFormat="1" ht="16.5" hidden="1" customHeight="1">
      <c r="B48" s="52"/>
      <c r="E48" s="281" t="str">
        <f>E7</f>
        <v>Stavební úpravy Zahradního domu Teplice - ZL</v>
      </c>
      <c r="F48" s="282"/>
      <c r="G48" s="282"/>
      <c r="H48" s="282"/>
      <c r="L48" s="52"/>
    </row>
    <row r="49" spans="2:47" s="53" customFormat="1" ht="12" hidden="1" customHeight="1">
      <c r="B49" s="52"/>
      <c r="C49" s="49" t="s">
        <v>184</v>
      </c>
      <c r="L49" s="52"/>
    </row>
    <row r="50" spans="2:47" s="53" customFormat="1" ht="16.5" hidden="1" customHeight="1">
      <c r="B50" s="52"/>
      <c r="E50" s="271" t="str">
        <f>E9</f>
        <v>ZL - 12 - změna podlahy - chodba 2 NP</v>
      </c>
      <c r="F50" s="283"/>
      <c r="G50" s="283"/>
      <c r="H50" s="283"/>
      <c r="L50" s="52"/>
    </row>
    <row r="51" spans="2:47" s="53" customFormat="1" ht="6.95" hidden="1" customHeight="1">
      <c r="B51" s="52"/>
      <c r="L51" s="52"/>
    </row>
    <row r="52" spans="2:47" s="53" customFormat="1" ht="12" hidden="1" customHeight="1">
      <c r="B52" s="52"/>
      <c r="C52" s="49" t="s">
        <v>68</v>
      </c>
      <c r="F52" s="47" t="str">
        <f>F12</f>
        <v xml:space="preserve"> </v>
      </c>
      <c r="I52" s="49" t="s">
        <v>70</v>
      </c>
      <c r="J52" s="73" t="str">
        <f>IF(J12="","",J12)</f>
        <v>22. 10. 2021</v>
      </c>
      <c r="L52" s="52"/>
    </row>
    <row r="53" spans="2:47" s="53" customFormat="1" ht="6.95" hidden="1" customHeight="1">
      <c r="B53" s="52"/>
      <c r="L53" s="52"/>
    </row>
    <row r="54" spans="2:47" s="53" customFormat="1" ht="15.2" hidden="1" customHeight="1">
      <c r="B54" s="52"/>
      <c r="C54" s="49" t="s">
        <v>72</v>
      </c>
      <c r="F54" s="47" t="str">
        <f>E15</f>
        <v xml:space="preserve"> </v>
      </c>
      <c r="I54" s="49" t="s">
        <v>76</v>
      </c>
      <c r="J54" s="50" t="str">
        <f>E21</f>
        <v xml:space="preserve"> </v>
      </c>
      <c r="L54" s="52"/>
    </row>
    <row r="55" spans="2:47" s="53" customFormat="1" ht="15.2" hidden="1" customHeight="1">
      <c r="B55" s="52"/>
      <c r="C55" s="49" t="s">
        <v>75</v>
      </c>
      <c r="F55" s="47" t="str">
        <f>IF(E18="","",E18)</f>
        <v>POHL cz, a.s.</v>
      </c>
      <c r="I55" s="49" t="s">
        <v>78</v>
      </c>
      <c r="J55" s="50" t="str">
        <f>E24</f>
        <v xml:space="preserve"> </v>
      </c>
      <c r="L55" s="52"/>
    </row>
    <row r="56" spans="2:47" s="53" customFormat="1" ht="10.35" hidden="1" customHeight="1">
      <c r="B56" s="52"/>
      <c r="L56" s="52"/>
    </row>
    <row r="57" spans="2:47" s="53" customFormat="1" ht="29.25" hidden="1" customHeight="1">
      <c r="B57" s="52"/>
      <c r="C57" s="123" t="s">
        <v>187</v>
      </c>
      <c r="D57" s="117"/>
      <c r="E57" s="117"/>
      <c r="F57" s="117"/>
      <c r="G57" s="117"/>
      <c r="H57" s="117"/>
      <c r="I57" s="117"/>
      <c r="J57" s="124" t="s">
        <v>188</v>
      </c>
      <c r="K57" s="117"/>
      <c r="L57" s="52"/>
    </row>
    <row r="58" spans="2:47" s="53" customFormat="1" ht="10.35" hidden="1" customHeight="1">
      <c r="B58" s="52"/>
      <c r="L58" s="52"/>
    </row>
    <row r="59" spans="2:47" s="53" customFormat="1" ht="22.9" hidden="1" customHeight="1">
      <c r="B59" s="52"/>
      <c r="C59" s="125" t="s">
        <v>113</v>
      </c>
      <c r="J59" s="88">
        <f>J85</f>
        <v>94731.07</v>
      </c>
      <c r="L59" s="52"/>
      <c r="AU59" s="40" t="s">
        <v>189</v>
      </c>
    </row>
    <row r="60" spans="2:47" s="127" customFormat="1" ht="24.95" hidden="1" customHeight="1">
      <c r="B60" s="126"/>
      <c r="D60" s="128" t="s">
        <v>190</v>
      </c>
      <c r="E60" s="129"/>
      <c r="F60" s="129"/>
      <c r="G60" s="129"/>
      <c r="H60" s="129"/>
      <c r="I60" s="129"/>
      <c r="J60" s="130">
        <f>J86</f>
        <v>27407.4</v>
      </c>
      <c r="L60" s="126"/>
    </row>
    <row r="61" spans="2:47" s="132" customFormat="1" ht="19.899999999999999" hidden="1" customHeight="1">
      <c r="B61" s="131"/>
      <c r="D61" s="133" t="s">
        <v>192</v>
      </c>
      <c r="E61" s="134"/>
      <c r="F61" s="134"/>
      <c r="G61" s="134"/>
      <c r="H61" s="134"/>
      <c r="I61" s="134"/>
      <c r="J61" s="135">
        <f>J87</f>
        <v>25893</v>
      </c>
      <c r="L61" s="131"/>
    </row>
    <row r="62" spans="2:47" s="132" customFormat="1" ht="19.899999999999999" hidden="1" customHeight="1">
      <c r="B62" s="131"/>
      <c r="D62" s="133" t="s">
        <v>344</v>
      </c>
      <c r="E62" s="134"/>
      <c r="F62" s="134"/>
      <c r="G62" s="134"/>
      <c r="H62" s="134"/>
      <c r="I62" s="134"/>
      <c r="J62" s="135">
        <f>J90</f>
        <v>1514.4</v>
      </c>
      <c r="L62" s="131"/>
    </row>
    <row r="63" spans="2:47" s="127" customFormat="1" ht="24.95" hidden="1" customHeight="1">
      <c r="B63" s="126"/>
      <c r="D63" s="128" t="s">
        <v>194</v>
      </c>
      <c r="E63" s="129"/>
      <c r="F63" s="129"/>
      <c r="G63" s="129"/>
      <c r="H63" s="129"/>
      <c r="I63" s="129"/>
      <c r="J63" s="130">
        <f>J92</f>
        <v>67323.67</v>
      </c>
      <c r="L63" s="126"/>
    </row>
    <row r="64" spans="2:47" s="132" customFormat="1" ht="19.899999999999999" hidden="1" customHeight="1">
      <c r="B64" s="131"/>
      <c r="D64" s="133" t="s">
        <v>598</v>
      </c>
      <c r="E64" s="134"/>
      <c r="F64" s="134"/>
      <c r="G64" s="134"/>
      <c r="H64" s="134"/>
      <c r="I64" s="134"/>
      <c r="J64" s="135">
        <f>J93</f>
        <v>1452.24</v>
      </c>
      <c r="L64" s="131"/>
    </row>
    <row r="65" spans="2:12" s="132" customFormat="1" ht="19.899999999999999" hidden="1" customHeight="1">
      <c r="B65" s="131"/>
      <c r="D65" s="133" t="s">
        <v>599</v>
      </c>
      <c r="E65" s="134"/>
      <c r="F65" s="134"/>
      <c r="G65" s="134"/>
      <c r="H65" s="134"/>
      <c r="I65" s="134"/>
      <c r="J65" s="135">
        <f>J101</f>
        <v>65871.429999999993</v>
      </c>
      <c r="L65" s="131"/>
    </row>
    <row r="66" spans="2:12" s="53" customFormat="1" ht="21.75" hidden="1" customHeight="1">
      <c r="B66" s="52"/>
      <c r="L66" s="52"/>
    </row>
    <row r="67" spans="2:12" s="53" customFormat="1" ht="6.95" hidden="1" customHeight="1">
      <c r="B67" s="63"/>
      <c r="C67" s="64"/>
      <c r="D67" s="64"/>
      <c r="E67" s="64"/>
      <c r="F67" s="64"/>
      <c r="G67" s="64"/>
      <c r="H67" s="64"/>
      <c r="I67" s="64"/>
      <c r="J67" s="64"/>
      <c r="K67" s="64"/>
      <c r="L67" s="52"/>
    </row>
    <row r="68" spans="2:12" hidden="1"/>
    <row r="69" spans="2:12" hidden="1"/>
    <row r="70" spans="2:12" hidden="1"/>
    <row r="71" spans="2:12" s="53" customFormat="1" ht="6.95" customHeight="1">
      <c r="B71" s="65"/>
      <c r="C71" s="66"/>
      <c r="D71" s="66"/>
      <c r="E71" s="66"/>
      <c r="F71" s="66"/>
      <c r="G71" s="66"/>
      <c r="H71" s="66"/>
      <c r="I71" s="66"/>
      <c r="J71" s="66"/>
      <c r="K71" s="66"/>
      <c r="L71" s="52"/>
    </row>
    <row r="72" spans="2:12" s="53" customFormat="1" ht="24.95" customHeight="1">
      <c r="B72" s="52"/>
      <c r="C72" s="44" t="s">
        <v>197</v>
      </c>
      <c r="L72" s="52"/>
    </row>
    <row r="73" spans="2:12" s="53" customFormat="1" ht="6.95" customHeight="1">
      <c r="B73" s="52"/>
      <c r="L73" s="52"/>
    </row>
    <row r="74" spans="2:12" s="53" customFormat="1" ht="12" customHeight="1">
      <c r="B74" s="52"/>
      <c r="C74" s="49" t="s">
        <v>64</v>
      </c>
      <c r="L74" s="52"/>
    </row>
    <row r="75" spans="2:12" s="53" customFormat="1" ht="16.5" customHeight="1">
      <c r="B75" s="52"/>
      <c r="E75" s="281" t="str">
        <f>E7</f>
        <v>Stavební úpravy Zahradního domu Teplice - ZL</v>
      </c>
      <c r="F75" s="282"/>
      <c r="G75" s="282"/>
      <c r="H75" s="282"/>
      <c r="L75" s="52"/>
    </row>
    <row r="76" spans="2:12" s="53" customFormat="1" ht="12" customHeight="1">
      <c r="B76" s="52"/>
      <c r="C76" s="49" t="s">
        <v>184</v>
      </c>
      <c r="L76" s="52"/>
    </row>
    <row r="77" spans="2:12" s="53" customFormat="1" ht="16.5" customHeight="1">
      <c r="B77" s="52"/>
      <c r="E77" s="271" t="str">
        <f>E9</f>
        <v>ZL - 12 - změna podlahy - chodba 2 NP</v>
      </c>
      <c r="F77" s="283"/>
      <c r="G77" s="283"/>
      <c r="H77" s="283"/>
      <c r="L77" s="52"/>
    </row>
    <row r="78" spans="2:12" s="53" customFormat="1" ht="6.95" customHeight="1">
      <c r="B78" s="52"/>
      <c r="L78" s="52"/>
    </row>
    <row r="79" spans="2:12" s="53" customFormat="1" ht="12" customHeight="1">
      <c r="B79" s="52"/>
      <c r="C79" s="49" t="s">
        <v>68</v>
      </c>
      <c r="F79" s="47" t="str">
        <f>F12</f>
        <v xml:space="preserve"> </v>
      </c>
      <c r="I79" s="49" t="s">
        <v>70</v>
      </c>
      <c r="J79" s="73" t="str">
        <f>IF(J12="","",J12)</f>
        <v>22. 10. 2021</v>
      </c>
      <c r="L79" s="52"/>
    </row>
    <row r="80" spans="2:12" s="53" customFormat="1" ht="6.95" customHeight="1">
      <c r="B80" s="52"/>
      <c r="L80" s="52"/>
    </row>
    <row r="81" spans="2:65" s="53" customFormat="1" ht="15.2" customHeight="1">
      <c r="B81" s="52"/>
      <c r="C81" s="49" t="s">
        <v>72</v>
      </c>
      <c r="F81" s="47" t="str">
        <f>E15</f>
        <v xml:space="preserve"> </v>
      </c>
      <c r="I81" s="49" t="s">
        <v>76</v>
      </c>
      <c r="J81" s="50" t="str">
        <f>E21</f>
        <v xml:space="preserve"> </v>
      </c>
      <c r="L81" s="52"/>
    </row>
    <row r="82" spans="2:65" s="53" customFormat="1" ht="15.2" customHeight="1">
      <c r="B82" s="52"/>
      <c r="C82" s="49" t="s">
        <v>75</v>
      </c>
      <c r="F82" s="47" t="str">
        <f>IF(E18="","",E18)</f>
        <v>POHL cz, a.s.</v>
      </c>
      <c r="I82" s="49" t="s">
        <v>78</v>
      </c>
      <c r="J82" s="50" t="str">
        <f>E24</f>
        <v xml:space="preserve"> </v>
      </c>
      <c r="L82" s="52"/>
    </row>
    <row r="83" spans="2:65" s="53" customFormat="1" ht="10.35" customHeight="1">
      <c r="B83" s="52"/>
      <c r="L83" s="52"/>
    </row>
    <row r="84" spans="2:65" s="141" customFormat="1" ht="29.25" customHeight="1">
      <c r="B84" s="136"/>
      <c r="C84" s="137" t="s">
        <v>198</v>
      </c>
      <c r="D84" s="138" t="s">
        <v>100</v>
      </c>
      <c r="E84" s="138" t="s">
        <v>96</v>
      </c>
      <c r="F84" s="138" t="s">
        <v>97</v>
      </c>
      <c r="G84" s="138" t="s">
        <v>199</v>
      </c>
      <c r="H84" s="138" t="s">
        <v>200</v>
      </c>
      <c r="I84" s="138" t="s">
        <v>201</v>
      </c>
      <c r="J84" s="139" t="s">
        <v>188</v>
      </c>
      <c r="K84" s="140" t="s">
        <v>202</v>
      </c>
      <c r="L84" s="136"/>
      <c r="M84" s="80" t="s">
        <v>52</v>
      </c>
      <c r="N84" s="81" t="s">
        <v>85</v>
      </c>
      <c r="O84" s="81" t="s">
        <v>203</v>
      </c>
      <c r="P84" s="81" t="s">
        <v>204</v>
      </c>
      <c r="Q84" s="81" t="s">
        <v>205</v>
      </c>
      <c r="R84" s="81" t="s">
        <v>206</v>
      </c>
      <c r="S84" s="81" t="s">
        <v>207</v>
      </c>
      <c r="T84" s="82" t="s">
        <v>208</v>
      </c>
    </row>
    <row r="85" spans="2:65" s="53" customFormat="1" ht="22.9" customHeight="1">
      <c r="B85" s="52"/>
      <c r="C85" s="86" t="s">
        <v>209</v>
      </c>
      <c r="J85" s="142">
        <f>BK85</f>
        <v>94731.07</v>
      </c>
      <c r="L85" s="52"/>
      <c r="M85" s="83"/>
      <c r="N85" s="74"/>
      <c r="O85" s="74"/>
      <c r="P85" s="143">
        <f>P86+P92</f>
        <v>16.869299999999999</v>
      </c>
      <c r="Q85" s="74"/>
      <c r="R85" s="143">
        <f>R86+R92</f>
        <v>1.25874</v>
      </c>
      <c r="S85" s="74"/>
      <c r="T85" s="144">
        <f>T86+T92</f>
        <v>5.3010000000000002E-2</v>
      </c>
      <c r="AT85" s="40" t="s">
        <v>114</v>
      </c>
      <c r="AU85" s="40" t="s">
        <v>189</v>
      </c>
      <c r="BK85" s="145">
        <f>BK86+BK92</f>
        <v>94731.07</v>
      </c>
    </row>
    <row r="86" spans="2:65" s="147" customFormat="1" ht="25.9" customHeight="1">
      <c r="B86" s="146"/>
      <c r="D86" s="148" t="s">
        <v>114</v>
      </c>
      <c r="E86" s="149" t="s">
        <v>210</v>
      </c>
      <c r="F86" s="149" t="s">
        <v>211</v>
      </c>
      <c r="J86" s="150">
        <f>BK86</f>
        <v>27407.4</v>
      </c>
      <c r="L86" s="146"/>
      <c r="M86" s="151"/>
      <c r="P86" s="152">
        <f>P87+P90</f>
        <v>6.6149999999999993</v>
      </c>
      <c r="R86" s="152">
        <f>R87+R90</f>
        <v>1.1566799999999999</v>
      </c>
      <c r="T86" s="153">
        <f>T87+T90</f>
        <v>0</v>
      </c>
      <c r="AR86" s="148" t="s">
        <v>123</v>
      </c>
      <c r="AT86" s="154" t="s">
        <v>114</v>
      </c>
      <c r="AU86" s="154" t="s">
        <v>115</v>
      </c>
      <c r="AY86" s="148" t="s">
        <v>212</v>
      </c>
      <c r="BK86" s="155">
        <f>BK87+BK90</f>
        <v>27407.4</v>
      </c>
    </row>
    <row r="87" spans="2:65" s="147" customFormat="1" ht="22.9" customHeight="1">
      <c r="B87" s="146"/>
      <c r="D87" s="148" t="s">
        <v>114</v>
      </c>
      <c r="E87" s="156" t="s">
        <v>236</v>
      </c>
      <c r="F87" s="156" t="s">
        <v>237</v>
      </c>
      <c r="J87" s="157">
        <f>BK87</f>
        <v>25893</v>
      </c>
      <c r="L87" s="146"/>
      <c r="M87" s="151"/>
      <c r="P87" s="152">
        <f>SUM(P88:P89)</f>
        <v>6.6149999999999993</v>
      </c>
      <c r="R87" s="152">
        <f>SUM(R88:R89)</f>
        <v>1.1566799999999999</v>
      </c>
      <c r="T87" s="153">
        <f>SUM(T88:T89)</f>
        <v>0</v>
      </c>
      <c r="AR87" s="148" t="s">
        <v>123</v>
      </c>
      <c r="AT87" s="154" t="s">
        <v>114</v>
      </c>
      <c r="AU87" s="154" t="s">
        <v>123</v>
      </c>
      <c r="AY87" s="148" t="s">
        <v>212</v>
      </c>
      <c r="BK87" s="155">
        <f>SUM(BK88:BK89)</f>
        <v>25893</v>
      </c>
    </row>
    <row r="88" spans="2:65" s="53" customFormat="1" ht="24.2" customHeight="1">
      <c r="B88" s="158"/>
      <c r="C88" s="159" t="s">
        <v>123</v>
      </c>
      <c r="D88" s="159" t="s">
        <v>215</v>
      </c>
      <c r="E88" s="160" t="s">
        <v>600</v>
      </c>
      <c r="F88" s="161" t="s">
        <v>601</v>
      </c>
      <c r="G88" s="162" t="s">
        <v>218</v>
      </c>
      <c r="H88" s="163">
        <v>18.899999999999999</v>
      </c>
      <c r="I88" s="164">
        <v>1370</v>
      </c>
      <c r="J88" s="164">
        <f>ROUND(I88*H88,2)</f>
        <v>25893</v>
      </c>
      <c r="K88" s="165"/>
      <c r="L88" s="52"/>
      <c r="M88" s="166" t="s">
        <v>52</v>
      </c>
      <c r="N88" s="167" t="s">
        <v>86</v>
      </c>
      <c r="O88" s="168">
        <v>0.35</v>
      </c>
      <c r="P88" s="168">
        <f>O88*H88</f>
        <v>6.6149999999999993</v>
      </c>
      <c r="Q88" s="168">
        <v>6.1199999999999997E-2</v>
      </c>
      <c r="R88" s="168">
        <f>Q88*H88</f>
        <v>1.1566799999999999</v>
      </c>
      <c r="S88" s="168">
        <v>0</v>
      </c>
      <c r="T88" s="169">
        <f>S88*H88</f>
        <v>0</v>
      </c>
      <c r="AR88" s="170" t="s">
        <v>219</v>
      </c>
      <c r="AT88" s="170" t="s">
        <v>215</v>
      </c>
      <c r="AU88" s="170" t="s">
        <v>125</v>
      </c>
      <c r="AY88" s="40" t="s">
        <v>212</v>
      </c>
      <c r="BE88" s="171">
        <f>IF(N88="základní",J88,0)</f>
        <v>25893</v>
      </c>
      <c r="BF88" s="171">
        <f>IF(N88="snížená",J88,0)</f>
        <v>0</v>
      </c>
      <c r="BG88" s="171">
        <f>IF(N88="zákl. přenesená",J88,0)</f>
        <v>0</v>
      </c>
      <c r="BH88" s="171">
        <f>IF(N88="sníž. přenesená",J88,0)</f>
        <v>0</v>
      </c>
      <c r="BI88" s="171">
        <f>IF(N88="nulová",J88,0)</f>
        <v>0</v>
      </c>
      <c r="BJ88" s="40" t="s">
        <v>123</v>
      </c>
      <c r="BK88" s="171">
        <f>ROUND(I88*H88,2)</f>
        <v>25893</v>
      </c>
      <c r="BL88" s="40" t="s">
        <v>219</v>
      </c>
      <c r="BM88" s="170" t="s">
        <v>602</v>
      </c>
    </row>
    <row r="89" spans="2:65" s="53" customFormat="1">
      <c r="B89" s="52"/>
      <c r="D89" s="172" t="s">
        <v>224</v>
      </c>
      <c r="F89" s="173" t="s">
        <v>603</v>
      </c>
      <c r="L89" s="52"/>
      <c r="M89" s="174"/>
      <c r="T89" s="77"/>
      <c r="AT89" s="40" t="s">
        <v>224</v>
      </c>
      <c r="AU89" s="40" t="s">
        <v>125</v>
      </c>
    </row>
    <row r="90" spans="2:65" s="147" customFormat="1" ht="22.9" customHeight="1">
      <c r="B90" s="146"/>
      <c r="D90" s="148" t="s">
        <v>114</v>
      </c>
      <c r="E90" s="156" t="s">
        <v>358</v>
      </c>
      <c r="F90" s="156" t="s">
        <v>359</v>
      </c>
      <c r="J90" s="157">
        <f>BK90</f>
        <v>1514.4</v>
      </c>
      <c r="L90" s="146"/>
      <c r="M90" s="151"/>
      <c r="P90" s="152">
        <f>P91</f>
        <v>0</v>
      </c>
      <c r="R90" s="152">
        <f>R91</f>
        <v>0</v>
      </c>
      <c r="T90" s="153">
        <f>T91</f>
        <v>0</v>
      </c>
      <c r="AR90" s="148" t="s">
        <v>123</v>
      </c>
      <c r="AT90" s="154" t="s">
        <v>114</v>
      </c>
      <c r="AU90" s="154" t="s">
        <v>123</v>
      </c>
      <c r="AY90" s="148" t="s">
        <v>212</v>
      </c>
      <c r="BK90" s="155">
        <f>BK91</f>
        <v>1514.4</v>
      </c>
    </row>
    <row r="91" spans="2:65" s="53" customFormat="1" ht="55.5" customHeight="1">
      <c r="B91" s="158"/>
      <c r="C91" s="159" t="s">
        <v>125</v>
      </c>
      <c r="D91" s="159" t="s">
        <v>215</v>
      </c>
      <c r="E91" s="160" t="s">
        <v>360</v>
      </c>
      <c r="F91" s="161" t="s">
        <v>361</v>
      </c>
      <c r="G91" s="162" t="s">
        <v>362</v>
      </c>
      <c r="H91" s="163">
        <v>1.157</v>
      </c>
      <c r="I91" s="164">
        <v>1308.9000000000001</v>
      </c>
      <c r="J91" s="164">
        <f>ROUND(I91*H91,2)</f>
        <v>1514.4</v>
      </c>
      <c r="K91" s="165"/>
      <c r="L91" s="52"/>
      <c r="M91" s="166" t="s">
        <v>52</v>
      </c>
      <c r="N91" s="167" t="s">
        <v>86</v>
      </c>
      <c r="O91" s="168">
        <v>0</v>
      </c>
      <c r="P91" s="168">
        <f>O91*H91</f>
        <v>0</v>
      </c>
      <c r="Q91" s="168">
        <v>0</v>
      </c>
      <c r="R91" s="168">
        <f>Q91*H91</f>
        <v>0</v>
      </c>
      <c r="S91" s="168">
        <v>0</v>
      </c>
      <c r="T91" s="169">
        <f>S91*H91</f>
        <v>0</v>
      </c>
      <c r="AR91" s="170" t="s">
        <v>219</v>
      </c>
      <c r="AT91" s="170" t="s">
        <v>215</v>
      </c>
      <c r="AU91" s="170" t="s">
        <v>125</v>
      </c>
      <c r="AY91" s="40" t="s">
        <v>212</v>
      </c>
      <c r="BE91" s="171">
        <f>IF(N91="základní",J91,0)</f>
        <v>1514.4</v>
      </c>
      <c r="BF91" s="171">
        <f>IF(N91="snížená",J91,0)</f>
        <v>0</v>
      </c>
      <c r="BG91" s="171">
        <f>IF(N91="zákl. přenesená",J91,0)</f>
        <v>0</v>
      </c>
      <c r="BH91" s="171">
        <f>IF(N91="sníž. přenesená",J91,0)</f>
        <v>0</v>
      </c>
      <c r="BI91" s="171">
        <f>IF(N91="nulová",J91,0)</f>
        <v>0</v>
      </c>
      <c r="BJ91" s="40" t="s">
        <v>123</v>
      </c>
      <c r="BK91" s="171">
        <f>ROUND(I91*H91,2)</f>
        <v>1514.4</v>
      </c>
      <c r="BL91" s="40" t="s">
        <v>219</v>
      </c>
      <c r="BM91" s="170" t="s">
        <v>604</v>
      </c>
    </row>
    <row r="92" spans="2:65" s="147" customFormat="1" ht="25.9" customHeight="1">
      <c r="B92" s="146"/>
      <c r="D92" s="148" t="s">
        <v>114</v>
      </c>
      <c r="E92" s="149" t="s">
        <v>248</v>
      </c>
      <c r="F92" s="149" t="s">
        <v>249</v>
      </c>
      <c r="J92" s="150">
        <f>BK92</f>
        <v>67323.67</v>
      </c>
      <c r="L92" s="146"/>
      <c r="M92" s="151"/>
      <c r="P92" s="152">
        <f>P93+P101</f>
        <v>10.254299999999999</v>
      </c>
      <c r="R92" s="152">
        <f>R93+R101</f>
        <v>0.10206</v>
      </c>
      <c r="T92" s="153">
        <f>T93+T101</f>
        <v>5.3010000000000002E-2</v>
      </c>
      <c r="AR92" s="148" t="s">
        <v>125</v>
      </c>
      <c r="AT92" s="154" t="s">
        <v>114</v>
      </c>
      <c r="AU92" s="154" t="s">
        <v>115</v>
      </c>
      <c r="AY92" s="148" t="s">
        <v>212</v>
      </c>
      <c r="BK92" s="155">
        <f>BK93+BK101</f>
        <v>67323.67</v>
      </c>
    </row>
    <row r="93" spans="2:65" s="147" customFormat="1" ht="22.9" customHeight="1">
      <c r="B93" s="146"/>
      <c r="D93" s="148" t="s">
        <v>114</v>
      </c>
      <c r="E93" s="156" t="s">
        <v>605</v>
      </c>
      <c r="F93" s="156" t="s">
        <v>606</v>
      </c>
      <c r="J93" s="157">
        <f>BK93</f>
        <v>1452.24</v>
      </c>
      <c r="L93" s="146"/>
      <c r="M93" s="151"/>
      <c r="P93" s="152">
        <f>SUM(P94:P100)</f>
        <v>2.6564999999999999</v>
      </c>
      <c r="R93" s="152">
        <f>SUM(R94:R100)</f>
        <v>0</v>
      </c>
      <c r="T93" s="153">
        <f>SUM(T94:T100)</f>
        <v>5.3010000000000002E-2</v>
      </c>
      <c r="AR93" s="148" t="s">
        <v>125</v>
      </c>
      <c r="AT93" s="154" t="s">
        <v>114</v>
      </c>
      <c r="AU93" s="154" t="s">
        <v>123</v>
      </c>
      <c r="AY93" s="148" t="s">
        <v>212</v>
      </c>
      <c r="BK93" s="155">
        <f>SUM(BK94:BK100)</f>
        <v>1452.24</v>
      </c>
    </row>
    <row r="94" spans="2:65" s="53" customFormat="1" ht="24.2" customHeight="1">
      <c r="B94" s="158"/>
      <c r="C94" s="159" t="s">
        <v>213</v>
      </c>
      <c r="D94" s="159" t="s">
        <v>215</v>
      </c>
      <c r="E94" s="160" t="s">
        <v>607</v>
      </c>
      <c r="F94" s="161" t="s">
        <v>608</v>
      </c>
      <c r="G94" s="162" t="s">
        <v>218</v>
      </c>
      <c r="H94" s="163">
        <v>18.899999999999999</v>
      </c>
      <c r="I94" s="164">
        <v>61.6</v>
      </c>
      <c r="J94" s="164">
        <f>ROUND(I94*H94,2)</f>
        <v>1164.24</v>
      </c>
      <c r="K94" s="165"/>
      <c r="L94" s="52"/>
      <c r="M94" s="166" t="s">
        <v>52</v>
      </c>
      <c r="N94" s="167" t="s">
        <v>86</v>
      </c>
      <c r="O94" s="168">
        <v>0.105</v>
      </c>
      <c r="P94" s="168">
        <f>O94*H94</f>
        <v>1.9844999999999997</v>
      </c>
      <c r="Q94" s="168">
        <v>0</v>
      </c>
      <c r="R94" s="168">
        <f>Q94*H94</f>
        <v>0</v>
      </c>
      <c r="S94" s="168">
        <v>2.5000000000000001E-3</v>
      </c>
      <c r="T94" s="169">
        <f>S94*H94</f>
        <v>4.725E-2</v>
      </c>
      <c r="AR94" s="170" t="s">
        <v>255</v>
      </c>
      <c r="AT94" s="170" t="s">
        <v>215</v>
      </c>
      <c r="AU94" s="170" t="s">
        <v>125</v>
      </c>
      <c r="AY94" s="40" t="s">
        <v>212</v>
      </c>
      <c r="BE94" s="171">
        <f>IF(N94="základní",J94,0)</f>
        <v>1164.24</v>
      </c>
      <c r="BF94" s="171">
        <f>IF(N94="snížená",J94,0)</f>
        <v>0</v>
      </c>
      <c r="BG94" s="171">
        <f>IF(N94="zákl. přenesená",J94,0)</f>
        <v>0</v>
      </c>
      <c r="BH94" s="171">
        <f>IF(N94="sníž. přenesená",J94,0)</f>
        <v>0</v>
      </c>
      <c r="BI94" s="171">
        <f>IF(N94="nulová",J94,0)</f>
        <v>0</v>
      </c>
      <c r="BJ94" s="40" t="s">
        <v>123</v>
      </c>
      <c r="BK94" s="171">
        <f>ROUND(I94*H94,2)</f>
        <v>1164.24</v>
      </c>
      <c r="BL94" s="40" t="s">
        <v>255</v>
      </c>
      <c r="BM94" s="170" t="s">
        <v>609</v>
      </c>
    </row>
    <row r="95" spans="2:65" s="53" customFormat="1">
      <c r="B95" s="52"/>
      <c r="D95" s="172" t="s">
        <v>224</v>
      </c>
      <c r="F95" s="173" t="s">
        <v>610</v>
      </c>
      <c r="L95" s="52"/>
      <c r="M95" s="174"/>
      <c r="T95" s="77"/>
      <c r="AT95" s="40" t="s">
        <v>224</v>
      </c>
      <c r="AU95" s="40" t="s">
        <v>125</v>
      </c>
    </row>
    <row r="96" spans="2:65" s="198" customFormat="1">
      <c r="B96" s="197"/>
      <c r="D96" s="177" t="s">
        <v>226</v>
      </c>
      <c r="E96" s="199" t="s">
        <v>52</v>
      </c>
      <c r="F96" s="200" t="s">
        <v>611</v>
      </c>
      <c r="H96" s="199" t="s">
        <v>52</v>
      </c>
      <c r="L96" s="197"/>
      <c r="M96" s="201"/>
      <c r="T96" s="202"/>
      <c r="AT96" s="199" t="s">
        <v>226</v>
      </c>
      <c r="AU96" s="199" t="s">
        <v>125</v>
      </c>
      <c r="AV96" s="198" t="s">
        <v>123</v>
      </c>
      <c r="AW96" s="198" t="s">
        <v>77</v>
      </c>
      <c r="AX96" s="198" t="s">
        <v>115</v>
      </c>
      <c r="AY96" s="199" t="s">
        <v>212</v>
      </c>
    </row>
    <row r="97" spans="2:65" s="176" customFormat="1">
      <c r="B97" s="175"/>
      <c r="D97" s="177" t="s">
        <v>226</v>
      </c>
      <c r="E97" s="178" t="s">
        <v>52</v>
      </c>
      <c r="F97" s="179" t="s">
        <v>612</v>
      </c>
      <c r="H97" s="180">
        <v>18.899999999999999</v>
      </c>
      <c r="L97" s="175"/>
      <c r="M97" s="181"/>
      <c r="T97" s="182"/>
      <c r="AT97" s="178" t="s">
        <v>226</v>
      </c>
      <c r="AU97" s="178" t="s">
        <v>125</v>
      </c>
      <c r="AV97" s="176" t="s">
        <v>125</v>
      </c>
      <c r="AW97" s="176" t="s">
        <v>77</v>
      </c>
      <c r="AX97" s="176" t="s">
        <v>123</v>
      </c>
      <c r="AY97" s="178" t="s">
        <v>212</v>
      </c>
    </row>
    <row r="98" spans="2:65" s="53" customFormat="1" ht="21.75" customHeight="1">
      <c r="B98" s="158"/>
      <c r="C98" s="159" t="s">
        <v>219</v>
      </c>
      <c r="D98" s="159" t="s">
        <v>215</v>
      </c>
      <c r="E98" s="160" t="s">
        <v>613</v>
      </c>
      <c r="F98" s="161" t="s">
        <v>614</v>
      </c>
      <c r="G98" s="162" t="s">
        <v>234</v>
      </c>
      <c r="H98" s="163">
        <v>19.2</v>
      </c>
      <c r="I98" s="164">
        <v>15</v>
      </c>
      <c r="J98" s="164">
        <f>ROUND(I98*H98,2)</f>
        <v>288</v>
      </c>
      <c r="K98" s="165"/>
      <c r="L98" s="52"/>
      <c r="M98" s="166" t="s">
        <v>52</v>
      </c>
      <c r="N98" s="167" t="s">
        <v>86</v>
      </c>
      <c r="O98" s="168">
        <v>3.5000000000000003E-2</v>
      </c>
      <c r="P98" s="168">
        <f>O98*H98</f>
        <v>0.67200000000000004</v>
      </c>
      <c r="Q98" s="168">
        <v>0</v>
      </c>
      <c r="R98" s="168">
        <f>Q98*H98</f>
        <v>0</v>
      </c>
      <c r="S98" s="168">
        <v>2.9999999999999997E-4</v>
      </c>
      <c r="T98" s="169">
        <f>S98*H98</f>
        <v>5.7599999999999995E-3</v>
      </c>
      <c r="AR98" s="170" t="s">
        <v>255</v>
      </c>
      <c r="AT98" s="170" t="s">
        <v>215</v>
      </c>
      <c r="AU98" s="170" t="s">
        <v>125</v>
      </c>
      <c r="AY98" s="40" t="s">
        <v>212</v>
      </c>
      <c r="BE98" s="171">
        <f>IF(N98="základní",J98,0)</f>
        <v>288</v>
      </c>
      <c r="BF98" s="171">
        <f>IF(N98="snížená",J98,0)</f>
        <v>0</v>
      </c>
      <c r="BG98" s="171">
        <f>IF(N98="zákl. přenesená",J98,0)</f>
        <v>0</v>
      </c>
      <c r="BH98" s="171">
        <f>IF(N98="sníž. přenesená",J98,0)</f>
        <v>0</v>
      </c>
      <c r="BI98" s="171">
        <f>IF(N98="nulová",J98,0)</f>
        <v>0</v>
      </c>
      <c r="BJ98" s="40" t="s">
        <v>123</v>
      </c>
      <c r="BK98" s="171">
        <f>ROUND(I98*H98,2)</f>
        <v>288</v>
      </c>
      <c r="BL98" s="40" t="s">
        <v>255</v>
      </c>
      <c r="BM98" s="170" t="s">
        <v>615</v>
      </c>
    </row>
    <row r="99" spans="2:65" s="53" customFormat="1">
      <c r="B99" s="52"/>
      <c r="D99" s="172" t="s">
        <v>224</v>
      </c>
      <c r="F99" s="173" t="s">
        <v>616</v>
      </c>
      <c r="L99" s="52"/>
      <c r="M99" s="174"/>
      <c r="T99" s="77"/>
      <c r="AT99" s="40" t="s">
        <v>224</v>
      </c>
      <c r="AU99" s="40" t="s">
        <v>125</v>
      </c>
    </row>
    <row r="100" spans="2:65" s="176" customFormat="1">
      <c r="B100" s="175"/>
      <c r="D100" s="177" t="s">
        <v>226</v>
      </c>
      <c r="E100" s="178" t="s">
        <v>52</v>
      </c>
      <c r="F100" s="179" t="s">
        <v>617</v>
      </c>
      <c r="H100" s="180">
        <v>19.2</v>
      </c>
      <c r="L100" s="175"/>
      <c r="M100" s="181"/>
      <c r="T100" s="182"/>
      <c r="AT100" s="178" t="s">
        <v>226</v>
      </c>
      <c r="AU100" s="178" t="s">
        <v>125</v>
      </c>
      <c r="AV100" s="176" t="s">
        <v>125</v>
      </c>
      <c r="AW100" s="176" t="s">
        <v>77</v>
      </c>
      <c r="AX100" s="176" t="s">
        <v>123</v>
      </c>
      <c r="AY100" s="178" t="s">
        <v>212</v>
      </c>
    </row>
    <row r="101" spans="2:65" s="147" customFormat="1" ht="22.9" customHeight="1">
      <c r="B101" s="146"/>
      <c r="D101" s="148" t="s">
        <v>114</v>
      </c>
      <c r="E101" s="156" t="s">
        <v>618</v>
      </c>
      <c r="F101" s="156" t="s">
        <v>619</v>
      </c>
      <c r="J101" s="157">
        <f>BK101</f>
        <v>65871.429999999993</v>
      </c>
      <c r="L101" s="146"/>
      <c r="M101" s="151"/>
      <c r="P101" s="152">
        <f>SUM(P102:P110)</f>
        <v>7.5977999999999994</v>
      </c>
      <c r="R101" s="152">
        <f>SUM(R102:R110)</f>
        <v>0.10206</v>
      </c>
      <c r="T101" s="153">
        <f>SUM(T102:T110)</f>
        <v>0</v>
      </c>
      <c r="AR101" s="148" t="s">
        <v>125</v>
      </c>
      <c r="AT101" s="154" t="s">
        <v>114</v>
      </c>
      <c r="AU101" s="154" t="s">
        <v>123</v>
      </c>
      <c r="AY101" s="148" t="s">
        <v>212</v>
      </c>
      <c r="BK101" s="155">
        <f>SUM(BK102:BK110)</f>
        <v>65871.429999999993</v>
      </c>
    </row>
    <row r="102" spans="2:65" s="53" customFormat="1" ht="24.2" customHeight="1">
      <c r="B102" s="158"/>
      <c r="C102" s="159" t="s">
        <v>238</v>
      </c>
      <c r="D102" s="159" t="s">
        <v>215</v>
      </c>
      <c r="E102" s="160" t="s">
        <v>620</v>
      </c>
      <c r="F102" s="161" t="s">
        <v>621</v>
      </c>
      <c r="G102" s="162" t="s">
        <v>218</v>
      </c>
      <c r="H102" s="163">
        <v>18.899999999999999</v>
      </c>
      <c r="I102" s="164">
        <v>2.8</v>
      </c>
      <c r="J102" s="164">
        <f>ROUND(I102*H102,2)</f>
        <v>52.92</v>
      </c>
      <c r="K102" s="165"/>
      <c r="L102" s="52"/>
      <c r="M102" s="166" t="s">
        <v>52</v>
      </c>
      <c r="N102" s="167" t="s">
        <v>86</v>
      </c>
      <c r="O102" s="168">
        <v>0.01</v>
      </c>
      <c r="P102" s="168">
        <f>O102*H102</f>
        <v>0.189</v>
      </c>
      <c r="Q102" s="168">
        <v>0</v>
      </c>
      <c r="R102" s="168">
        <f>Q102*H102</f>
        <v>0</v>
      </c>
      <c r="S102" s="168">
        <v>0</v>
      </c>
      <c r="T102" s="169">
        <f>S102*H102</f>
        <v>0</v>
      </c>
      <c r="AR102" s="170" t="s">
        <v>255</v>
      </c>
      <c r="AT102" s="170" t="s">
        <v>215</v>
      </c>
      <c r="AU102" s="170" t="s">
        <v>125</v>
      </c>
      <c r="AY102" s="40" t="s">
        <v>212</v>
      </c>
      <c r="BE102" s="171">
        <f>IF(N102="základní",J102,0)</f>
        <v>52.92</v>
      </c>
      <c r="BF102" s="171">
        <f>IF(N102="snížená",J102,0)</f>
        <v>0</v>
      </c>
      <c r="BG102" s="171">
        <f>IF(N102="zákl. přenesená",J102,0)</f>
        <v>0</v>
      </c>
      <c r="BH102" s="171">
        <f>IF(N102="sníž. přenesená",J102,0)</f>
        <v>0</v>
      </c>
      <c r="BI102" s="171">
        <f>IF(N102="nulová",J102,0)</f>
        <v>0</v>
      </c>
      <c r="BJ102" s="40" t="s">
        <v>123</v>
      </c>
      <c r="BK102" s="171">
        <f>ROUND(I102*H102,2)</f>
        <v>52.92</v>
      </c>
      <c r="BL102" s="40" t="s">
        <v>255</v>
      </c>
      <c r="BM102" s="170" t="s">
        <v>622</v>
      </c>
    </row>
    <row r="103" spans="2:65" s="53" customFormat="1">
      <c r="B103" s="52"/>
      <c r="D103" s="172" t="s">
        <v>224</v>
      </c>
      <c r="F103" s="173" t="s">
        <v>623</v>
      </c>
      <c r="L103" s="52"/>
      <c r="M103" s="174"/>
      <c r="T103" s="77"/>
      <c r="AT103" s="40" t="s">
        <v>224</v>
      </c>
      <c r="AU103" s="40" t="s">
        <v>125</v>
      </c>
    </row>
    <row r="104" spans="2:65" s="176" customFormat="1">
      <c r="B104" s="175"/>
      <c r="D104" s="177" t="s">
        <v>226</v>
      </c>
      <c r="E104" s="178" t="s">
        <v>52</v>
      </c>
      <c r="F104" s="179" t="s">
        <v>612</v>
      </c>
      <c r="H104" s="180">
        <v>18.899999999999999</v>
      </c>
      <c r="L104" s="175"/>
      <c r="M104" s="181"/>
      <c r="T104" s="182"/>
      <c r="AT104" s="178" t="s">
        <v>226</v>
      </c>
      <c r="AU104" s="178" t="s">
        <v>125</v>
      </c>
      <c r="AV104" s="176" t="s">
        <v>125</v>
      </c>
      <c r="AW104" s="176" t="s">
        <v>77</v>
      </c>
      <c r="AX104" s="176" t="s">
        <v>123</v>
      </c>
      <c r="AY104" s="178" t="s">
        <v>212</v>
      </c>
    </row>
    <row r="105" spans="2:65" s="198" customFormat="1">
      <c r="B105" s="197"/>
      <c r="D105" s="177" t="s">
        <v>226</v>
      </c>
      <c r="E105" s="199" t="s">
        <v>52</v>
      </c>
      <c r="F105" s="200" t="s">
        <v>611</v>
      </c>
      <c r="H105" s="199" t="s">
        <v>52</v>
      </c>
      <c r="L105" s="197"/>
      <c r="M105" s="201"/>
      <c r="T105" s="202"/>
      <c r="AT105" s="199" t="s">
        <v>226</v>
      </c>
      <c r="AU105" s="199" t="s">
        <v>125</v>
      </c>
      <c r="AV105" s="198" t="s">
        <v>123</v>
      </c>
      <c r="AW105" s="198" t="s">
        <v>77</v>
      </c>
      <c r="AX105" s="198" t="s">
        <v>115</v>
      </c>
      <c r="AY105" s="199" t="s">
        <v>212</v>
      </c>
    </row>
    <row r="106" spans="2:65" s="53" customFormat="1" ht="21.75" customHeight="1">
      <c r="B106" s="158"/>
      <c r="C106" s="159" t="s">
        <v>236</v>
      </c>
      <c r="D106" s="159" t="s">
        <v>215</v>
      </c>
      <c r="E106" s="160" t="s">
        <v>624</v>
      </c>
      <c r="F106" s="161" t="s">
        <v>625</v>
      </c>
      <c r="G106" s="162" t="s">
        <v>218</v>
      </c>
      <c r="H106" s="163">
        <v>18.899999999999999</v>
      </c>
      <c r="I106" s="164">
        <v>9.6</v>
      </c>
      <c r="J106" s="164">
        <f>ROUND(I106*H106,2)</f>
        <v>181.44</v>
      </c>
      <c r="K106" s="165"/>
      <c r="L106" s="52"/>
      <c r="M106" s="166" t="s">
        <v>52</v>
      </c>
      <c r="N106" s="167" t="s">
        <v>86</v>
      </c>
      <c r="O106" s="168">
        <v>3.2000000000000001E-2</v>
      </c>
      <c r="P106" s="168">
        <f>O106*H106</f>
        <v>0.6048</v>
      </c>
      <c r="Q106" s="168">
        <v>0</v>
      </c>
      <c r="R106" s="168">
        <f>Q106*H106</f>
        <v>0</v>
      </c>
      <c r="S106" s="168">
        <v>0</v>
      </c>
      <c r="T106" s="169">
        <f>S106*H106</f>
        <v>0</v>
      </c>
      <c r="AR106" s="170" t="s">
        <v>255</v>
      </c>
      <c r="AT106" s="170" t="s">
        <v>215</v>
      </c>
      <c r="AU106" s="170" t="s">
        <v>125</v>
      </c>
      <c r="AY106" s="40" t="s">
        <v>212</v>
      </c>
      <c r="BE106" s="171">
        <f>IF(N106="základní",J106,0)</f>
        <v>181.44</v>
      </c>
      <c r="BF106" s="171">
        <f>IF(N106="snížená",J106,0)</f>
        <v>0</v>
      </c>
      <c r="BG106" s="171">
        <f>IF(N106="zákl. přenesená",J106,0)</f>
        <v>0</v>
      </c>
      <c r="BH106" s="171">
        <f>IF(N106="sníž. přenesená",J106,0)</f>
        <v>0</v>
      </c>
      <c r="BI106" s="171">
        <f>IF(N106="nulová",J106,0)</f>
        <v>0</v>
      </c>
      <c r="BJ106" s="40" t="s">
        <v>123</v>
      </c>
      <c r="BK106" s="171">
        <f>ROUND(I106*H106,2)</f>
        <v>181.44</v>
      </c>
      <c r="BL106" s="40" t="s">
        <v>255</v>
      </c>
      <c r="BM106" s="170" t="s">
        <v>626</v>
      </c>
    </row>
    <row r="107" spans="2:65" s="53" customFormat="1">
      <c r="B107" s="52"/>
      <c r="D107" s="172" t="s">
        <v>224</v>
      </c>
      <c r="F107" s="173" t="s">
        <v>627</v>
      </c>
      <c r="L107" s="52"/>
      <c r="M107" s="174"/>
      <c r="T107" s="77"/>
      <c r="AT107" s="40" t="s">
        <v>224</v>
      </c>
      <c r="AU107" s="40" t="s">
        <v>125</v>
      </c>
    </row>
    <row r="108" spans="2:65" s="53" customFormat="1" ht="24.2" customHeight="1">
      <c r="B108" s="158"/>
      <c r="C108" s="159" t="s">
        <v>252</v>
      </c>
      <c r="D108" s="159" t="s">
        <v>215</v>
      </c>
      <c r="E108" s="160" t="s">
        <v>628</v>
      </c>
      <c r="F108" s="161" t="s">
        <v>629</v>
      </c>
      <c r="G108" s="162" t="s">
        <v>218</v>
      </c>
      <c r="H108" s="163">
        <v>18.899999999999999</v>
      </c>
      <c r="I108" s="164">
        <v>3445.2</v>
      </c>
      <c r="J108" s="164">
        <f>ROUND(I108*H108,2)</f>
        <v>65114.28</v>
      </c>
      <c r="K108" s="165"/>
      <c r="L108" s="52"/>
      <c r="M108" s="166" t="s">
        <v>52</v>
      </c>
      <c r="N108" s="167" t="s">
        <v>86</v>
      </c>
      <c r="O108" s="168">
        <v>0.36</v>
      </c>
      <c r="P108" s="168">
        <f>O108*H108</f>
        <v>6.8039999999999994</v>
      </c>
      <c r="Q108" s="168">
        <v>5.4000000000000003E-3</v>
      </c>
      <c r="R108" s="168">
        <f>Q108*H108</f>
        <v>0.10206</v>
      </c>
      <c r="S108" s="168">
        <v>0</v>
      </c>
      <c r="T108" s="169">
        <f>S108*H108</f>
        <v>0</v>
      </c>
      <c r="AR108" s="170" t="s">
        <v>255</v>
      </c>
      <c r="AT108" s="170" t="s">
        <v>215</v>
      </c>
      <c r="AU108" s="170" t="s">
        <v>125</v>
      </c>
      <c r="AY108" s="40" t="s">
        <v>212</v>
      </c>
      <c r="BE108" s="171">
        <f>IF(N108="základní",J108,0)</f>
        <v>65114.28</v>
      </c>
      <c r="BF108" s="171">
        <f>IF(N108="snížená",J108,0)</f>
        <v>0</v>
      </c>
      <c r="BG108" s="171">
        <f>IF(N108="zákl. přenesená",J108,0)</f>
        <v>0</v>
      </c>
      <c r="BH108" s="171">
        <f>IF(N108="sníž. přenesená",J108,0)</f>
        <v>0</v>
      </c>
      <c r="BI108" s="171">
        <f>IF(N108="nulová",J108,0)</f>
        <v>0</v>
      </c>
      <c r="BJ108" s="40" t="s">
        <v>123</v>
      </c>
      <c r="BK108" s="171">
        <f>ROUND(I108*H108,2)</f>
        <v>65114.28</v>
      </c>
      <c r="BL108" s="40" t="s">
        <v>255</v>
      </c>
      <c r="BM108" s="170" t="s">
        <v>630</v>
      </c>
    </row>
    <row r="109" spans="2:65" s="53" customFormat="1" ht="44.25" customHeight="1">
      <c r="B109" s="158"/>
      <c r="C109" s="159" t="s">
        <v>258</v>
      </c>
      <c r="D109" s="159" t="s">
        <v>215</v>
      </c>
      <c r="E109" s="160" t="s">
        <v>631</v>
      </c>
      <c r="F109" s="161" t="s">
        <v>632</v>
      </c>
      <c r="G109" s="162" t="s">
        <v>337</v>
      </c>
      <c r="H109" s="163">
        <v>653.48599999999999</v>
      </c>
      <c r="I109" s="164">
        <v>0.8</v>
      </c>
      <c r="J109" s="164">
        <f>ROUND(I109*H109,2)</f>
        <v>522.79</v>
      </c>
      <c r="K109" s="165"/>
      <c r="L109" s="52"/>
      <c r="M109" s="166" t="s">
        <v>52</v>
      </c>
      <c r="N109" s="167" t="s">
        <v>86</v>
      </c>
      <c r="O109" s="168">
        <v>0</v>
      </c>
      <c r="P109" s="168">
        <f>O109*H109</f>
        <v>0</v>
      </c>
      <c r="Q109" s="168">
        <v>0</v>
      </c>
      <c r="R109" s="168">
        <f>Q109*H109</f>
        <v>0</v>
      </c>
      <c r="S109" s="168">
        <v>0</v>
      </c>
      <c r="T109" s="169">
        <f>S109*H109</f>
        <v>0</v>
      </c>
      <c r="AR109" s="170" t="s">
        <v>255</v>
      </c>
      <c r="AT109" s="170" t="s">
        <v>215</v>
      </c>
      <c r="AU109" s="170" t="s">
        <v>125</v>
      </c>
      <c r="AY109" s="40" t="s">
        <v>212</v>
      </c>
      <c r="BE109" s="171">
        <f>IF(N109="základní",J109,0)</f>
        <v>522.79</v>
      </c>
      <c r="BF109" s="171">
        <f>IF(N109="snížená",J109,0)</f>
        <v>0</v>
      </c>
      <c r="BG109" s="171">
        <f>IF(N109="zákl. přenesená",J109,0)</f>
        <v>0</v>
      </c>
      <c r="BH109" s="171">
        <f>IF(N109="sníž. přenesená",J109,0)</f>
        <v>0</v>
      </c>
      <c r="BI109" s="171">
        <f>IF(N109="nulová",J109,0)</f>
        <v>0</v>
      </c>
      <c r="BJ109" s="40" t="s">
        <v>123</v>
      </c>
      <c r="BK109" s="171">
        <f>ROUND(I109*H109,2)</f>
        <v>522.79</v>
      </c>
      <c r="BL109" s="40" t="s">
        <v>255</v>
      </c>
      <c r="BM109" s="170" t="s">
        <v>633</v>
      </c>
    </row>
    <row r="110" spans="2:65" s="53" customFormat="1">
      <c r="B110" s="52"/>
      <c r="D110" s="172" t="s">
        <v>224</v>
      </c>
      <c r="F110" s="173" t="s">
        <v>634</v>
      </c>
      <c r="L110" s="52"/>
      <c r="M110" s="210"/>
      <c r="N110" s="211"/>
      <c r="O110" s="211"/>
      <c r="P110" s="211"/>
      <c r="Q110" s="211"/>
      <c r="R110" s="211"/>
      <c r="S110" s="211"/>
      <c r="T110" s="212"/>
      <c r="AT110" s="40" t="s">
        <v>224</v>
      </c>
      <c r="AU110" s="40" t="s">
        <v>125</v>
      </c>
    </row>
    <row r="111" spans="2:65" s="53" customFormat="1" ht="6.95" customHeight="1">
      <c r="B111" s="63"/>
      <c r="C111" s="64"/>
      <c r="D111" s="64"/>
      <c r="E111" s="64"/>
      <c r="F111" s="64"/>
      <c r="G111" s="64"/>
      <c r="H111" s="64"/>
      <c r="I111" s="64"/>
      <c r="J111" s="64"/>
      <c r="K111" s="64"/>
      <c r="L111" s="52"/>
    </row>
  </sheetData>
  <autoFilter ref="C84:K110"/>
  <mergeCells count="8">
    <mergeCell ref="E75:H75"/>
    <mergeCell ref="E77:H77"/>
    <mergeCell ref="L2:V2"/>
    <mergeCell ref="E7:H7"/>
    <mergeCell ref="E9:H9"/>
    <mergeCell ref="E27:H27"/>
    <mergeCell ref="E48:H48"/>
    <mergeCell ref="E50:H50"/>
  </mergeCells>
  <hyperlinks>
    <hyperlink ref="F89" r:id="rId1"/>
    <hyperlink ref="F95" r:id="rId2"/>
    <hyperlink ref="F99" r:id="rId3"/>
    <hyperlink ref="F103" r:id="rId4"/>
    <hyperlink ref="F107" r:id="rId5"/>
    <hyperlink ref="F110" r:id="rId6"/>
  </hyperlinks>
  <pageMargins left="0.39374999999999999" right="0.39374999999999999" top="0.39374999999999999" bottom="0.39374999999999999" header="0" footer="0"/>
  <pageSetup paperSize="9" scale="81" fitToHeight="100" orientation="portrait" blackAndWhite="1" r:id="rId7"/>
  <drawing r:id="rId8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BM149"/>
  <sheetViews>
    <sheetView showGridLines="0" workbookViewId="0">
      <selection activeCell="J59" sqref="J59:AF59"/>
    </sheetView>
  </sheetViews>
  <sheetFormatPr defaultRowHeight="11.25"/>
  <cols>
    <col min="1" max="1" width="7.140625" style="39" customWidth="1"/>
    <col min="2" max="2" width="1" style="39" customWidth="1"/>
    <col min="3" max="3" width="3.5703125" style="39" customWidth="1"/>
    <col min="4" max="4" width="3.7109375" style="39" customWidth="1"/>
    <col min="5" max="5" width="14.7109375" style="39" customWidth="1"/>
    <col min="6" max="6" width="43.5703125" style="39" customWidth="1"/>
    <col min="7" max="7" width="6.42578125" style="39" customWidth="1"/>
    <col min="8" max="8" width="12" style="39" customWidth="1"/>
    <col min="9" max="9" width="13.5703125" style="39" customWidth="1"/>
    <col min="10" max="10" width="19.140625" style="39" customWidth="1"/>
    <col min="11" max="11" width="19.140625" style="39" hidden="1" customWidth="1"/>
    <col min="12" max="12" width="8" style="39" customWidth="1"/>
    <col min="13" max="13" width="9.28515625" style="39" hidden="1" customWidth="1"/>
    <col min="14" max="14" width="9.140625" style="39"/>
    <col min="15" max="20" width="12.140625" style="39" hidden="1" customWidth="1"/>
    <col min="21" max="21" width="14" style="39" hidden="1" customWidth="1"/>
    <col min="22" max="22" width="10.5703125" style="39" customWidth="1"/>
    <col min="23" max="23" width="14" style="39" customWidth="1"/>
    <col min="24" max="24" width="10.5703125" style="39" customWidth="1"/>
    <col min="25" max="25" width="12.85546875" style="39" customWidth="1"/>
    <col min="26" max="26" width="9.42578125" style="39" customWidth="1"/>
    <col min="27" max="27" width="12.85546875" style="39" customWidth="1"/>
    <col min="28" max="28" width="14" style="39" customWidth="1"/>
    <col min="29" max="29" width="9.42578125" style="39" customWidth="1"/>
    <col min="30" max="30" width="12.85546875" style="39" customWidth="1"/>
    <col min="31" max="31" width="14" style="39" customWidth="1"/>
    <col min="32" max="16384" width="9.140625" style="39"/>
  </cols>
  <sheetData>
    <row r="2" spans="2:46" ht="36.950000000000003" customHeight="1">
      <c r="L2" s="273" t="s">
        <v>55</v>
      </c>
      <c r="M2" s="274"/>
      <c r="N2" s="274"/>
      <c r="O2" s="274"/>
      <c r="P2" s="274"/>
      <c r="Q2" s="274"/>
      <c r="R2" s="274"/>
      <c r="S2" s="274"/>
      <c r="T2" s="274"/>
      <c r="U2" s="274"/>
      <c r="V2" s="274"/>
      <c r="AT2" s="40" t="s">
        <v>161</v>
      </c>
    </row>
    <row r="3" spans="2:46" ht="6.95" hidden="1" customHeight="1">
      <c r="B3" s="41"/>
      <c r="C3" s="42"/>
      <c r="D3" s="42"/>
      <c r="E3" s="42"/>
      <c r="F3" s="42"/>
      <c r="G3" s="42"/>
      <c r="H3" s="42"/>
      <c r="I3" s="42"/>
      <c r="J3" s="42"/>
      <c r="K3" s="42"/>
      <c r="L3" s="43"/>
      <c r="AT3" s="40" t="s">
        <v>125</v>
      </c>
    </row>
    <row r="4" spans="2:46" ht="24.95" hidden="1" customHeight="1">
      <c r="B4" s="43"/>
      <c r="D4" s="44" t="s">
        <v>183</v>
      </c>
      <c r="L4" s="43"/>
      <c r="M4" s="111" t="s">
        <v>60</v>
      </c>
      <c r="AT4" s="40" t="s">
        <v>53</v>
      </c>
    </row>
    <row r="5" spans="2:46" ht="6.95" hidden="1" customHeight="1">
      <c r="B5" s="43"/>
      <c r="L5" s="43"/>
    </row>
    <row r="6" spans="2:46" ht="12" hidden="1" customHeight="1">
      <c r="B6" s="43"/>
      <c r="D6" s="49" t="s">
        <v>64</v>
      </c>
      <c r="L6" s="43"/>
    </row>
    <row r="7" spans="2:46" ht="16.5" hidden="1" customHeight="1">
      <c r="B7" s="43"/>
      <c r="E7" s="281" t="str">
        <f>'Rekapitulace stavby'!K6</f>
        <v>Stavební úpravy Zahradního domu Teplice - ZL</v>
      </c>
      <c r="F7" s="282"/>
      <c r="G7" s="282"/>
      <c r="H7" s="282"/>
      <c r="L7" s="43"/>
    </row>
    <row r="8" spans="2:46" s="53" customFormat="1" ht="12" hidden="1" customHeight="1">
      <c r="B8" s="52"/>
      <c r="D8" s="49" t="s">
        <v>184</v>
      </c>
      <c r="L8" s="52"/>
    </row>
    <row r="9" spans="2:46" s="53" customFormat="1" ht="16.5" hidden="1" customHeight="1">
      <c r="B9" s="52"/>
      <c r="E9" s="271" t="s">
        <v>635</v>
      </c>
      <c r="F9" s="283"/>
      <c r="G9" s="283"/>
      <c r="H9" s="283"/>
      <c r="L9" s="52"/>
    </row>
    <row r="10" spans="2:46" s="53" customFormat="1" hidden="1">
      <c r="B10" s="52"/>
      <c r="L10" s="52"/>
    </row>
    <row r="11" spans="2:46" s="53" customFormat="1" ht="12" hidden="1" customHeight="1">
      <c r="B11" s="52"/>
      <c r="D11" s="49" t="s">
        <v>66</v>
      </c>
      <c r="F11" s="47" t="s">
        <v>52</v>
      </c>
      <c r="I11" s="49" t="s">
        <v>67</v>
      </c>
      <c r="J11" s="47" t="s">
        <v>52</v>
      </c>
      <c r="L11" s="52"/>
    </row>
    <row r="12" spans="2:46" s="53" customFormat="1" ht="12" hidden="1" customHeight="1">
      <c r="B12" s="52"/>
      <c r="D12" s="49" t="s">
        <v>68</v>
      </c>
      <c r="F12" s="47" t="s">
        <v>69</v>
      </c>
      <c r="I12" s="49" t="s">
        <v>70</v>
      </c>
      <c r="J12" s="73" t="str">
        <f>'Rekapitulace stavby'!AN8</f>
        <v>22. 10. 2021</v>
      </c>
      <c r="L12" s="52"/>
    </row>
    <row r="13" spans="2:46" s="53" customFormat="1" ht="10.9" hidden="1" customHeight="1">
      <c r="B13" s="52"/>
      <c r="L13" s="52"/>
    </row>
    <row r="14" spans="2:46" s="53" customFormat="1" ht="12" hidden="1" customHeight="1">
      <c r="B14" s="52"/>
      <c r="D14" s="49" t="s">
        <v>72</v>
      </c>
      <c r="I14" s="49" t="s">
        <v>73</v>
      </c>
      <c r="J14" s="47" t="s">
        <v>52</v>
      </c>
      <c r="L14" s="52"/>
    </row>
    <row r="15" spans="2:46" s="53" customFormat="1" ht="18" hidden="1" customHeight="1">
      <c r="B15" s="52"/>
      <c r="E15" s="47" t="s">
        <v>69</v>
      </c>
      <c r="I15" s="49" t="s">
        <v>74</v>
      </c>
      <c r="J15" s="47" t="s">
        <v>52</v>
      </c>
      <c r="L15" s="52"/>
    </row>
    <row r="16" spans="2:46" s="53" customFormat="1" ht="6.95" hidden="1" customHeight="1">
      <c r="B16" s="52"/>
      <c r="L16" s="52"/>
    </row>
    <row r="17" spans="2:12" s="53" customFormat="1" ht="12" hidden="1" customHeight="1">
      <c r="B17" s="52"/>
      <c r="D17" s="49" t="s">
        <v>75</v>
      </c>
      <c r="I17" s="49" t="s">
        <v>73</v>
      </c>
      <c r="J17" s="47" t="s">
        <v>52</v>
      </c>
      <c r="L17" s="52"/>
    </row>
    <row r="18" spans="2:12" s="53" customFormat="1" ht="18" hidden="1" customHeight="1">
      <c r="B18" s="52"/>
      <c r="E18" s="47" t="s">
        <v>41</v>
      </c>
      <c r="I18" s="49" t="s">
        <v>74</v>
      </c>
      <c r="J18" s="47" t="s">
        <v>52</v>
      </c>
      <c r="L18" s="52"/>
    </row>
    <row r="19" spans="2:12" s="53" customFormat="1" ht="6.95" hidden="1" customHeight="1">
      <c r="B19" s="52"/>
      <c r="L19" s="52"/>
    </row>
    <row r="20" spans="2:12" s="53" customFormat="1" ht="12" hidden="1" customHeight="1">
      <c r="B20" s="52"/>
      <c r="D20" s="49" t="s">
        <v>76</v>
      </c>
      <c r="I20" s="49" t="s">
        <v>73</v>
      </c>
      <c r="J20" s="47" t="s">
        <v>52</v>
      </c>
      <c r="L20" s="52"/>
    </row>
    <row r="21" spans="2:12" s="53" customFormat="1" ht="18" hidden="1" customHeight="1">
      <c r="B21" s="52"/>
      <c r="E21" s="47" t="s">
        <v>69</v>
      </c>
      <c r="I21" s="49" t="s">
        <v>74</v>
      </c>
      <c r="J21" s="47" t="s">
        <v>52</v>
      </c>
      <c r="L21" s="52"/>
    </row>
    <row r="22" spans="2:12" s="53" customFormat="1" ht="6.95" hidden="1" customHeight="1">
      <c r="B22" s="52"/>
      <c r="L22" s="52"/>
    </row>
    <row r="23" spans="2:12" s="53" customFormat="1" ht="12" hidden="1" customHeight="1">
      <c r="B23" s="52"/>
      <c r="D23" s="49" t="s">
        <v>78</v>
      </c>
      <c r="I23" s="49" t="s">
        <v>73</v>
      </c>
      <c r="J23" s="47" t="s">
        <v>52</v>
      </c>
      <c r="L23" s="52"/>
    </row>
    <row r="24" spans="2:12" s="53" customFormat="1" ht="18" hidden="1" customHeight="1">
      <c r="B24" s="52"/>
      <c r="E24" s="47" t="s">
        <v>69</v>
      </c>
      <c r="I24" s="49" t="s">
        <v>74</v>
      </c>
      <c r="J24" s="47" t="s">
        <v>52</v>
      </c>
      <c r="L24" s="52"/>
    </row>
    <row r="25" spans="2:12" s="53" customFormat="1" ht="6.95" hidden="1" customHeight="1">
      <c r="B25" s="52"/>
      <c r="L25" s="52"/>
    </row>
    <row r="26" spans="2:12" s="53" customFormat="1" ht="12" hidden="1" customHeight="1">
      <c r="B26" s="52"/>
      <c r="D26" s="49" t="s">
        <v>79</v>
      </c>
      <c r="L26" s="52"/>
    </row>
    <row r="27" spans="2:12" s="113" customFormat="1" ht="16.5" hidden="1" customHeight="1">
      <c r="B27" s="112"/>
      <c r="E27" s="277" t="s">
        <v>52</v>
      </c>
      <c r="F27" s="277"/>
      <c r="G27" s="277"/>
      <c r="H27" s="277"/>
      <c r="L27" s="112"/>
    </row>
    <row r="28" spans="2:12" s="53" customFormat="1" ht="6.95" hidden="1" customHeight="1">
      <c r="B28" s="52"/>
      <c r="L28" s="52"/>
    </row>
    <row r="29" spans="2:12" s="53" customFormat="1" ht="6.95" hidden="1" customHeight="1">
      <c r="B29" s="52"/>
      <c r="D29" s="74"/>
      <c r="E29" s="74"/>
      <c r="F29" s="74"/>
      <c r="G29" s="74"/>
      <c r="H29" s="74"/>
      <c r="I29" s="74"/>
      <c r="J29" s="74"/>
      <c r="K29" s="74"/>
      <c r="L29" s="52"/>
    </row>
    <row r="30" spans="2:12" s="53" customFormat="1" ht="25.35" hidden="1" customHeight="1">
      <c r="B30" s="52"/>
      <c r="D30" s="114" t="s">
        <v>81</v>
      </c>
      <c r="J30" s="88">
        <f>ROUND(J88, 2)</f>
        <v>-84065.24</v>
      </c>
      <c r="L30" s="52"/>
    </row>
    <row r="31" spans="2:12" s="53" customFormat="1" ht="6.95" hidden="1" customHeight="1">
      <c r="B31" s="52"/>
      <c r="D31" s="74"/>
      <c r="E31" s="74"/>
      <c r="F31" s="74"/>
      <c r="G31" s="74"/>
      <c r="H31" s="74"/>
      <c r="I31" s="74"/>
      <c r="J31" s="74"/>
      <c r="K31" s="74"/>
      <c r="L31" s="52"/>
    </row>
    <row r="32" spans="2:12" s="53" customFormat="1" ht="14.45" hidden="1" customHeight="1">
      <c r="B32" s="52"/>
      <c r="F32" s="56" t="s">
        <v>83</v>
      </c>
      <c r="I32" s="56" t="s">
        <v>82</v>
      </c>
      <c r="J32" s="56" t="s">
        <v>84</v>
      </c>
      <c r="L32" s="52"/>
    </row>
    <row r="33" spans="2:12" s="53" customFormat="1" ht="14.45" hidden="1" customHeight="1">
      <c r="B33" s="52"/>
      <c r="D33" s="76" t="s">
        <v>85</v>
      </c>
      <c r="E33" s="49" t="s">
        <v>86</v>
      </c>
      <c r="F33" s="115">
        <f>ROUND((SUM(BE88:BE148)),  2)</f>
        <v>-84065.24</v>
      </c>
      <c r="I33" s="116">
        <v>0.21</v>
      </c>
      <c r="J33" s="115">
        <f>ROUND(((SUM(BE88:BE148))*I33),  2)</f>
        <v>-17653.7</v>
      </c>
      <c r="L33" s="52"/>
    </row>
    <row r="34" spans="2:12" s="53" customFormat="1" ht="14.45" hidden="1" customHeight="1">
      <c r="B34" s="52"/>
      <c r="E34" s="49" t="s">
        <v>87</v>
      </c>
      <c r="F34" s="115">
        <f>ROUND((SUM(BF88:BF148)),  2)</f>
        <v>0</v>
      </c>
      <c r="I34" s="116">
        <v>0.15</v>
      </c>
      <c r="J34" s="115">
        <f>ROUND(((SUM(BF88:BF148))*I34),  2)</f>
        <v>0</v>
      </c>
      <c r="L34" s="52"/>
    </row>
    <row r="35" spans="2:12" s="53" customFormat="1" ht="14.45" hidden="1" customHeight="1">
      <c r="B35" s="52"/>
      <c r="E35" s="49" t="s">
        <v>88</v>
      </c>
      <c r="F35" s="115">
        <f>ROUND((SUM(BG88:BG148)),  2)</f>
        <v>0</v>
      </c>
      <c r="I35" s="116">
        <v>0.21</v>
      </c>
      <c r="J35" s="115">
        <f>0</f>
        <v>0</v>
      </c>
      <c r="L35" s="52"/>
    </row>
    <row r="36" spans="2:12" s="53" customFormat="1" ht="14.45" hidden="1" customHeight="1">
      <c r="B36" s="52"/>
      <c r="E36" s="49" t="s">
        <v>89</v>
      </c>
      <c r="F36" s="115">
        <f>ROUND((SUM(BH88:BH148)),  2)</f>
        <v>0</v>
      </c>
      <c r="I36" s="116">
        <v>0.15</v>
      </c>
      <c r="J36" s="115">
        <f>0</f>
        <v>0</v>
      </c>
      <c r="L36" s="52"/>
    </row>
    <row r="37" spans="2:12" s="53" customFormat="1" ht="14.45" hidden="1" customHeight="1">
      <c r="B37" s="52"/>
      <c r="E37" s="49" t="s">
        <v>90</v>
      </c>
      <c r="F37" s="115">
        <f>ROUND((SUM(BI88:BI148)),  2)</f>
        <v>0</v>
      </c>
      <c r="I37" s="116">
        <v>0</v>
      </c>
      <c r="J37" s="115">
        <f>0</f>
        <v>0</v>
      </c>
      <c r="L37" s="52"/>
    </row>
    <row r="38" spans="2:12" s="53" customFormat="1" ht="6.95" hidden="1" customHeight="1">
      <c r="B38" s="52"/>
      <c r="L38" s="52"/>
    </row>
    <row r="39" spans="2:12" s="53" customFormat="1" ht="25.35" hidden="1" customHeight="1">
      <c r="B39" s="52"/>
      <c r="C39" s="117"/>
      <c r="D39" s="118" t="s">
        <v>91</v>
      </c>
      <c r="E39" s="78"/>
      <c r="F39" s="78"/>
      <c r="G39" s="119" t="s">
        <v>92</v>
      </c>
      <c r="H39" s="120" t="s">
        <v>93</v>
      </c>
      <c r="I39" s="78"/>
      <c r="J39" s="121">
        <f>SUM(J30:J37)</f>
        <v>-101718.94</v>
      </c>
      <c r="K39" s="122"/>
      <c r="L39" s="52"/>
    </row>
    <row r="40" spans="2:12" s="53" customFormat="1" ht="14.45" hidden="1" customHeight="1">
      <c r="B40" s="63"/>
      <c r="C40" s="64"/>
      <c r="D40" s="64"/>
      <c r="E40" s="64"/>
      <c r="F40" s="64"/>
      <c r="G40" s="64"/>
      <c r="H40" s="64"/>
      <c r="I40" s="64"/>
      <c r="J40" s="64"/>
      <c r="K40" s="64"/>
      <c r="L40" s="52"/>
    </row>
    <row r="41" spans="2:12" hidden="1"/>
    <row r="42" spans="2:12" hidden="1"/>
    <row r="43" spans="2:12" hidden="1"/>
    <row r="44" spans="2:12" s="53" customFormat="1" ht="6.95" hidden="1" customHeight="1">
      <c r="B44" s="65"/>
      <c r="C44" s="66"/>
      <c r="D44" s="66"/>
      <c r="E44" s="66"/>
      <c r="F44" s="66"/>
      <c r="G44" s="66"/>
      <c r="H44" s="66"/>
      <c r="I44" s="66"/>
      <c r="J44" s="66"/>
      <c r="K44" s="66"/>
      <c r="L44" s="52"/>
    </row>
    <row r="45" spans="2:12" s="53" customFormat="1" ht="24.95" hidden="1" customHeight="1">
      <c r="B45" s="52"/>
      <c r="C45" s="44" t="s">
        <v>186</v>
      </c>
      <c r="L45" s="52"/>
    </row>
    <row r="46" spans="2:12" s="53" customFormat="1" ht="6.95" hidden="1" customHeight="1">
      <c r="B46" s="52"/>
      <c r="L46" s="52"/>
    </row>
    <row r="47" spans="2:12" s="53" customFormat="1" ht="12" hidden="1" customHeight="1">
      <c r="B47" s="52"/>
      <c r="C47" s="49" t="s">
        <v>64</v>
      </c>
      <c r="L47" s="52"/>
    </row>
    <row r="48" spans="2:12" s="53" customFormat="1" ht="16.5" hidden="1" customHeight="1">
      <c r="B48" s="52"/>
      <c r="E48" s="281" t="str">
        <f>E7</f>
        <v>Stavební úpravy Zahradního domu Teplice - ZL</v>
      </c>
      <c r="F48" s="282"/>
      <c r="G48" s="282"/>
      <c r="H48" s="282"/>
      <c r="L48" s="52"/>
    </row>
    <row r="49" spans="2:47" s="53" customFormat="1" ht="12" hidden="1" customHeight="1">
      <c r="B49" s="52"/>
      <c r="C49" s="49" t="s">
        <v>184</v>
      </c>
      <c r="L49" s="52"/>
    </row>
    <row r="50" spans="2:47" s="53" customFormat="1" ht="16.5" hidden="1" customHeight="1">
      <c r="B50" s="52"/>
      <c r="E50" s="271" t="str">
        <f>E9</f>
        <v>ZL - 13 - výtahová šachta</v>
      </c>
      <c r="F50" s="283"/>
      <c r="G50" s="283"/>
      <c r="H50" s="283"/>
      <c r="L50" s="52"/>
    </row>
    <row r="51" spans="2:47" s="53" customFormat="1" ht="6.95" hidden="1" customHeight="1">
      <c r="B51" s="52"/>
      <c r="L51" s="52"/>
    </row>
    <row r="52" spans="2:47" s="53" customFormat="1" ht="12" hidden="1" customHeight="1">
      <c r="B52" s="52"/>
      <c r="C52" s="49" t="s">
        <v>68</v>
      </c>
      <c r="F52" s="47" t="str">
        <f>F12</f>
        <v xml:space="preserve"> </v>
      </c>
      <c r="I52" s="49" t="s">
        <v>70</v>
      </c>
      <c r="J52" s="73" t="str">
        <f>IF(J12="","",J12)</f>
        <v>22. 10. 2021</v>
      </c>
      <c r="L52" s="52"/>
    </row>
    <row r="53" spans="2:47" s="53" customFormat="1" ht="6.95" hidden="1" customHeight="1">
      <c r="B53" s="52"/>
      <c r="L53" s="52"/>
    </row>
    <row r="54" spans="2:47" s="53" customFormat="1" ht="15.2" hidden="1" customHeight="1">
      <c r="B54" s="52"/>
      <c r="C54" s="49" t="s">
        <v>72</v>
      </c>
      <c r="F54" s="47" t="str">
        <f>E15</f>
        <v xml:space="preserve"> </v>
      </c>
      <c r="I54" s="49" t="s">
        <v>76</v>
      </c>
      <c r="J54" s="50" t="str">
        <f>E21</f>
        <v xml:space="preserve"> </v>
      </c>
      <c r="L54" s="52"/>
    </row>
    <row r="55" spans="2:47" s="53" customFormat="1" ht="15.2" hidden="1" customHeight="1">
      <c r="B55" s="52"/>
      <c r="C55" s="49" t="s">
        <v>75</v>
      </c>
      <c r="F55" s="47" t="str">
        <f>IF(E18="","",E18)</f>
        <v>POHL cz, a.s.</v>
      </c>
      <c r="I55" s="49" t="s">
        <v>78</v>
      </c>
      <c r="J55" s="50" t="str">
        <f>E24</f>
        <v xml:space="preserve"> </v>
      </c>
      <c r="L55" s="52"/>
    </row>
    <row r="56" spans="2:47" s="53" customFormat="1" ht="10.35" hidden="1" customHeight="1">
      <c r="B56" s="52"/>
      <c r="L56" s="52"/>
    </row>
    <row r="57" spans="2:47" s="53" customFormat="1" ht="29.25" hidden="1" customHeight="1">
      <c r="B57" s="52"/>
      <c r="C57" s="123" t="s">
        <v>187</v>
      </c>
      <c r="D57" s="117"/>
      <c r="E57" s="117"/>
      <c r="F57" s="117"/>
      <c r="G57" s="117"/>
      <c r="H57" s="117"/>
      <c r="I57" s="117"/>
      <c r="J57" s="124" t="s">
        <v>188</v>
      </c>
      <c r="K57" s="117"/>
      <c r="L57" s="52"/>
    </row>
    <row r="58" spans="2:47" s="53" customFormat="1" ht="10.35" hidden="1" customHeight="1">
      <c r="B58" s="52"/>
      <c r="L58" s="52"/>
    </row>
    <row r="59" spans="2:47" s="53" customFormat="1" ht="22.9" hidden="1" customHeight="1">
      <c r="B59" s="52"/>
      <c r="C59" s="125" t="s">
        <v>113</v>
      </c>
      <c r="J59" s="88">
        <f>J88</f>
        <v>-84065.24000000002</v>
      </c>
      <c r="L59" s="52"/>
      <c r="AU59" s="40" t="s">
        <v>189</v>
      </c>
    </row>
    <row r="60" spans="2:47" s="127" customFormat="1" ht="24.95" hidden="1" customHeight="1">
      <c r="B60" s="126"/>
      <c r="D60" s="128" t="s">
        <v>190</v>
      </c>
      <c r="E60" s="129"/>
      <c r="F60" s="129"/>
      <c r="G60" s="129"/>
      <c r="H60" s="129"/>
      <c r="I60" s="129"/>
      <c r="J60" s="130">
        <f>J89</f>
        <v>-108968.83000000002</v>
      </c>
      <c r="L60" s="126"/>
    </row>
    <row r="61" spans="2:47" s="132" customFormat="1" ht="19.899999999999999" hidden="1" customHeight="1">
      <c r="B61" s="131"/>
      <c r="D61" s="133" t="s">
        <v>191</v>
      </c>
      <c r="E61" s="134"/>
      <c r="F61" s="134"/>
      <c r="G61" s="134"/>
      <c r="H61" s="134"/>
      <c r="I61" s="134"/>
      <c r="J61" s="135">
        <f>J90</f>
        <v>-17944.739999999998</v>
      </c>
      <c r="L61" s="131"/>
    </row>
    <row r="62" spans="2:47" s="132" customFormat="1" ht="19.899999999999999" hidden="1" customHeight="1">
      <c r="B62" s="131"/>
      <c r="D62" s="133" t="s">
        <v>557</v>
      </c>
      <c r="E62" s="134"/>
      <c r="F62" s="134"/>
      <c r="G62" s="134"/>
      <c r="H62" s="134"/>
      <c r="I62" s="134"/>
      <c r="J62" s="135">
        <f>J106</f>
        <v>-11695.11</v>
      </c>
      <c r="L62" s="131"/>
    </row>
    <row r="63" spans="2:47" s="132" customFormat="1" ht="19.899999999999999" hidden="1" customHeight="1">
      <c r="B63" s="131"/>
      <c r="D63" s="133" t="s">
        <v>192</v>
      </c>
      <c r="E63" s="134"/>
      <c r="F63" s="134"/>
      <c r="G63" s="134"/>
      <c r="H63" s="134"/>
      <c r="I63" s="134"/>
      <c r="J63" s="135">
        <f>J114</f>
        <v>-74526.63</v>
      </c>
      <c r="L63" s="131"/>
    </row>
    <row r="64" spans="2:47" s="132" customFormat="1" ht="19.899999999999999" hidden="1" customHeight="1">
      <c r="B64" s="131"/>
      <c r="D64" s="133" t="s">
        <v>344</v>
      </c>
      <c r="E64" s="134"/>
      <c r="F64" s="134"/>
      <c r="G64" s="134"/>
      <c r="H64" s="134"/>
      <c r="I64" s="134"/>
      <c r="J64" s="135">
        <f>J119</f>
        <v>-4802.3500000000004</v>
      </c>
      <c r="L64" s="131"/>
    </row>
    <row r="65" spans="2:12" s="127" customFormat="1" ht="24.95" hidden="1" customHeight="1">
      <c r="B65" s="126"/>
      <c r="D65" s="128" t="s">
        <v>194</v>
      </c>
      <c r="E65" s="129"/>
      <c r="F65" s="129"/>
      <c r="G65" s="129"/>
      <c r="H65" s="129"/>
      <c r="I65" s="129"/>
      <c r="J65" s="130">
        <f>J121</f>
        <v>24903.59</v>
      </c>
      <c r="L65" s="126"/>
    </row>
    <row r="66" spans="2:12" s="132" customFormat="1" ht="19.899999999999999" hidden="1" customHeight="1">
      <c r="B66" s="131"/>
      <c r="D66" s="133" t="s">
        <v>195</v>
      </c>
      <c r="E66" s="134"/>
      <c r="F66" s="134"/>
      <c r="G66" s="134"/>
      <c r="H66" s="134"/>
      <c r="I66" s="134"/>
      <c r="J66" s="135">
        <f>J122</f>
        <v>3213.23</v>
      </c>
      <c r="L66" s="131"/>
    </row>
    <row r="67" spans="2:12" s="132" customFormat="1" ht="19.899999999999999" hidden="1" customHeight="1">
      <c r="B67" s="131"/>
      <c r="D67" s="133" t="s">
        <v>599</v>
      </c>
      <c r="E67" s="134"/>
      <c r="F67" s="134"/>
      <c r="G67" s="134"/>
      <c r="H67" s="134"/>
      <c r="I67" s="134"/>
      <c r="J67" s="135">
        <f>J128</f>
        <v>5687.77</v>
      </c>
      <c r="L67" s="131"/>
    </row>
    <row r="68" spans="2:12" s="132" customFormat="1" ht="19.899999999999999" hidden="1" customHeight="1">
      <c r="B68" s="131"/>
      <c r="D68" s="133" t="s">
        <v>636</v>
      </c>
      <c r="E68" s="134"/>
      <c r="F68" s="134"/>
      <c r="G68" s="134"/>
      <c r="H68" s="134"/>
      <c r="I68" s="134"/>
      <c r="J68" s="135">
        <f>J142</f>
        <v>16002.59</v>
      </c>
      <c r="L68" s="131"/>
    </row>
    <row r="69" spans="2:12" s="53" customFormat="1" ht="21.75" hidden="1" customHeight="1">
      <c r="B69" s="52"/>
      <c r="L69" s="52"/>
    </row>
    <row r="70" spans="2:12" s="53" customFormat="1" ht="6.95" hidden="1" customHeight="1">
      <c r="B70" s="63"/>
      <c r="C70" s="64"/>
      <c r="D70" s="64"/>
      <c r="E70" s="64"/>
      <c r="F70" s="64"/>
      <c r="G70" s="64"/>
      <c r="H70" s="64"/>
      <c r="I70" s="64"/>
      <c r="J70" s="64"/>
      <c r="K70" s="64"/>
      <c r="L70" s="52"/>
    </row>
    <row r="71" spans="2:12" hidden="1"/>
    <row r="72" spans="2:12" hidden="1"/>
    <row r="73" spans="2:12" hidden="1"/>
    <row r="74" spans="2:12" s="53" customFormat="1" ht="6.95" customHeight="1">
      <c r="B74" s="65"/>
      <c r="C74" s="66"/>
      <c r="D74" s="66"/>
      <c r="E74" s="66"/>
      <c r="F74" s="66"/>
      <c r="G74" s="66"/>
      <c r="H74" s="66"/>
      <c r="I74" s="66"/>
      <c r="J74" s="66"/>
      <c r="K74" s="66"/>
      <c r="L74" s="52"/>
    </row>
    <row r="75" spans="2:12" s="53" customFormat="1" ht="24.95" customHeight="1">
      <c r="B75" s="52"/>
      <c r="C75" s="44" t="s">
        <v>197</v>
      </c>
      <c r="L75" s="52"/>
    </row>
    <row r="76" spans="2:12" s="53" customFormat="1" ht="6.95" customHeight="1">
      <c r="B76" s="52"/>
      <c r="L76" s="52"/>
    </row>
    <row r="77" spans="2:12" s="53" customFormat="1" ht="12" customHeight="1">
      <c r="B77" s="52"/>
      <c r="C77" s="49" t="s">
        <v>64</v>
      </c>
      <c r="L77" s="52"/>
    </row>
    <row r="78" spans="2:12" s="53" customFormat="1" ht="16.5" customHeight="1">
      <c r="B78" s="52"/>
      <c r="E78" s="281" t="str">
        <f>E7</f>
        <v>Stavební úpravy Zahradního domu Teplice - ZL</v>
      </c>
      <c r="F78" s="282"/>
      <c r="G78" s="282"/>
      <c r="H78" s="282"/>
      <c r="L78" s="52"/>
    </row>
    <row r="79" spans="2:12" s="53" customFormat="1" ht="12" customHeight="1">
      <c r="B79" s="52"/>
      <c r="C79" s="49" t="s">
        <v>184</v>
      </c>
      <c r="L79" s="52"/>
    </row>
    <row r="80" spans="2:12" s="53" customFormat="1" ht="16.5" customHeight="1">
      <c r="B80" s="52"/>
      <c r="E80" s="271" t="str">
        <f>E9</f>
        <v>ZL - 13 - výtahová šachta</v>
      </c>
      <c r="F80" s="283"/>
      <c r="G80" s="283"/>
      <c r="H80" s="283"/>
      <c r="L80" s="52"/>
    </row>
    <row r="81" spans="2:65" s="53" customFormat="1" ht="6.95" customHeight="1">
      <c r="B81" s="52"/>
      <c r="L81" s="52"/>
    </row>
    <row r="82" spans="2:65" s="53" customFormat="1" ht="12" customHeight="1">
      <c r="B82" s="52"/>
      <c r="C82" s="49" t="s">
        <v>68</v>
      </c>
      <c r="F82" s="47" t="str">
        <f>F12</f>
        <v xml:space="preserve"> </v>
      </c>
      <c r="I82" s="49" t="s">
        <v>70</v>
      </c>
      <c r="J82" s="73" t="str">
        <f>IF(J12="","",J12)</f>
        <v>22. 10. 2021</v>
      </c>
      <c r="L82" s="52"/>
    </row>
    <row r="83" spans="2:65" s="53" customFormat="1" ht="6.95" customHeight="1">
      <c r="B83" s="52"/>
      <c r="L83" s="52"/>
    </row>
    <row r="84" spans="2:65" s="53" customFormat="1" ht="15.2" customHeight="1">
      <c r="B84" s="52"/>
      <c r="C84" s="49" t="s">
        <v>72</v>
      </c>
      <c r="F84" s="47" t="str">
        <f>E15</f>
        <v xml:space="preserve"> </v>
      </c>
      <c r="I84" s="49" t="s">
        <v>76</v>
      </c>
      <c r="J84" s="50" t="str">
        <f>E21</f>
        <v xml:space="preserve"> </v>
      </c>
      <c r="L84" s="52"/>
    </row>
    <row r="85" spans="2:65" s="53" customFormat="1" ht="15.2" customHeight="1">
      <c r="B85" s="52"/>
      <c r="C85" s="49" t="s">
        <v>75</v>
      </c>
      <c r="F85" s="47" t="str">
        <f>IF(E18="","",E18)</f>
        <v>POHL cz, a.s.</v>
      </c>
      <c r="I85" s="49" t="s">
        <v>78</v>
      </c>
      <c r="J85" s="50" t="str">
        <f>E24</f>
        <v xml:space="preserve"> </v>
      </c>
      <c r="L85" s="52"/>
    </row>
    <row r="86" spans="2:65" s="53" customFormat="1" ht="10.35" customHeight="1">
      <c r="B86" s="52"/>
      <c r="L86" s="52"/>
    </row>
    <row r="87" spans="2:65" s="141" customFormat="1" ht="29.25" customHeight="1">
      <c r="B87" s="136"/>
      <c r="C87" s="137" t="s">
        <v>198</v>
      </c>
      <c r="D87" s="138" t="s">
        <v>100</v>
      </c>
      <c r="E87" s="138" t="s">
        <v>96</v>
      </c>
      <c r="F87" s="138" t="s">
        <v>97</v>
      </c>
      <c r="G87" s="138" t="s">
        <v>199</v>
      </c>
      <c r="H87" s="138" t="s">
        <v>200</v>
      </c>
      <c r="I87" s="138" t="s">
        <v>201</v>
      </c>
      <c r="J87" s="139" t="s">
        <v>188</v>
      </c>
      <c r="K87" s="140" t="s">
        <v>202</v>
      </c>
      <c r="L87" s="136"/>
      <c r="M87" s="80" t="s">
        <v>52</v>
      </c>
      <c r="N87" s="81" t="s">
        <v>85</v>
      </c>
      <c r="O87" s="81" t="s">
        <v>203</v>
      </c>
      <c r="P87" s="81" t="s">
        <v>204</v>
      </c>
      <c r="Q87" s="81" t="s">
        <v>205</v>
      </c>
      <c r="R87" s="81" t="s">
        <v>206</v>
      </c>
      <c r="S87" s="81" t="s">
        <v>207</v>
      </c>
      <c r="T87" s="82" t="s">
        <v>208</v>
      </c>
    </row>
    <row r="88" spans="2:65" s="53" customFormat="1" ht="22.9" customHeight="1">
      <c r="B88" s="52"/>
      <c r="C88" s="86" t="s">
        <v>209</v>
      </c>
      <c r="J88" s="142">
        <f>BK88</f>
        <v>-84065.24000000002</v>
      </c>
      <c r="L88" s="52"/>
      <c r="M88" s="83"/>
      <c r="N88" s="74"/>
      <c r="O88" s="74"/>
      <c r="P88" s="143">
        <f>P89+P121</f>
        <v>9.2838899999999995</v>
      </c>
      <c r="Q88" s="74"/>
      <c r="R88" s="143">
        <f>R89+R121</f>
        <v>-3.5643682700000001</v>
      </c>
      <c r="S88" s="74"/>
      <c r="T88" s="144">
        <f>T89+T121</f>
        <v>0</v>
      </c>
      <c r="AT88" s="40" t="s">
        <v>114</v>
      </c>
      <c r="AU88" s="40" t="s">
        <v>189</v>
      </c>
      <c r="BK88" s="145">
        <f>BK89+BK121</f>
        <v>-84065.24000000002</v>
      </c>
    </row>
    <row r="89" spans="2:65" s="147" customFormat="1" ht="25.9" customHeight="1">
      <c r="B89" s="146"/>
      <c r="D89" s="148" t="s">
        <v>114</v>
      </c>
      <c r="E89" s="149" t="s">
        <v>210</v>
      </c>
      <c r="F89" s="149" t="s">
        <v>211</v>
      </c>
      <c r="J89" s="150">
        <f>BK89</f>
        <v>-108968.83000000002</v>
      </c>
      <c r="L89" s="146"/>
      <c r="M89" s="151"/>
      <c r="P89" s="152">
        <f>P90+P106+P114+P119</f>
        <v>3.9427499999999998</v>
      </c>
      <c r="R89" s="152">
        <f>R90+R106+R114+R119</f>
        <v>-3.6686844500000002</v>
      </c>
      <c r="T89" s="153">
        <f>T90+T106+T114+T119</f>
        <v>0</v>
      </c>
      <c r="AR89" s="148" t="s">
        <v>123</v>
      </c>
      <c r="AT89" s="154" t="s">
        <v>114</v>
      </c>
      <c r="AU89" s="154" t="s">
        <v>115</v>
      </c>
      <c r="AY89" s="148" t="s">
        <v>212</v>
      </c>
      <c r="BK89" s="155">
        <f>BK90+BK106+BK114+BK119</f>
        <v>-108968.83000000002</v>
      </c>
    </row>
    <row r="90" spans="2:65" s="147" customFormat="1" ht="22.9" customHeight="1">
      <c r="B90" s="146"/>
      <c r="D90" s="148" t="s">
        <v>114</v>
      </c>
      <c r="E90" s="156" t="s">
        <v>213</v>
      </c>
      <c r="F90" s="156" t="s">
        <v>214</v>
      </c>
      <c r="J90" s="157">
        <f>BK90</f>
        <v>-17944.739999999998</v>
      </c>
      <c r="L90" s="146"/>
      <c r="M90" s="151"/>
      <c r="P90" s="152">
        <f>SUM(P91:P105)</f>
        <v>3.9427499999999998</v>
      </c>
      <c r="R90" s="152">
        <f>SUM(R91:R105)</f>
        <v>-0.16616510000000012</v>
      </c>
      <c r="T90" s="153">
        <f>SUM(T91:T105)</f>
        <v>0</v>
      </c>
      <c r="AR90" s="148" t="s">
        <v>123</v>
      </c>
      <c r="AT90" s="154" t="s">
        <v>114</v>
      </c>
      <c r="AU90" s="154" t="s">
        <v>123</v>
      </c>
      <c r="AY90" s="148" t="s">
        <v>212</v>
      </c>
      <c r="BK90" s="155">
        <f>SUM(BK91:BK105)</f>
        <v>-17944.739999999998</v>
      </c>
    </row>
    <row r="91" spans="2:65" s="53" customFormat="1" ht="37.9" customHeight="1">
      <c r="B91" s="158"/>
      <c r="C91" s="159" t="s">
        <v>123</v>
      </c>
      <c r="D91" s="159" t="s">
        <v>215</v>
      </c>
      <c r="E91" s="160" t="s">
        <v>637</v>
      </c>
      <c r="F91" s="161" t="s">
        <v>638</v>
      </c>
      <c r="G91" s="162" t="s">
        <v>218</v>
      </c>
      <c r="H91" s="163">
        <v>3.75</v>
      </c>
      <c r="I91" s="164">
        <v>1100</v>
      </c>
      <c r="J91" s="164">
        <f>ROUND(I91*H91,2)</f>
        <v>4125</v>
      </c>
      <c r="K91" s="165"/>
      <c r="L91" s="52"/>
      <c r="M91" s="166" t="s">
        <v>52</v>
      </c>
      <c r="N91" s="167" t="s">
        <v>86</v>
      </c>
      <c r="O91" s="168">
        <v>0.61699999999999999</v>
      </c>
      <c r="P91" s="168">
        <f>O91*H91</f>
        <v>2.3137499999999998</v>
      </c>
      <c r="Q91" s="168">
        <v>0.36276999999999998</v>
      </c>
      <c r="R91" s="168">
        <f>Q91*H91</f>
        <v>1.3603874999999999</v>
      </c>
      <c r="S91" s="168">
        <v>0</v>
      </c>
      <c r="T91" s="169">
        <f>S91*H91</f>
        <v>0</v>
      </c>
      <c r="AR91" s="170" t="s">
        <v>219</v>
      </c>
      <c r="AT91" s="170" t="s">
        <v>215</v>
      </c>
      <c r="AU91" s="170" t="s">
        <v>125</v>
      </c>
      <c r="AY91" s="40" t="s">
        <v>212</v>
      </c>
      <c r="BE91" s="171">
        <f>IF(N91="základní",J91,0)</f>
        <v>4125</v>
      </c>
      <c r="BF91" s="171">
        <f>IF(N91="snížená",J91,0)</f>
        <v>0</v>
      </c>
      <c r="BG91" s="171">
        <f>IF(N91="zákl. přenesená",J91,0)</f>
        <v>0</v>
      </c>
      <c r="BH91" s="171">
        <f>IF(N91="sníž. přenesená",J91,0)</f>
        <v>0</v>
      </c>
      <c r="BI91" s="171">
        <f>IF(N91="nulová",J91,0)</f>
        <v>0</v>
      </c>
      <c r="BJ91" s="40" t="s">
        <v>123</v>
      </c>
      <c r="BK91" s="171">
        <f>ROUND(I91*H91,2)</f>
        <v>4125</v>
      </c>
      <c r="BL91" s="40" t="s">
        <v>219</v>
      </c>
      <c r="BM91" s="170" t="s">
        <v>639</v>
      </c>
    </row>
    <row r="92" spans="2:65" s="53" customFormat="1">
      <c r="B92" s="52"/>
      <c r="D92" s="172" t="s">
        <v>224</v>
      </c>
      <c r="F92" s="173" t="s">
        <v>640</v>
      </c>
      <c r="L92" s="52"/>
      <c r="M92" s="174"/>
      <c r="T92" s="77"/>
      <c r="AT92" s="40" t="s">
        <v>224</v>
      </c>
      <c r="AU92" s="40" t="s">
        <v>125</v>
      </c>
    </row>
    <row r="93" spans="2:65" s="53" customFormat="1" ht="44.25" customHeight="1">
      <c r="B93" s="158"/>
      <c r="C93" s="159" t="s">
        <v>125</v>
      </c>
      <c r="D93" s="159" t="s">
        <v>215</v>
      </c>
      <c r="E93" s="160" t="s">
        <v>641</v>
      </c>
      <c r="F93" s="161" t="s">
        <v>642</v>
      </c>
      <c r="G93" s="162" t="s">
        <v>218</v>
      </c>
      <c r="H93" s="163">
        <v>1.5</v>
      </c>
      <c r="I93" s="164">
        <v>1860</v>
      </c>
      <c r="J93" s="164">
        <f>ROUND(I93*H93,2)</f>
        <v>2790</v>
      </c>
      <c r="K93" s="165"/>
      <c r="L93" s="52"/>
      <c r="M93" s="166" t="s">
        <v>52</v>
      </c>
      <c r="N93" s="167" t="s">
        <v>86</v>
      </c>
      <c r="O93" s="168">
        <v>1.0860000000000001</v>
      </c>
      <c r="P93" s="168">
        <f>O93*H93</f>
        <v>1.629</v>
      </c>
      <c r="Q93" s="168">
        <v>0.71545999999999998</v>
      </c>
      <c r="R93" s="168">
        <f>Q93*H93</f>
        <v>1.0731899999999999</v>
      </c>
      <c r="S93" s="168">
        <v>0</v>
      </c>
      <c r="T93" s="169">
        <f>S93*H93</f>
        <v>0</v>
      </c>
      <c r="AR93" s="170" t="s">
        <v>219</v>
      </c>
      <c r="AT93" s="170" t="s">
        <v>215</v>
      </c>
      <c r="AU93" s="170" t="s">
        <v>125</v>
      </c>
      <c r="AY93" s="40" t="s">
        <v>212</v>
      </c>
      <c r="BE93" s="171">
        <f>IF(N93="základní",J93,0)</f>
        <v>2790</v>
      </c>
      <c r="BF93" s="171">
        <f>IF(N93="snížená",J93,0)</f>
        <v>0</v>
      </c>
      <c r="BG93" s="171">
        <f>IF(N93="zákl. přenesená",J93,0)</f>
        <v>0</v>
      </c>
      <c r="BH93" s="171">
        <f>IF(N93="sníž. přenesená",J93,0)</f>
        <v>0</v>
      </c>
      <c r="BI93" s="171">
        <f>IF(N93="nulová",J93,0)</f>
        <v>0</v>
      </c>
      <c r="BJ93" s="40" t="s">
        <v>123</v>
      </c>
      <c r="BK93" s="171">
        <f>ROUND(I93*H93,2)</f>
        <v>2790</v>
      </c>
      <c r="BL93" s="40" t="s">
        <v>219</v>
      </c>
      <c r="BM93" s="170" t="s">
        <v>643</v>
      </c>
    </row>
    <row r="94" spans="2:65" s="53" customFormat="1">
      <c r="B94" s="52"/>
      <c r="D94" s="172" t="s">
        <v>224</v>
      </c>
      <c r="F94" s="173" t="s">
        <v>644</v>
      </c>
      <c r="L94" s="52"/>
      <c r="M94" s="174"/>
      <c r="T94" s="77"/>
      <c r="AT94" s="40" t="s">
        <v>224</v>
      </c>
      <c r="AU94" s="40" t="s">
        <v>125</v>
      </c>
    </row>
    <row r="95" spans="2:65" s="53" customFormat="1" ht="37.9" customHeight="1">
      <c r="B95" s="158"/>
      <c r="C95" s="159" t="s">
        <v>213</v>
      </c>
      <c r="D95" s="159" t="s">
        <v>215</v>
      </c>
      <c r="E95" s="160" t="s">
        <v>645</v>
      </c>
      <c r="F95" s="161" t="s">
        <v>646</v>
      </c>
      <c r="G95" s="162" t="s">
        <v>385</v>
      </c>
      <c r="H95" s="163">
        <v>-1.04</v>
      </c>
      <c r="I95" s="164">
        <v>6481.5</v>
      </c>
      <c r="J95" s="164">
        <f>ROUND(I95*H95,2)</f>
        <v>-6740.76</v>
      </c>
      <c r="K95" s="165"/>
      <c r="L95" s="52"/>
      <c r="M95" s="166" t="s">
        <v>52</v>
      </c>
      <c r="N95" s="167" t="s">
        <v>86</v>
      </c>
      <c r="O95" s="168">
        <v>0</v>
      </c>
      <c r="P95" s="168">
        <f>O95*H95</f>
        <v>0</v>
      </c>
      <c r="Q95" s="168">
        <v>2.45329</v>
      </c>
      <c r="R95" s="168">
        <f>Q95*H95</f>
        <v>-2.5514215999999998</v>
      </c>
      <c r="S95" s="168">
        <v>0</v>
      </c>
      <c r="T95" s="169">
        <f>S95*H95</f>
        <v>0</v>
      </c>
      <c r="AR95" s="170" t="s">
        <v>219</v>
      </c>
      <c r="AT95" s="170" t="s">
        <v>215</v>
      </c>
      <c r="AU95" s="170" t="s">
        <v>125</v>
      </c>
      <c r="AY95" s="40" t="s">
        <v>212</v>
      </c>
      <c r="BE95" s="171">
        <f>IF(N95="základní",J95,0)</f>
        <v>-6740.76</v>
      </c>
      <c r="BF95" s="171">
        <f>IF(N95="snížená",J95,0)</f>
        <v>0</v>
      </c>
      <c r="BG95" s="171">
        <f>IF(N95="zákl. přenesená",J95,0)</f>
        <v>0</v>
      </c>
      <c r="BH95" s="171">
        <f>IF(N95="sníž. přenesená",J95,0)</f>
        <v>0</v>
      </c>
      <c r="BI95" s="171">
        <f>IF(N95="nulová",J95,0)</f>
        <v>0</v>
      </c>
      <c r="BJ95" s="40" t="s">
        <v>123</v>
      </c>
      <c r="BK95" s="171">
        <f>ROUND(I95*H95,2)</f>
        <v>-6740.76</v>
      </c>
      <c r="BL95" s="40" t="s">
        <v>219</v>
      </c>
      <c r="BM95" s="170" t="s">
        <v>647</v>
      </c>
    </row>
    <row r="96" spans="2:65" s="176" customFormat="1">
      <c r="B96" s="175"/>
      <c r="D96" s="177" t="s">
        <v>226</v>
      </c>
      <c r="E96" s="178" t="s">
        <v>52</v>
      </c>
      <c r="F96" s="179" t="s">
        <v>648</v>
      </c>
      <c r="H96" s="180">
        <v>-1.04</v>
      </c>
      <c r="L96" s="175"/>
      <c r="M96" s="181"/>
      <c r="T96" s="182"/>
      <c r="AT96" s="178" t="s">
        <v>226</v>
      </c>
      <c r="AU96" s="178" t="s">
        <v>125</v>
      </c>
      <c r="AV96" s="176" t="s">
        <v>125</v>
      </c>
      <c r="AW96" s="176" t="s">
        <v>77</v>
      </c>
      <c r="AX96" s="176" t="s">
        <v>115</v>
      </c>
      <c r="AY96" s="178" t="s">
        <v>212</v>
      </c>
    </row>
    <row r="97" spans="2:65" s="204" customFormat="1">
      <c r="B97" s="203"/>
      <c r="D97" s="177" t="s">
        <v>226</v>
      </c>
      <c r="E97" s="205" t="s">
        <v>52</v>
      </c>
      <c r="F97" s="206" t="s">
        <v>447</v>
      </c>
      <c r="H97" s="207">
        <v>-1.04</v>
      </c>
      <c r="L97" s="203"/>
      <c r="M97" s="208"/>
      <c r="T97" s="209"/>
      <c r="AT97" s="205" t="s">
        <v>226</v>
      </c>
      <c r="AU97" s="205" t="s">
        <v>125</v>
      </c>
      <c r="AV97" s="204" t="s">
        <v>219</v>
      </c>
      <c r="AW97" s="204" t="s">
        <v>53</v>
      </c>
      <c r="AX97" s="204" t="s">
        <v>123</v>
      </c>
      <c r="AY97" s="205" t="s">
        <v>212</v>
      </c>
    </row>
    <row r="98" spans="2:65" s="53" customFormat="1" ht="24.2" customHeight="1">
      <c r="B98" s="158"/>
      <c r="C98" s="159" t="s">
        <v>219</v>
      </c>
      <c r="D98" s="159" t="s">
        <v>215</v>
      </c>
      <c r="E98" s="160" t="s">
        <v>649</v>
      </c>
      <c r="F98" s="161" t="s">
        <v>650</v>
      </c>
      <c r="G98" s="162" t="s">
        <v>218</v>
      </c>
      <c r="H98" s="163">
        <v>-9.2040000000000006</v>
      </c>
      <c r="I98" s="164">
        <v>1406.2</v>
      </c>
      <c r="J98" s="164">
        <f>ROUND(I98*H98,2)</f>
        <v>-12942.66</v>
      </c>
      <c r="K98" s="165"/>
      <c r="L98" s="52"/>
      <c r="M98" s="166" t="s">
        <v>52</v>
      </c>
      <c r="N98" s="167" t="s">
        <v>86</v>
      </c>
      <c r="O98" s="168">
        <v>0</v>
      </c>
      <c r="P98" s="168">
        <f>O98*H98</f>
        <v>0</v>
      </c>
      <c r="Q98" s="168">
        <v>2.7499999999999998E-3</v>
      </c>
      <c r="R98" s="168">
        <f>Q98*H98</f>
        <v>-2.5311E-2</v>
      </c>
      <c r="S98" s="168">
        <v>0</v>
      </c>
      <c r="T98" s="169">
        <f>S98*H98</f>
        <v>0</v>
      </c>
      <c r="AR98" s="170" t="s">
        <v>219</v>
      </c>
      <c r="AT98" s="170" t="s">
        <v>215</v>
      </c>
      <c r="AU98" s="170" t="s">
        <v>125</v>
      </c>
      <c r="AY98" s="40" t="s">
        <v>212</v>
      </c>
      <c r="BE98" s="171">
        <f>IF(N98="základní",J98,0)</f>
        <v>-12942.66</v>
      </c>
      <c r="BF98" s="171">
        <f>IF(N98="snížená",J98,0)</f>
        <v>0</v>
      </c>
      <c r="BG98" s="171">
        <f>IF(N98="zákl. přenesená",J98,0)</f>
        <v>0</v>
      </c>
      <c r="BH98" s="171">
        <f>IF(N98="sníž. přenesená",J98,0)</f>
        <v>0</v>
      </c>
      <c r="BI98" s="171">
        <f>IF(N98="nulová",J98,0)</f>
        <v>0</v>
      </c>
      <c r="BJ98" s="40" t="s">
        <v>123</v>
      </c>
      <c r="BK98" s="171">
        <f>ROUND(I98*H98,2)</f>
        <v>-12942.66</v>
      </c>
      <c r="BL98" s="40" t="s">
        <v>219</v>
      </c>
      <c r="BM98" s="170" t="s">
        <v>651</v>
      </c>
    </row>
    <row r="99" spans="2:65" s="176" customFormat="1">
      <c r="B99" s="175"/>
      <c r="D99" s="177" t="s">
        <v>226</v>
      </c>
      <c r="E99" s="178" t="s">
        <v>52</v>
      </c>
      <c r="F99" s="179" t="s">
        <v>652</v>
      </c>
      <c r="H99" s="180">
        <v>-9.2040000000000006</v>
      </c>
      <c r="L99" s="175"/>
      <c r="M99" s="181"/>
      <c r="T99" s="182"/>
      <c r="AT99" s="178" t="s">
        <v>226</v>
      </c>
      <c r="AU99" s="178" t="s">
        <v>125</v>
      </c>
      <c r="AV99" s="176" t="s">
        <v>125</v>
      </c>
      <c r="AW99" s="176" t="s">
        <v>77</v>
      </c>
      <c r="AX99" s="176" t="s">
        <v>123</v>
      </c>
      <c r="AY99" s="178" t="s">
        <v>212</v>
      </c>
    </row>
    <row r="100" spans="2:65" s="53" customFormat="1" ht="24.2" customHeight="1">
      <c r="B100" s="158"/>
      <c r="C100" s="159" t="s">
        <v>238</v>
      </c>
      <c r="D100" s="159" t="s">
        <v>215</v>
      </c>
      <c r="E100" s="160" t="s">
        <v>653</v>
      </c>
      <c r="F100" s="161" t="s">
        <v>654</v>
      </c>
      <c r="G100" s="162" t="s">
        <v>218</v>
      </c>
      <c r="H100" s="163">
        <v>-9.2040000000000006</v>
      </c>
      <c r="I100" s="164">
        <v>281.2</v>
      </c>
      <c r="J100" s="164">
        <f>ROUND(I100*H100,2)</f>
        <v>-2588.16</v>
      </c>
      <c r="K100" s="165"/>
      <c r="L100" s="52"/>
      <c r="M100" s="166" t="s">
        <v>52</v>
      </c>
      <c r="N100" s="167" t="s">
        <v>86</v>
      </c>
      <c r="O100" s="168">
        <v>0</v>
      </c>
      <c r="P100" s="168">
        <f>O100*H100</f>
        <v>0</v>
      </c>
      <c r="Q100" s="168">
        <v>0</v>
      </c>
      <c r="R100" s="168">
        <f>Q100*H100</f>
        <v>0</v>
      </c>
      <c r="S100" s="168">
        <v>0</v>
      </c>
      <c r="T100" s="169">
        <f>S100*H100</f>
        <v>0</v>
      </c>
      <c r="AR100" s="170" t="s">
        <v>219</v>
      </c>
      <c r="AT100" s="170" t="s">
        <v>215</v>
      </c>
      <c r="AU100" s="170" t="s">
        <v>125</v>
      </c>
      <c r="AY100" s="40" t="s">
        <v>212</v>
      </c>
      <c r="BE100" s="171">
        <f>IF(N100="základní",J100,0)</f>
        <v>-2588.16</v>
      </c>
      <c r="BF100" s="171">
        <f>IF(N100="snížená",J100,0)</f>
        <v>0</v>
      </c>
      <c r="BG100" s="171">
        <f>IF(N100="zákl. přenesená",J100,0)</f>
        <v>0</v>
      </c>
      <c r="BH100" s="171">
        <f>IF(N100="sníž. přenesená",J100,0)</f>
        <v>0</v>
      </c>
      <c r="BI100" s="171">
        <f>IF(N100="nulová",J100,0)</f>
        <v>0</v>
      </c>
      <c r="BJ100" s="40" t="s">
        <v>123</v>
      </c>
      <c r="BK100" s="171">
        <f>ROUND(I100*H100,2)</f>
        <v>-2588.16</v>
      </c>
      <c r="BL100" s="40" t="s">
        <v>219</v>
      </c>
      <c r="BM100" s="170" t="s">
        <v>655</v>
      </c>
    </row>
    <row r="101" spans="2:65" s="53" customFormat="1" ht="24.2" customHeight="1">
      <c r="B101" s="158"/>
      <c r="C101" s="159" t="s">
        <v>236</v>
      </c>
      <c r="D101" s="159" t="s">
        <v>215</v>
      </c>
      <c r="E101" s="160" t="s">
        <v>656</v>
      </c>
      <c r="F101" s="161" t="s">
        <v>657</v>
      </c>
      <c r="G101" s="162" t="s">
        <v>218</v>
      </c>
      <c r="H101" s="163">
        <v>-9.2040000000000006</v>
      </c>
      <c r="I101" s="164">
        <v>281.2</v>
      </c>
      <c r="J101" s="164">
        <f>ROUND(I101*H101,2)</f>
        <v>-2588.16</v>
      </c>
      <c r="K101" s="165"/>
      <c r="L101" s="52"/>
      <c r="M101" s="166" t="s">
        <v>52</v>
      </c>
      <c r="N101" s="167" t="s">
        <v>86</v>
      </c>
      <c r="O101" s="168">
        <v>0</v>
      </c>
      <c r="P101" s="168">
        <f>O101*H101</f>
        <v>0</v>
      </c>
      <c r="Q101" s="168">
        <v>2.5000000000000001E-3</v>
      </c>
      <c r="R101" s="168">
        <f>Q101*H101</f>
        <v>-2.3010000000000003E-2</v>
      </c>
      <c r="S101" s="168">
        <v>0</v>
      </c>
      <c r="T101" s="169">
        <f>S101*H101</f>
        <v>0</v>
      </c>
      <c r="AR101" s="170" t="s">
        <v>219</v>
      </c>
      <c r="AT101" s="170" t="s">
        <v>215</v>
      </c>
      <c r="AU101" s="170" t="s">
        <v>125</v>
      </c>
      <c r="AY101" s="40" t="s">
        <v>212</v>
      </c>
      <c r="BE101" s="171">
        <f>IF(N101="základní",J101,0)</f>
        <v>-2588.16</v>
      </c>
      <c r="BF101" s="171">
        <f>IF(N101="snížená",J101,0)</f>
        <v>0</v>
      </c>
      <c r="BG101" s="171">
        <f>IF(N101="zákl. přenesená",J101,0)</f>
        <v>0</v>
      </c>
      <c r="BH101" s="171">
        <f>IF(N101="sníž. přenesená",J101,0)</f>
        <v>0</v>
      </c>
      <c r="BI101" s="171">
        <f>IF(N101="nulová",J101,0)</f>
        <v>0</v>
      </c>
      <c r="BJ101" s="40" t="s">
        <v>123</v>
      </c>
      <c r="BK101" s="171">
        <f>ROUND(I101*H101,2)</f>
        <v>-2588.16</v>
      </c>
      <c r="BL101" s="40" t="s">
        <v>219</v>
      </c>
      <c r="BM101" s="170" t="s">
        <v>658</v>
      </c>
    </row>
    <row r="102" spans="2:65" s="53" customFormat="1" ht="37.9" customHeight="1">
      <c r="B102" s="158"/>
      <c r="C102" s="159" t="s">
        <v>252</v>
      </c>
      <c r="D102" s="159" t="s">
        <v>215</v>
      </c>
      <c r="E102" s="160" t="s">
        <v>659</v>
      </c>
      <c r="F102" s="161" t="s">
        <v>660</v>
      </c>
      <c r="G102" s="162" t="s">
        <v>362</v>
      </c>
      <c r="H102" s="163">
        <v>0</v>
      </c>
      <c r="I102" s="164">
        <v>70310</v>
      </c>
      <c r="J102" s="164">
        <f>ROUND(I102*H102,2)</f>
        <v>0</v>
      </c>
      <c r="K102" s="165"/>
      <c r="L102" s="52"/>
      <c r="M102" s="166" t="s">
        <v>52</v>
      </c>
      <c r="N102" s="167" t="s">
        <v>86</v>
      </c>
      <c r="O102" s="168">
        <v>0</v>
      </c>
      <c r="P102" s="168">
        <f>O102*H102</f>
        <v>0</v>
      </c>
      <c r="Q102" s="168">
        <v>1.04922</v>
      </c>
      <c r="R102" s="168">
        <f>Q102*H102</f>
        <v>0</v>
      </c>
      <c r="S102" s="168">
        <v>0</v>
      </c>
      <c r="T102" s="169">
        <f>S102*H102</f>
        <v>0</v>
      </c>
      <c r="AR102" s="170" t="s">
        <v>219</v>
      </c>
      <c r="AT102" s="170" t="s">
        <v>215</v>
      </c>
      <c r="AU102" s="170" t="s">
        <v>125</v>
      </c>
      <c r="AY102" s="40" t="s">
        <v>212</v>
      </c>
      <c r="BE102" s="171">
        <f>IF(N102="základní",J102,0)</f>
        <v>0</v>
      </c>
      <c r="BF102" s="171">
        <f>IF(N102="snížená",J102,0)</f>
        <v>0</v>
      </c>
      <c r="BG102" s="171">
        <f>IF(N102="zákl. přenesená",J102,0)</f>
        <v>0</v>
      </c>
      <c r="BH102" s="171">
        <f>IF(N102="sníž. přenesená",J102,0)</f>
        <v>0</v>
      </c>
      <c r="BI102" s="171">
        <f>IF(N102="nulová",J102,0)</f>
        <v>0</v>
      </c>
      <c r="BJ102" s="40" t="s">
        <v>123</v>
      </c>
      <c r="BK102" s="171">
        <f>ROUND(I102*H102,2)</f>
        <v>0</v>
      </c>
      <c r="BL102" s="40" t="s">
        <v>219</v>
      </c>
      <c r="BM102" s="170" t="s">
        <v>661</v>
      </c>
    </row>
    <row r="103" spans="2:65" s="176" customFormat="1">
      <c r="B103" s="175"/>
      <c r="D103" s="177" t="s">
        <v>226</v>
      </c>
      <c r="E103" s="178" t="s">
        <v>52</v>
      </c>
      <c r="F103" s="179" t="s">
        <v>662</v>
      </c>
      <c r="H103" s="180">
        <v>6.0999999999999999E-2</v>
      </c>
      <c r="L103" s="175"/>
      <c r="M103" s="181"/>
      <c r="T103" s="182"/>
      <c r="AT103" s="178" t="s">
        <v>226</v>
      </c>
      <c r="AU103" s="178" t="s">
        <v>125</v>
      </c>
      <c r="AV103" s="176" t="s">
        <v>125</v>
      </c>
      <c r="AW103" s="176" t="s">
        <v>77</v>
      </c>
      <c r="AX103" s="176" t="s">
        <v>115</v>
      </c>
      <c r="AY103" s="178" t="s">
        <v>212</v>
      </c>
    </row>
    <row r="104" spans="2:65" s="176" customFormat="1" ht="22.5">
      <c r="B104" s="175"/>
      <c r="D104" s="177" t="s">
        <v>226</v>
      </c>
      <c r="E104" s="178" t="s">
        <v>52</v>
      </c>
      <c r="F104" s="179" t="s">
        <v>663</v>
      </c>
      <c r="H104" s="180">
        <v>-6.0999999999999999E-2</v>
      </c>
      <c r="L104" s="175"/>
      <c r="M104" s="181"/>
      <c r="T104" s="182"/>
      <c r="AT104" s="178" t="s">
        <v>226</v>
      </c>
      <c r="AU104" s="178" t="s">
        <v>125</v>
      </c>
      <c r="AV104" s="176" t="s">
        <v>125</v>
      </c>
      <c r="AW104" s="176" t="s">
        <v>77</v>
      </c>
      <c r="AX104" s="176" t="s">
        <v>115</v>
      </c>
      <c r="AY104" s="178" t="s">
        <v>212</v>
      </c>
    </row>
    <row r="105" spans="2:65" s="204" customFormat="1">
      <c r="B105" s="203"/>
      <c r="D105" s="177" t="s">
        <v>226</v>
      </c>
      <c r="E105" s="205" t="s">
        <v>52</v>
      </c>
      <c r="F105" s="206" t="s">
        <v>447</v>
      </c>
      <c r="H105" s="207">
        <v>0</v>
      </c>
      <c r="L105" s="203"/>
      <c r="M105" s="208"/>
      <c r="T105" s="209"/>
      <c r="AT105" s="205" t="s">
        <v>226</v>
      </c>
      <c r="AU105" s="205" t="s">
        <v>125</v>
      </c>
      <c r="AV105" s="204" t="s">
        <v>219</v>
      </c>
      <c r="AW105" s="204" t="s">
        <v>77</v>
      </c>
      <c r="AX105" s="204" t="s">
        <v>123</v>
      </c>
      <c r="AY105" s="205" t="s">
        <v>212</v>
      </c>
    </row>
    <row r="106" spans="2:65" s="147" customFormat="1" ht="22.9" customHeight="1">
      <c r="B106" s="146"/>
      <c r="D106" s="148" t="s">
        <v>114</v>
      </c>
      <c r="E106" s="156" t="s">
        <v>219</v>
      </c>
      <c r="F106" s="156" t="s">
        <v>558</v>
      </c>
      <c r="J106" s="157">
        <f>BK106</f>
        <v>-11695.11</v>
      </c>
      <c r="L106" s="146"/>
      <c r="M106" s="151"/>
      <c r="P106" s="152">
        <f>SUM(P107:P113)</f>
        <v>0</v>
      </c>
      <c r="R106" s="152">
        <f>SUM(R107:R113)</f>
        <v>-1.3625893499999999</v>
      </c>
      <c r="T106" s="153">
        <f>SUM(T107:T113)</f>
        <v>0</v>
      </c>
      <c r="AR106" s="148" t="s">
        <v>123</v>
      </c>
      <c r="AT106" s="154" t="s">
        <v>114</v>
      </c>
      <c r="AU106" s="154" t="s">
        <v>123</v>
      </c>
      <c r="AY106" s="148" t="s">
        <v>212</v>
      </c>
      <c r="BK106" s="155">
        <f>SUM(BK107:BK113)</f>
        <v>-11695.11</v>
      </c>
    </row>
    <row r="107" spans="2:65" s="53" customFormat="1" ht="49.15" customHeight="1">
      <c r="B107" s="158"/>
      <c r="C107" s="159" t="s">
        <v>258</v>
      </c>
      <c r="D107" s="159" t="s">
        <v>215</v>
      </c>
      <c r="E107" s="160" t="s">
        <v>664</v>
      </c>
      <c r="F107" s="161" t="s">
        <v>665</v>
      </c>
      <c r="G107" s="162" t="s">
        <v>385</v>
      </c>
      <c r="H107" s="163">
        <v>-0.54700000000000004</v>
      </c>
      <c r="I107" s="164">
        <v>9479.2000000000007</v>
      </c>
      <c r="J107" s="164">
        <f>ROUND(I107*H107,2)</f>
        <v>-5185.12</v>
      </c>
      <c r="K107" s="165"/>
      <c r="L107" s="52"/>
      <c r="M107" s="166" t="s">
        <v>52</v>
      </c>
      <c r="N107" s="167" t="s">
        <v>86</v>
      </c>
      <c r="O107" s="168">
        <v>0</v>
      </c>
      <c r="P107" s="168">
        <f>O107*H107</f>
        <v>0</v>
      </c>
      <c r="Q107" s="168">
        <v>2.45343</v>
      </c>
      <c r="R107" s="168">
        <f>Q107*H107</f>
        <v>-1.34202621</v>
      </c>
      <c r="S107" s="168">
        <v>0</v>
      </c>
      <c r="T107" s="169">
        <f>S107*H107</f>
        <v>0</v>
      </c>
      <c r="AR107" s="170" t="s">
        <v>219</v>
      </c>
      <c r="AT107" s="170" t="s">
        <v>215</v>
      </c>
      <c r="AU107" s="170" t="s">
        <v>125</v>
      </c>
      <c r="AY107" s="40" t="s">
        <v>212</v>
      </c>
      <c r="BE107" s="171">
        <f>IF(N107="základní",J107,0)</f>
        <v>-5185.12</v>
      </c>
      <c r="BF107" s="171">
        <f>IF(N107="snížená",J107,0)</f>
        <v>0</v>
      </c>
      <c r="BG107" s="171">
        <f>IF(N107="zákl. přenesená",J107,0)</f>
        <v>0</v>
      </c>
      <c r="BH107" s="171">
        <f>IF(N107="sníž. přenesená",J107,0)</f>
        <v>0</v>
      </c>
      <c r="BI107" s="171">
        <f>IF(N107="nulová",J107,0)</f>
        <v>0</v>
      </c>
      <c r="BJ107" s="40" t="s">
        <v>123</v>
      </c>
      <c r="BK107" s="171">
        <f>ROUND(I107*H107,2)</f>
        <v>-5185.12</v>
      </c>
      <c r="BL107" s="40" t="s">
        <v>219</v>
      </c>
      <c r="BM107" s="170" t="s">
        <v>666</v>
      </c>
    </row>
    <row r="108" spans="2:65" s="176" customFormat="1">
      <c r="B108" s="175"/>
      <c r="D108" s="177" t="s">
        <v>226</v>
      </c>
      <c r="E108" s="178" t="s">
        <v>52</v>
      </c>
      <c r="F108" s="179" t="s">
        <v>667</v>
      </c>
      <c r="H108" s="180">
        <v>-0.54700000000000004</v>
      </c>
      <c r="L108" s="175"/>
      <c r="M108" s="181"/>
      <c r="T108" s="182"/>
      <c r="AT108" s="178" t="s">
        <v>226</v>
      </c>
      <c r="AU108" s="178" t="s">
        <v>125</v>
      </c>
      <c r="AV108" s="176" t="s">
        <v>125</v>
      </c>
      <c r="AW108" s="176" t="s">
        <v>77</v>
      </c>
      <c r="AX108" s="176" t="s">
        <v>115</v>
      </c>
      <c r="AY108" s="178" t="s">
        <v>212</v>
      </c>
    </row>
    <row r="109" spans="2:65" s="204" customFormat="1">
      <c r="B109" s="203"/>
      <c r="D109" s="177" t="s">
        <v>226</v>
      </c>
      <c r="E109" s="205" t="s">
        <v>52</v>
      </c>
      <c r="F109" s="206" t="s">
        <v>447</v>
      </c>
      <c r="H109" s="207">
        <v>-0.54700000000000004</v>
      </c>
      <c r="L109" s="203"/>
      <c r="M109" s="208"/>
      <c r="T109" s="209"/>
      <c r="AT109" s="205" t="s">
        <v>226</v>
      </c>
      <c r="AU109" s="205" t="s">
        <v>125</v>
      </c>
      <c r="AV109" s="204" t="s">
        <v>219</v>
      </c>
      <c r="AW109" s="204" t="s">
        <v>53</v>
      </c>
      <c r="AX109" s="204" t="s">
        <v>123</v>
      </c>
      <c r="AY109" s="205" t="s">
        <v>212</v>
      </c>
    </row>
    <row r="110" spans="2:65" s="53" customFormat="1" ht="37.9" customHeight="1">
      <c r="B110" s="158"/>
      <c r="C110" s="159" t="s">
        <v>264</v>
      </c>
      <c r="D110" s="159" t="s">
        <v>215</v>
      </c>
      <c r="E110" s="160" t="s">
        <v>668</v>
      </c>
      <c r="F110" s="161" t="s">
        <v>669</v>
      </c>
      <c r="G110" s="162" t="s">
        <v>218</v>
      </c>
      <c r="H110" s="163">
        <v>-3.8580000000000001</v>
      </c>
      <c r="I110" s="164">
        <v>1406.2</v>
      </c>
      <c r="J110" s="164">
        <f>ROUND(I110*H110,2)</f>
        <v>-5425.12</v>
      </c>
      <c r="K110" s="165"/>
      <c r="L110" s="52"/>
      <c r="M110" s="166" t="s">
        <v>52</v>
      </c>
      <c r="N110" s="167" t="s">
        <v>86</v>
      </c>
      <c r="O110" s="168">
        <v>0</v>
      </c>
      <c r="P110" s="168">
        <f>O110*H110</f>
        <v>0</v>
      </c>
      <c r="Q110" s="168">
        <v>5.3299999999999997E-3</v>
      </c>
      <c r="R110" s="168">
        <f>Q110*H110</f>
        <v>-2.0563140000000001E-2</v>
      </c>
      <c r="S110" s="168">
        <v>0</v>
      </c>
      <c r="T110" s="169">
        <f>S110*H110</f>
        <v>0</v>
      </c>
      <c r="AR110" s="170" t="s">
        <v>219</v>
      </c>
      <c r="AT110" s="170" t="s">
        <v>215</v>
      </c>
      <c r="AU110" s="170" t="s">
        <v>125</v>
      </c>
      <c r="AY110" s="40" t="s">
        <v>212</v>
      </c>
      <c r="BE110" s="171">
        <f>IF(N110="základní",J110,0)</f>
        <v>-5425.12</v>
      </c>
      <c r="BF110" s="171">
        <f>IF(N110="snížená",J110,0)</f>
        <v>0</v>
      </c>
      <c r="BG110" s="171">
        <f>IF(N110="zákl. přenesená",J110,0)</f>
        <v>0</v>
      </c>
      <c r="BH110" s="171">
        <f>IF(N110="sníž. přenesená",J110,0)</f>
        <v>0</v>
      </c>
      <c r="BI110" s="171">
        <f>IF(N110="nulová",J110,0)</f>
        <v>0</v>
      </c>
      <c r="BJ110" s="40" t="s">
        <v>123</v>
      </c>
      <c r="BK110" s="171">
        <f>ROUND(I110*H110,2)</f>
        <v>-5425.12</v>
      </c>
      <c r="BL110" s="40" t="s">
        <v>219</v>
      </c>
      <c r="BM110" s="170" t="s">
        <v>670</v>
      </c>
    </row>
    <row r="111" spans="2:65" s="176" customFormat="1" ht="22.5">
      <c r="B111" s="175"/>
      <c r="D111" s="177" t="s">
        <v>226</v>
      </c>
      <c r="E111" s="178" t="s">
        <v>52</v>
      </c>
      <c r="F111" s="179" t="s">
        <v>671</v>
      </c>
      <c r="H111" s="180">
        <v>-3.8580000000000001</v>
      </c>
      <c r="L111" s="175"/>
      <c r="M111" s="181"/>
      <c r="T111" s="182"/>
      <c r="AT111" s="178" t="s">
        <v>226</v>
      </c>
      <c r="AU111" s="178" t="s">
        <v>125</v>
      </c>
      <c r="AV111" s="176" t="s">
        <v>125</v>
      </c>
      <c r="AW111" s="176" t="s">
        <v>77</v>
      </c>
      <c r="AX111" s="176" t="s">
        <v>115</v>
      </c>
      <c r="AY111" s="178" t="s">
        <v>212</v>
      </c>
    </row>
    <row r="112" spans="2:65" s="204" customFormat="1">
      <c r="B112" s="203"/>
      <c r="D112" s="177" t="s">
        <v>226</v>
      </c>
      <c r="E112" s="205" t="s">
        <v>52</v>
      </c>
      <c r="F112" s="206" t="s">
        <v>447</v>
      </c>
      <c r="H112" s="207">
        <v>-3.8580000000000001</v>
      </c>
      <c r="L112" s="203"/>
      <c r="M112" s="208"/>
      <c r="T112" s="209"/>
      <c r="AT112" s="205" t="s">
        <v>226</v>
      </c>
      <c r="AU112" s="205" t="s">
        <v>125</v>
      </c>
      <c r="AV112" s="204" t="s">
        <v>219</v>
      </c>
      <c r="AW112" s="204" t="s">
        <v>53</v>
      </c>
      <c r="AX112" s="204" t="s">
        <v>123</v>
      </c>
      <c r="AY112" s="205" t="s">
        <v>212</v>
      </c>
    </row>
    <row r="113" spans="2:65" s="53" customFormat="1" ht="37.9" customHeight="1">
      <c r="B113" s="158"/>
      <c r="C113" s="159" t="s">
        <v>268</v>
      </c>
      <c r="D113" s="159" t="s">
        <v>215</v>
      </c>
      <c r="E113" s="160" t="s">
        <v>672</v>
      </c>
      <c r="F113" s="161" t="s">
        <v>673</v>
      </c>
      <c r="G113" s="162" t="s">
        <v>218</v>
      </c>
      <c r="H113" s="163">
        <v>-3.8580000000000001</v>
      </c>
      <c r="I113" s="164">
        <v>281.2</v>
      </c>
      <c r="J113" s="164">
        <f>ROUND(I113*H113,2)</f>
        <v>-1084.8699999999999</v>
      </c>
      <c r="K113" s="165"/>
      <c r="L113" s="52"/>
      <c r="M113" s="166" t="s">
        <v>52</v>
      </c>
      <c r="N113" s="167" t="s">
        <v>86</v>
      </c>
      <c r="O113" s="168">
        <v>0</v>
      </c>
      <c r="P113" s="168">
        <f>O113*H113</f>
        <v>0</v>
      </c>
      <c r="Q113" s="168">
        <v>0</v>
      </c>
      <c r="R113" s="168">
        <f>Q113*H113</f>
        <v>0</v>
      </c>
      <c r="S113" s="168">
        <v>0</v>
      </c>
      <c r="T113" s="169">
        <f>S113*H113</f>
        <v>0</v>
      </c>
      <c r="AR113" s="170" t="s">
        <v>219</v>
      </c>
      <c r="AT113" s="170" t="s">
        <v>215</v>
      </c>
      <c r="AU113" s="170" t="s">
        <v>125</v>
      </c>
      <c r="AY113" s="40" t="s">
        <v>212</v>
      </c>
      <c r="BE113" s="171">
        <f>IF(N113="základní",J113,0)</f>
        <v>-1084.8699999999999</v>
      </c>
      <c r="BF113" s="171">
        <f>IF(N113="snížená",J113,0)</f>
        <v>0</v>
      </c>
      <c r="BG113" s="171">
        <f>IF(N113="zákl. přenesená",J113,0)</f>
        <v>0</v>
      </c>
      <c r="BH113" s="171">
        <f>IF(N113="sníž. přenesená",J113,0)</f>
        <v>0</v>
      </c>
      <c r="BI113" s="171">
        <f>IF(N113="nulová",J113,0)</f>
        <v>0</v>
      </c>
      <c r="BJ113" s="40" t="s">
        <v>123</v>
      </c>
      <c r="BK113" s="171">
        <f>ROUND(I113*H113,2)</f>
        <v>-1084.8699999999999</v>
      </c>
      <c r="BL113" s="40" t="s">
        <v>219</v>
      </c>
      <c r="BM113" s="170" t="s">
        <v>674</v>
      </c>
    </row>
    <row r="114" spans="2:65" s="147" customFormat="1" ht="22.9" customHeight="1">
      <c r="B114" s="146"/>
      <c r="D114" s="148" t="s">
        <v>114</v>
      </c>
      <c r="E114" s="156" t="s">
        <v>236</v>
      </c>
      <c r="F114" s="156" t="s">
        <v>237</v>
      </c>
      <c r="J114" s="157">
        <f>BK114</f>
        <v>-74526.63</v>
      </c>
      <c r="L114" s="146"/>
      <c r="M114" s="151"/>
      <c r="P114" s="152">
        <f>SUM(P115:P118)</f>
        <v>0</v>
      </c>
      <c r="R114" s="152">
        <f>SUM(R115:R118)</f>
        <v>-2.1399300000000001</v>
      </c>
      <c r="T114" s="153">
        <f>SUM(T115:T118)</f>
        <v>0</v>
      </c>
      <c r="AR114" s="148" t="s">
        <v>123</v>
      </c>
      <c r="AT114" s="154" t="s">
        <v>114</v>
      </c>
      <c r="AU114" s="154" t="s">
        <v>123</v>
      </c>
      <c r="AY114" s="148" t="s">
        <v>212</v>
      </c>
      <c r="BK114" s="155">
        <f>SUM(BK115:BK118)</f>
        <v>-74526.63</v>
      </c>
    </row>
    <row r="115" spans="2:65" s="53" customFormat="1" ht="37.9" customHeight="1">
      <c r="B115" s="158"/>
      <c r="C115" s="159" t="s">
        <v>272</v>
      </c>
      <c r="D115" s="159" t="s">
        <v>215</v>
      </c>
      <c r="E115" s="160" t="s">
        <v>675</v>
      </c>
      <c r="F115" s="161" t="s">
        <v>676</v>
      </c>
      <c r="G115" s="162" t="s">
        <v>218</v>
      </c>
      <c r="H115" s="163">
        <v>-142.66200000000001</v>
      </c>
      <c r="I115" s="164">
        <v>137.1</v>
      </c>
      <c r="J115" s="164">
        <f>ROUND(I115*H115,2)</f>
        <v>-19558.96</v>
      </c>
      <c r="K115" s="165"/>
      <c r="L115" s="52"/>
      <c r="M115" s="166" t="s">
        <v>52</v>
      </c>
      <c r="N115" s="167" t="s">
        <v>86</v>
      </c>
      <c r="O115" s="168">
        <v>0</v>
      </c>
      <c r="P115" s="168">
        <f>O115*H115</f>
        <v>0</v>
      </c>
      <c r="Q115" s="168">
        <v>1.4E-3</v>
      </c>
      <c r="R115" s="168">
        <f>Q115*H115</f>
        <v>-0.19972680000000001</v>
      </c>
      <c r="S115" s="168">
        <v>0</v>
      </c>
      <c r="T115" s="169">
        <f>S115*H115</f>
        <v>0</v>
      </c>
      <c r="AR115" s="170" t="s">
        <v>219</v>
      </c>
      <c r="AT115" s="170" t="s">
        <v>215</v>
      </c>
      <c r="AU115" s="170" t="s">
        <v>125</v>
      </c>
      <c r="AY115" s="40" t="s">
        <v>212</v>
      </c>
      <c r="BE115" s="171">
        <f>IF(N115="základní",J115,0)</f>
        <v>-19558.96</v>
      </c>
      <c r="BF115" s="171">
        <f>IF(N115="snížená",J115,0)</f>
        <v>0</v>
      </c>
      <c r="BG115" s="171">
        <f>IF(N115="zákl. přenesená",J115,0)</f>
        <v>0</v>
      </c>
      <c r="BH115" s="171">
        <f>IF(N115="sníž. přenesená",J115,0)</f>
        <v>0</v>
      </c>
      <c r="BI115" s="171">
        <f>IF(N115="nulová",J115,0)</f>
        <v>0</v>
      </c>
      <c r="BJ115" s="40" t="s">
        <v>123</v>
      </c>
      <c r="BK115" s="171">
        <f>ROUND(I115*H115,2)</f>
        <v>-19558.96</v>
      </c>
      <c r="BL115" s="40" t="s">
        <v>219</v>
      </c>
      <c r="BM115" s="170" t="s">
        <v>677</v>
      </c>
    </row>
    <row r="116" spans="2:65" s="53" customFormat="1" ht="49.15" customHeight="1">
      <c r="B116" s="158"/>
      <c r="C116" s="159" t="s">
        <v>416</v>
      </c>
      <c r="D116" s="159" t="s">
        <v>215</v>
      </c>
      <c r="E116" s="160" t="s">
        <v>678</v>
      </c>
      <c r="F116" s="161" t="s">
        <v>679</v>
      </c>
      <c r="G116" s="162" t="s">
        <v>218</v>
      </c>
      <c r="H116" s="163">
        <v>-142.66200000000001</v>
      </c>
      <c r="I116" s="164">
        <v>385.3</v>
      </c>
      <c r="J116" s="164">
        <f>ROUND(I116*H116,2)</f>
        <v>-54967.67</v>
      </c>
      <c r="K116" s="165"/>
      <c r="L116" s="52"/>
      <c r="M116" s="166" t="s">
        <v>52</v>
      </c>
      <c r="N116" s="167" t="s">
        <v>86</v>
      </c>
      <c r="O116" s="168">
        <v>0</v>
      </c>
      <c r="P116" s="168">
        <f>O116*H116</f>
        <v>0</v>
      </c>
      <c r="Q116" s="168">
        <v>1.3599999999999999E-2</v>
      </c>
      <c r="R116" s="168">
        <f>Q116*H116</f>
        <v>-1.9402032</v>
      </c>
      <c r="S116" s="168">
        <v>0</v>
      </c>
      <c r="T116" s="169">
        <f>S116*H116</f>
        <v>0</v>
      </c>
      <c r="AR116" s="170" t="s">
        <v>219</v>
      </c>
      <c r="AT116" s="170" t="s">
        <v>215</v>
      </c>
      <c r="AU116" s="170" t="s">
        <v>125</v>
      </c>
      <c r="AY116" s="40" t="s">
        <v>212</v>
      </c>
      <c r="BE116" s="171">
        <f>IF(N116="základní",J116,0)</f>
        <v>-54967.67</v>
      </c>
      <c r="BF116" s="171">
        <f>IF(N116="snížená",J116,0)</f>
        <v>0</v>
      </c>
      <c r="BG116" s="171">
        <f>IF(N116="zákl. přenesená",J116,0)</f>
        <v>0</v>
      </c>
      <c r="BH116" s="171">
        <f>IF(N116="sníž. přenesená",J116,0)</f>
        <v>0</v>
      </c>
      <c r="BI116" s="171">
        <f>IF(N116="nulová",J116,0)</f>
        <v>0</v>
      </c>
      <c r="BJ116" s="40" t="s">
        <v>123</v>
      </c>
      <c r="BK116" s="171">
        <f>ROUND(I116*H116,2)</f>
        <v>-54967.67</v>
      </c>
      <c r="BL116" s="40" t="s">
        <v>219</v>
      </c>
      <c r="BM116" s="170" t="s">
        <v>680</v>
      </c>
    </row>
    <row r="117" spans="2:65" s="176" customFormat="1" ht="22.5">
      <c r="B117" s="175"/>
      <c r="D117" s="177" t="s">
        <v>226</v>
      </c>
      <c r="E117" s="178" t="s">
        <v>52</v>
      </c>
      <c r="F117" s="179" t="s">
        <v>681</v>
      </c>
      <c r="H117" s="180">
        <v>-142.66200000000001</v>
      </c>
      <c r="L117" s="175"/>
      <c r="M117" s="181"/>
      <c r="T117" s="182"/>
      <c r="AT117" s="178" t="s">
        <v>226</v>
      </c>
      <c r="AU117" s="178" t="s">
        <v>125</v>
      </c>
      <c r="AV117" s="176" t="s">
        <v>125</v>
      </c>
      <c r="AW117" s="176" t="s">
        <v>77</v>
      </c>
      <c r="AX117" s="176" t="s">
        <v>115</v>
      </c>
      <c r="AY117" s="178" t="s">
        <v>212</v>
      </c>
    </row>
    <row r="118" spans="2:65" s="204" customFormat="1">
      <c r="B118" s="203"/>
      <c r="D118" s="177" t="s">
        <v>226</v>
      </c>
      <c r="E118" s="205" t="s">
        <v>52</v>
      </c>
      <c r="F118" s="206" t="s">
        <v>447</v>
      </c>
      <c r="H118" s="207">
        <v>-142.66200000000001</v>
      </c>
      <c r="L118" s="203"/>
      <c r="M118" s="208"/>
      <c r="T118" s="209"/>
      <c r="AT118" s="205" t="s">
        <v>226</v>
      </c>
      <c r="AU118" s="205" t="s">
        <v>125</v>
      </c>
      <c r="AV118" s="204" t="s">
        <v>219</v>
      </c>
      <c r="AW118" s="204" t="s">
        <v>53</v>
      </c>
      <c r="AX118" s="204" t="s">
        <v>123</v>
      </c>
      <c r="AY118" s="205" t="s">
        <v>212</v>
      </c>
    </row>
    <row r="119" spans="2:65" s="147" customFormat="1" ht="22.9" customHeight="1">
      <c r="B119" s="146"/>
      <c r="D119" s="148" t="s">
        <v>114</v>
      </c>
      <c r="E119" s="156" t="s">
        <v>358</v>
      </c>
      <c r="F119" s="156" t="s">
        <v>359</v>
      </c>
      <c r="J119" s="157">
        <f>BK119</f>
        <v>-4802.3500000000004</v>
      </c>
      <c r="L119" s="146"/>
      <c r="M119" s="151"/>
      <c r="P119" s="152">
        <f>P120</f>
        <v>0</v>
      </c>
      <c r="R119" s="152">
        <f>R120</f>
        <v>0</v>
      </c>
      <c r="T119" s="153">
        <f>T120</f>
        <v>0</v>
      </c>
      <c r="AR119" s="148" t="s">
        <v>123</v>
      </c>
      <c r="AT119" s="154" t="s">
        <v>114</v>
      </c>
      <c r="AU119" s="154" t="s">
        <v>123</v>
      </c>
      <c r="AY119" s="148" t="s">
        <v>212</v>
      </c>
      <c r="BK119" s="155">
        <f>BK120</f>
        <v>-4802.3500000000004</v>
      </c>
    </row>
    <row r="120" spans="2:65" s="53" customFormat="1" ht="55.5" customHeight="1">
      <c r="B120" s="158"/>
      <c r="C120" s="159" t="s">
        <v>420</v>
      </c>
      <c r="D120" s="159" t="s">
        <v>215</v>
      </c>
      <c r="E120" s="160" t="s">
        <v>360</v>
      </c>
      <c r="F120" s="161" t="s">
        <v>361</v>
      </c>
      <c r="G120" s="162" t="s">
        <v>362</v>
      </c>
      <c r="H120" s="163">
        <v>-3.669</v>
      </c>
      <c r="I120" s="164">
        <v>1308.9000000000001</v>
      </c>
      <c r="J120" s="164">
        <f>ROUND(I120*H120,2)</f>
        <v>-4802.3500000000004</v>
      </c>
      <c r="K120" s="165"/>
      <c r="L120" s="52"/>
      <c r="M120" s="166" t="s">
        <v>52</v>
      </c>
      <c r="N120" s="167" t="s">
        <v>86</v>
      </c>
      <c r="O120" s="168">
        <v>0</v>
      </c>
      <c r="P120" s="168">
        <f>O120*H120</f>
        <v>0</v>
      </c>
      <c r="Q120" s="168">
        <v>0</v>
      </c>
      <c r="R120" s="168">
        <f>Q120*H120</f>
        <v>0</v>
      </c>
      <c r="S120" s="168">
        <v>0</v>
      </c>
      <c r="T120" s="169">
        <f>S120*H120</f>
        <v>0</v>
      </c>
      <c r="AR120" s="170" t="s">
        <v>219</v>
      </c>
      <c r="AT120" s="170" t="s">
        <v>215</v>
      </c>
      <c r="AU120" s="170" t="s">
        <v>125</v>
      </c>
      <c r="AY120" s="40" t="s">
        <v>212</v>
      </c>
      <c r="BE120" s="171">
        <f>IF(N120="základní",J120,0)</f>
        <v>-4802.3500000000004</v>
      </c>
      <c r="BF120" s="171">
        <f>IF(N120="snížená",J120,0)</f>
        <v>0</v>
      </c>
      <c r="BG120" s="171">
        <f>IF(N120="zákl. přenesená",J120,0)</f>
        <v>0</v>
      </c>
      <c r="BH120" s="171">
        <f>IF(N120="sníž. přenesená",J120,0)</f>
        <v>0</v>
      </c>
      <c r="BI120" s="171">
        <f>IF(N120="nulová",J120,0)</f>
        <v>0</v>
      </c>
      <c r="BJ120" s="40" t="s">
        <v>123</v>
      </c>
      <c r="BK120" s="171">
        <f>ROUND(I120*H120,2)</f>
        <v>-4802.3500000000004</v>
      </c>
      <c r="BL120" s="40" t="s">
        <v>219</v>
      </c>
      <c r="BM120" s="170" t="s">
        <v>682</v>
      </c>
    </row>
    <row r="121" spans="2:65" s="147" customFormat="1" ht="25.9" customHeight="1">
      <c r="B121" s="146"/>
      <c r="D121" s="148" t="s">
        <v>114</v>
      </c>
      <c r="E121" s="149" t="s">
        <v>248</v>
      </c>
      <c r="F121" s="149" t="s">
        <v>249</v>
      </c>
      <c r="J121" s="150">
        <f>BK121</f>
        <v>24903.59</v>
      </c>
      <c r="L121" s="146"/>
      <c r="M121" s="151"/>
      <c r="P121" s="152">
        <f>P122+P128+P142</f>
        <v>5.3411399999999993</v>
      </c>
      <c r="R121" s="152">
        <f>R122+R128+R142</f>
        <v>0.10431618000000001</v>
      </c>
      <c r="T121" s="153">
        <f>T122+T128+T142</f>
        <v>0</v>
      </c>
      <c r="AR121" s="148" t="s">
        <v>125</v>
      </c>
      <c r="AT121" s="154" t="s">
        <v>114</v>
      </c>
      <c r="AU121" s="154" t="s">
        <v>115</v>
      </c>
      <c r="AY121" s="148" t="s">
        <v>212</v>
      </c>
      <c r="BK121" s="155">
        <f>BK122+BK128+BK142</f>
        <v>24903.59</v>
      </c>
    </row>
    <row r="122" spans="2:65" s="147" customFormat="1" ht="22.9" customHeight="1">
      <c r="B122" s="146"/>
      <c r="D122" s="148" t="s">
        <v>114</v>
      </c>
      <c r="E122" s="156" t="s">
        <v>250</v>
      </c>
      <c r="F122" s="156" t="s">
        <v>251</v>
      </c>
      <c r="J122" s="157">
        <f>BK122</f>
        <v>3213.23</v>
      </c>
      <c r="L122" s="146"/>
      <c r="M122" s="151"/>
      <c r="P122" s="152">
        <f>SUM(P123:P127)</f>
        <v>3.2442479999999998</v>
      </c>
      <c r="R122" s="152">
        <f>SUM(R123:R127)</f>
        <v>7.0282620000000004E-2</v>
      </c>
      <c r="T122" s="153">
        <f>SUM(T123:T127)</f>
        <v>0</v>
      </c>
      <c r="AR122" s="148" t="s">
        <v>125</v>
      </c>
      <c r="AT122" s="154" t="s">
        <v>114</v>
      </c>
      <c r="AU122" s="154" t="s">
        <v>123</v>
      </c>
      <c r="AY122" s="148" t="s">
        <v>212</v>
      </c>
      <c r="BK122" s="155">
        <f>SUM(BK123:BK127)</f>
        <v>3213.23</v>
      </c>
    </row>
    <row r="123" spans="2:65" s="53" customFormat="1" ht="49.15" customHeight="1">
      <c r="B123" s="158"/>
      <c r="C123" s="159" t="s">
        <v>425</v>
      </c>
      <c r="D123" s="159" t="s">
        <v>215</v>
      </c>
      <c r="E123" s="160" t="s">
        <v>683</v>
      </c>
      <c r="F123" s="161" t="s">
        <v>684</v>
      </c>
      <c r="G123" s="162" t="s">
        <v>218</v>
      </c>
      <c r="H123" s="163">
        <v>2.8260000000000001</v>
      </c>
      <c r="I123" s="164">
        <v>1120</v>
      </c>
      <c r="J123" s="164">
        <f>ROUND(I123*H123,2)</f>
        <v>3165.12</v>
      </c>
      <c r="K123" s="165"/>
      <c r="L123" s="52"/>
      <c r="M123" s="166" t="s">
        <v>52</v>
      </c>
      <c r="N123" s="167" t="s">
        <v>86</v>
      </c>
      <c r="O123" s="168">
        <v>1.1479999999999999</v>
      </c>
      <c r="P123" s="168">
        <f>O123*H123</f>
        <v>3.2442479999999998</v>
      </c>
      <c r="Q123" s="168">
        <v>2.487E-2</v>
      </c>
      <c r="R123" s="168">
        <f>Q123*H123</f>
        <v>7.0282620000000004E-2</v>
      </c>
      <c r="S123" s="168">
        <v>0</v>
      </c>
      <c r="T123" s="169">
        <f>S123*H123</f>
        <v>0</v>
      </c>
      <c r="AR123" s="170" t="s">
        <v>255</v>
      </c>
      <c r="AT123" s="170" t="s">
        <v>215</v>
      </c>
      <c r="AU123" s="170" t="s">
        <v>125</v>
      </c>
      <c r="AY123" s="40" t="s">
        <v>212</v>
      </c>
      <c r="BE123" s="171">
        <f>IF(N123="základní",J123,0)</f>
        <v>3165.12</v>
      </c>
      <c r="BF123" s="171">
        <f>IF(N123="snížená",J123,0)</f>
        <v>0</v>
      </c>
      <c r="BG123" s="171">
        <f>IF(N123="zákl. přenesená",J123,0)</f>
        <v>0</v>
      </c>
      <c r="BH123" s="171">
        <f>IF(N123="sníž. přenesená",J123,0)</f>
        <v>0</v>
      </c>
      <c r="BI123" s="171">
        <f>IF(N123="nulová",J123,0)</f>
        <v>0</v>
      </c>
      <c r="BJ123" s="40" t="s">
        <v>123</v>
      </c>
      <c r="BK123" s="171">
        <f>ROUND(I123*H123,2)</f>
        <v>3165.12</v>
      </c>
      <c r="BL123" s="40" t="s">
        <v>255</v>
      </c>
      <c r="BM123" s="170" t="s">
        <v>685</v>
      </c>
    </row>
    <row r="124" spans="2:65" s="53" customFormat="1">
      <c r="B124" s="52"/>
      <c r="D124" s="172" t="s">
        <v>224</v>
      </c>
      <c r="F124" s="173" t="s">
        <v>686</v>
      </c>
      <c r="L124" s="52"/>
      <c r="M124" s="174"/>
      <c r="T124" s="77"/>
      <c r="AT124" s="40" t="s">
        <v>224</v>
      </c>
      <c r="AU124" s="40" t="s">
        <v>125</v>
      </c>
    </row>
    <row r="125" spans="2:65" s="176" customFormat="1">
      <c r="B125" s="175"/>
      <c r="D125" s="177" t="s">
        <v>226</v>
      </c>
      <c r="E125" s="178" t="s">
        <v>52</v>
      </c>
      <c r="F125" s="179" t="s">
        <v>687</v>
      </c>
      <c r="H125" s="180">
        <v>2.8260000000000001</v>
      </c>
      <c r="L125" s="175"/>
      <c r="M125" s="181"/>
      <c r="T125" s="182"/>
      <c r="AT125" s="178" t="s">
        <v>226</v>
      </c>
      <c r="AU125" s="178" t="s">
        <v>125</v>
      </c>
      <c r="AV125" s="176" t="s">
        <v>125</v>
      </c>
      <c r="AW125" s="176" t="s">
        <v>77</v>
      </c>
      <c r="AX125" s="176" t="s">
        <v>123</v>
      </c>
      <c r="AY125" s="178" t="s">
        <v>212</v>
      </c>
    </row>
    <row r="126" spans="2:65" s="53" customFormat="1" ht="49.15" customHeight="1">
      <c r="B126" s="158"/>
      <c r="C126" s="159" t="s">
        <v>58</v>
      </c>
      <c r="D126" s="159" t="s">
        <v>215</v>
      </c>
      <c r="E126" s="160" t="s">
        <v>688</v>
      </c>
      <c r="F126" s="161" t="s">
        <v>689</v>
      </c>
      <c r="G126" s="162" t="s">
        <v>337</v>
      </c>
      <c r="H126" s="163">
        <v>31.651</v>
      </c>
      <c r="I126" s="164">
        <v>1.52</v>
      </c>
      <c r="J126" s="164">
        <f>ROUND(I126*H126,2)</f>
        <v>48.11</v>
      </c>
      <c r="K126" s="165"/>
      <c r="L126" s="52"/>
      <c r="M126" s="166" t="s">
        <v>52</v>
      </c>
      <c r="N126" s="167" t="s">
        <v>86</v>
      </c>
      <c r="O126" s="168">
        <v>0</v>
      </c>
      <c r="P126" s="168">
        <f>O126*H126</f>
        <v>0</v>
      </c>
      <c r="Q126" s="168">
        <v>0</v>
      </c>
      <c r="R126" s="168">
        <f>Q126*H126</f>
        <v>0</v>
      </c>
      <c r="S126" s="168">
        <v>0</v>
      </c>
      <c r="T126" s="169">
        <f>S126*H126</f>
        <v>0</v>
      </c>
      <c r="AR126" s="170" t="s">
        <v>255</v>
      </c>
      <c r="AT126" s="170" t="s">
        <v>215</v>
      </c>
      <c r="AU126" s="170" t="s">
        <v>125</v>
      </c>
      <c r="AY126" s="40" t="s">
        <v>212</v>
      </c>
      <c r="BE126" s="171">
        <f>IF(N126="základní",J126,0)</f>
        <v>48.11</v>
      </c>
      <c r="BF126" s="171">
        <f>IF(N126="snížená",J126,0)</f>
        <v>0</v>
      </c>
      <c r="BG126" s="171">
        <f>IF(N126="zákl. přenesená",J126,0)</f>
        <v>0</v>
      </c>
      <c r="BH126" s="171">
        <f>IF(N126="sníž. přenesená",J126,0)</f>
        <v>0</v>
      </c>
      <c r="BI126" s="171">
        <f>IF(N126="nulová",J126,0)</f>
        <v>0</v>
      </c>
      <c r="BJ126" s="40" t="s">
        <v>123</v>
      </c>
      <c r="BK126" s="171">
        <f>ROUND(I126*H126,2)</f>
        <v>48.11</v>
      </c>
      <c r="BL126" s="40" t="s">
        <v>255</v>
      </c>
      <c r="BM126" s="170" t="s">
        <v>690</v>
      </c>
    </row>
    <row r="127" spans="2:65" s="53" customFormat="1">
      <c r="B127" s="52"/>
      <c r="D127" s="172" t="s">
        <v>224</v>
      </c>
      <c r="F127" s="173" t="s">
        <v>691</v>
      </c>
      <c r="L127" s="52"/>
      <c r="M127" s="174"/>
      <c r="T127" s="77"/>
      <c r="AT127" s="40" t="s">
        <v>224</v>
      </c>
      <c r="AU127" s="40" t="s">
        <v>125</v>
      </c>
    </row>
    <row r="128" spans="2:65" s="147" customFormat="1" ht="22.9" customHeight="1">
      <c r="B128" s="146"/>
      <c r="D128" s="148" t="s">
        <v>114</v>
      </c>
      <c r="E128" s="156" t="s">
        <v>618</v>
      </c>
      <c r="F128" s="156" t="s">
        <v>619</v>
      </c>
      <c r="J128" s="157">
        <f>BK128</f>
        <v>5687.77</v>
      </c>
      <c r="L128" s="146"/>
      <c r="M128" s="151"/>
      <c r="P128" s="152">
        <f>SUM(P129:P141)</f>
        <v>2.096892</v>
      </c>
      <c r="R128" s="152">
        <f>SUM(R129:R141)</f>
        <v>1.8340740000000001E-2</v>
      </c>
      <c r="T128" s="153">
        <f>SUM(T129:T141)</f>
        <v>0</v>
      </c>
      <c r="AR128" s="148" t="s">
        <v>125</v>
      </c>
      <c r="AT128" s="154" t="s">
        <v>114</v>
      </c>
      <c r="AU128" s="154" t="s">
        <v>123</v>
      </c>
      <c r="AY128" s="148" t="s">
        <v>212</v>
      </c>
      <c r="BK128" s="155">
        <f>SUM(BK129:BK141)</f>
        <v>5687.77</v>
      </c>
    </row>
    <row r="129" spans="2:65" s="53" customFormat="1" ht="24.2" customHeight="1">
      <c r="B129" s="158"/>
      <c r="C129" s="159" t="s">
        <v>255</v>
      </c>
      <c r="D129" s="159" t="s">
        <v>215</v>
      </c>
      <c r="E129" s="160" t="s">
        <v>620</v>
      </c>
      <c r="F129" s="161" t="s">
        <v>621</v>
      </c>
      <c r="G129" s="162" t="s">
        <v>218</v>
      </c>
      <c r="H129" s="163">
        <v>2.8260000000000001</v>
      </c>
      <c r="I129" s="164">
        <v>4.29</v>
      </c>
      <c r="J129" s="164">
        <f>ROUND(I129*H129,2)</f>
        <v>12.12</v>
      </c>
      <c r="K129" s="165"/>
      <c r="L129" s="52"/>
      <c r="M129" s="166" t="s">
        <v>52</v>
      </c>
      <c r="N129" s="167" t="s">
        <v>86</v>
      </c>
      <c r="O129" s="168">
        <v>0.01</v>
      </c>
      <c r="P129" s="168">
        <f>O129*H129</f>
        <v>2.826E-2</v>
      </c>
      <c r="Q129" s="168">
        <v>0</v>
      </c>
      <c r="R129" s="168">
        <f>Q129*H129</f>
        <v>0</v>
      </c>
      <c r="S129" s="168">
        <v>0</v>
      </c>
      <c r="T129" s="169">
        <f>S129*H129</f>
        <v>0</v>
      </c>
      <c r="AR129" s="170" t="s">
        <v>255</v>
      </c>
      <c r="AT129" s="170" t="s">
        <v>215</v>
      </c>
      <c r="AU129" s="170" t="s">
        <v>125</v>
      </c>
      <c r="AY129" s="40" t="s">
        <v>212</v>
      </c>
      <c r="BE129" s="171">
        <f>IF(N129="základní",J129,0)</f>
        <v>12.12</v>
      </c>
      <c r="BF129" s="171">
        <f>IF(N129="snížená",J129,0)</f>
        <v>0</v>
      </c>
      <c r="BG129" s="171">
        <f>IF(N129="zákl. přenesená",J129,0)</f>
        <v>0</v>
      </c>
      <c r="BH129" s="171">
        <f>IF(N129="sníž. přenesená",J129,0)</f>
        <v>0</v>
      </c>
      <c r="BI129" s="171">
        <f>IF(N129="nulová",J129,0)</f>
        <v>0</v>
      </c>
      <c r="BJ129" s="40" t="s">
        <v>123</v>
      </c>
      <c r="BK129" s="171">
        <f>ROUND(I129*H129,2)</f>
        <v>12.12</v>
      </c>
      <c r="BL129" s="40" t="s">
        <v>255</v>
      </c>
      <c r="BM129" s="170" t="s">
        <v>692</v>
      </c>
    </row>
    <row r="130" spans="2:65" s="53" customFormat="1">
      <c r="B130" s="52"/>
      <c r="D130" s="172" t="s">
        <v>224</v>
      </c>
      <c r="F130" s="173" t="s">
        <v>623</v>
      </c>
      <c r="L130" s="52"/>
      <c r="M130" s="174"/>
      <c r="T130" s="77"/>
      <c r="AT130" s="40" t="s">
        <v>224</v>
      </c>
      <c r="AU130" s="40" t="s">
        <v>125</v>
      </c>
    </row>
    <row r="131" spans="2:65" s="176" customFormat="1">
      <c r="B131" s="175"/>
      <c r="D131" s="177" t="s">
        <v>226</v>
      </c>
      <c r="E131" s="178" t="s">
        <v>52</v>
      </c>
      <c r="F131" s="179" t="s">
        <v>687</v>
      </c>
      <c r="H131" s="180">
        <v>2.8260000000000001</v>
      </c>
      <c r="L131" s="175"/>
      <c r="M131" s="181"/>
      <c r="T131" s="182"/>
      <c r="AT131" s="178" t="s">
        <v>226</v>
      </c>
      <c r="AU131" s="178" t="s">
        <v>125</v>
      </c>
      <c r="AV131" s="176" t="s">
        <v>125</v>
      </c>
      <c r="AW131" s="176" t="s">
        <v>77</v>
      </c>
      <c r="AX131" s="176" t="s">
        <v>123</v>
      </c>
      <c r="AY131" s="178" t="s">
        <v>212</v>
      </c>
    </row>
    <row r="132" spans="2:65" s="53" customFormat="1" ht="21.75" customHeight="1">
      <c r="B132" s="158"/>
      <c r="C132" s="159" t="s">
        <v>530</v>
      </c>
      <c r="D132" s="159" t="s">
        <v>215</v>
      </c>
      <c r="E132" s="160" t="s">
        <v>624</v>
      </c>
      <c r="F132" s="161" t="s">
        <v>625</v>
      </c>
      <c r="G132" s="162" t="s">
        <v>218</v>
      </c>
      <c r="H132" s="163">
        <v>2.8260000000000001</v>
      </c>
      <c r="I132" s="164">
        <v>14.4</v>
      </c>
      <c r="J132" s="164">
        <f>ROUND(I132*H132,2)</f>
        <v>40.69</v>
      </c>
      <c r="K132" s="165"/>
      <c r="L132" s="52"/>
      <c r="M132" s="166" t="s">
        <v>52</v>
      </c>
      <c r="N132" s="167" t="s">
        <v>86</v>
      </c>
      <c r="O132" s="168">
        <v>3.2000000000000001E-2</v>
      </c>
      <c r="P132" s="168">
        <f>O132*H132</f>
        <v>9.0431999999999998E-2</v>
      </c>
      <c r="Q132" s="168">
        <v>0</v>
      </c>
      <c r="R132" s="168">
        <f>Q132*H132</f>
        <v>0</v>
      </c>
      <c r="S132" s="168">
        <v>0</v>
      </c>
      <c r="T132" s="169">
        <f>S132*H132</f>
        <v>0</v>
      </c>
      <c r="AR132" s="170" t="s">
        <v>255</v>
      </c>
      <c r="AT132" s="170" t="s">
        <v>215</v>
      </c>
      <c r="AU132" s="170" t="s">
        <v>125</v>
      </c>
      <c r="AY132" s="40" t="s">
        <v>212</v>
      </c>
      <c r="BE132" s="171">
        <f>IF(N132="základní",J132,0)</f>
        <v>40.69</v>
      </c>
      <c r="BF132" s="171">
        <f>IF(N132="snížená",J132,0)</f>
        <v>0</v>
      </c>
      <c r="BG132" s="171">
        <f>IF(N132="zákl. přenesená",J132,0)</f>
        <v>0</v>
      </c>
      <c r="BH132" s="171">
        <f>IF(N132="sníž. přenesená",J132,0)</f>
        <v>0</v>
      </c>
      <c r="BI132" s="171">
        <f>IF(N132="nulová",J132,0)</f>
        <v>0</v>
      </c>
      <c r="BJ132" s="40" t="s">
        <v>123</v>
      </c>
      <c r="BK132" s="171">
        <f>ROUND(I132*H132,2)</f>
        <v>40.69</v>
      </c>
      <c r="BL132" s="40" t="s">
        <v>255</v>
      </c>
      <c r="BM132" s="170" t="s">
        <v>693</v>
      </c>
    </row>
    <row r="133" spans="2:65" s="53" customFormat="1">
      <c r="B133" s="52"/>
      <c r="D133" s="172" t="s">
        <v>224</v>
      </c>
      <c r="F133" s="173" t="s">
        <v>627</v>
      </c>
      <c r="L133" s="52"/>
      <c r="M133" s="174"/>
      <c r="T133" s="77"/>
      <c r="AT133" s="40" t="s">
        <v>224</v>
      </c>
      <c r="AU133" s="40" t="s">
        <v>125</v>
      </c>
    </row>
    <row r="134" spans="2:65" s="53" customFormat="1" ht="24.2" customHeight="1">
      <c r="B134" s="158"/>
      <c r="C134" s="159" t="s">
        <v>537</v>
      </c>
      <c r="D134" s="159" t="s">
        <v>215</v>
      </c>
      <c r="E134" s="160" t="s">
        <v>694</v>
      </c>
      <c r="F134" s="161" t="s">
        <v>695</v>
      </c>
      <c r="G134" s="162" t="s">
        <v>218</v>
      </c>
      <c r="H134" s="163">
        <v>2.8260000000000001</v>
      </c>
      <c r="I134" s="164">
        <v>334</v>
      </c>
      <c r="J134" s="164">
        <f>ROUND(I134*H134,2)</f>
        <v>943.88</v>
      </c>
      <c r="K134" s="165"/>
      <c r="L134" s="52"/>
      <c r="M134" s="166" t="s">
        <v>52</v>
      </c>
      <c r="N134" s="167" t="s">
        <v>86</v>
      </c>
      <c r="O134" s="168">
        <v>0.20399999999999999</v>
      </c>
      <c r="P134" s="168">
        <f>O134*H134</f>
        <v>0.57650400000000002</v>
      </c>
      <c r="Q134" s="168">
        <v>5.4000000000000001E-4</v>
      </c>
      <c r="R134" s="168">
        <f>Q134*H134</f>
        <v>1.52604E-3</v>
      </c>
      <c r="S134" s="168">
        <v>0</v>
      </c>
      <c r="T134" s="169">
        <f>S134*H134</f>
        <v>0</v>
      </c>
      <c r="AR134" s="170" t="s">
        <v>255</v>
      </c>
      <c r="AT134" s="170" t="s">
        <v>215</v>
      </c>
      <c r="AU134" s="170" t="s">
        <v>125</v>
      </c>
      <c r="AY134" s="40" t="s">
        <v>212</v>
      </c>
      <c r="BE134" s="171">
        <f>IF(N134="základní",J134,0)</f>
        <v>943.88</v>
      </c>
      <c r="BF134" s="171">
        <f>IF(N134="snížená",J134,0)</f>
        <v>0</v>
      </c>
      <c r="BG134" s="171">
        <f>IF(N134="zákl. přenesená",J134,0)</f>
        <v>0</v>
      </c>
      <c r="BH134" s="171">
        <f>IF(N134="sníž. přenesená",J134,0)</f>
        <v>0</v>
      </c>
      <c r="BI134" s="171">
        <f>IF(N134="nulová",J134,0)</f>
        <v>0</v>
      </c>
      <c r="BJ134" s="40" t="s">
        <v>123</v>
      </c>
      <c r="BK134" s="171">
        <f>ROUND(I134*H134,2)</f>
        <v>943.88</v>
      </c>
      <c r="BL134" s="40" t="s">
        <v>255</v>
      </c>
      <c r="BM134" s="170" t="s">
        <v>696</v>
      </c>
    </row>
    <row r="135" spans="2:65" s="53" customFormat="1">
      <c r="B135" s="52"/>
      <c r="D135" s="172" t="s">
        <v>224</v>
      </c>
      <c r="F135" s="173" t="s">
        <v>697</v>
      </c>
      <c r="L135" s="52"/>
      <c r="M135" s="174"/>
      <c r="T135" s="77"/>
      <c r="AT135" s="40" t="s">
        <v>224</v>
      </c>
      <c r="AU135" s="40" t="s">
        <v>125</v>
      </c>
    </row>
    <row r="136" spans="2:65" s="53" customFormat="1" ht="24.2" customHeight="1">
      <c r="B136" s="158"/>
      <c r="C136" s="159" t="s">
        <v>542</v>
      </c>
      <c r="D136" s="159" t="s">
        <v>215</v>
      </c>
      <c r="E136" s="160" t="s">
        <v>698</v>
      </c>
      <c r="F136" s="161" t="s">
        <v>699</v>
      </c>
      <c r="G136" s="162" t="s">
        <v>218</v>
      </c>
      <c r="H136" s="163">
        <v>2.8260000000000001</v>
      </c>
      <c r="I136" s="164">
        <v>204</v>
      </c>
      <c r="J136" s="164">
        <f>ROUND(I136*H136,2)</f>
        <v>576.5</v>
      </c>
      <c r="K136" s="165"/>
      <c r="L136" s="52"/>
      <c r="M136" s="166" t="s">
        <v>52</v>
      </c>
      <c r="N136" s="167" t="s">
        <v>86</v>
      </c>
      <c r="O136" s="168">
        <v>0.13600000000000001</v>
      </c>
      <c r="P136" s="168">
        <f>O136*H136</f>
        <v>0.38433600000000001</v>
      </c>
      <c r="Q136" s="168">
        <v>5.5000000000000003E-4</v>
      </c>
      <c r="R136" s="168">
        <f>Q136*H136</f>
        <v>1.5543000000000002E-3</v>
      </c>
      <c r="S136" s="168">
        <v>0</v>
      </c>
      <c r="T136" s="169">
        <f>S136*H136</f>
        <v>0</v>
      </c>
      <c r="AR136" s="170" t="s">
        <v>255</v>
      </c>
      <c r="AT136" s="170" t="s">
        <v>215</v>
      </c>
      <c r="AU136" s="170" t="s">
        <v>125</v>
      </c>
      <c r="AY136" s="40" t="s">
        <v>212</v>
      </c>
      <c r="BE136" s="171">
        <f>IF(N136="základní",J136,0)</f>
        <v>576.5</v>
      </c>
      <c r="BF136" s="171">
        <f>IF(N136="snížená",J136,0)</f>
        <v>0</v>
      </c>
      <c r="BG136" s="171">
        <f>IF(N136="zákl. přenesená",J136,0)</f>
        <v>0</v>
      </c>
      <c r="BH136" s="171">
        <f>IF(N136="sníž. přenesená",J136,0)</f>
        <v>0</v>
      </c>
      <c r="BI136" s="171">
        <f>IF(N136="nulová",J136,0)</f>
        <v>0</v>
      </c>
      <c r="BJ136" s="40" t="s">
        <v>123</v>
      </c>
      <c r="BK136" s="171">
        <f>ROUND(I136*H136,2)</f>
        <v>576.5</v>
      </c>
      <c r="BL136" s="40" t="s">
        <v>255</v>
      </c>
      <c r="BM136" s="170" t="s">
        <v>700</v>
      </c>
    </row>
    <row r="137" spans="2:65" s="53" customFormat="1">
      <c r="B137" s="52"/>
      <c r="D137" s="172" t="s">
        <v>224</v>
      </c>
      <c r="F137" s="173" t="s">
        <v>701</v>
      </c>
      <c r="L137" s="52"/>
      <c r="M137" s="174"/>
      <c r="T137" s="77"/>
      <c r="AT137" s="40" t="s">
        <v>224</v>
      </c>
      <c r="AU137" s="40" t="s">
        <v>125</v>
      </c>
    </row>
    <row r="138" spans="2:65" s="53" customFormat="1" ht="24.2" customHeight="1">
      <c r="B138" s="158"/>
      <c r="C138" s="159" t="s">
        <v>547</v>
      </c>
      <c r="D138" s="159" t="s">
        <v>215</v>
      </c>
      <c r="E138" s="160" t="s">
        <v>702</v>
      </c>
      <c r="F138" s="161" t="s">
        <v>703</v>
      </c>
      <c r="G138" s="162" t="s">
        <v>218</v>
      </c>
      <c r="H138" s="163">
        <v>2.8260000000000001</v>
      </c>
      <c r="I138" s="164">
        <v>1440</v>
      </c>
      <c r="J138" s="164">
        <f>ROUND(I138*H138,2)</f>
        <v>4069.44</v>
      </c>
      <c r="K138" s="165"/>
      <c r="L138" s="52"/>
      <c r="M138" s="166" t="s">
        <v>52</v>
      </c>
      <c r="N138" s="167" t="s">
        <v>86</v>
      </c>
      <c r="O138" s="168">
        <v>0.36</v>
      </c>
      <c r="P138" s="168">
        <f>O138*H138</f>
        <v>1.01736</v>
      </c>
      <c r="Q138" s="168">
        <v>5.4000000000000003E-3</v>
      </c>
      <c r="R138" s="168">
        <f>Q138*H138</f>
        <v>1.52604E-2</v>
      </c>
      <c r="S138" s="168">
        <v>0</v>
      </c>
      <c r="T138" s="169">
        <f>S138*H138</f>
        <v>0</v>
      </c>
      <c r="AR138" s="170" t="s">
        <v>255</v>
      </c>
      <c r="AT138" s="170" t="s">
        <v>215</v>
      </c>
      <c r="AU138" s="170" t="s">
        <v>125</v>
      </c>
      <c r="AY138" s="40" t="s">
        <v>212</v>
      </c>
      <c r="BE138" s="171">
        <f>IF(N138="základní",J138,0)</f>
        <v>4069.44</v>
      </c>
      <c r="BF138" s="171">
        <f>IF(N138="snížená",J138,0)</f>
        <v>0</v>
      </c>
      <c r="BG138" s="171">
        <f>IF(N138="zákl. přenesená",J138,0)</f>
        <v>0</v>
      </c>
      <c r="BH138" s="171">
        <f>IF(N138="sníž. přenesená",J138,0)</f>
        <v>0</v>
      </c>
      <c r="BI138" s="171">
        <f>IF(N138="nulová",J138,0)</f>
        <v>0</v>
      </c>
      <c r="BJ138" s="40" t="s">
        <v>123</v>
      </c>
      <c r="BK138" s="171">
        <f>ROUND(I138*H138,2)</f>
        <v>4069.44</v>
      </c>
      <c r="BL138" s="40" t="s">
        <v>255</v>
      </c>
      <c r="BM138" s="170" t="s">
        <v>704</v>
      </c>
    </row>
    <row r="139" spans="2:65" s="53" customFormat="1">
      <c r="B139" s="52"/>
      <c r="D139" s="172" t="s">
        <v>224</v>
      </c>
      <c r="F139" s="173" t="s">
        <v>705</v>
      </c>
      <c r="L139" s="52"/>
      <c r="M139" s="174"/>
      <c r="T139" s="77"/>
      <c r="AT139" s="40" t="s">
        <v>224</v>
      </c>
      <c r="AU139" s="40" t="s">
        <v>125</v>
      </c>
    </row>
    <row r="140" spans="2:65" s="53" customFormat="1" ht="44.25" customHeight="1">
      <c r="B140" s="158"/>
      <c r="C140" s="159" t="s">
        <v>57</v>
      </c>
      <c r="D140" s="159" t="s">
        <v>215</v>
      </c>
      <c r="E140" s="160" t="s">
        <v>631</v>
      </c>
      <c r="F140" s="161" t="s">
        <v>632</v>
      </c>
      <c r="G140" s="162" t="s">
        <v>337</v>
      </c>
      <c r="H140" s="163">
        <v>56.426000000000002</v>
      </c>
      <c r="I140" s="164">
        <v>0.8</v>
      </c>
      <c r="J140" s="164">
        <f>ROUND(I140*H140,2)</f>
        <v>45.14</v>
      </c>
      <c r="K140" s="165"/>
      <c r="L140" s="52"/>
      <c r="M140" s="166" t="s">
        <v>52</v>
      </c>
      <c r="N140" s="167" t="s">
        <v>86</v>
      </c>
      <c r="O140" s="168">
        <v>0</v>
      </c>
      <c r="P140" s="168">
        <f>O140*H140</f>
        <v>0</v>
      </c>
      <c r="Q140" s="168">
        <v>0</v>
      </c>
      <c r="R140" s="168">
        <f>Q140*H140</f>
        <v>0</v>
      </c>
      <c r="S140" s="168">
        <v>0</v>
      </c>
      <c r="T140" s="169">
        <f>S140*H140</f>
        <v>0</v>
      </c>
      <c r="AR140" s="170" t="s">
        <v>255</v>
      </c>
      <c r="AT140" s="170" t="s">
        <v>215</v>
      </c>
      <c r="AU140" s="170" t="s">
        <v>125</v>
      </c>
      <c r="AY140" s="40" t="s">
        <v>212</v>
      </c>
      <c r="BE140" s="171">
        <f>IF(N140="základní",J140,0)</f>
        <v>45.14</v>
      </c>
      <c r="BF140" s="171">
        <f>IF(N140="snížená",J140,0)</f>
        <v>0</v>
      </c>
      <c r="BG140" s="171">
        <f>IF(N140="zákl. přenesená",J140,0)</f>
        <v>0</v>
      </c>
      <c r="BH140" s="171">
        <f>IF(N140="sníž. přenesená",J140,0)</f>
        <v>0</v>
      </c>
      <c r="BI140" s="171">
        <f>IF(N140="nulová",J140,0)</f>
        <v>0</v>
      </c>
      <c r="BJ140" s="40" t="s">
        <v>123</v>
      </c>
      <c r="BK140" s="171">
        <f>ROUND(I140*H140,2)</f>
        <v>45.14</v>
      </c>
      <c r="BL140" s="40" t="s">
        <v>255</v>
      </c>
      <c r="BM140" s="170" t="s">
        <v>706</v>
      </c>
    </row>
    <row r="141" spans="2:65" s="53" customFormat="1">
      <c r="B141" s="52"/>
      <c r="D141" s="172" t="s">
        <v>224</v>
      </c>
      <c r="F141" s="173" t="s">
        <v>634</v>
      </c>
      <c r="L141" s="52"/>
      <c r="M141" s="174"/>
      <c r="T141" s="77"/>
      <c r="AT141" s="40" t="s">
        <v>224</v>
      </c>
      <c r="AU141" s="40" t="s">
        <v>125</v>
      </c>
    </row>
    <row r="142" spans="2:65" s="147" customFormat="1" ht="22.9" customHeight="1">
      <c r="B142" s="146"/>
      <c r="D142" s="148" t="s">
        <v>114</v>
      </c>
      <c r="E142" s="156" t="s">
        <v>707</v>
      </c>
      <c r="F142" s="156" t="s">
        <v>708</v>
      </c>
      <c r="J142" s="157">
        <f>BK142</f>
        <v>16002.59</v>
      </c>
      <c r="L142" s="146"/>
      <c r="M142" s="151"/>
      <c r="P142" s="152">
        <f>SUM(P143:P148)</f>
        <v>0</v>
      </c>
      <c r="R142" s="152">
        <f>SUM(R143:R148)</f>
        <v>1.569282E-2</v>
      </c>
      <c r="T142" s="153">
        <f>SUM(T143:T148)</f>
        <v>0</v>
      </c>
      <c r="AR142" s="148" t="s">
        <v>125</v>
      </c>
      <c r="AT142" s="154" t="s">
        <v>114</v>
      </c>
      <c r="AU142" s="154" t="s">
        <v>123</v>
      </c>
      <c r="AY142" s="148" t="s">
        <v>212</v>
      </c>
      <c r="BK142" s="155">
        <f>SUM(BK143:BK148)</f>
        <v>16002.59</v>
      </c>
    </row>
    <row r="143" spans="2:65" s="53" customFormat="1" ht="24.2" customHeight="1">
      <c r="B143" s="158"/>
      <c r="C143" s="159" t="s">
        <v>709</v>
      </c>
      <c r="D143" s="159" t="s">
        <v>215</v>
      </c>
      <c r="E143" s="160" t="s">
        <v>710</v>
      </c>
      <c r="F143" s="161" t="s">
        <v>711</v>
      </c>
      <c r="G143" s="162" t="s">
        <v>218</v>
      </c>
      <c r="H143" s="163">
        <v>142.66200000000001</v>
      </c>
      <c r="I143" s="164">
        <v>4.4000000000000004</v>
      </c>
      <c r="J143" s="164">
        <f>ROUND(I143*H143,2)</f>
        <v>627.71</v>
      </c>
      <c r="K143" s="165"/>
      <c r="L143" s="52"/>
      <c r="M143" s="166" t="s">
        <v>52</v>
      </c>
      <c r="N143" s="167" t="s">
        <v>86</v>
      </c>
      <c r="O143" s="168">
        <v>0</v>
      </c>
      <c r="P143" s="168">
        <f>O143*H143</f>
        <v>0</v>
      </c>
      <c r="Q143" s="168">
        <v>0</v>
      </c>
      <c r="R143" s="168">
        <f>Q143*H143</f>
        <v>0</v>
      </c>
      <c r="S143" s="168">
        <v>0</v>
      </c>
      <c r="T143" s="169">
        <f>S143*H143</f>
        <v>0</v>
      </c>
      <c r="AR143" s="170" t="s">
        <v>255</v>
      </c>
      <c r="AT143" s="170" t="s">
        <v>215</v>
      </c>
      <c r="AU143" s="170" t="s">
        <v>125</v>
      </c>
      <c r="AY143" s="40" t="s">
        <v>212</v>
      </c>
      <c r="BE143" s="171">
        <f>IF(N143="základní",J143,0)</f>
        <v>627.71</v>
      </c>
      <c r="BF143" s="171">
        <f>IF(N143="snížená",J143,0)</f>
        <v>0</v>
      </c>
      <c r="BG143" s="171">
        <f>IF(N143="zákl. přenesená",J143,0)</f>
        <v>0</v>
      </c>
      <c r="BH143" s="171">
        <f>IF(N143="sníž. přenesená",J143,0)</f>
        <v>0</v>
      </c>
      <c r="BI143" s="171">
        <f>IF(N143="nulová",J143,0)</f>
        <v>0</v>
      </c>
      <c r="BJ143" s="40" t="s">
        <v>123</v>
      </c>
      <c r="BK143" s="171">
        <f>ROUND(I143*H143,2)</f>
        <v>627.71</v>
      </c>
      <c r="BL143" s="40" t="s">
        <v>255</v>
      </c>
      <c r="BM143" s="170" t="s">
        <v>712</v>
      </c>
    </row>
    <row r="144" spans="2:65" s="53" customFormat="1" ht="37.9" customHeight="1">
      <c r="B144" s="158"/>
      <c r="C144" s="159" t="s">
        <v>713</v>
      </c>
      <c r="D144" s="159" t="s">
        <v>215</v>
      </c>
      <c r="E144" s="160" t="s">
        <v>714</v>
      </c>
      <c r="F144" s="161" t="s">
        <v>715</v>
      </c>
      <c r="G144" s="162" t="s">
        <v>218</v>
      </c>
      <c r="H144" s="163">
        <v>142.66200000000001</v>
      </c>
      <c r="I144" s="164">
        <v>37.700000000000003</v>
      </c>
      <c r="J144" s="164">
        <f>ROUND(I144*H144,2)</f>
        <v>5378.36</v>
      </c>
      <c r="K144" s="165"/>
      <c r="L144" s="52"/>
      <c r="M144" s="166" t="s">
        <v>52</v>
      </c>
      <c r="N144" s="167" t="s">
        <v>86</v>
      </c>
      <c r="O144" s="168">
        <v>0</v>
      </c>
      <c r="P144" s="168">
        <f>O144*H144</f>
        <v>0</v>
      </c>
      <c r="Q144" s="168">
        <v>1.1E-4</v>
      </c>
      <c r="R144" s="168">
        <f>Q144*H144</f>
        <v>1.569282E-2</v>
      </c>
      <c r="S144" s="168">
        <v>0</v>
      </c>
      <c r="T144" s="169">
        <f>S144*H144</f>
        <v>0</v>
      </c>
      <c r="AR144" s="170" t="s">
        <v>255</v>
      </c>
      <c r="AT144" s="170" t="s">
        <v>215</v>
      </c>
      <c r="AU144" s="170" t="s">
        <v>125</v>
      </c>
      <c r="AY144" s="40" t="s">
        <v>212</v>
      </c>
      <c r="BE144" s="171">
        <f>IF(N144="základní",J144,0)</f>
        <v>5378.36</v>
      </c>
      <c r="BF144" s="171">
        <f>IF(N144="snížená",J144,0)</f>
        <v>0</v>
      </c>
      <c r="BG144" s="171">
        <f>IF(N144="zákl. přenesená",J144,0)</f>
        <v>0</v>
      </c>
      <c r="BH144" s="171">
        <f>IF(N144="sníž. přenesená",J144,0)</f>
        <v>0</v>
      </c>
      <c r="BI144" s="171">
        <f>IF(N144="nulová",J144,0)</f>
        <v>0</v>
      </c>
      <c r="BJ144" s="40" t="s">
        <v>123</v>
      </c>
      <c r="BK144" s="171">
        <f>ROUND(I144*H144,2)</f>
        <v>5378.36</v>
      </c>
      <c r="BL144" s="40" t="s">
        <v>255</v>
      </c>
      <c r="BM144" s="170" t="s">
        <v>716</v>
      </c>
    </row>
    <row r="145" spans="2:65" s="53" customFormat="1" ht="37.9" customHeight="1">
      <c r="B145" s="158"/>
      <c r="C145" s="159" t="s">
        <v>717</v>
      </c>
      <c r="D145" s="159" t="s">
        <v>215</v>
      </c>
      <c r="E145" s="160" t="s">
        <v>718</v>
      </c>
      <c r="F145" s="161" t="s">
        <v>719</v>
      </c>
      <c r="G145" s="162" t="s">
        <v>218</v>
      </c>
      <c r="H145" s="163">
        <v>65.507999999999996</v>
      </c>
      <c r="I145" s="164">
        <v>152.6</v>
      </c>
      <c r="J145" s="164">
        <f>ROUND(I145*H145,2)</f>
        <v>9996.52</v>
      </c>
      <c r="K145" s="165"/>
      <c r="L145" s="52"/>
      <c r="M145" s="166" t="s">
        <v>52</v>
      </c>
      <c r="N145" s="167" t="s">
        <v>86</v>
      </c>
      <c r="O145" s="168">
        <v>0</v>
      </c>
      <c r="P145" s="168">
        <f>O145*H145</f>
        <v>0</v>
      </c>
      <c r="Q145" s="168">
        <v>0</v>
      </c>
      <c r="R145" s="168">
        <f>Q145*H145</f>
        <v>0</v>
      </c>
      <c r="S145" s="168">
        <v>0</v>
      </c>
      <c r="T145" s="169">
        <f>S145*H145</f>
        <v>0</v>
      </c>
      <c r="AR145" s="170" t="s">
        <v>255</v>
      </c>
      <c r="AT145" s="170" t="s">
        <v>215</v>
      </c>
      <c r="AU145" s="170" t="s">
        <v>125</v>
      </c>
      <c r="AY145" s="40" t="s">
        <v>212</v>
      </c>
      <c r="BE145" s="171">
        <f>IF(N145="základní",J145,0)</f>
        <v>9996.52</v>
      </c>
      <c r="BF145" s="171">
        <f>IF(N145="snížená",J145,0)</f>
        <v>0</v>
      </c>
      <c r="BG145" s="171">
        <f>IF(N145="zákl. přenesená",J145,0)</f>
        <v>0</v>
      </c>
      <c r="BH145" s="171">
        <f>IF(N145="sníž. přenesená",J145,0)</f>
        <v>0</v>
      </c>
      <c r="BI145" s="171">
        <f>IF(N145="nulová",J145,0)</f>
        <v>0</v>
      </c>
      <c r="BJ145" s="40" t="s">
        <v>123</v>
      </c>
      <c r="BK145" s="171">
        <f>ROUND(I145*H145,2)</f>
        <v>9996.52</v>
      </c>
      <c r="BL145" s="40" t="s">
        <v>255</v>
      </c>
      <c r="BM145" s="170" t="s">
        <v>720</v>
      </c>
    </row>
    <row r="146" spans="2:65" s="176" customFormat="1">
      <c r="B146" s="175"/>
      <c r="D146" s="177" t="s">
        <v>226</v>
      </c>
      <c r="E146" s="178" t="s">
        <v>52</v>
      </c>
      <c r="F146" s="179" t="s">
        <v>721</v>
      </c>
      <c r="H146" s="180">
        <v>62.682000000000002</v>
      </c>
      <c r="L146" s="175"/>
      <c r="M146" s="181"/>
      <c r="T146" s="182"/>
      <c r="AT146" s="178" t="s">
        <v>226</v>
      </c>
      <c r="AU146" s="178" t="s">
        <v>125</v>
      </c>
      <c r="AV146" s="176" t="s">
        <v>125</v>
      </c>
      <c r="AW146" s="176" t="s">
        <v>77</v>
      </c>
      <c r="AX146" s="176" t="s">
        <v>115</v>
      </c>
      <c r="AY146" s="178" t="s">
        <v>212</v>
      </c>
    </row>
    <row r="147" spans="2:65" s="176" customFormat="1">
      <c r="B147" s="175"/>
      <c r="D147" s="177" t="s">
        <v>226</v>
      </c>
      <c r="E147" s="178" t="s">
        <v>52</v>
      </c>
      <c r="F147" s="179" t="s">
        <v>722</v>
      </c>
      <c r="H147" s="180">
        <v>2.8260000000000001</v>
      </c>
      <c r="L147" s="175"/>
      <c r="M147" s="181"/>
      <c r="T147" s="182"/>
      <c r="AT147" s="178" t="s">
        <v>226</v>
      </c>
      <c r="AU147" s="178" t="s">
        <v>125</v>
      </c>
      <c r="AV147" s="176" t="s">
        <v>125</v>
      </c>
      <c r="AW147" s="176" t="s">
        <v>77</v>
      </c>
      <c r="AX147" s="176" t="s">
        <v>115</v>
      </c>
      <c r="AY147" s="178" t="s">
        <v>212</v>
      </c>
    </row>
    <row r="148" spans="2:65" s="204" customFormat="1">
      <c r="B148" s="203"/>
      <c r="D148" s="177" t="s">
        <v>226</v>
      </c>
      <c r="E148" s="205" t="s">
        <v>52</v>
      </c>
      <c r="F148" s="206" t="s">
        <v>447</v>
      </c>
      <c r="H148" s="207">
        <v>65.507999999999996</v>
      </c>
      <c r="L148" s="203"/>
      <c r="M148" s="216"/>
      <c r="N148" s="217"/>
      <c r="O148" s="217"/>
      <c r="P148" s="217"/>
      <c r="Q148" s="217"/>
      <c r="R148" s="217"/>
      <c r="S148" s="217"/>
      <c r="T148" s="218"/>
      <c r="AT148" s="205" t="s">
        <v>226</v>
      </c>
      <c r="AU148" s="205" t="s">
        <v>125</v>
      </c>
      <c r="AV148" s="204" t="s">
        <v>219</v>
      </c>
      <c r="AW148" s="204" t="s">
        <v>77</v>
      </c>
      <c r="AX148" s="204" t="s">
        <v>123</v>
      </c>
      <c r="AY148" s="205" t="s">
        <v>212</v>
      </c>
    </row>
    <row r="149" spans="2:65" s="53" customFormat="1" ht="6.95" customHeight="1">
      <c r="B149" s="63"/>
      <c r="C149" s="64"/>
      <c r="D149" s="64"/>
      <c r="E149" s="64"/>
      <c r="F149" s="64"/>
      <c r="G149" s="64"/>
      <c r="H149" s="64"/>
      <c r="I149" s="64"/>
      <c r="J149" s="64"/>
      <c r="K149" s="64"/>
      <c r="L149" s="52"/>
    </row>
  </sheetData>
  <autoFilter ref="C87:K148"/>
  <mergeCells count="8">
    <mergeCell ref="E78:H78"/>
    <mergeCell ref="E80:H80"/>
    <mergeCell ref="L2:V2"/>
    <mergeCell ref="E7:H7"/>
    <mergeCell ref="E9:H9"/>
    <mergeCell ref="E27:H27"/>
    <mergeCell ref="E48:H48"/>
    <mergeCell ref="E50:H50"/>
  </mergeCells>
  <hyperlinks>
    <hyperlink ref="F92" r:id="rId1"/>
    <hyperlink ref="F94" r:id="rId2"/>
    <hyperlink ref="F124" r:id="rId3"/>
    <hyperlink ref="F127" r:id="rId4"/>
    <hyperlink ref="F130" r:id="rId5"/>
    <hyperlink ref="F133" r:id="rId6"/>
    <hyperlink ref="F135" r:id="rId7"/>
    <hyperlink ref="F137" r:id="rId8"/>
    <hyperlink ref="F139" r:id="rId9"/>
    <hyperlink ref="F141" r:id="rId10"/>
  </hyperlinks>
  <pageMargins left="0.39374999999999999" right="0.39374999999999999" top="0.39374999999999999" bottom="0.39374999999999999" header="0" footer="0"/>
  <pageSetup paperSize="9" scale="81" fitToHeight="100" orientation="portrait" blackAndWhite="1" r:id="rId11"/>
  <drawing r:id="rId1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BM94"/>
  <sheetViews>
    <sheetView showGridLines="0" workbookViewId="0">
      <selection activeCell="J59" sqref="J59:AF59"/>
    </sheetView>
  </sheetViews>
  <sheetFormatPr defaultRowHeight="11.25"/>
  <cols>
    <col min="1" max="1" width="7.140625" style="39" customWidth="1"/>
    <col min="2" max="2" width="1" style="39" customWidth="1"/>
    <col min="3" max="3" width="3.5703125" style="39" customWidth="1"/>
    <col min="4" max="4" width="3.7109375" style="39" customWidth="1"/>
    <col min="5" max="5" width="14.7109375" style="39" customWidth="1"/>
    <col min="6" max="6" width="43.5703125" style="39" customWidth="1"/>
    <col min="7" max="7" width="6.42578125" style="39" customWidth="1"/>
    <col min="8" max="8" width="12" style="39" customWidth="1"/>
    <col min="9" max="9" width="13.5703125" style="39" customWidth="1"/>
    <col min="10" max="10" width="19.140625" style="39" customWidth="1"/>
    <col min="11" max="11" width="19.140625" style="39" hidden="1" customWidth="1"/>
    <col min="12" max="12" width="8" style="39" customWidth="1"/>
    <col min="13" max="13" width="9.28515625" style="39" hidden="1" customWidth="1"/>
    <col min="14" max="14" width="9.140625" style="39"/>
    <col min="15" max="20" width="12.140625" style="39" hidden="1" customWidth="1"/>
    <col min="21" max="21" width="14" style="39" hidden="1" customWidth="1"/>
    <col min="22" max="22" width="10.5703125" style="39" customWidth="1"/>
    <col min="23" max="23" width="14" style="39" customWidth="1"/>
    <col min="24" max="24" width="10.5703125" style="39" customWidth="1"/>
    <col min="25" max="25" width="12.85546875" style="39" customWidth="1"/>
    <col min="26" max="26" width="9.42578125" style="39" customWidth="1"/>
    <col min="27" max="27" width="12.85546875" style="39" customWidth="1"/>
    <col min="28" max="28" width="14" style="39" customWidth="1"/>
    <col min="29" max="29" width="9.42578125" style="39" customWidth="1"/>
    <col min="30" max="30" width="12.85546875" style="39" customWidth="1"/>
    <col min="31" max="31" width="14" style="39" customWidth="1"/>
    <col min="32" max="16384" width="9.140625" style="39"/>
  </cols>
  <sheetData>
    <row r="2" spans="2:46" ht="36.950000000000003" customHeight="1">
      <c r="L2" s="273" t="s">
        <v>55</v>
      </c>
      <c r="M2" s="274"/>
      <c r="N2" s="274"/>
      <c r="O2" s="274"/>
      <c r="P2" s="274"/>
      <c r="Q2" s="274"/>
      <c r="R2" s="274"/>
      <c r="S2" s="274"/>
      <c r="T2" s="274"/>
      <c r="U2" s="274"/>
      <c r="V2" s="274"/>
      <c r="AT2" s="40" t="s">
        <v>164</v>
      </c>
    </row>
    <row r="3" spans="2:46" ht="6.95" hidden="1" customHeight="1">
      <c r="B3" s="41"/>
      <c r="C3" s="42"/>
      <c r="D3" s="42"/>
      <c r="E3" s="42"/>
      <c r="F3" s="42"/>
      <c r="G3" s="42"/>
      <c r="H3" s="42"/>
      <c r="I3" s="42"/>
      <c r="J3" s="42"/>
      <c r="K3" s="42"/>
      <c r="L3" s="43"/>
      <c r="AT3" s="40" t="s">
        <v>125</v>
      </c>
    </row>
    <row r="4" spans="2:46" ht="24.95" hidden="1" customHeight="1">
      <c r="B4" s="43"/>
      <c r="D4" s="44" t="s">
        <v>183</v>
      </c>
      <c r="L4" s="43"/>
      <c r="M4" s="111" t="s">
        <v>60</v>
      </c>
      <c r="AT4" s="40" t="s">
        <v>53</v>
      </c>
    </row>
    <row r="5" spans="2:46" ht="6.95" hidden="1" customHeight="1">
      <c r="B5" s="43"/>
      <c r="L5" s="43"/>
    </row>
    <row r="6" spans="2:46" ht="12" hidden="1" customHeight="1">
      <c r="B6" s="43"/>
      <c r="D6" s="49" t="s">
        <v>64</v>
      </c>
      <c r="L6" s="43"/>
    </row>
    <row r="7" spans="2:46" ht="16.5" hidden="1" customHeight="1">
      <c r="B7" s="43"/>
      <c r="E7" s="281" t="str">
        <f>'Rekapitulace stavby'!K6</f>
        <v>Stavební úpravy Zahradního domu Teplice - ZL</v>
      </c>
      <c r="F7" s="282"/>
      <c r="G7" s="282"/>
      <c r="H7" s="282"/>
      <c r="L7" s="43"/>
    </row>
    <row r="8" spans="2:46" s="53" customFormat="1" ht="12" hidden="1" customHeight="1">
      <c r="B8" s="52"/>
      <c r="D8" s="49" t="s">
        <v>184</v>
      </c>
      <c r="L8" s="52"/>
    </row>
    <row r="9" spans="2:46" s="53" customFormat="1" ht="16.5" hidden="1" customHeight="1">
      <c r="B9" s="52"/>
      <c r="E9" s="271" t="s">
        <v>723</v>
      </c>
      <c r="F9" s="283"/>
      <c r="G9" s="283"/>
      <c r="H9" s="283"/>
      <c r="L9" s="52"/>
    </row>
    <row r="10" spans="2:46" s="53" customFormat="1" hidden="1">
      <c r="B10" s="52"/>
      <c r="L10" s="52"/>
    </row>
    <row r="11" spans="2:46" s="53" customFormat="1" ht="12" hidden="1" customHeight="1">
      <c r="B11" s="52"/>
      <c r="D11" s="49" t="s">
        <v>66</v>
      </c>
      <c r="F11" s="47" t="s">
        <v>52</v>
      </c>
      <c r="I11" s="49" t="s">
        <v>67</v>
      </c>
      <c r="J11" s="47" t="s">
        <v>52</v>
      </c>
      <c r="L11" s="52"/>
    </row>
    <row r="12" spans="2:46" s="53" customFormat="1" ht="12" hidden="1" customHeight="1">
      <c r="B12" s="52"/>
      <c r="D12" s="49" t="s">
        <v>68</v>
      </c>
      <c r="F12" s="47" t="s">
        <v>69</v>
      </c>
      <c r="I12" s="49" t="s">
        <v>70</v>
      </c>
      <c r="J12" s="73" t="str">
        <f>'Rekapitulace stavby'!AN8</f>
        <v>22. 10. 2021</v>
      </c>
      <c r="L12" s="52"/>
    </row>
    <row r="13" spans="2:46" s="53" customFormat="1" ht="10.9" hidden="1" customHeight="1">
      <c r="B13" s="52"/>
      <c r="L13" s="52"/>
    </row>
    <row r="14" spans="2:46" s="53" customFormat="1" ht="12" hidden="1" customHeight="1">
      <c r="B14" s="52"/>
      <c r="D14" s="49" t="s">
        <v>72</v>
      </c>
      <c r="I14" s="49" t="s">
        <v>73</v>
      </c>
      <c r="J14" s="47" t="s">
        <v>52</v>
      </c>
      <c r="L14" s="52"/>
    </row>
    <row r="15" spans="2:46" s="53" customFormat="1" ht="18" hidden="1" customHeight="1">
      <c r="B15" s="52"/>
      <c r="E15" s="47" t="s">
        <v>69</v>
      </c>
      <c r="I15" s="49" t="s">
        <v>74</v>
      </c>
      <c r="J15" s="47" t="s">
        <v>52</v>
      </c>
      <c r="L15" s="52"/>
    </row>
    <row r="16" spans="2:46" s="53" customFormat="1" ht="6.95" hidden="1" customHeight="1">
      <c r="B16" s="52"/>
      <c r="L16" s="52"/>
    </row>
    <row r="17" spans="2:12" s="53" customFormat="1" ht="12" hidden="1" customHeight="1">
      <c r="B17" s="52"/>
      <c r="D17" s="49" t="s">
        <v>75</v>
      </c>
      <c r="I17" s="49" t="s">
        <v>73</v>
      </c>
      <c r="J17" s="47" t="s">
        <v>52</v>
      </c>
      <c r="L17" s="52"/>
    </row>
    <row r="18" spans="2:12" s="53" customFormat="1" ht="18" hidden="1" customHeight="1">
      <c r="B18" s="52"/>
      <c r="E18" s="47" t="s">
        <v>41</v>
      </c>
      <c r="I18" s="49" t="s">
        <v>74</v>
      </c>
      <c r="J18" s="47" t="s">
        <v>52</v>
      </c>
      <c r="L18" s="52"/>
    </row>
    <row r="19" spans="2:12" s="53" customFormat="1" ht="6.95" hidden="1" customHeight="1">
      <c r="B19" s="52"/>
      <c r="L19" s="52"/>
    </row>
    <row r="20" spans="2:12" s="53" customFormat="1" ht="12" hidden="1" customHeight="1">
      <c r="B20" s="52"/>
      <c r="D20" s="49" t="s">
        <v>76</v>
      </c>
      <c r="I20" s="49" t="s">
        <v>73</v>
      </c>
      <c r="J20" s="47" t="s">
        <v>52</v>
      </c>
      <c r="L20" s="52"/>
    </row>
    <row r="21" spans="2:12" s="53" customFormat="1" ht="18" hidden="1" customHeight="1">
      <c r="B21" s="52"/>
      <c r="E21" s="47" t="s">
        <v>69</v>
      </c>
      <c r="I21" s="49" t="s">
        <v>74</v>
      </c>
      <c r="J21" s="47" t="s">
        <v>52</v>
      </c>
      <c r="L21" s="52"/>
    </row>
    <row r="22" spans="2:12" s="53" customFormat="1" ht="6.95" hidden="1" customHeight="1">
      <c r="B22" s="52"/>
      <c r="L22" s="52"/>
    </row>
    <row r="23" spans="2:12" s="53" customFormat="1" ht="12" hidden="1" customHeight="1">
      <c r="B23" s="52"/>
      <c r="D23" s="49" t="s">
        <v>78</v>
      </c>
      <c r="I23" s="49" t="s">
        <v>73</v>
      </c>
      <c r="J23" s="47" t="s">
        <v>52</v>
      </c>
      <c r="L23" s="52"/>
    </row>
    <row r="24" spans="2:12" s="53" customFormat="1" ht="18" hidden="1" customHeight="1">
      <c r="B24" s="52"/>
      <c r="E24" s="47" t="s">
        <v>69</v>
      </c>
      <c r="I24" s="49" t="s">
        <v>74</v>
      </c>
      <c r="J24" s="47" t="s">
        <v>52</v>
      </c>
      <c r="L24" s="52"/>
    </row>
    <row r="25" spans="2:12" s="53" customFormat="1" ht="6.95" hidden="1" customHeight="1">
      <c r="B25" s="52"/>
      <c r="L25" s="52"/>
    </row>
    <row r="26" spans="2:12" s="53" customFormat="1" ht="12" hidden="1" customHeight="1">
      <c r="B26" s="52"/>
      <c r="D26" s="49" t="s">
        <v>79</v>
      </c>
      <c r="L26" s="52"/>
    </row>
    <row r="27" spans="2:12" s="113" customFormat="1" ht="16.5" hidden="1" customHeight="1">
      <c r="B27" s="112"/>
      <c r="E27" s="277" t="s">
        <v>52</v>
      </c>
      <c r="F27" s="277"/>
      <c r="G27" s="277"/>
      <c r="H27" s="277"/>
      <c r="L27" s="112"/>
    </row>
    <row r="28" spans="2:12" s="53" customFormat="1" ht="6.95" hidden="1" customHeight="1">
      <c r="B28" s="52"/>
      <c r="L28" s="52"/>
    </row>
    <row r="29" spans="2:12" s="53" customFormat="1" ht="6.95" hidden="1" customHeight="1">
      <c r="B29" s="52"/>
      <c r="D29" s="74"/>
      <c r="E29" s="74"/>
      <c r="F29" s="74"/>
      <c r="G29" s="74"/>
      <c r="H29" s="74"/>
      <c r="I29" s="74"/>
      <c r="J29" s="74"/>
      <c r="K29" s="74"/>
      <c r="L29" s="52"/>
    </row>
    <row r="30" spans="2:12" s="53" customFormat="1" ht="25.35" hidden="1" customHeight="1">
      <c r="B30" s="52"/>
      <c r="D30" s="114" t="s">
        <v>81</v>
      </c>
      <c r="J30" s="88">
        <f>ROUND(J80, 2)</f>
        <v>-181938.9</v>
      </c>
      <c r="L30" s="52"/>
    </row>
    <row r="31" spans="2:12" s="53" customFormat="1" ht="6.95" hidden="1" customHeight="1">
      <c r="B31" s="52"/>
      <c r="D31" s="74"/>
      <c r="E31" s="74"/>
      <c r="F31" s="74"/>
      <c r="G31" s="74"/>
      <c r="H31" s="74"/>
      <c r="I31" s="74"/>
      <c r="J31" s="74"/>
      <c r="K31" s="74"/>
      <c r="L31" s="52"/>
    </row>
    <row r="32" spans="2:12" s="53" customFormat="1" ht="14.45" hidden="1" customHeight="1">
      <c r="B32" s="52"/>
      <c r="F32" s="56" t="s">
        <v>83</v>
      </c>
      <c r="I32" s="56" t="s">
        <v>82</v>
      </c>
      <c r="J32" s="56" t="s">
        <v>84</v>
      </c>
      <c r="L32" s="52"/>
    </row>
    <row r="33" spans="2:12" s="53" customFormat="1" ht="14.45" hidden="1" customHeight="1">
      <c r="B33" s="52"/>
      <c r="D33" s="76" t="s">
        <v>85</v>
      </c>
      <c r="E33" s="49" t="s">
        <v>86</v>
      </c>
      <c r="F33" s="115">
        <f>ROUND((SUM(BE80:BE93)),  2)</f>
        <v>-181938.9</v>
      </c>
      <c r="I33" s="116">
        <v>0.21</v>
      </c>
      <c r="J33" s="115">
        <f>ROUND(((SUM(BE80:BE93))*I33),  2)</f>
        <v>-38207.17</v>
      </c>
      <c r="L33" s="52"/>
    </row>
    <row r="34" spans="2:12" s="53" customFormat="1" ht="14.45" hidden="1" customHeight="1">
      <c r="B34" s="52"/>
      <c r="E34" s="49" t="s">
        <v>87</v>
      </c>
      <c r="F34" s="115">
        <f>ROUND((SUM(BF80:BF93)),  2)</f>
        <v>0</v>
      </c>
      <c r="I34" s="116">
        <v>0.15</v>
      </c>
      <c r="J34" s="115">
        <f>ROUND(((SUM(BF80:BF93))*I34),  2)</f>
        <v>0</v>
      </c>
      <c r="L34" s="52"/>
    </row>
    <row r="35" spans="2:12" s="53" customFormat="1" ht="14.45" hidden="1" customHeight="1">
      <c r="B35" s="52"/>
      <c r="E35" s="49" t="s">
        <v>88</v>
      </c>
      <c r="F35" s="115">
        <f>ROUND((SUM(BG80:BG93)),  2)</f>
        <v>0</v>
      </c>
      <c r="I35" s="116">
        <v>0.21</v>
      </c>
      <c r="J35" s="115">
        <f>0</f>
        <v>0</v>
      </c>
      <c r="L35" s="52"/>
    </row>
    <row r="36" spans="2:12" s="53" customFormat="1" ht="14.45" hidden="1" customHeight="1">
      <c r="B36" s="52"/>
      <c r="E36" s="49" t="s">
        <v>89</v>
      </c>
      <c r="F36" s="115">
        <f>ROUND((SUM(BH80:BH93)),  2)</f>
        <v>0</v>
      </c>
      <c r="I36" s="116">
        <v>0.15</v>
      </c>
      <c r="J36" s="115">
        <f>0</f>
        <v>0</v>
      </c>
      <c r="L36" s="52"/>
    </row>
    <row r="37" spans="2:12" s="53" customFormat="1" ht="14.45" hidden="1" customHeight="1">
      <c r="B37" s="52"/>
      <c r="E37" s="49" t="s">
        <v>90</v>
      </c>
      <c r="F37" s="115">
        <f>ROUND((SUM(BI80:BI93)),  2)</f>
        <v>0</v>
      </c>
      <c r="I37" s="116">
        <v>0</v>
      </c>
      <c r="J37" s="115">
        <f>0</f>
        <v>0</v>
      </c>
      <c r="L37" s="52"/>
    </row>
    <row r="38" spans="2:12" s="53" customFormat="1" ht="6.95" hidden="1" customHeight="1">
      <c r="B38" s="52"/>
      <c r="L38" s="52"/>
    </row>
    <row r="39" spans="2:12" s="53" customFormat="1" ht="25.35" hidden="1" customHeight="1">
      <c r="B39" s="52"/>
      <c r="C39" s="117"/>
      <c r="D39" s="118" t="s">
        <v>91</v>
      </c>
      <c r="E39" s="78"/>
      <c r="F39" s="78"/>
      <c r="G39" s="119" t="s">
        <v>92</v>
      </c>
      <c r="H39" s="120" t="s">
        <v>93</v>
      </c>
      <c r="I39" s="78"/>
      <c r="J39" s="121">
        <f>SUM(J30:J37)</f>
        <v>-220146.07</v>
      </c>
      <c r="K39" s="122"/>
      <c r="L39" s="52"/>
    </row>
    <row r="40" spans="2:12" s="53" customFormat="1" ht="14.45" hidden="1" customHeight="1">
      <c r="B40" s="63"/>
      <c r="C40" s="64"/>
      <c r="D40" s="64"/>
      <c r="E40" s="64"/>
      <c r="F40" s="64"/>
      <c r="G40" s="64"/>
      <c r="H40" s="64"/>
      <c r="I40" s="64"/>
      <c r="J40" s="64"/>
      <c r="K40" s="64"/>
      <c r="L40" s="52"/>
    </row>
    <row r="41" spans="2:12" hidden="1"/>
    <row r="42" spans="2:12" hidden="1"/>
    <row r="43" spans="2:12" hidden="1"/>
    <row r="44" spans="2:12" s="53" customFormat="1" ht="6.95" hidden="1" customHeight="1">
      <c r="B44" s="65"/>
      <c r="C44" s="66"/>
      <c r="D44" s="66"/>
      <c r="E44" s="66"/>
      <c r="F44" s="66"/>
      <c r="G44" s="66"/>
      <c r="H44" s="66"/>
      <c r="I44" s="66"/>
      <c r="J44" s="66"/>
      <c r="K44" s="66"/>
      <c r="L44" s="52"/>
    </row>
    <row r="45" spans="2:12" s="53" customFormat="1" ht="24.95" hidden="1" customHeight="1">
      <c r="B45" s="52"/>
      <c r="C45" s="44" t="s">
        <v>186</v>
      </c>
      <c r="L45" s="52"/>
    </row>
    <row r="46" spans="2:12" s="53" customFormat="1" ht="6.95" hidden="1" customHeight="1">
      <c r="B46" s="52"/>
      <c r="L46" s="52"/>
    </row>
    <row r="47" spans="2:12" s="53" customFormat="1" ht="12" hidden="1" customHeight="1">
      <c r="B47" s="52"/>
      <c r="C47" s="49" t="s">
        <v>64</v>
      </c>
      <c r="L47" s="52"/>
    </row>
    <row r="48" spans="2:12" s="53" customFormat="1" ht="16.5" hidden="1" customHeight="1">
      <c r="B48" s="52"/>
      <c r="E48" s="281" t="str">
        <f>E7</f>
        <v>Stavební úpravy Zahradního domu Teplice - ZL</v>
      </c>
      <c r="F48" s="282"/>
      <c r="G48" s="282"/>
      <c r="H48" s="282"/>
      <c r="L48" s="52"/>
    </row>
    <row r="49" spans="2:47" s="53" customFormat="1" ht="12" hidden="1" customHeight="1">
      <c r="B49" s="52"/>
      <c r="C49" s="49" t="s">
        <v>184</v>
      </c>
      <c r="L49" s="52"/>
    </row>
    <row r="50" spans="2:47" s="53" customFormat="1" ht="16.5" hidden="1" customHeight="1">
      <c r="B50" s="52"/>
      <c r="E50" s="271" t="str">
        <f>E9</f>
        <v>ZL - 14 - slaboproud</v>
      </c>
      <c r="F50" s="283"/>
      <c r="G50" s="283"/>
      <c r="H50" s="283"/>
      <c r="L50" s="52"/>
    </row>
    <row r="51" spans="2:47" s="53" customFormat="1" ht="6.95" hidden="1" customHeight="1">
      <c r="B51" s="52"/>
      <c r="L51" s="52"/>
    </row>
    <row r="52" spans="2:47" s="53" customFormat="1" ht="12" hidden="1" customHeight="1">
      <c r="B52" s="52"/>
      <c r="C52" s="49" t="s">
        <v>68</v>
      </c>
      <c r="F52" s="47" t="str">
        <f>F12</f>
        <v xml:space="preserve"> </v>
      </c>
      <c r="I52" s="49" t="s">
        <v>70</v>
      </c>
      <c r="J52" s="73" t="str">
        <f>IF(J12="","",J12)</f>
        <v>22. 10. 2021</v>
      </c>
      <c r="L52" s="52"/>
    </row>
    <row r="53" spans="2:47" s="53" customFormat="1" ht="6.95" hidden="1" customHeight="1">
      <c r="B53" s="52"/>
      <c r="L53" s="52"/>
    </row>
    <row r="54" spans="2:47" s="53" customFormat="1" ht="15.2" hidden="1" customHeight="1">
      <c r="B54" s="52"/>
      <c r="C54" s="49" t="s">
        <v>72</v>
      </c>
      <c r="F54" s="47" t="str">
        <f>E15</f>
        <v xml:space="preserve"> </v>
      </c>
      <c r="I54" s="49" t="s">
        <v>76</v>
      </c>
      <c r="J54" s="50" t="str">
        <f>E21</f>
        <v xml:space="preserve"> </v>
      </c>
      <c r="L54" s="52"/>
    </row>
    <row r="55" spans="2:47" s="53" customFormat="1" ht="15.2" hidden="1" customHeight="1">
      <c r="B55" s="52"/>
      <c r="C55" s="49" t="s">
        <v>75</v>
      </c>
      <c r="F55" s="47" t="str">
        <f>IF(E18="","",E18)</f>
        <v>POHL cz, a.s.</v>
      </c>
      <c r="I55" s="49" t="s">
        <v>78</v>
      </c>
      <c r="J55" s="50" t="str">
        <f>E24</f>
        <v xml:space="preserve"> </v>
      </c>
      <c r="L55" s="52"/>
    </row>
    <row r="56" spans="2:47" s="53" customFormat="1" ht="10.35" hidden="1" customHeight="1">
      <c r="B56" s="52"/>
      <c r="L56" s="52"/>
    </row>
    <row r="57" spans="2:47" s="53" customFormat="1" ht="29.25" hidden="1" customHeight="1">
      <c r="B57" s="52"/>
      <c r="C57" s="123" t="s">
        <v>187</v>
      </c>
      <c r="D57" s="117"/>
      <c r="E57" s="117"/>
      <c r="F57" s="117"/>
      <c r="G57" s="117"/>
      <c r="H57" s="117"/>
      <c r="I57" s="117"/>
      <c r="J57" s="124" t="s">
        <v>188</v>
      </c>
      <c r="K57" s="117"/>
      <c r="L57" s="52"/>
    </row>
    <row r="58" spans="2:47" s="53" customFormat="1" ht="10.35" hidden="1" customHeight="1">
      <c r="B58" s="52"/>
      <c r="L58" s="52"/>
    </row>
    <row r="59" spans="2:47" s="53" customFormat="1" ht="22.9" hidden="1" customHeight="1">
      <c r="B59" s="52"/>
      <c r="C59" s="125" t="s">
        <v>113</v>
      </c>
      <c r="J59" s="88">
        <f>J80</f>
        <v>-181938.90000000002</v>
      </c>
      <c r="L59" s="52"/>
      <c r="AU59" s="40" t="s">
        <v>189</v>
      </c>
    </row>
    <row r="60" spans="2:47" s="127" customFormat="1" ht="24.95" hidden="1" customHeight="1">
      <c r="B60" s="126"/>
      <c r="D60" s="128" t="s">
        <v>724</v>
      </c>
      <c r="E60" s="129"/>
      <c r="F60" s="129"/>
      <c r="G60" s="129"/>
      <c r="H60" s="129"/>
      <c r="I60" s="129"/>
      <c r="J60" s="130">
        <f>J81</f>
        <v>-181938.90000000002</v>
      </c>
      <c r="L60" s="126"/>
    </row>
    <row r="61" spans="2:47" s="53" customFormat="1" ht="21.75" hidden="1" customHeight="1">
      <c r="B61" s="52"/>
      <c r="L61" s="52"/>
    </row>
    <row r="62" spans="2:47" s="53" customFormat="1" ht="6.95" hidden="1" customHeight="1">
      <c r="B62" s="63"/>
      <c r="C62" s="64"/>
      <c r="D62" s="64"/>
      <c r="E62" s="64"/>
      <c r="F62" s="64"/>
      <c r="G62" s="64"/>
      <c r="H62" s="64"/>
      <c r="I62" s="64"/>
      <c r="J62" s="64"/>
      <c r="K62" s="64"/>
      <c r="L62" s="52"/>
    </row>
    <row r="63" spans="2:47" hidden="1"/>
    <row r="64" spans="2:47" hidden="1"/>
    <row r="65" spans="2:63" hidden="1"/>
    <row r="66" spans="2:63" s="53" customFormat="1" ht="6.95" customHeight="1">
      <c r="B66" s="65"/>
      <c r="C66" s="66"/>
      <c r="D66" s="66"/>
      <c r="E66" s="66"/>
      <c r="F66" s="66"/>
      <c r="G66" s="66"/>
      <c r="H66" s="66"/>
      <c r="I66" s="66"/>
      <c r="J66" s="66"/>
      <c r="K66" s="66"/>
      <c r="L66" s="52"/>
    </row>
    <row r="67" spans="2:63" s="53" customFormat="1" ht="24.95" customHeight="1">
      <c r="B67" s="52"/>
      <c r="C67" s="44" t="s">
        <v>197</v>
      </c>
      <c r="L67" s="52"/>
    </row>
    <row r="68" spans="2:63" s="53" customFormat="1" ht="6.95" customHeight="1">
      <c r="B68" s="52"/>
      <c r="L68" s="52"/>
    </row>
    <row r="69" spans="2:63" s="53" customFormat="1" ht="12" customHeight="1">
      <c r="B69" s="52"/>
      <c r="C69" s="49" t="s">
        <v>64</v>
      </c>
      <c r="L69" s="52"/>
    </row>
    <row r="70" spans="2:63" s="53" customFormat="1" ht="16.5" customHeight="1">
      <c r="B70" s="52"/>
      <c r="E70" s="281" t="str">
        <f>E7</f>
        <v>Stavební úpravy Zahradního domu Teplice - ZL</v>
      </c>
      <c r="F70" s="282"/>
      <c r="G70" s="282"/>
      <c r="H70" s="282"/>
      <c r="L70" s="52"/>
    </row>
    <row r="71" spans="2:63" s="53" customFormat="1" ht="12" customHeight="1">
      <c r="B71" s="52"/>
      <c r="C71" s="49" t="s">
        <v>184</v>
      </c>
      <c r="L71" s="52"/>
    </row>
    <row r="72" spans="2:63" s="53" customFormat="1" ht="16.5" customHeight="1">
      <c r="B72" s="52"/>
      <c r="E72" s="271" t="str">
        <f>E9</f>
        <v>ZL - 14 - slaboproud</v>
      </c>
      <c r="F72" s="283"/>
      <c r="G72" s="283"/>
      <c r="H72" s="283"/>
      <c r="L72" s="52"/>
    </row>
    <row r="73" spans="2:63" s="53" customFormat="1" ht="6.95" customHeight="1">
      <c r="B73" s="52"/>
      <c r="L73" s="52"/>
    </row>
    <row r="74" spans="2:63" s="53" customFormat="1" ht="12" customHeight="1">
      <c r="B74" s="52"/>
      <c r="C74" s="49" t="s">
        <v>68</v>
      </c>
      <c r="F74" s="47" t="str">
        <f>F12</f>
        <v xml:space="preserve"> </v>
      </c>
      <c r="I74" s="49" t="s">
        <v>70</v>
      </c>
      <c r="J74" s="73" t="str">
        <f>IF(J12="","",J12)</f>
        <v>22. 10. 2021</v>
      </c>
      <c r="L74" s="52"/>
    </row>
    <row r="75" spans="2:63" s="53" customFormat="1" ht="6.95" customHeight="1">
      <c r="B75" s="52"/>
      <c r="L75" s="52"/>
    </row>
    <row r="76" spans="2:63" s="53" customFormat="1" ht="15.2" customHeight="1">
      <c r="B76" s="52"/>
      <c r="C76" s="49" t="s">
        <v>72</v>
      </c>
      <c r="F76" s="47" t="str">
        <f>E15</f>
        <v xml:space="preserve"> </v>
      </c>
      <c r="I76" s="49" t="s">
        <v>76</v>
      </c>
      <c r="J76" s="50" t="str">
        <f>E21</f>
        <v xml:space="preserve"> </v>
      </c>
      <c r="L76" s="52"/>
    </row>
    <row r="77" spans="2:63" s="53" customFormat="1" ht="15.2" customHeight="1">
      <c r="B77" s="52"/>
      <c r="C77" s="49" t="s">
        <v>75</v>
      </c>
      <c r="F77" s="47" t="str">
        <f>IF(E18="","",E18)</f>
        <v>POHL cz, a.s.</v>
      </c>
      <c r="I77" s="49" t="s">
        <v>78</v>
      </c>
      <c r="J77" s="50" t="str">
        <f>E24</f>
        <v xml:space="preserve"> </v>
      </c>
      <c r="L77" s="52"/>
    </row>
    <row r="78" spans="2:63" s="53" customFormat="1" ht="10.35" customHeight="1">
      <c r="B78" s="52"/>
      <c r="L78" s="52"/>
    </row>
    <row r="79" spans="2:63" s="141" customFormat="1" ht="29.25" customHeight="1">
      <c r="B79" s="136"/>
      <c r="C79" s="137" t="s">
        <v>198</v>
      </c>
      <c r="D79" s="138" t="s">
        <v>100</v>
      </c>
      <c r="E79" s="138" t="s">
        <v>96</v>
      </c>
      <c r="F79" s="138" t="s">
        <v>97</v>
      </c>
      <c r="G79" s="138" t="s">
        <v>199</v>
      </c>
      <c r="H79" s="138" t="s">
        <v>200</v>
      </c>
      <c r="I79" s="138" t="s">
        <v>201</v>
      </c>
      <c r="J79" s="139" t="s">
        <v>188</v>
      </c>
      <c r="K79" s="140" t="s">
        <v>202</v>
      </c>
      <c r="L79" s="136"/>
      <c r="M79" s="80" t="s">
        <v>52</v>
      </c>
      <c r="N79" s="81" t="s">
        <v>85</v>
      </c>
      <c r="O79" s="81" t="s">
        <v>203</v>
      </c>
      <c r="P79" s="81" t="s">
        <v>204</v>
      </c>
      <c r="Q79" s="81" t="s">
        <v>205</v>
      </c>
      <c r="R79" s="81" t="s">
        <v>206</v>
      </c>
      <c r="S79" s="81" t="s">
        <v>207</v>
      </c>
      <c r="T79" s="82" t="s">
        <v>208</v>
      </c>
    </row>
    <row r="80" spans="2:63" s="53" customFormat="1" ht="22.9" customHeight="1">
      <c r="B80" s="52"/>
      <c r="C80" s="86" t="s">
        <v>209</v>
      </c>
      <c r="J80" s="142">
        <f>BK80</f>
        <v>-181938.90000000002</v>
      </c>
      <c r="L80" s="52"/>
      <c r="M80" s="83"/>
      <c r="N80" s="74"/>
      <c r="O80" s="74"/>
      <c r="P80" s="143">
        <f>P81</f>
        <v>0</v>
      </c>
      <c r="Q80" s="74"/>
      <c r="R80" s="143">
        <f>R81</f>
        <v>0</v>
      </c>
      <c r="S80" s="74"/>
      <c r="T80" s="144">
        <f>T81</f>
        <v>0</v>
      </c>
      <c r="AT80" s="40" t="s">
        <v>114</v>
      </c>
      <c r="AU80" s="40" t="s">
        <v>189</v>
      </c>
      <c r="BK80" s="145">
        <f>BK81</f>
        <v>-181938.90000000002</v>
      </c>
    </row>
    <row r="81" spans="2:65" s="147" customFormat="1" ht="25.9" customHeight="1">
      <c r="B81" s="146"/>
      <c r="D81" s="148" t="s">
        <v>114</v>
      </c>
      <c r="E81" s="149" t="s">
        <v>725</v>
      </c>
      <c r="F81" s="149" t="s">
        <v>726</v>
      </c>
      <c r="J81" s="150">
        <f>BK81</f>
        <v>-181938.90000000002</v>
      </c>
      <c r="L81" s="146"/>
      <c r="M81" s="151"/>
      <c r="P81" s="152">
        <f>SUM(P82:P93)</f>
        <v>0</v>
      </c>
      <c r="R81" s="152">
        <f>SUM(R82:R93)</f>
        <v>0</v>
      </c>
      <c r="T81" s="153">
        <f>SUM(T82:T93)</f>
        <v>0</v>
      </c>
      <c r="AR81" s="148" t="s">
        <v>219</v>
      </c>
      <c r="AT81" s="154" t="s">
        <v>114</v>
      </c>
      <c r="AU81" s="154" t="s">
        <v>115</v>
      </c>
      <c r="AY81" s="148" t="s">
        <v>212</v>
      </c>
      <c r="BK81" s="155">
        <f>SUM(BK82:BK93)</f>
        <v>-181938.90000000002</v>
      </c>
    </row>
    <row r="82" spans="2:65" s="53" customFormat="1" ht="37.9" customHeight="1">
      <c r="B82" s="158"/>
      <c r="C82" s="159" t="s">
        <v>123</v>
      </c>
      <c r="D82" s="159" t="s">
        <v>215</v>
      </c>
      <c r="E82" s="160" t="s">
        <v>727</v>
      </c>
      <c r="F82" s="161" t="s">
        <v>728</v>
      </c>
      <c r="G82" s="162" t="s">
        <v>281</v>
      </c>
      <c r="H82" s="163">
        <v>-80</v>
      </c>
      <c r="I82" s="164">
        <v>970.3</v>
      </c>
      <c r="J82" s="164">
        <f t="shared" ref="J82:J93" si="0">ROUND(I82*H82,2)</f>
        <v>-77624</v>
      </c>
      <c r="K82" s="165"/>
      <c r="L82" s="52"/>
      <c r="M82" s="166" t="s">
        <v>52</v>
      </c>
      <c r="N82" s="167" t="s">
        <v>86</v>
      </c>
      <c r="O82" s="168">
        <v>0</v>
      </c>
      <c r="P82" s="168">
        <f t="shared" ref="P82:P93" si="1">O82*H82</f>
        <v>0</v>
      </c>
      <c r="Q82" s="168">
        <v>0</v>
      </c>
      <c r="R82" s="168">
        <f t="shared" ref="R82:R93" si="2">Q82*H82</f>
        <v>0</v>
      </c>
      <c r="S82" s="168">
        <v>0</v>
      </c>
      <c r="T82" s="169">
        <f t="shared" ref="T82:T93" si="3">S82*H82</f>
        <v>0</v>
      </c>
      <c r="AR82" s="170" t="s">
        <v>286</v>
      </c>
      <c r="AT82" s="170" t="s">
        <v>215</v>
      </c>
      <c r="AU82" s="170" t="s">
        <v>123</v>
      </c>
      <c r="AY82" s="40" t="s">
        <v>212</v>
      </c>
      <c r="BE82" s="171">
        <f t="shared" ref="BE82:BE93" si="4">IF(N82="základní",J82,0)</f>
        <v>-77624</v>
      </c>
      <c r="BF82" s="171">
        <f t="shared" ref="BF82:BF93" si="5">IF(N82="snížená",J82,0)</f>
        <v>0</v>
      </c>
      <c r="BG82" s="171">
        <f t="shared" ref="BG82:BG93" si="6">IF(N82="zákl. přenesená",J82,0)</f>
        <v>0</v>
      </c>
      <c r="BH82" s="171">
        <f t="shared" ref="BH82:BH93" si="7">IF(N82="sníž. přenesená",J82,0)</f>
        <v>0</v>
      </c>
      <c r="BI82" s="171">
        <f t="shared" ref="BI82:BI93" si="8">IF(N82="nulová",J82,0)</f>
        <v>0</v>
      </c>
      <c r="BJ82" s="40" t="s">
        <v>123</v>
      </c>
      <c r="BK82" s="171">
        <f t="shared" ref="BK82:BK93" si="9">ROUND(I82*H82,2)</f>
        <v>-77624</v>
      </c>
      <c r="BL82" s="40" t="s">
        <v>286</v>
      </c>
      <c r="BM82" s="170" t="s">
        <v>729</v>
      </c>
    </row>
    <row r="83" spans="2:65" s="53" customFormat="1" ht="24.2" customHeight="1">
      <c r="B83" s="158"/>
      <c r="C83" s="187" t="s">
        <v>125</v>
      </c>
      <c r="D83" s="187" t="s">
        <v>316</v>
      </c>
      <c r="E83" s="188" t="s">
        <v>730</v>
      </c>
      <c r="F83" s="189" t="s">
        <v>731</v>
      </c>
      <c r="G83" s="190" t="s">
        <v>732</v>
      </c>
      <c r="H83" s="191">
        <v>-1</v>
      </c>
      <c r="I83" s="192">
        <v>13634.5</v>
      </c>
      <c r="J83" s="192">
        <f t="shared" si="0"/>
        <v>-13634.5</v>
      </c>
      <c r="K83" s="193"/>
      <c r="L83" s="194"/>
      <c r="M83" s="195" t="s">
        <v>52</v>
      </c>
      <c r="N83" s="196" t="s">
        <v>86</v>
      </c>
      <c r="O83" s="168">
        <v>0</v>
      </c>
      <c r="P83" s="168">
        <f t="shared" si="1"/>
        <v>0</v>
      </c>
      <c r="Q83" s="168">
        <v>0</v>
      </c>
      <c r="R83" s="168">
        <f t="shared" si="2"/>
        <v>0</v>
      </c>
      <c r="S83" s="168">
        <v>0</v>
      </c>
      <c r="T83" s="169">
        <f t="shared" si="3"/>
        <v>0</v>
      </c>
      <c r="AR83" s="170" t="s">
        <v>286</v>
      </c>
      <c r="AT83" s="170" t="s">
        <v>316</v>
      </c>
      <c r="AU83" s="170" t="s">
        <v>123</v>
      </c>
      <c r="AY83" s="40" t="s">
        <v>212</v>
      </c>
      <c r="BE83" s="171">
        <f t="shared" si="4"/>
        <v>-13634.5</v>
      </c>
      <c r="BF83" s="171">
        <f t="shared" si="5"/>
        <v>0</v>
      </c>
      <c r="BG83" s="171">
        <f t="shared" si="6"/>
        <v>0</v>
      </c>
      <c r="BH83" s="171">
        <f t="shared" si="7"/>
        <v>0</v>
      </c>
      <c r="BI83" s="171">
        <f t="shared" si="8"/>
        <v>0</v>
      </c>
      <c r="BJ83" s="40" t="s">
        <v>123</v>
      </c>
      <c r="BK83" s="171">
        <f t="shared" si="9"/>
        <v>-13634.5</v>
      </c>
      <c r="BL83" s="40" t="s">
        <v>286</v>
      </c>
      <c r="BM83" s="170" t="s">
        <v>733</v>
      </c>
    </row>
    <row r="84" spans="2:65" s="53" customFormat="1" ht="16.5" customHeight="1">
      <c r="B84" s="158"/>
      <c r="C84" s="187" t="s">
        <v>213</v>
      </c>
      <c r="D84" s="187" t="s">
        <v>316</v>
      </c>
      <c r="E84" s="188" t="s">
        <v>734</v>
      </c>
      <c r="F84" s="189" t="s">
        <v>735</v>
      </c>
      <c r="G84" s="190" t="s">
        <v>732</v>
      </c>
      <c r="H84" s="191">
        <v>-1</v>
      </c>
      <c r="I84" s="192">
        <v>7966.1</v>
      </c>
      <c r="J84" s="192">
        <f t="shared" si="0"/>
        <v>-7966.1</v>
      </c>
      <c r="K84" s="193"/>
      <c r="L84" s="194"/>
      <c r="M84" s="195" t="s">
        <v>52</v>
      </c>
      <c r="N84" s="196" t="s">
        <v>86</v>
      </c>
      <c r="O84" s="168">
        <v>0</v>
      </c>
      <c r="P84" s="168">
        <f t="shared" si="1"/>
        <v>0</v>
      </c>
      <c r="Q84" s="168">
        <v>0</v>
      </c>
      <c r="R84" s="168">
        <f t="shared" si="2"/>
        <v>0</v>
      </c>
      <c r="S84" s="168">
        <v>0</v>
      </c>
      <c r="T84" s="169">
        <f t="shared" si="3"/>
        <v>0</v>
      </c>
      <c r="AR84" s="170" t="s">
        <v>286</v>
      </c>
      <c r="AT84" s="170" t="s">
        <v>316</v>
      </c>
      <c r="AU84" s="170" t="s">
        <v>123</v>
      </c>
      <c r="AY84" s="40" t="s">
        <v>212</v>
      </c>
      <c r="BE84" s="171">
        <f t="shared" si="4"/>
        <v>-7966.1</v>
      </c>
      <c r="BF84" s="171">
        <f t="shared" si="5"/>
        <v>0</v>
      </c>
      <c r="BG84" s="171">
        <f t="shared" si="6"/>
        <v>0</v>
      </c>
      <c r="BH84" s="171">
        <f t="shared" si="7"/>
        <v>0</v>
      </c>
      <c r="BI84" s="171">
        <f t="shared" si="8"/>
        <v>0</v>
      </c>
      <c r="BJ84" s="40" t="s">
        <v>123</v>
      </c>
      <c r="BK84" s="171">
        <f t="shared" si="9"/>
        <v>-7966.1</v>
      </c>
      <c r="BL84" s="40" t="s">
        <v>286</v>
      </c>
      <c r="BM84" s="170" t="s">
        <v>736</v>
      </c>
    </row>
    <row r="85" spans="2:65" s="53" customFormat="1" ht="24.2" customHeight="1">
      <c r="B85" s="158"/>
      <c r="C85" s="187" t="s">
        <v>219</v>
      </c>
      <c r="D85" s="187" t="s">
        <v>316</v>
      </c>
      <c r="E85" s="188" t="s">
        <v>737</v>
      </c>
      <c r="F85" s="189" t="s">
        <v>738</v>
      </c>
      <c r="G85" s="190" t="s">
        <v>732</v>
      </c>
      <c r="H85" s="191">
        <v>-3</v>
      </c>
      <c r="I85" s="192">
        <v>3536.6</v>
      </c>
      <c r="J85" s="192">
        <f t="shared" si="0"/>
        <v>-10609.8</v>
      </c>
      <c r="K85" s="193"/>
      <c r="L85" s="194"/>
      <c r="M85" s="195" t="s">
        <v>52</v>
      </c>
      <c r="N85" s="196" t="s">
        <v>86</v>
      </c>
      <c r="O85" s="168">
        <v>0</v>
      </c>
      <c r="P85" s="168">
        <f t="shared" si="1"/>
        <v>0</v>
      </c>
      <c r="Q85" s="168">
        <v>0</v>
      </c>
      <c r="R85" s="168">
        <f t="shared" si="2"/>
        <v>0</v>
      </c>
      <c r="S85" s="168">
        <v>0</v>
      </c>
      <c r="T85" s="169">
        <f t="shared" si="3"/>
        <v>0</v>
      </c>
      <c r="AR85" s="170" t="s">
        <v>286</v>
      </c>
      <c r="AT85" s="170" t="s">
        <v>316</v>
      </c>
      <c r="AU85" s="170" t="s">
        <v>123</v>
      </c>
      <c r="AY85" s="40" t="s">
        <v>212</v>
      </c>
      <c r="BE85" s="171">
        <f t="shared" si="4"/>
        <v>-10609.8</v>
      </c>
      <c r="BF85" s="171">
        <f t="shared" si="5"/>
        <v>0</v>
      </c>
      <c r="BG85" s="171">
        <f t="shared" si="6"/>
        <v>0</v>
      </c>
      <c r="BH85" s="171">
        <f t="shared" si="7"/>
        <v>0</v>
      </c>
      <c r="BI85" s="171">
        <f t="shared" si="8"/>
        <v>0</v>
      </c>
      <c r="BJ85" s="40" t="s">
        <v>123</v>
      </c>
      <c r="BK85" s="171">
        <f t="shared" si="9"/>
        <v>-10609.8</v>
      </c>
      <c r="BL85" s="40" t="s">
        <v>286</v>
      </c>
      <c r="BM85" s="170" t="s">
        <v>739</v>
      </c>
    </row>
    <row r="86" spans="2:65" s="53" customFormat="1" ht="16.5" customHeight="1">
      <c r="B86" s="158"/>
      <c r="C86" s="187" t="s">
        <v>238</v>
      </c>
      <c r="D86" s="187" t="s">
        <v>316</v>
      </c>
      <c r="E86" s="188" t="s">
        <v>740</v>
      </c>
      <c r="F86" s="189" t="s">
        <v>741</v>
      </c>
      <c r="G86" s="190" t="s">
        <v>732</v>
      </c>
      <c r="H86" s="191">
        <v>-2</v>
      </c>
      <c r="I86" s="192">
        <v>4679.8</v>
      </c>
      <c r="J86" s="192">
        <f t="shared" si="0"/>
        <v>-9359.6</v>
      </c>
      <c r="K86" s="193"/>
      <c r="L86" s="194"/>
      <c r="M86" s="195" t="s">
        <v>52</v>
      </c>
      <c r="N86" s="196" t="s">
        <v>86</v>
      </c>
      <c r="O86" s="168">
        <v>0</v>
      </c>
      <c r="P86" s="168">
        <f t="shared" si="1"/>
        <v>0</v>
      </c>
      <c r="Q86" s="168">
        <v>0</v>
      </c>
      <c r="R86" s="168">
        <f t="shared" si="2"/>
        <v>0</v>
      </c>
      <c r="S86" s="168">
        <v>0</v>
      </c>
      <c r="T86" s="169">
        <f t="shared" si="3"/>
        <v>0</v>
      </c>
      <c r="AR86" s="170" t="s">
        <v>286</v>
      </c>
      <c r="AT86" s="170" t="s">
        <v>316</v>
      </c>
      <c r="AU86" s="170" t="s">
        <v>123</v>
      </c>
      <c r="AY86" s="40" t="s">
        <v>212</v>
      </c>
      <c r="BE86" s="171">
        <f t="shared" si="4"/>
        <v>-9359.6</v>
      </c>
      <c r="BF86" s="171">
        <f t="shared" si="5"/>
        <v>0</v>
      </c>
      <c r="BG86" s="171">
        <f t="shared" si="6"/>
        <v>0</v>
      </c>
      <c r="BH86" s="171">
        <f t="shared" si="7"/>
        <v>0</v>
      </c>
      <c r="BI86" s="171">
        <f t="shared" si="8"/>
        <v>0</v>
      </c>
      <c r="BJ86" s="40" t="s">
        <v>123</v>
      </c>
      <c r="BK86" s="171">
        <f t="shared" si="9"/>
        <v>-9359.6</v>
      </c>
      <c r="BL86" s="40" t="s">
        <v>286</v>
      </c>
      <c r="BM86" s="170" t="s">
        <v>742</v>
      </c>
    </row>
    <row r="87" spans="2:65" s="53" customFormat="1" ht="16.5" customHeight="1">
      <c r="B87" s="158"/>
      <c r="C87" s="187" t="s">
        <v>236</v>
      </c>
      <c r="D87" s="187" t="s">
        <v>316</v>
      </c>
      <c r="E87" s="188" t="s">
        <v>743</v>
      </c>
      <c r="F87" s="189" t="s">
        <v>744</v>
      </c>
      <c r="G87" s="190" t="s">
        <v>732</v>
      </c>
      <c r="H87" s="191">
        <v>-7</v>
      </c>
      <c r="I87" s="192">
        <v>2809.6</v>
      </c>
      <c r="J87" s="192">
        <f t="shared" si="0"/>
        <v>-19667.2</v>
      </c>
      <c r="K87" s="193"/>
      <c r="L87" s="194"/>
      <c r="M87" s="195" t="s">
        <v>52</v>
      </c>
      <c r="N87" s="196" t="s">
        <v>86</v>
      </c>
      <c r="O87" s="168">
        <v>0</v>
      </c>
      <c r="P87" s="168">
        <f t="shared" si="1"/>
        <v>0</v>
      </c>
      <c r="Q87" s="168">
        <v>0</v>
      </c>
      <c r="R87" s="168">
        <f t="shared" si="2"/>
        <v>0</v>
      </c>
      <c r="S87" s="168">
        <v>0</v>
      </c>
      <c r="T87" s="169">
        <f t="shared" si="3"/>
        <v>0</v>
      </c>
      <c r="AR87" s="170" t="s">
        <v>286</v>
      </c>
      <c r="AT87" s="170" t="s">
        <v>316</v>
      </c>
      <c r="AU87" s="170" t="s">
        <v>123</v>
      </c>
      <c r="AY87" s="40" t="s">
        <v>212</v>
      </c>
      <c r="BE87" s="171">
        <f t="shared" si="4"/>
        <v>-19667.2</v>
      </c>
      <c r="BF87" s="171">
        <f t="shared" si="5"/>
        <v>0</v>
      </c>
      <c r="BG87" s="171">
        <f t="shared" si="6"/>
        <v>0</v>
      </c>
      <c r="BH87" s="171">
        <f t="shared" si="7"/>
        <v>0</v>
      </c>
      <c r="BI87" s="171">
        <f t="shared" si="8"/>
        <v>0</v>
      </c>
      <c r="BJ87" s="40" t="s">
        <v>123</v>
      </c>
      <c r="BK87" s="171">
        <f t="shared" si="9"/>
        <v>-19667.2</v>
      </c>
      <c r="BL87" s="40" t="s">
        <v>286</v>
      </c>
      <c r="BM87" s="170" t="s">
        <v>745</v>
      </c>
    </row>
    <row r="88" spans="2:65" s="53" customFormat="1" ht="16.5" customHeight="1">
      <c r="B88" s="158"/>
      <c r="C88" s="187" t="s">
        <v>252</v>
      </c>
      <c r="D88" s="187" t="s">
        <v>316</v>
      </c>
      <c r="E88" s="188" t="s">
        <v>746</v>
      </c>
      <c r="F88" s="189" t="s">
        <v>747</v>
      </c>
      <c r="G88" s="190" t="s">
        <v>732</v>
      </c>
      <c r="H88" s="191">
        <v>-15</v>
      </c>
      <c r="I88" s="192">
        <v>2202.1</v>
      </c>
      <c r="J88" s="192">
        <f t="shared" si="0"/>
        <v>-33031.5</v>
      </c>
      <c r="K88" s="193"/>
      <c r="L88" s="194"/>
      <c r="M88" s="195" t="s">
        <v>52</v>
      </c>
      <c r="N88" s="196" t="s">
        <v>86</v>
      </c>
      <c r="O88" s="168">
        <v>0</v>
      </c>
      <c r="P88" s="168">
        <f t="shared" si="1"/>
        <v>0</v>
      </c>
      <c r="Q88" s="168">
        <v>0</v>
      </c>
      <c r="R88" s="168">
        <f t="shared" si="2"/>
        <v>0</v>
      </c>
      <c r="S88" s="168">
        <v>0</v>
      </c>
      <c r="T88" s="169">
        <f t="shared" si="3"/>
        <v>0</v>
      </c>
      <c r="AR88" s="170" t="s">
        <v>286</v>
      </c>
      <c r="AT88" s="170" t="s">
        <v>316</v>
      </c>
      <c r="AU88" s="170" t="s">
        <v>123</v>
      </c>
      <c r="AY88" s="40" t="s">
        <v>212</v>
      </c>
      <c r="BE88" s="171">
        <f t="shared" si="4"/>
        <v>-33031.5</v>
      </c>
      <c r="BF88" s="171">
        <f t="shared" si="5"/>
        <v>0</v>
      </c>
      <c r="BG88" s="171">
        <f t="shared" si="6"/>
        <v>0</v>
      </c>
      <c r="BH88" s="171">
        <f t="shared" si="7"/>
        <v>0</v>
      </c>
      <c r="BI88" s="171">
        <f t="shared" si="8"/>
        <v>0</v>
      </c>
      <c r="BJ88" s="40" t="s">
        <v>123</v>
      </c>
      <c r="BK88" s="171">
        <f t="shared" si="9"/>
        <v>-33031.5</v>
      </c>
      <c r="BL88" s="40" t="s">
        <v>286</v>
      </c>
      <c r="BM88" s="170" t="s">
        <v>748</v>
      </c>
    </row>
    <row r="89" spans="2:65" s="53" customFormat="1" ht="16.5" customHeight="1">
      <c r="B89" s="158"/>
      <c r="C89" s="187" t="s">
        <v>258</v>
      </c>
      <c r="D89" s="187" t="s">
        <v>316</v>
      </c>
      <c r="E89" s="188" t="s">
        <v>749</v>
      </c>
      <c r="F89" s="189" t="s">
        <v>750</v>
      </c>
      <c r="G89" s="190" t="s">
        <v>732</v>
      </c>
      <c r="H89" s="191">
        <v>-2</v>
      </c>
      <c r="I89" s="192">
        <v>980.1</v>
      </c>
      <c r="J89" s="192">
        <f t="shared" si="0"/>
        <v>-1960.2</v>
      </c>
      <c r="K89" s="193"/>
      <c r="L89" s="194"/>
      <c r="M89" s="195" t="s">
        <v>52</v>
      </c>
      <c r="N89" s="196" t="s">
        <v>86</v>
      </c>
      <c r="O89" s="168">
        <v>0</v>
      </c>
      <c r="P89" s="168">
        <f t="shared" si="1"/>
        <v>0</v>
      </c>
      <c r="Q89" s="168">
        <v>0</v>
      </c>
      <c r="R89" s="168">
        <f t="shared" si="2"/>
        <v>0</v>
      </c>
      <c r="S89" s="168">
        <v>0</v>
      </c>
      <c r="T89" s="169">
        <f t="shared" si="3"/>
        <v>0</v>
      </c>
      <c r="AR89" s="170" t="s">
        <v>286</v>
      </c>
      <c r="AT89" s="170" t="s">
        <v>316</v>
      </c>
      <c r="AU89" s="170" t="s">
        <v>123</v>
      </c>
      <c r="AY89" s="40" t="s">
        <v>212</v>
      </c>
      <c r="BE89" s="171">
        <f t="shared" si="4"/>
        <v>-1960.2</v>
      </c>
      <c r="BF89" s="171">
        <f t="shared" si="5"/>
        <v>0</v>
      </c>
      <c r="BG89" s="171">
        <f t="shared" si="6"/>
        <v>0</v>
      </c>
      <c r="BH89" s="171">
        <f t="shared" si="7"/>
        <v>0</v>
      </c>
      <c r="BI89" s="171">
        <f t="shared" si="8"/>
        <v>0</v>
      </c>
      <c r="BJ89" s="40" t="s">
        <v>123</v>
      </c>
      <c r="BK89" s="171">
        <f t="shared" si="9"/>
        <v>-1960.2</v>
      </c>
      <c r="BL89" s="40" t="s">
        <v>286</v>
      </c>
      <c r="BM89" s="170" t="s">
        <v>751</v>
      </c>
    </row>
    <row r="90" spans="2:65" s="53" customFormat="1" ht="24.2" customHeight="1">
      <c r="B90" s="158"/>
      <c r="C90" s="187" t="s">
        <v>264</v>
      </c>
      <c r="D90" s="187" t="s">
        <v>316</v>
      </c>
      <c r="E90" s="188" t="s">
        <v>752</v>
      </c>
      <c r="F90" s="189" t="s">
        <v>753</v>
      </c>
      <c r="G90" s="190" t="s">
        <v>732</v>
      </c>
      <c r="H90" s="191">
        <v>-1</v>
      </c>
      <c r="I90" s="192">
        <v>4661.6000000000004</v>
      </c>
      <c r="J90" s="192">
        <f t="shared" si="0"/>
        <v>-4661.6000000000004</v>
      </c>
      <c r="K90" s="193"/>
      <c r="L90" s="194"/>
      <c r="M90" s="195" t="s">
        <v>52</v>
      </c>
      <c r="N90" s="196" t="s">
        <v>86</v>
      </c>
      <c r="O90" s="168">
        <v>0</v>
      </c>
      <c r="P90" s="168">
        <f t="shared" si="1"/>
        <v>0</v>
      </c>
      <c r="Q90" s="168">
        <v>0</v>
      </c>
      <c r="R90" s="168">
        <f t="shared" si="2"/>
        <v>0</v>
      </c>
      <c r="S90" s="168">
        <v>0</v>
      </c>
      <c r="T90" s="169">
        <f t="shared" si="3"/>
        <v>0</v>
      </c>
      <c r="AR90" s="170" t="s">
        <v>286</v>
      </c>
      <c r="AT90" s="170" t="s">
        <v>316</v>
      </c>
      <c r="AU90" s="170" t="s">
        <v>123</v>
      </c>
      <c r="AY90" s="40" t="s">
        <v>212</v>
      </c>
      <c r="BE90" s="171">
        <f t="shared" si="4"/>
        <v>-4661.6000000000004</v>
      </c>
      <c r="BF90" s="171">
        <f t="shared" si="5"/>
        <v>0</v>
      </c>
      <c r="BG90" s="171">
        <f t="shared" si="6"/>
        <v>0</v>
      </c>
      <c r="BH90" s="171">
        <f t="shared" si="7"/>
        <v>0</v>
      </c>
      <c r="BI90" s="171">
        <f t="shared" si="8"/>
        <v>0</v>
      </c>
      <c r="BJ90" s="40" t="s">
        <v>123</v>
      </c>
      <c r="BK90" s="171">
        <f t="shared" si="9"/>
        <v>-4661.6000000000004</v>
      </c>
      <c r="BL90" s="40" t="s">
        <v>286</v>
      </c>
      <c r="BM90" s="170" t="s">
        <v>754</v>
      </c>
    </row>
    <row r="91" spans="2:65" s="53" customFormat="1" ht="16.5" customHeight="1">
      <c r="B91" s="158"/>
      <c r="C91" s="187" t="s">
        <v>268</v>
      </c>
      <c r="D91" s="187" t="s">
        <v>316</v>
      </c>
      <c r="E91" s="188" t="s">
        <v>755</v>
      </c>
      <c r="F91" s="189" t="s">
        <v>756</v>
      </c>
      <c r="G91" s="190" t="s">
        <v>732</v>
      </c>
      <c r="H91" s="191">
        <v>-1</v>
      </c>
      <c r="I91" s="192">
        <v>254.5</v>
      </c>
      <c r="J91" s="192">
        <f t="shared" si="0"/>
        <v>-254.5</v>
      </c>
      <c r="K91" s="193"/>
      <c r="L91" s="194"/>
      <c r="M91" s="195" t="s">
        <v>52</v>
      </c>
      <c r="N91" s="196" t="s">
        <v>86</v>
      </c>
      <c r="O91" s="168">
        <v>0</v>
      </c>
      <c r="P91" s="168">
        <f t="shared" si="1"/>
        <v>0</v>
      </c>
      <c r="Q91" s="168">
        <v>0</v>
      </c>
      <c r="R91" s="168">
        <f t="shared" si="2"/>
        <v>0</v>
      </c>
      <c r="S91" s="168">
        <v>0</v>
      </c>
      <c r="T91" s="169">
        <f t="shared" si="3"/>
        <v>0</v>
      </c>
      <c r="AR91" s="170" t="s">
        <v>286</v>
      </c>
      <c r="AT91" s="170" t="s">
        <v>316</v>
      </c>
      <c r="AU91" s="170" t="s">
        <v>123</v>
      </c>
      <c r="AY91" s="40" t="s">
        <v>212</v>
      </c>
      <c r="BE91" s="171">
        <f t="shared" si="4"/>
        <v>-254.5</v>
      </c>
      <c r="BF91" s="171">
        <f t="shared" si="5"/>
        <v>0</v>
      </c>
      <c r="BG91" s="171">
        <f t="shared" si="6"/>
        <v>0</v>
      </c>
      <c r="BH91" s="171">
        <f t="shared" si="7"/>
        <v>0</v>
      </c>
      <c r="BI91" s="171">
        <f t="shared" si="8"/>
        <v>0</v>
      </c>
      <c r="BJ91" s="40" t="s">
        <v>123</v>
      </c>
      <c r="BK91" s="171">
        <f t="shared" si="9"/>
        <v>-254.5</v>
      </c>
      <c r="BL91" s="40" t="s">
        <v>286</v>
      </c>
      <c r="BM91" s="170" t="s">
        <v>757</v>
      </c>
    </row>
    <row r="92" spans="2:65" s="53" customFormat="1" ht="16.5" customHeight="1">
      <c r="B92" s="158"/>
      <c r="C92" s="187" t="s">
        <v>272</v>
      </c>
      <c r="D92" s="187" t="s">
        <v>316</v>
      </c>
      <c r="E92" s="188" t="s">
        <v>758</v>
      </c>
      <c r="F92" s="189" t="s">
        <v>759</v>
      </c>
      <c r="G92" s="190" t="s">
        <v>732</v>
      </c>
      <c r="H92" s="191">
        <v>-1</v>
      </c>
      <c r="I92" s="192">
        <v>1567.9</v>
      </c>
      <c r="J92" s="192">
        <f t="shared" si="0"/>
        <v>-1567.9</v>
      </c>
      <c r="K92" s="193"/>
      <c r="L92" s="194"/>
      <c r="M92" s="195" t="s">
        <v>52</v>
      </c>
      <c r="N92" s="196" t="s">
        <v>86</v>
      </c>
      <c r="O92" s="168">
        <v>0</v>
      </c>
      <c r="P92" s="168">
        <f t="shared" si="1"/>
        <v>0</v>
      </c>
      <c r="Q92" s="168">
        <v>0</v>
      </c>
      <c r="R92" s="168">
        <f t="shared" si="2"/>
        <v>0</v>
      </c>
      <c r="S92" s="168">
        <v>0</v>
      </c>
      <c r="T92" s="169">
        <f t="shared" si="3"/>
        <v>0</v>
      </c>
      <c r="AR92" s="170" t="s">
        <v>286</v>
      </c>
      <c r="AT92" s="170" t="s">
        <v>316</v>
      </c>
      <c r="AU92" s="170" t="s">
        <v>123</v>
      </c>
      <c r="AY92" s="40" t="s">
        <v>212</v>
      </c>
      <c r="BE92" s="171">
        <f t="shared" si="4"/>
        <v>-1567.9</v>
      </c>
      <c r="BF92" s="171">
        <f t="shared" si="5"/>
        <v>0</v>
      </c>
      <c r="BG92" s="171">
        <f t="shared" si="6"/>
        <v>0</v>
      </c>
      <c r="BH92" s="171">
        <f t="shared" si="7"/>
        <v>0</v>
      </c>
      <c r="BI92" s="171">
        <f t="shared" si="8"/>
        <v>0</v>
      </c>
      <c r="BJ92" s="40" t="s">
        <v>123</v>
      </c>
      <c r="BK92" s="171">
        <f t="shared" si="9"/>
        <v>-1567.9</v>
      </c>
      <c r="BL92" s="40" t="s">
        <v>286</v>
      </c>
      <c r="BM92" s="170" t="s">
        <v>760</v>
      </c>
    </row>
    <row r="93" spans="2:65" s="53" customFormat="1" ht="16.5" customHeight="1">
      <c r="B93" s="158"/>
      <c r="C93" s="187" t="s">
        <v>416</v>
      </c>
      <c r="D93" s="187" t="s">
        <v>316</v>
      </c>
      <c r="E93" s="188" t="s">
        <v>761</v>
      </c>
      <c r="F93" s="189" t="s">
        <v>762</v>
      </c>
      <c r="G93" s="190" t="s">
        <v>732</v>
      </c>
      <c r="H93" s="191">
        <v>-60</v>
      </c>
      <c r="I93" s="192">
        <v>26.7</v>
      </c>
      <c r="J93" s="192">
        <f t="shared" si="0"/>
        <v>-1602</v>
      </c>
      <c r="K93" s="193"/>
      <c r="L93" s="194"/>
      <c r="M93" s="219" t="s">
        <v>52</v>
      </c>
      <c r="N93" s="220" t="s">
        <v>86</v>
      </c>
      <c r="O93" s="185">
        <v>0</v>
      </c>
      <c r="P93" s="185">
        <f t="shared" si="1"/>
        <v>0</v>
      </c>
      <c r="Q93" s="185">
        <v>0</v>
      </c>
      <c r="R93" s="185">
        <f t="shared" si="2"/>
        <v>0</v>
      </c>
      <c r="S93" s="185">
        <v>0</v>
      </c>
      <c r="T93" s="186">
        <f t="shared" si="3"/>
        <v>0</v>
      </c>
      <c r="AR93" s="170" t="s">
        <v>286</v>
      </c>
      <c r="AT93" s="170" t="s">
        <v>316</v>
      </c>
      <c r="AU93" s="170" t="s">
        <v>123</v>
      </c>
      <c r="AY93" s="40" t="s">
        <v>212</v>
      </c>
      <c r="BE93" s="171">
        <f t="shared" si="4"/>
        <v>-1602</v>
      </c>
      <c r="BF93" s="171">
        <f t="shared" si="5"/>
        <v>0</v>
      </c>
      <c r="BG93" s="171">
        <f t="shared" si="6"/>
        <v>0</v>
      </c>
      <c r="BH93" s="171">
        <f t="shared" si="7"/>
        <v>0</v>
      </c>
      <c r="BI93" s="171">
        <f t="shared" si="8"/>
        <v>0</v>
      </c>
      <c r="BJ93" s="40" t="s">
        <v>123</v>
      </c>
      <c r="BK93" s="171">
        <f t="shared" si="9"/>
        <v>-1602</v>
      </c>
      <c r="BL93" s="40" t="s">
        <v>286</v>
      </c>
      <c r="BM93" s="170" t="s">
        <v>763</v>
      </c>
    </row>
    <row r="94" spans="2:65" s="53" customFormat="1" ht="6.95" customHeight="1">
      <c r="B94" s="63"/>
      <c r="C94" s="64"/>
      <c r="D94" s="64"/>
      <c r="E94" s="64"/>
      <c r="F94" s="64"/>
      <c r="G94" s="64"/>
      <c r="H94" s="64"/>
      <c r="I94" s="64"/>
      <c r="J94" s="64"/>
      <c r="K94" s="64"/>
      <c r="L94" s="52"/>
    </row>
  </sheetData>
  <autoFilter ref="C79:K93"/>
  <mergeCells count="8">
    <mergeCell ref="E70:H70"/>
    <mergeCell ref="E72:H72"/>
    <mergeCell ref="L2:V2"/>
    <mergeCell ref="E7:H7"/>
    <mergeCell ref="E9:H9"/>
    <mergeCell ref="E27:H27"/>
    <mergeCell ref="E48:H48"/>
    <mergeCell ref="E50:H50"/>
  </mergeCells>
  <pageMargins left="0.39374999999999999" right="0.39374999999999999" top="0.39374999999999999" bottom="0.39374999999999999" header="0" footer="0"/>
  <pageSetup paperSize="9" scale="81" fitToHeight="100" orientation="portrait" blackAndWhite="1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BM90"/>
  <sheetViews>
    <sheetView showGridLines="0" workbookViewId="0">
      <selection activeCell="J59" sqref="J59:AF59"/>
    </sheetView>
  </sheetViews>
  <sheetFormatPr defaultRowHeight="11.25"/>
  <cols>
    <col min="1" max="1" width="7.140625" style="39" customWidth="1"/>
    <col min="2" max="2" width="1" style="39" customWidth="1"/>
    <col min="3" max="3" width="3.5703125" style="39" customWidth="1"/>
    <col min="4" max="4" width="3.7109375" style="39" customWidth="1"/>
    <col min="5" max="5" width="14.7109375" style="39" customWidth="1"/>
    <col min="6" max="6" width="43.5703125" style="39" customWidth="1"/>
    <col min="7" max="7" width="6.42578125" style="39" customWidth="1"/>
    <col min="8" max="8" width="12" style="39" customWidth="1"/>
    <col min="9" max="9" width="13.5703125" style="39" customWidth="1"/>
    <col min="10" max="10" width="19.140625" style="39" customWidth="1"/>
    <col min="11" max="11" width="19.140625" style="39" hidden="1" customWidth="1"/>
    <col min="12" max="12" width="8" style="39" customWidth="1"/>
    <col min="13" max="13" width="9.28515625" style="39" hidden="1" customWidth="1"/>
    <col min="14" max="14" width="9.140625" style="39"/>
    <col min="15" max="20" width="12.140625" style="39" hidden="1" customWidth="1"/>
    <col min="21" max="21" width="14" style="39" hidden="1" customWidth="1"/>
    <col min="22" max="22" width="10.5703125" style="39" customWidth="1"/>
    <col min="23" max="23" width="14" style="39" customWidth="1"/>
    <col min="24" max="24" width="10.5703125" style="39" customWidth="1"/>
    <col min="25" max="25" width="12.85546875" style="39" customWidth="1"/>
    <col min="26" max="26" width="9.42578125" style="39" customWidth="1"/>
    <col min="27" max="27" width="12.85546875" style="39" customWidth="1"/>
    <col min="28" max="28" width="14" style="39" customWidth="1"/>
    <col min="29" max="29" width="9.42578125" style="39" customWidth="1"/>
    <col min="30" max="30" width="12.85546875" style="39" customWidth="1"/>
    <col min="31" max="31" width="14" style="39" customWidth="1"/>
    <col min="32" max="16384" width="9.140625" style="39"/>
  </cols>
  <sheetData>
    <row r="2" spans="2:46" ht="36.950000000000003" customHeight="1">
      <c r="L2" s="273" t="s">
        <v>55</v>
      </c>
      <c r="M2" s="274"/>
      <c r="N2" s="274"/>
      <c r="O2" s="274"/>
      <c r="P2" s="274"/>
      <c r="Q2" s="274"/>
      <c r="R2" s="274"/>
      <c r="S2" s="274"/>
      <c r="T2" s="274"/>
      <c r="U2" s="274"/>
      <c r="V2" s="274"/>
      <c r="AT2" s="40" t="s">
        <v>167</v>
      </c>
    </row>
    <row r="3" spans="2:46" ht="6.95" hidden="1" customHeight="1">
      <c r="B3" s="41"/>
      <c r="C3" s="42"/>
      <c r="D3" s="42"/>
      <c r="E3" s="42"/>
      <c r="F3" s="42"/>
      <c r="G3" s="42"/>
      <c r="H3" s="42"/>
      <c r="I3" s="42"/>
      <c r="J3" s="42"/>
      <c r="K3" s="42"/>
      <c r="L3" s="43"/>
      <c r="AT3" s="40" t="s">
        <v>125</v>
      </c>
    </row>
    <row r="4" spans="2:46" ht="24.95" hidden="1" customHeight="1">
      <c r="B4" s="43"/>
      <c r="D4" s="44" t="s">
        <v>183</v>
      </c>
      <c r="L4" s="43"/>
      <c r="M4" s="111" t="s">
        <v>60</v>
      </c>
      <c r="AT4" s="40" t="s">
        <v>53</v>
      </c>
    </row>
    <row r="5" spans="2:46" ht="6.95" hidden="1" customHeight="1">
      <c r="B5" s="43"/>
      <c r="L5" s="43"/>
    </row>
    <row r="6" spans="2:46" ht="12" hidden="1" customHeight="1">
      <c r="B6" s="43"/>
      <c r="D6" s="49" t="s">
        <v>64</v>
      </c>
      <c r="L6" s="43"/>
    </row>
    <row r="7" spans="2:46" ht="16.5" hidden="1" customHeight="1">
      <c r="B7" s="43"/>
      <c r="E7" s="281" t="str">
        <f>'Rekapitulace stavby'!K6</f>
        <v>Stavební úpravy Zahradního domu Teplice - ZL</v>
      </c>
      <c r="F7" s="282"/>
      <c r="G7" s="282"/>
      <c r="H7" s="282"/>
      <c r="L7" s="43"/>
    </row>
    <row r="8" spans="2:46" s="53" customFormat="1" ht="12" hidden="1" customHeight="1">
      <c r="B8" s="52"/>
      <c r="D8" s="49" t="s">
        <v>184</v>
      </c>
      <c r="L8" s="52"/>
    </row>
    <row r="9" spans="2:46" s="53" customFormat="1" ht="16.5" hidden="1" customHeight="1">
      <c r="B9" s="52"/>
      <c r="E9" s="271" t="s">
        <v>764</v>
      </c>
      <c r="F9" s="283"/>
      <c r="G9" s="283"/>
      <c r="H9" s="283"/>
      <c r="L9" s="52"/>
    </row>
    <row r="10" spans="2:46" s="53" customFormat="1" hidden="1">
      <c r="B10" s="52"/>
      <c r="L10" s="52"/>
    </row>
    <row r="11" spans="2:46" s="53" customFormat="1" ht="12" hidden="1" customHeight="1">
      <c r="B11" s="52"/>
      <c r="D11" s="49" t="s">
        <v>66</v>
      </c>
      <c r="F11" s="47" t="s">
        <v>52</v>
      </c>
      <c r="I11" s="49" t="s">
        <v>67</v>
      </c>
      <c r="J11" s="47" t="s">
        <v>52</v>
      </c>
      <c r="L11" s="52"/>
    </row>
    <row r="12" spans="2:46" s="53" customFormat="1" ht="12" hidden="1" customHeight="1">
      <c r="B12" s="52"/>
      <c r="D12" s="49" t="s">
        <v>68</v>
      </c>
      <c r="F12" s="47" t="s">
        <v>69</v>
      </c>
      <c r="I12" s="49" t="s">
        <v>70</v>
      </c>
      <c r="J12" s="73" t="str">
        <f>'Rekapitulace stavby'!AN8</f>
        <v>22. 10. 2021</v>
      </c>
      <c r="L12" s="52"/>
    </row>
    <row r="13" spans="2:46" s="53" customFormat="1" ht="10.9" hidden="1" customHeight="1">
      <c r="B13" s="52"/>
      <c r="L13" s="52"/>
    </row>
    <row r="14" spans="2:46" s="53" customFormat="1" ht="12" hidden="1" customHeight="1">
      <c r="B14" s="52"/>
      <c r="D14" s="49" t="s">
        <v>72</v>
      </c>
      <c r="I14" s="49" t="s">
        <v>73</v>
      </c>
      <c r="J14" s="47" t="s">
        <v>52</v>
      </c>
      <c r="L14" s="52"/>
    </row>
    <row r="15" spans="2:46" s="53" customFormat="1" ht="18" hidden="1" customHeight="1">
      <c r="B15" s="52"/>
      <c r="E15" s="47" t="s">
        <v>69</v>
      </c>
      <c r="I15" s="49" t="s">
        <v>74</v>
      </c>
      <c r="J15" s="47" t="s">
        <v>52</v>
      </c>
      <c r="L15" s="52"/>
    </row>
    <row r="16" spans="2:46" s="53" customFormat="1" ht="6.95" hidden="1" customHeight="1">
      <c r="B16" s="52"/>
      <c r="L16" s="52"/>
    </row>
    <row r="17" spans="2:12" s="53" customFormat="1" ht="12" hidden="1" customHeight="1">
      <c r="B17" s="52"/>
      <c r="D17" s="49" t="s">
        <v>75</v>
      </c>
      <c r="I17" s="49" t="s">
        <v>73</v>
      </c>
      <c r="J17" s="47" t="s">
        <v>52</v>
      </c>
      <c r="L17" s="52"/>
    </row>
    <row r="18" spans="2:12" s="53" customFormat="1" ht="18" hidden="1" customHeight="1">
      <c r="B18" s="52"/>
      <c r="E18" s="47" t="s">
        <v>41</v>
      </c>
      <c r="I18" s="49" t="s">
        <v>74</v>
      </c>
      <c r="J18" s="47" t="s">
        <v>52</v>
      </c>
      <c r="L18" s="52"/>
    </row>
    <row r="19" spans="2:12" s="53" customFormat="1" ht="6.95" hidden="1" customHeight="1">
      <c r="B19" s="52"/>
      <c r="L19" s="52"/>
    </row>
    <row r="20" spans="2:12" s="53" customFormat="1" ht="12" hidden="1" customHeight="1">
      <c r="B20" s="52"/>
      <c r="D20" s="49" t="s">
        <v>76</v>
      </c>
      <c r="I20" s="49" t="s">
        <v>73</v>
      </c>
      <c r="J20" s="47" t="s">
        <v>52</v>
      </c>
      <c r="L20" s="52"/>
    </row>
    <row r="21" spans="2:12" s="53" customFormat="1" ht="18" hidden="1" customHeight="1">
      <c r="B21" s="52"/>
      <c r="E21" s="47" t="s">
        <v>69</v>
      </c>
      <c r="I21" s="49" t="s">
        <v>74</v>
      </c>
      <c r="J21" s="47" t="s">
        <v>52</v>
      </c>
      <c r="L21" s="52"/>
    </row>
    <row r="22" spans="2:12" s="53" customFormat="1" ht="6.95" hidden="1" customHeight="1">
      <c r="B22" s="52"/>
      <c r="L22" s="52"/>
    </row>
    <row r="23" spans="2:12" s="53" customFormat="1" ht="12" hidden="1" customHeight="1">
      <c r="B23" s="52"/>
      <c r="D23" s="49" t="s">
        <v>78</v>
      </c>
      <c r="I23" s="49" t="s">
        <v>73</v>
      </c>
      <c r="J23" s="47" t="s">
        <v>52</v>
      </c>
      <c r="L23" s="52"/>
    </row>
    <row r="24" spans="2:12" s="53" customFormat="1" ht="18" hidden="1" customHeight="1">
      <c r="B24" s="52"/>
      <c r="E24" s="47" t="s">
        <v>69</v>
      </c>
      <c r="I24" s="49" t="s">
        <v>74</v>
      </c>
      <c r="J24" s="47" t="s">
        <v>52</v>
      </c>
      <c r="L24" s="52"/>
    </row>
    <row r="25" spans="2:12" s="53" customFormat="1" ht="6.95" hidden="1" customHeight="1">
      <c r="B25" s="52"/>
      <c r="L25" s="52"/>
    </row>
    <row r="26" spans="2:12" s="53" customFormat="1" ht="12" hidden="1" customHeight="1">
      <c r="B26" s="52"/>
      <c r="D26" s="49" t="s">
        <v>79</v>
      </c>
      <c r="L26" s="52"/>
    </row>
    <row r="27" spans="2:12" s="113" customFormat="1" ht="16.5" hidden="1" customHeight="1">
      <c r="B27" s="112"/>
      <c r="E27" s="277" t="s">
        <v>52</v>
      </c>
      <c r="F27" s="277"/>
      <c r="G27" s="277"/>
      <c r="H27" s="277"/>
      <c r="L27" s="112"/>
    </row>
    <row r="28" spans="2:12" s="53" customFormat="1" ht="6.95" hidden="1" customHeight="1">
      <c r="B28" s="52"/>
      <c r="L28" s="52"/>
    </row>
    <row r="29" spans="2:12" s="53" customFormat="1" ht="6.95" hidden="1" customHeight="1">
      <c r="B29" s="52"/>
      <c r="D29" s="74"/>
      <c r="E29" s="74"/>
      <c r="F29" s="74"/>
      <c r="G29" s="74"/>
      <c r="H29" s="74"/>
      <c r="I29" s="74"/>
      <c r="J29" s="74"/>
      <c r="K29" s="74"/>
      <c r="L29" s="52"/>
    </row>
    <row r="30" spans="2:12" s="53" customFormat="1" ht="25.35" hidden="1" customHeight="1">
      <c r="B30" s="52"/>
      <c r="D30" s="114" t="s">
        <v>81</v>
      </c>
      <c r="J30" s="88">
        <f>ROUND(J81, 2)</f>
        <v>83335.600000000006</v>
      </c>
      <c r="L30" s="52"/>
    </row>
    <row r="31" spans="2:12" s="53" customFormat="1" ht="6.95" hidden="1" customHeight="1">
      <c r="B31" s="52"/>
      <c r="D31" s="74"/>
      <c r="E31" s="74"/>
      <c r="F31" s="74"/>
      <c r="G31" s="74"/>
      <c r="H31" s="74"/>
      <c r="I31" s="74"/>
      <c r="J31" s="74"/>
      <c r="K31" s="74"/>
      <c r="L31" s="52"/>
    </row>
    <row r="32" spans="2:12" s="53" customFormat="1" ht="14.45" hidden="1" customHeight="1">
      <c r="B32" s="52"/>
      <c r="F32" s="56" t="s">
        <v>83</v>
      </c>
      <c r="I32" s="56" t="s">
        <v>82</v>
      </c>
      <c r="J32" s="56" t="s">
        <v>84</v>
      </c>
      <c r="L32" s="52"/>
    </row>
    <row r="33" spans="2:12" s="53" customFormat="1" ht="14.45" hidden="1" customHeight="1">
      <c r="B33" s="52"/>
      <c r="D33" s="76" t="s">
        <v>85</v>
      </c>
      <c r="E33" s="49" t="s">
        <v>86</v>
      </c>
      <c r="F33" s="115">
        <f>ROUND((SUM(BE81:BE89)),  2)</f>
        <v>83335.600000000006</v>
      </c>
      <c r="I33" s="116">
        <v>0.21</v>
      </c>
      <c r="J33" s="115">
        <f>ROUND(((SUM(BE81:BE89))*I33),  2)</f>
        <v>17500.48</v>
      </c>
      <c r="L33" s="52"/>
    </row>
    <row r="34" spans="2:12" s="53" customFormat="1" ht="14.45" hidden="1" customHeight="1">
      <c r="B34" s="52"/>
      <c r="E34" s="49" t="s">
        <v>87</v>
      </c>
      <c r="F34" s="115">
        <f>ROUND((SUM(BF81:BF89)),  2)</f>
        <v>0</v>
      </c>
      <c r="I34" s="116">
        <v>0.15</v>
      </c>
      <c r="J34" s="115">
        <f>ROUND(((SUM(BF81:BF89))*I34),  2)</f>
        <v>0</v>
      </c>
      <c r="L34" s="52"/>
    </row>
    <row r="35" spans="2:12" s="53" customFormat="1" ht="14.45" hidden="1" customHeight="1">
      <c r="B35" s="52"/>
      <c r="E35" s="49" t="s">
        <v>88</v>
      </c>
      <c r="F35" s="115">
        <f>ROUND((SUM(BG81:BG89)),  2)</f>
        <v>0</v>
      </c>
      <c r="I35" s="116">
        <v>0.21</v>
      </c>
      <c r="J35" s="115">
        <f>0</f>
        <v>0</v>
      </c>
      <c r="L35" s="52"/>
    </row>
    <row r="36" spans="2:12" s="53" customFormat="1" ht="14.45" hidden="1" customHeight="1">
      <c r="B36" s="52"/>
      <c r="E36" s="49" t="s">
        <v>89</v>
      </c>
      <c r="F36" s="115">
        <f>ROUND((SUM(BH81:BH89)),  2)</f>
        <v>0</v>
      </c>
      <c r="I36" s="116">
        <v>0.15</v>
      </c>
      <c r="J36" s="115">
        <f>0</f>
        <v>0</v>
      </c>
      <c r="L36" s="52"/>
    </row>
    <row r="37" spans="2:12" s="53" customFormat="1" ht="14.45" hidden="1" customHeight="1">
      <c r="B37" s="52"/>
      <c r="E37" s="49" t="s">
        <v>90</v>
      </c>
      <c r="F37" s="115">
        <f>ROUND((SUM(BI81:BI89)),  2)</f>
        <v>0</v>
      </c>
      <c r="I37" s="116">
        <v>0</v>
      </c>
      <c r="J37" s="115">
        <f>0</f>
        <v>0</v>
      </c>
      <c r="L37" s="52"/>
    </row>
    <row r="38" spans="2:12" s="53" customFormat="1" ht="6.95" hidden="1" customHeight="1">
      <c r="B38" s="52"/>
      <c r="L38" s="52"/>
    </row>
    <row r="39" spans="2:12" s="53" customFormat="1" ht="25.35" hidden="1" customHeight="1">
      <c r="B39" s="52"/>
      <c r="C39" s="117"/>
      <c r="D39" s="118" t="s">
        <v>91</v>
      </c>
      <c r="E39" s="78"/>
      <c r="F39" s="78"/>
      <c r="G39" s="119" t="s">
        <v>92</v>
      </c>
      <c r="H39" s="120" t="s">
        <v>93</v>
      </c>
      <c r="I39" s="78"/>
      <c r="J39" s="121">
        <f>SUM(J30:J37)</f>
        <v>100836.08</v>
      </c>
      <c r="K39" s="122"/>
      <c r="L39" s="52"/>
    </row>
    <row r="40" spans="2:12" s="53" customFormat="1" ht="14.45" hidden="1" customHeight="1">
      <c r="B40" s="63"/>
      <c r="C40" s="64"/>
      <c r="D40" s="64"/>
      <c r="E40" s="64"/>
      <c r="F40" s="64"/>
      <c r="G40" s="64"/>
      <c r="H40" s="64"/>
      <c r="I40" s="64"/>
      <c r="J40" s="64"/>
      <c r="K40" s="64"/>
      <c r="L40" s="52"/>
    </row>
    <row r="41" spans="2:12" hidden="1"/>
    <row r="42" spans="2:12" hidden="1"/>
    <row r="43" spans="2:12" hidden="1"/>
    <row r="44" spans="2:12" s="53" customFormat="1" ht="6.95" hidden="1" customHeight="1">
      <c r="B44" s="65"/>
      <c r="C44" s="66"/>
      <c r="D44" s="66"/>
      <c r="E44" s="66"/>
      <c r="F44" s="66"/>
      <c r="G44" s="66"/>
      <c r="H44" s="66"/>
      <c r="I44" s="66"/>
      <c r="J44" s="66"/>
      <c r="K44" s="66"/>
      <c r="L44" s="52"/>
    </row>
    <row r="45" spans="2:12" s="53" customFormat="1" ht="24.95" hidden="1" customHeight="1">
      <c r="B45" s="52"/>
      <c r="C45" s="44" t="s">
        <v>186</v>
      </c>
      <c r="L45" s="52"/>
    </row>
    <row r="46" spans="2:12" s="53" customFormat="1" ht="6.95" hidden="1" customHeight="1">
      <c r="B46" s="52"/>
      <c r="L46" s="52"/>
    </row>
    <row r="47" spans="2:12" s="53" customFormat="1" ht="12" hidden="1" customHeight="1">
      <c r="B47" s="52"/>
      <c r="C47" s="49" t="s">
        <v>64</v>
      </c>
      <c r="L47" s="52"/>
    </row>
    <row r="48" spans="2:12" s="53" customFormat="1" ht="16.5" hidden="1" customHeight="1">
      <c r="B48" s="52"/>
      <c r="E48" s="281" t="str">
        <f>E7</f>
        <v>Stavební úpravy Zahradního domu Teplice - ZL</v>
      </c>
      <c r="F48" s="282"/>
      <c r="G48" s="282"/>
      <c r="H48" s="282"/>
      <c r="L48" s="52"/>
    </row>
    <row r="49" spans="2:47" s="53" customFormat="1" ht="12" hidden="1" customHeight="1">
      <c r="B49" s="52"/>
      <c r="C49" s="49" t="s">
        <v>184</v>
      </c>
      <c r="L49" s="52"/>
    </row>
    <row r="50" spans="2:47" s="53" customFormat="1" ht="16.5" hidden="1" customHeight="1">
      <c r="B50" s="52"/>
      <c r="E50" s="271" t="str">
        <f>E9</f>
        <v>ZL - 15 - elektroinstalace - podsvícení obkladu schodiště</v>
      </c>
      <c r="F50" s="283"/>
      <c r="G50" s="283"/>
      <c r="H50" s="283"/>
      <c r="L50" s="52"/>
    </row>
    <row r="51" spans="2:47" s="53" customFormat="1" ht="6.95" hidden="1" customHeight="1">
      <c r="B51" s="52"/>
      <c r="L51" s="52"/>
    </row>
    <row r="52" spans="2:47" s="53" customFormat="1" ht="12" hidden="1" customHeight="1">
      <c r="B52" s="52"/>
      <c r="C52" s="49" t="s">
        <v>68</v>
      </c>
      <c r="F52" s="47" t="str">
        <f>F12</f>
        <v xml:space="preserve"> </v>
      </c>
      <c r="I52" s="49" t="s">
        <v>70</v>
      </c>
      <c r="J52" s="73" t="str">
        <f>IF(J12="","",J12)</f>
        <v>22. 10. 2021</v>
      </c>
      <c r="L52" s="52"/>
    </row>
    <row r="53" spans="2:47" s="53" customFormat="1" ht="6.95" hidden="1" customHeight="1">
      <c r="B53" s="52"/>
      <c r="L53" s="52"/>
    </row>
    <row r="54" spans="2:47" s="53" customFormat="1" ht="15.2" hidden="1" customHeight="1">
      <c r="B54" s="52"/>
      <c r="C54" s="49" t="s">
        <v>72</v>
      </c>
      <c r="F54" s="47" t="str">
        <f>E15</f>
        <v xml:space="preserve"> </v>
      </c>
      <c r="I54" s="49" t="s">
        <v>76</v>
      </c>
      <c r="J54" s="50" t="str">
        <f>E21</f>
        <v xml:space="preserve"> </v>
      </c>
      <c r="L54" s="52"/>
    </row>
    <row r="55" spans="2:47" s="53" customFormat="1" ht="15.2" hidden="1" customHeight="1">
      <c r="B55" s="52"/>
      <c r="C55" s="49" t="s">
        <v>75</v>
      </c>
      <c r="F55" s="47" t="str">
        <f>IF(E18="","",E18)</f>
        <v>POHL cz, a.s.</v>
      </c>
      <c r="I55" s="49" t="s">
        <v>78</v>
      </c>
      <c r="J55" s="50" t="str">
        <f>E24</f>
        <v xml:space="preserve"> </v>
      </c>
      <c r="L55" s="52"/>
    </row>
    <row r="56" spans="2:47" s="53" customFormat="1" ht="10.35" hidden="1" customHeight="1">
      <c r="B56" s="52"/>
      <c r="L56" s="52"/>
    </row>
    <row r="57" spans="2:47" s="53" customFormat="1" ht="29.25" hidden="1" customHeight="1">
      <c r="B57" s="52"/>
      <c r="C57" s="123" t="s">
        <v>187</v>
      </c>
      <c r="D57" s="117"/>
      <c r="E57" s="117"/>
      <c r="F57" s="117"/>
      <c r="G57" s="117"/>
      <c r="H57" s="117"/>
      <c r="I57" s="117"/>
      <c r="J57" s="124" t="s">
        <v>188</v>
      </c>
      <c r="K57" s="117"/>
      <c r="L57" s="52"/>
    </row>
    <row r="58" spans="2:47" s="53" customFormat="1" ht="10.35" hidden="1" customHeight="1">
      <c r="B58" s="52"/>
      <c r="L58" s="52"/>
    </row>
    <row r="59" spans="2:47" s="53" customFormat="1" ht="22.9" hidden="1" customHeight="1">
      <c r="B59" s="52"/>
      <c r="C59" s="125" t="s">
        <v>113</v>
      </c>
      <c r="J59" s="88">
        <f>J81</f>
        <v>83335.600000000006</v>
      </c>
      <c r="L59" s="52"/>
      <c r="AU59" s="40" t="s">
        <v>189</v>
      </c>
    </row>
    <row r="60" spans="2:47" s="127" customFormat="1" ht="24.95" hidden="1" customHeight="1">
      <c r="B60" s="126"/>
      <c r="D60" s="128" t="s">
        <v>765</v>
      </c>
      <c r="E60" s="129"/>
      <c r="F60" s="129"/>
      <c r="G60" s="129"/>
      <c r="H60" s="129"/>
      <c r="I60" s="129"/>
      <c r="J60" s="130">
        <f>J82</f>
        <v>83335.600000000006</v>
      </c>
      <c r="L60" s="126"/>
    </row>
    <row r="61" spans="2:47" s="132" customFormat="1" ht="19.899999999999999" hidden="1" customHeight="1">
      <c r="B61" s="131"/>
      <c r="D61" s="133" t="s">
        <v>766</v>
      </c>
      <c r="E61" s="134"/>
      <c r="F61" s="134"/>
      <c r="G61" s="134"/>
      <c r="H61" s="134"/>
      <c r="I61" s="134"/>
      <c r="J61" s="135">
        <f>J83</f>
        <v>83335.600000000006</v>
      </c>
      <c r="L61" s="131"/>
    </row>
    <row r="62" spans="2:47" s="53" customFormat="1" ht="21.75" hidden="1" customHeight="1">
      <c r="B62" s="52"/>
      <c r="L62" s="52"/>
    </row>
    <row r="63" spans="2:47" s="53" customFormat="1" ht="6.95" hidden="1" customHeight="1">
      <c r="B63" s="63"/>
      <c r="C63" s="64"/>
      <c r="D63" s="64"/>
      <c r="E63" s="64"/>
      <c r="F63" s="64"/>
      <c r="G63" s="64"/>
      <c r="H63" s="64"/>
      <c r="I63" s="64"/>
      <c r="J63" s="64"/>
      <c r="K63" s="64"/>
      <c r="L63" s="52"/>
    </row>
    <row r="64" spans="2:47" hidden="1"/>
    <row r="65" spans="2:20" hidden="1"/>
    <row r="66" spans="2:20" hidden="1"/>
    <row r="67" spans="2:20" s="53" customFormat="1" ht="6.95" customHeight="1">
      <c r="B67" s="65"/>
      <c r="C67" s="66"/>
      <c r="D67" s="66"/>
      <c r="E67" s="66"/>
      <c r="F67" s="66"/>
      <c r="G67" s="66"/>
      <c r="H67" s="66"/>
      <c r="I67" s="66"/>
      <c r="J67" s="66"/>
      <c r="K67" s="66"/>
      <c r="L67" s="52"/>
    </row>
    <row r="68" spans="2:20" s="53" customFormat="1" ht="24.95" customHeight="1">
      <c r="B68" s="52"/>
      <c r="C68" s="44" t="s">
        <v>197</v>
      </c>
      <c r="L68" s="52"/>
    </row>
    <row r="69" spans="2:20" s="53" customFormat="1" ht="6.95" customHeight="1">
      <c r="B69" s="52"/>
      <c r="L69" s="52"/>
    </row>
    <row r="70" spans="2:20" s="53" customFormat="1" ht="12" customHeight="1">
      <c r="B70" s="52"/>
      <c r="C70" s="49" t="s">
        <v>64</v>
      </c>
      <c r="L70" s="52"/>
    </row>
    <row r="71" spans="2:20" s="53" customFormat="1" ht="16.5" customHeight="1">
      <c r="B71" s="52"/>
      <c r="E71" s="281" t="str">
        <f>E7</f>
        <v>Stavební úpravy Zahradního domu Teplice - ZL</v>
      </c>
      <c r="F71" s="282"/>
      <c r="G71" s="282"/>
      <c r="H71" s="282"/>
      <c r="L71" s="52"/>
    </row>
    <row r="72" spans="2:20" s="53" customFormat="1" ht="12" customHeight="1">
      <c r="B72" s="52"/>
      <c r="C72" s="49" t="s">
        <v>184</v>
      </c>
      <c r="L72" s="52"/>
    </row>
    <row r="73" spans="2:20" s="53" customFormat="1" ht="16.5" customHeight="1">
      <c r="B73" s="52"/>
      <c r="E73" s="271" t="str">
        <f>E9</f>
        <v>ZL - 15 - elektroinstalace - podsvícení obkladu schodiště</v>
      </c>
      <c r="F73" s="283"/>
      <c r="G73" s="283"/>
      <c r="H73" s="283"/>
      <c r="L73" s="52"/>
    </row>
    <row r="74" spans="2:20" s="53" customFormat="1" ht="6.95" customHeight="1">
      <c r="B74" s="52"/>
      <c r="L74" s="52"/>
    </row>
    <row r="75" spans="2:20" s="53" customFormat="1" ht="12" customHeight="1">
      <c r="B75" s="52"/>
      <c r="C75" s="49" t="s">
        <v>68</v>
      </c>
      <c r="F75" s="47" t="str">
        <f>F12</f>
        <v xml:space="preserve"> </v>
      </c>
      <c r="I75" s="49" t="s">
        <v>70</v>
      </c>
      <c r="J75" s="73" t="str">
        <f>IF(J12="","",J12)</f>
        <v>22. 10. 2021</v>
      </c>
      <c r="L75" s="52"/>
    </row>
    <row r="76" spans="2:20" s="53" customFormat="1" ht="6.95" customHeight="1">
      <c r="B76" s="52"/>
      <c r="L76" s="52"/>
    </row>
    <row r="77" spans="2:20" s="53" customFormat="1" ht="15.2" customHeight="1">
      <c r="B77" s="52"/>
      <c r="C77" s="49" t="s">
        <v>72</v>
      </c>
      <c r="F77" s="47" t="str">
        <f>E15</f>
        <v xml:space="preserve"> </v>
      </c>
      <c r="I77" s="49" t="s">
        <v>76</v>
      </c>
      <c r="J77" s="50" t="str">
        <f>E21</f>
        <v xml:space="preserve"> </v>
      </c>
      <c r="L77" s="52"/>
    </row>
    <row r="78" spans="2:20" s="53" customFormat="1" ht="15.2" customHeight="1">
      <c r="B78" s="52"/>
      <c r="C78" s="49" t="s">
        <v>75</v>
      </c>
      <c r="F78" s="47" t="str">
        <f>IF(E18="","",E18)</f>
        <v>POHL cz, a.s.</v>
      </c>
      <c r="I78" s="49" t="s">
        <v>78</v>
      </c>
      <c r="J78" s="50" t="str">
        <f>E24</f>
        <v xml:space="preserve"> </v>
      </c>
      <c r="L78" s="52"/>
    </row>
    <row r="79" spans="2:20" s="53" customFormat="1" ht="10.35" customHeight="1">
      <c r="B79" s="52"/>
      <c r="L79" s="52"/>
    </row>
    <row r="80" spans="2:20" s="141" customFormat="1" ht="29.25" customHeight="1">
      <c r="B80" s="136"/>
      <c r="C80" s="137" t="s">
        <v>198</v>
      </c>
      <c r="D80" s="138" t="s">
        <v>100</v>
      </c>
      <c r="E80" s="138" t="s">
        <v>96</v>
      </c>
      <c r="F80" s="138" t="s">
        <v>97</v>
      </c>
      <c r="G80" s="138" t="s">
        <v>199</v>
      </c>
      <c r="H80" s="138" t="s">
        <v>200</v>
      </c>
      <c r="I80" s="138" t="s">
        <v>201</v>
      </c>
      <c r="J80" s="139" t="s">
        <v>188</v>
      </c>
      <c r="K80" s="140" t="s">
        <v>202</v>
      </c>
      <c r="L80" s="136"/>
      <c r="M80" s="80" t="s">
        <v>52</v>
      </c>
      <c r="N80" s="81" t="s">
        <v>85</v>
      </c>
      <c r="O80" s="81" t="s">
        <v>203</v>
      </c>
      <c r="P80" s="81" t="s">
        <v>204</v>
      </c>
      <c r="Q80" s="81" t="s">
        <v>205</v>
      </c>
      <c r="R80" s="81" t="s">
        <v>206</v>
      </c>
      <c r="S80" s="81" t="s">
        <v>207</v>
      </c>
      <c r="T80" s="82" t="s">
        <v>208</v>
      </c>
    </row>
    <row r="81" spans="2:65" s="53" customFormat="1" ht="22.9" customHeight="1">
      <c r="B81" s="52"/>
      <c r="C81" s="86" t="s">
        <v>209</v>
      </c>
      <c r="J81" s="142">
        <f>BK81</f>
        <v>83335.600000000006</v>
      </c>
      <c r="L81" s="52"/>
      <c r="M81" s="83"/>
      <c r="N81" s="74"/>
      <c r="O81" s="74"/>
      <c r="P81" s="143">
        <f>P82</f>
        <v>64.031999999999996</v>
      </c>
      <c r="Q81" s="74"/>
      <c r="R81" s="143">
        <f>R82</f>
        <v>0</v>
      </c>
      <c r="S81" s="74"/>
      <c r="T81" s="144">
        <f>T82</f>
        <v>0</v>
      </c>
      <c r="AT81" s="40" t="s">
        <v>114</v>
      </c>
      <c r="AU81" s="40" t="s">
        <v>189</v>
      </c>
      <c r="BK81" s="145">
        <f>BK82</f>
        <v>83335.600000000006</v>
      </c>
    </row>
    <row r="82" spans="2:65" s="147" customFormat="1" ht="25.9" customHeight="1">
      <c r="B82" s="146"/>
      <c r="D82" s="148" t="s">
        <v>114</v>
      </c>
      <c r="E82" s="149" t="s">
        <v>316</v>
      </c>
      <c r="F82" s="149" t="s">
        <v>767</v>
      </c>
      <c r="J82" s="150">
        <f>BK82</f>
        <v>83335.600000000006</v>
      </c>
      <c r="L82" s="146"/>
      <c r="M82" s="151"/>
      <c r="P82" s="152">
        <f>P83</f>
        <v>64.031999999999996</v>
      </c>
      <c r="R82" s="152">
        <f>R83</f>
        <v>0</v>
      </c>
      <c r="T82" s="153">
        <f>T83</f>
        <v>0</v>
      </c>
      <c r="AR82" s="148" t="s">
        <v>213</v>
      </c>
      <c r="AT82" s="154" t="s">
        <v>114</v>
      </c>
      <c r="AU82" s="154" t="s">
        <v>115</v>
      </c>
      <c r="AY82" s="148" t="s">
        <v>212</v>
      </c>
      <c r="BK82" s="155">
        <f>BK83</f>
        <v>83335.600000000006</v>
      </c>
    </row>
    <row r="83" spans="2:65" s="147" customFormat="1" ht="22.9" customHeight="1">
      <c r="B83" s="146"/>
      <c r="D83" s="148" t="s">
        <v>114</v>
      </c>
      <c r="E83" s="156" t="s">
        <v>768</v>
      </c>
      <c r="F83" s="156" t="s">
        <v>769</v>
      </c>
      <c r="J83" s="157">
        <f>BK83</f>
        <v>83335.600000000006</v>
      </c>
      <c r="L83" s="146"/>
      <c r="M83" s="151"/>
      <c r="P83" s="152">
        <f>SUM(P84:P89)</f>
        <v>64.031999999999996</v>
      </c>
      <c r="R83" s="152">
        <f>SUM(R84:R89)</f>
        <v>0</v>
      </c>
      <c r="T83" s="153">
        <f>SUM(T84:T89)</f>
        <v>0</v>
      </c>
      <c r="AR83" s="148" t="s">
        <v>213</v>
      </c>
      <c r="AT83" s="154" t="s">
        <v>114</v>
      </c>
      <c r="AU83" s="154" t="s">
        <v>123</v>
      </c>
      <c r="AY83" s="148" t="s">
        <v>212</v>
      </c>
      <c r="BK83" s="155">
        <f>SUM(BK84:BK89)</f>
        <v>83335.600000000006</v>
      </c>
    </row>
    <row r="84" spans="2:65" s="53" customFormat="1" ht="16.5" customHeight="1">
      <c r="B84" s="158"/>
      <c r="C84" s="159" t="s">
        <v>123</v>
      </c>
      <c r="D84" s="159" t="s">
        <v>215</v>
      </c>
      <c r="E84" s="160" t="s">
        <v>770</v>
      </c>
      <c r="F84" s="161" t="s">
        <v>771</v>
      </c>
      <c r="G84" s="162" t="s">
        <v>294</v>
      </c>
      <c r="H84" s="163">
        <v>6</v>
      </c>
      <c r="I84" s="164">
        <v>8000</v>
      </c>
      <c r="J84" s="164">
        <f>ROUND(I84*H84,2)</f>
        <v>48000</v>
      </c>
      <c r="K84" s="165"/>
      <c r="L84" s="52"/>
      <c r="M84" s="166" t="s">
        <v>52</v>
      </c>
      <c r="N84" s="167" t="s">
        <v>86</v>
      </c>
      <c r="O84" s="168">
        <v>0.92800000000000005</v>
      </c>
      <c r="P84" s="168">
        <f>O84*H84</f>
        <v>5.5680000000000005</v>
      </c>
      <c r="Q84" s="168">
        <v>0</v>
      </c>
      <c r="R84" s="168">
        <f>Q84*H84</f>
        <v>0</v>
      </c>
      <c r="S84" s="168">
        <v>0</v>
      </c>
      <c r="T84" s="169">
        <f>S84*H84</f>
        <v>0</v>
      </c>
      <c r="AR84" s="170" t="s">
        <v>772</v>
      </c>
      <c r="AT84" s="170" t="s">
        <v>215</v>
      </c>
      <c r="AU84" s="170" t="s">
        <v>125</v>
      </c>
      <c r="AY84" s="40" t="s">
        <v>212</v>
      </c>
      <c r="BE84" s="171">
        <f>IF(N84="základní",J84,0)</f>
        <v>48000</v>
      </c>
      <c r="BF84" s="171">
        <f>IF(N84="snížená",J84,0)</f>
        <v>0</v>
      </c>
      <c r="BG84" s="171">
        <f>IF(N84="zákl. přenesená",J84,0)</f>
        <v>0</v>
      </c>
      <c r="BH84" s="171">
        <f>IF(N84="sníž. přenesená",J84,0)</f>
        <v>0</v>
      </c>
      <c r="BI84" s="171">
        <f>IF(N84="nulová",J84,0)</f>
        <v>0</v>
      </c>
      <c r="BJ84" s="40" t="s">
        <v>123</v>
      </c>
      <c r="BK84" s="171">
        <f>ROUND(I84*H84,2)</f>
        <v>48000</v>
      </c>
      <c r="BL84" s="40" t="s">
        <v>772</v>
      </c>
      <c r="BM84" s="170" t="s">
        <v>773</v>
      </c>
    </row>
    <row r="85" spans="2:65" s="198" customFormat="1">
      <c r="B85" s="197"/>
      <c r="D85" s="177" t="s">
        <v>226</v>
      </c>
      <c r="E85" s="199" t="s">
        <v>52</v>
      </c>
      <c r="F85" s="200" t="s">
        <v>774</v>
      </c>
      <c r="H85" s="199" t="s">
        <v>52</v>
      </c>
      <c r="L85" s="197"/>
      <c r="M85" s="201"/>
      <c r="T85" s="202"/>
      <c r="AT85" s="199" t="s">
        <v>226</v>
      </c>
      <c r="AU85" s="199" t="s">
        <v>125</v>
      </c>
      <c r="AV85" s="198" t="s">
        <v>123</v>
      </c>
      <c r="AW85" s="198" t="s">
        <v>77</v>
      </c>
      <c r="AX85" s="198" t="s">
        <v>115</v>
      </c>
      <c r="AY85" s="199" t="s">
        <v>212</v>
      </c>
    </row>
    <row r="86" spans="2:65" s="176" customFormat="1">
      <c r="B86" s="175"/>
      <c r="D86" s="177" t="s">
        <v>226</v>
      </c>
      <c r="E86" s="178" t="s">
        <v>52</v>
      </c>
      <c r="F86" s="179" t="s">
        <v>236</v>
      </c>
      <c r="H86" s="180">
        <v>6</v>
      </c>
      <c r="L86" s="175"/>
      <c r="M86" s="181"/>
      <c r="T86" s="182"/>
      <c r="AT86" s="178" t="s">
        <v>226</v>
      </c>
      <c r="AU86" s="178" t="s">
        <v>125</v>
      </c>
      <c r="AV86" s="176" t="s">
        <v>125</v>
      </c>
      <c r="AW86" s="176" t="s">
        <v>77</v>
      </c>
      <c r="AX86" s="176" t="s">
        <v>123</v>
      </c>
      <c r="AY86" s="178" t="s">
        <v>212</v>
      </c>
    </row>
    <row r="87" spans="2:65" s="53" customFormat="1" ht="16.5" customHeight="1">
      <c r="B87" s="158"/>
      <c r="C87" s="159" t="s">
        <v>125</v>
      </c>
      <c r="D87" s="159" t="s">
        <v>215</v>
      </c>
      <c r="E87" s="160" t="s">
        <v>775</v>
      </c>
      <c r="F87" s="161" t="s">
        <v>776</v>
      </c>
      <c r="G87" s="162" t="s">
        <v>234</v>
      </c>
      <c r="H87" s="163">
        <v>30</v>
      </c>
      <c r="I87" s="164">
        <v>85</v>
      </c>
      <c r="J87" s="164">
        <f>ROUND(I87*H87,2)</f>
        <v>2550</v>
      </c>
      <c r="K87" s="165"/>
      <c r="L87" s="52"/>
      <c r="M87" s="166" t="s">
        <v>52</v>
      </c>
      <c r="N87" s="167" t="s">
        <v>86</v>
      </c>
      <c r="O87" s="168">
        <v>0.92800000000000005</v>
      </c>
      <c r="P87" s="168">
        <f>O87*H87</f>
        <v>27.84</v>
      </c>
      <c r="Q87" s="168">
        <v>0</v>
      </c>
      <c r="R87" s="168">
        <f>Q87*H87</f>
        <v>0</v>
      </c>
      <c r="S87" s="168">
        <v>0</v>
      </c>
      <c r="T87" s="169">
        <f>S87*H87</f>
        <v>0</v>
      </c>
      <c r="AR87" s="170" t="s">
        <v>772</v>
      </c>
      <c r="AT87" s="170" t="s">
        <v>215</v>
      </c>
      <c r="AU87" s="170" t="s">
        <v>125</v>
      </c>
      <c r="AY87" s="40" t="s">
        <v>212</v>
      </c>
      <c r="BE87" s="171">
        <f>IF(N87="základní",J87,0)</f>
        <v>2550</v>
      </c>
      <c r="BF87" s="171">
        <f>IF(N87="snížená",J87,0)</f>
        <v>0</v>
      </c>
      <c r="BG87" s="171">
        <f>IF(N87="zákl. přenesená",J87,0)</f>
        <v>0</v>
      </c>
      <c r="BH87" s="171">
        <f>IF(N87="sníž. přenesená",J87,0)</f>
        <v>0</v>
      </c>
      <c r="BI87" s="171">
        <f>IF(N87="nulová",J87,0)</f>
        <v>0</v>
      </c>
      <c r="BJ87" s="40" t="s">
        <v>123</v>
      </c>
      <c r="BK87" s="171">
        <f>ROUND(I87*H87,2)</f>
        <v>2550</v>
      </c>
      <c r="BL87" s="40" t="s">
        <v>772</v>
      </c>
      <c r="BM87" s="170" t="s">
        <v>777</v>
      </c>
    </row>
    <row r="88" spans="2:65" s="53" customFormat="1" ht="16.5" customHeight="1">
      <c r="B88" s="158"/>
      <c r="C88" s="159" t="s">
        <v>213</v>
      </c>
      <c r="D88" s="159" t="s">
        <v>215</v>
      </c>
      <c r="E88" s="160" t="s">
        <v>778</v>
      </c>
      <c r="F88" s="161" t="s">
        <v>779</v>
      </c>
      <c r="G88" s="162" t="s">
        <v>294</v>
      </c>
      <c r="H88" s="163">
        <v>1</v>
      </c>
      <c r="I88" s="164">
        <v>1736</v>
      </c>
      <c r="J88" s="164">
        <f>ROUND(I88*H88,2)</f>
        <v>1736</v>
      </c>
      <c r="K88" s="165"/>
      <c r="L88" s="52"/>
      <c r="M88" s="166" t="s">
        <v>52</v>
      </c>
      <c r="N88" s="167" t="s">
        <v>86</v>
      </c>
      <c r="O88" s="168">
        <v>0.92800000000000005</v>
      </c>
      <c r="P88" s="168">
        <f>O88*H88</f>
        <v>0.92800000000000005</v>
      </c>
      <c r="Q88" s="168">
        <v>0</v>
      </c>
      <c r="R88" s="168">
        <f>Q88*H88</f>
        <v>0</v>
      </c>
      <c r="S88" s="168">
        <v>0</v>
      </c>
      <c r="T88" s="169">
        <f>S88*H88</f>
        <v>0</v>
      </c>
      <c r="AR88" s="170" t="s">
        <v>772</v>
      </c>
      <c r="AT88" s="170" t="s">
        <v>215</v>
      </c>
      <c r="AU88" s="170" t="s">
        <v>125</v>
      </c>
      <c r="AY88" s="40" t="s">
        <v>212</v>
      </c>
      <c r="BE88" s="171">
        <f>IF(N88="základní",J88,0)</f>
        <v>1736</v>
      </c>
      <c r="BF88" s="171">
        <f>IF(N88="snížená",J88,0)</f>
        <v>0</v>
      </c>
      <c r="BG88" s="171">
        <f>IF(N88="zákl. přenesená",J88,0)</f>
        <v>0</v>
      </c>
      <c r="BH88" s="171">
        <f>IF(N88="sníž. přenesená",J88,0)</f>
        <v>0</v>
      </c>
      <c r="BI88" s="171">
        <f>IF(N88="nulová",J88,0)</f>
        <v>0</v>
      </c>
      <c r="BJ88" s="40" t="s">
        <v>123</v>
      </c>
      <c r="BK88" s="171">
        <f>ROUND(I88*H88,2)</f>
        <v>1736</v>
      </c>
      <c r="BL88" s="40" t="s">
        <v>772</v>
      </c>
      <c r="BM88" s="170" t="s">
        <v>780</v>
      </c>
    </row>
    <row r="89" spans="2:65" s="53" customFormat="1" ht="16.5" customHeight="1">
      <c r="B89" s="158"/>
      <c r="C89" s="159" t="s">
        <v>219</v>
      </c>
      <c r="D89" s="159" t="s">
        <v>215</v>
      </c>
      <c r="E89" s="160" t="s">
        <v>781</v>
      </c>
      <c r="F89" s="161" t="s">
        <v>782</v>
      </c>
      <c r="G89" s="162" t="s">
        <v>725</v>
      </c>
      <c r="H89" s="163">
        <v>32</v>
      </c>
      <c r="I89" s="164">
        <v>970.3</v>
      </c>
      <c r="J89" s="164">
        <f>ROUND(I89*H89,2)</f>
        <v>31049.599999999999</v>
      </c>
      <c r="K89" s="165"/>
      <c r="L89" s="52"/>
      <c r="M89" s="183" t="s">
        <v>52</v>
      </c>
      <c r="N89" s="184" t="s">
        <v>86</v>
      </c>
      <c r="O89" s="185">
        <v>0.92800000000000005</v>
      </c>
      <c r="P89" s="185">
        <f>O89*H89</f>
        <v>29.696000000000002</v>
      </c>
      <c r="Q89" s="185">
        <v>0</v>
      </c>
      <c r="R89" s="185">
        <f>Q89*H89</f>
        <v>0</v>
      </c>
      <c r="S89" s="185">
        <v>0</v>
      </c>
      <c r="T89" s="186">
        <f>S89*H89</f>
        <v>0</v>
      </c>
      <c r="AR89" s="170" t="s">
        <v>772</v>
      </c>
      <c r="AT89" s="170" t="s">
        <v>215</v>
      </c>
      <c r="AU89" s="170" t="s">
        <v>125</v>
      </c>
      <c r="AY89" s="40" t="s">
        <v>212</v>
      </c>
      <c r="BE89" s="171">
        <f>IF(N89="základní",J89,0)</f>
        <v>31049.599999999999</v>
      </c>
      <c r="BF89" s="171">
        <f>IF(N89="snížená",J89,0)</f>
        <v>0</v>
      </c>
      <c r="BG89" s="171">
        <f>IF(N89="zákl. přenesená",J89,0)</f>
        <v>0</v>
      </c>
      <c r="BH89" s="171">
        <f>IF(N89="sníž. přenesená",J89,0)</f>
        <v>0</v>
      </c>
      <c r="BI89" s="171">
        <f>IF(N89="nulová",J89,0)</f>
        <v>0</v>
      </c>
      <c r="BJ89" s="40" t="s">
        <v>123</v>
      </c>
      <c r="BK89" s="171">
        <f>ROUND(I89*H89,2)</f>
        <v>31049.599999999999</v>
      </c>
      <c r="BL89" s="40" t="s">
        <v>772</v>
      </c>
      <c r="BM89" s="170" t="s">
        <v>783</v>
      </c>
    </row>
    <row r="90" spans="2:65" s="53" customFormat="1" ht="6.95" customHeight="1">
      <c r="B90" s="63"/>
      <c r="C90" s="64"/>
      <c r="D90" s="64"/>
      <c r="E90" s="64"/>
      <c r="F90" s="64"/>
      <c r="G90" s="64"/>
      <c r="H90" s="64"/>
      <c r="I90" s="64"/>
      <c r="J90" s="64"/>
      <c r="K90" s="64"/>
      <c r="L90" s="52"/>
    </row>
  </sheetData>
  <autoFilter ref="C80:K89"/>
  <mergeCells count="8">
    <mergeCell ref="E71:H71"/>
    <mergeCell ref="E73:H73"/>
    <mergeCell ref="L2:V2"/>
    <mergeCell ref="E7:H7"/>
    <mergeCell ref="E9:H9"/>
    <mergeCell ref="E27:H27"/>
    <mergeCell ref="E48:H48"/>
    <mergeCell ref="E50:H50"/>
  </mergeCells>
  <pageMargins left="0.39374999999999999" right="0.39374999999999999" top="0.39374999999999999" bottom="0.39374999999999999" header="0" footer="0"/>
  <pageSetup paperSize="9" scale="81" fitToHeight="100" orientation="portrait" blackAndWhite="1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BM93"/>
  <sheetViews>
    <sheetView showGridLines="0" workbookViewId="0">
      <selection activeCell="J59" sqref="J59:AF59"/>
    </sheetView>
  </sheetViews>
  <sheetFormatPr defaultRowHeight="11.25"/>
  <cols>
    <col min="1" max="1" width="7.140625" style="39" customWidth="1"/>
    <col min="2" max="2" width="1" style="39" customWidth="1"/>
    <col min="3" max="3" width="3.5703125" style="39" customWidth="1"/>
    <col min="4" max="4" width="3.7109375" style="39" customWidth="1"/>
    <col min="5" max="5" width="14.7109375" style="39" customWidth="1"/>
    <col min="6" max="6" width="43.5703125" style="39" customWidth="1"/>
    <col min="7" max="7" width="6.42578125" style="39" customWidth="1"/>
    <col min="8" max="8" width="12" style="39" customWidth="1"/>
    <col min="9" max="9" width="13.5703125" style="39" customWidth="1"/>
    <col min="10" max="10" width="19.140625" style="39" customWidth="1"/>
    <col min="11" max="11" width="19.140625" style="39" hidden="1" customWidth="1"/>
    <col min="12" max="12" width="8" style="39" customWidth="1"/>
    <col min="13" max="13" width="9.28515625" style="39" hidden="1" customWidth="1"/>
    <col min="14" max="14" width="9.140625" style="39"/>
    <col min="15" max="20" width="12.140625" style="39" hidden="1" customWidth="1"/>
    <col min="21" max="21" width="14" style="39" hidden="1" customWidth="1"/>
    <col min="22" max="22" width="10.5703125" style="39" customWidth="1"/>
    <col min="23" max="23" width="14" style="39" customWidth="1"/>
    <col min="24" max="24" width="10.5703125" style="39" customWidth="1"/>
    <col min="25" max="25" width="12.85546875" style="39" customWidth="1"/>
    <col min="26" max="26" width="9.42578125" style="39" customWidth="1"/>
    <col min="27" max="27" width="12.85546875" style="39" customWidth="1"/>
    <col min="28" max="28" width="14" style="39" customWidth="1"/>
    <col min="29" max="29" width="9.42578125" style="39" customWidth="1"/>
    <col min="30" max="30" width="12.85546875" style="39" customWidth="1"/>
    <col min="31" max="31" width="14" style="39" customWidth="1"/>
    <col min="32" max="16384" width="9.140625" style="39"/>
  </cols>
  <sheetData>
    <row r="2" spans="2:46" ht="36.950000000000003" customHeight="1">
      <c r="L2" s="273" t="s">
        <v>55</v>
      </c>
      <c r="M2" s="274"/>
      <c r="N2" s="274"/>
      <c r="O2" s="274"/>
      <c r="P2" s="274"/>
      <c r="Q2" s="274"/>
      <c r="R2" s="274"/>
      <c r="S2" s="274"/>
      <c r="T2" s="274"/>
      <c r="U2" s="274"/>
      <c r="V2" s="274"/>
      <c r="AT2" s="40" t="s">
        <v>170</v>
      </c>
    </row>
    <row r="3" spans="2:46" ht="6.95" hidden="1" customHeight="1">
      <c r="B3" s="41"/>
      <c r="C3" s="42"/>
      <c r="D3" s="42"/>
      <c r="E3" s="42"/>
      <c r="F3" s="42"/>
      <c r="G3" s="42"/>
      <c r="H3" s="42"/>
      <c r="I3" s="42"/>
      <c r="J3" s="42"/>
      <c r="K3" s="42"/>
      <c r="L3" s="43"/>
      <c r="AT3" s="40" t="s">
        <v>125</v>
      </c>
    </row>
    <row r="4" spans="2:46" ht="24.95" hidden="1" customHeight="1">
      <c r="B4" s="43"/>
      <c r="D4" s="44" t="s">
        <v>183</v>
      </c>
      <c r="L4" s="43"/>
      <c r="M4" s="111" t="s">
        <v>60</v>
      </c>
      <c r="AT4" s="40" t="s">
        <v>53</v>
      </c>
    </row>
    <row r="5" spans="2:46" ht="6.95" hidden="1" customHeight="1">
      <c r="B5" s="43"/>
      <c r="L5" s="43"/>
    </row>
    <row r="6" spans="2:46" ht="12" hidden="1" customHeight="1">
      <c r="B6" s="43"/>
      <c r="D6" s="49" t="s">
        <v>64</v>
      </c>
      <c r="L6" s="43"/>
    </row>
    <row r="7" spans="2:46" ht="16.5" hidden="1" customHeight="1">
      <c r="B7" s="43"/>
      <c r="E7" s="281" t="str">
        <f>'Rekapitulace stavby'!K6</f>
        <v>Stavební úpravy Zahradního domu Teplice - ZL</v>
      </c>
      <c r="F7" s="282"/>
      <c r="G7" s="282"/>
      <c r="H7" s="282"/>
      <c r="L7" s="43"/>
    </row>
    <row r="8" spans="2:46" s="53" customFormat="1" ht="12" hidden="1" customHeight="1">
      <c r="B8" s="52"/>
      <c r="D8" s="49" t="s">
        <v>184</v>
      </c>
      <c r="L8" s="52"/>
    </row>
    <row r="9" spans="2:46" s="53" customFormat="1" ht="16.5" hidden="1" customHeight="1">
      <c r="B9" s="52"/>
      <c r="E9" s="271" t="s">
        <v>784</v>
      </c>
      <c r="F9" s="283"/>
      <c r="G9" s="283"/>
      <c r="H9" s="283"/>
      <c r="L9" s="52"/>
    </row>
    <row r="10" spans="2:46" s="53" customFormat="1" hidden="1">
      <c r="B10" s="52"/>
      <c r="L10" s="52"/>
    </row>
    <row r="11" spans="2:46" s="53" customFormat="1" ht="12" hidden="1" customHeight="1">
      <c r="B11" s="52"/>
      <c r="D11" s="49" t="s">
        <v>66</v>
      </c>
      <c r="F11" s="47" t="s">
        <v>52</v>
      </c>
      <c r="I11" s="49" t="s">
        <v>67</v>
      </c>
      <c r="J11" s="47" t="s">
        <v>52</v>
      </c>
      <c r="L11" s="52"/>
    </row>
    <row r="12" spans="2:46" s="53" customFormat="1" ht="12" hidden="1" customHeight="1">
      <c r="B12" s="52"/>
      <c r="D12" s="49" t="s">
        <v>68</v>
      </c>
      <c r="F12" s="47" t="s">
        <v>69</v>
      </c>
      <c r="I12" s="49" t="s">
        <v>70</v>
      </c>
      <c r="J12" s="73" t="str">
        <f>'Rekapitulace stavby'!AN8</f>
        <v>22. 10. 2021</v>
      </c>
      <c r="L12" s="52"/>
    </row>
    <row r="13" spans="2:46" s="53" customFormat="1" ht="10.9" hidden="1" customHeight="1">
      <c r="B13" s="52"/>
      <c r="L13" s="52"/>
    </row>
    <row r="14" spans="2:46" s="53" customFormat="1" ht="12" hidden="1" customHeight="1">
      <c r="B14" s="52"/>
      <c r="D14" s="49" t="s">
        <v>72</v>
      </c>
      <c r="I14" s="49" t="s">
        <v>73</v>
      </c>
      <c r="J14" s="47" t="s">
        <v>52</v>
      </c>
      <c r="L14" s="52"/>
    </row>
    <row r="15" spans="2:46" s="53" customFormat="1" ht="18" hidden="1" customHeight="1">
      <c r="B15" s="52"/>
      <c r="E15" s="47" t="s">
        <v>69</v>
      </c>
      <c r="I15" s="49" t="s">
        <v>74</v>
      </c>
      <c r="J15" s="47" t="s">
        <v>52</v>
      </c>
      <c r="L15" s="52"/>
    </row>
    <row r="16" spans="2:46" s="53" customFormat="1" ht="6.95" hidden="1" customHeight="1">
      <c r="B16" s="52"/>
      <c r="L16" s="52"/>
    </row>
    <row r="17" spans="2:12" s="53" customFormat="1" ht="12" hidden="1" customHeight="1">
      <c r="B17" s="52"/>
      <c r="D17" s="49" t="s">
        <v>75</v>
      </c>
      <c r="I17" s="49" t="s">
        <v>73</v>
      </c>
      <c r="J17" s="47" t="s">
        <v>52</v>
      </c>
      <c r="L17" s="52"/>
    </row>
    <row r="18" spans="2:12" s="53" customFormat="1" ht="18" hidden="1" customHeight="1">
      <c r="B18" s="52"/>
      <c r="E18" s="47" t="s">
        <v>41</v>
      </c>
      <c r="I18" s="49" t="s">
        <v>74</v>
      </c>
      <c r="J18" s="47" t="s">
        <v>52</v>
      </c>
      <c r="L18" s="52"/>
    </row>
    <row r="19" spans="2:12" s="53" customFormat="1" ht="6.95" hidden="1" customHeight="1">
      <c r="B19" s="52"/>
      <c r="L19" s="52"/>
    </row>
    <row r="20" spans="2:12" s="53" customFormat="1" ht="12" hidden="1" customHeight="1">
      <c r="B20" s="52"/>
      <c r="D20" s="49" t="s">
        <v>76</v>
      </c>
      <c r="I20" s="49" t="s">
        <v>73</v>
      </c>
      <c r="J20" s="47" t="s">
        <v>52</v>
      </c>
      <c r="L20" s="52"/>
    </row>
    <row r="21" spans="2:12" s="53" customFormat="1" ht="18" hidden="1" customHeight="1">
      <c r="B21" s="52"/>
      <c r="E21" s="47" t="s">
        <v>69</v>
      </c>
      <c r="I21" s="49" t="s">
        <v>74</v>
      </c>
      <c r="J21" s="47" t="s">
        <v>52</v>
      </c>
      <c r="L21" s="52"/>
    </row>
    <row r="22" spans="2:12" s="53" customFormat="1" ht="6.95" hidden="1" customHeight="1">
      <c r="B22" s="52"/>
      <c r="L22" s="52"/>
    </row>
    <row r="23" spans="2:12" s="53" customFormat="1" ht="12" hidden="1" customHeight="1">
      <c r="B23" s="52"/>
      <c r="D23" s="49" t="s">
        <v>78</v>
      </c>
      <c r="I23" s="49" t="s">
        <v>73</v>
      </c>
      <c r="J23" s="47" t="s">
        <v>52</v>
      </c>
      <c r="L23" s="52"/>
    </row>
    <row r="24" spans="2:12" s="53" customFormat="1" ht="18" hidden="1" customHeight="1">
      <c r="B24" s="52"/>
      <c r="E24" s="47" t="s">
        <v>69</v>
      </c>
      <c r="I24" s="49" t="s">
        <v>74</v>
      </c>
      <c r="J24" s="47" t="s">
        <v>52</v>
      </c>
      <c r="L24" s="52"/>
    </row>
    <row r="25" spans="2:12" s="53" customFormat="1" ht="6.95" hidden="1" customHeight="1">
      <c r="B25" s="52"/>
      <c r="L25" s="52"/>
    </row>
    <row r="26" spans="2:12" s="53" customFormat="1" ht="12" hidden="1" customHeight="1">
      <c r="B26" s="52"/>
      <c r="D26" s="49" t="s">
        <v>79</v>
      </c>
      <c r="L26" s="52"/>
    </row>
    <row r="27" spans="2:12" s="113" customFormat="1" ht="16.5" hidden="1" customHeight="1">
      <c r="B27" s="112"/>
      <c r="E27" s="277" t="s">
        <v>52</v>
      </c>
      <c r="F27" s="277"/>
      <c r="G27" s="277"/>
      <c r="H27" s="277"/>
      <c r="L27" s="112"/>
    </row>
    <row r="28" spans="2:12" s="53" customFormat="1" ht="6.95" hidden="1" customHeight="1">
      <c r="B28" s="52"/>
      <c r="L28" s="52"/>
    </row>
    <row r="29" spans="2:12" s="53" customFormat="1" ht="6.95" hidden="1" customHeight="1">
      <c r="B29" s="52"/>
      <c r="D29" s="74"/>
      <c r="E29" s="74"/>
      <c r="F29" s="74"/>
      <c r="G29" s="74"/>
      <c r="H29" s="74"/>
      <c r="I29" s="74"/>
      <c r="J29" s="74"/>
      <c r="K29" s="74"/>
      <c r="L29" s="52"/>
    </row>
    <row r="30" spans="2:12" s="53" customFormat="1" ht="25.35" hidden="1" customHeight="1">
      <c r="B30" s="52"/>
      <c r="D30" s="114" t="s">
        <v>81</v>
      </c>
      <c r="J30" s="88">
        <f>ROUND(J81, 2)</f>
        <v>-45114.2</v>
      </c>
      <c r="L30" s="52"/>
    </row>
    <row r="31" spans="2:12" s="53" customFormat="1" ht="6.95" hidden="1" customHeight="1">
      <c r="B31" s="52"/>
      <c r="D31" s="74"/>
      <c r="E31" s="74"/>
      <c r="F31" s="74"/>
      <c r="G31" s="74"/>
      <c r="H31" s="74"/>
      <c r="I31" s="74"/>
      <c r="J31" s="74"/>
      <c r="K31" s="74"/>
      <c r="L31" s="52"/>
    </row>
    <row r="32" spans="2:12" s="53" customFormat="1" ht="14.45" hidden="1" customHeight="1">
      <c r="B32" s="52"/>
      <c r="F32" s="56" t="s">
        <v>83</v>
      </c>
      <c r="I32" s="56" t="s">
        <v>82</v>
      </c>
      <c r="J32" s="56" t="s">
        <v>84</v>
      </c>
      <c r="L32" s="52"/>
    </row>
    <row r="33" spans="2:12" s="53" customFormat="1" ht="14.45" hidden="1" customHeight="1">
      <c r="B33" s="52"/>
      <c r="D33" s="76" t="s">
        <v>85</v>
      </c>
      <c r="E33" s="49" t="s">
        <v>86</v>
      </c>
      <c r="F33" s="115">
        <f>ROUND((SUM(BE81:BE92)),  2)</f>
        <v>-45114.2</v>
      </c>
      <c r="I33" s="116">
        <v>0.21</v>
      </c>
      <c r="J33" s="115">
        <f>ROUND(((SUM(BE81:BE92))*I33),  2)</f>
        <v>-9473.98</v>
      </c>
      <c r="L33" s="52"/>
    </row>
    <row r="34" spans="2:12" s="53" customFormat="1" ht="14.45" hidden="1" customHeight="1">
      <c r="B34" s="52"/>
      <c r="E34" s="49" t="s">
        <v>87</v>
      </c>
      <c r="F34" s="115">
        <f>ROUND((SUM(BF81:BF92)),  2)</f>
        <v>0</v>
      </c>
      <c r="I34" s="116">
        <v>0.15</v>
      </c>
      <c r="J34" s="115">
        <f>ROUND(((SUM(BF81:BF92))*I34),  2)</f>
        <v>0</v>
      </c>
      <c r="L34" s="52"/>
    </row>
    <row r="35" spans="2:12" s="53" customFormat="1" ht="14.45" hidden="1" customHeight="1">
      <c r="B35" s="52"/>
      <c r="E35" s="49" t="s">
        <v>88</v>
      </c>
      <c r="F35" s="115">
        <f>ROUND((SUM(BG81:BG92)),  2)</f>
        <v>0</v>
      </c>
      <c r="I35" s="116">
        <v>0.21</v>
      </c>
      <c r="J35" s="115">
        <f>0</f>
        <v>0</v>
      </c>
      <c r="L35" s="52"/>
    </row>
    <row r="36" spans="2:12" s="53" customFormat="1" ht="14.45" hidden="1" customHeight="1">
      <c r="B36" s="52"/>
      <c r="E36" s="49" t="s">
        <v>89</v>
      </c>
      <c r="F36" s="115">
        <f>ROUND((SUM(BH81:BH92)),  2)</f>
        <v>0</v>
      </c>
      <c r="I36" s="116">
        <v>0.15</v>
      </c>
      <c r="J36" s="115">
        <f>0</f>
        <v>0</v>
      </c>
      <c r="L36" s="52"/>
    </row>
    <row r="37" spans="2:12" s="53" customFormat="1" ht="14.45" hidden="1" customHeight="1">
      <c r="B37" s="52"/>
      <c r="E37" s="49" t="s">
        <v>90</v>
      </c>
      <c r="F37" s="115">
        <f>ROUND((SUM(BI81:BI92)),  2)</f>
        <v>0</v>
      </c>
      <c r="I37" s="116">
        <v>0</v>
      </c>
      <c r="J37" s="115">
        <f>0</f>
        <v>0</v>
      </c>
      <c r="L37" s="52"/>
    </row>
    <row r="38" spans="2:12" s="53" customFormat="1" ht="6.95" hidden="1" customHeight="1">
      <c r="B38" s="52"/>
      <c r="L38" s="52"/>
    </row>
    <row r="39" spans="2:12" s="53" customFormat="1" ht="25.35" hidden="1" customHeight="1">
      <c r="B39" s="52"/>
      <c r="C39" s="117"/>
      <c r="D39" s="118" t="s">
        <v>91</v>
      </c>
      <c r="E39" s="78"/>
      <c r="F39" s="78"/>
      <c r="G39" s="119" t="s">
        <v>92</v>
      </c>
      <c r="H39" s="120" t="s">
        <v>93</v>
      </c>
      <c r="I39" s="78"/>
      <c r="J39" s="121">
        <f>SUM(J30:J37)</f>
        <v>-54588.179999999993</v>
      </c>
      <c r="K39" s="122"/>
      <c r="L39" s="52"/>
    </row>
    <row r="40" spans="2:12" s="53" customFormat="1" ht="14.45" hidden="1" customHeight="1">
      <c r="B40" s="63"/>
      <c r="C40" s="64"/>
      <c r="D40" s="64"/>
      <c r="E40" s="64"/>
      <c r="F40" s="64"/>
      <c r="G40" s="64"/>
      <c r="H40" s="64"/>
      <c r="I40" s="64"/>
      <c r="J40" s="64"/>
      <c r="K40" s="64"/>
      <c r="L40" s="52"/>
    </row>
    <row r="41" spans="2:12" hidden="1"/>
    <row r="42" spans="2:12" hidden="1"/>
    <row r="43" spans="2:12" hidden="1"/>
    <row r="44" spans="2:12" s="53" customFormat="1" ht="6.95" hidden="1" customHeight="1">
      <c r="B44" s="65"/>
      <c r="C44" s="66"/>
      <c r="D44" s="66"/>
      <c r="E44" s="66"/>
      <c r="F44" s="66"/>
      <c r="G44" s="66"/>
      <c r="H44" s="66"/>
      <c r="I44" s="66"/>
      <c r="J44" s="66"/>
      <c r="K44" s="66"/>
      <c r="L44" s="52"/>
    </row>
    <row r="45" spans="2:12" s="53" customFormat="1" ht="24.95" hidden="1" customHeight="1">
      <c r="B45" s="52"/>
      <c r="C45" s="44" t="s">
        <v>186</v>
      </c>
      <c r="L45" s="52"/>
    </row>
    <row r="46" spans="2:12" s="53" customFormat="1" ht="6.95" hidden="1" customHeight="1">
      <c r="B46" s="52"/>
      <c r="L46" s="52"/>
    </row>
    <row r="47" spans="2:12" s="53" customFormat="1" ht="12" hidden="1" customHeight="1">
      <c r="B47" s="52"/>
      <c r="C47" s="49" t="s">
        <v>64</v>
      </c>
      <c r="L47" s="52"/>
    </row>
    <row r="48" spans="2:12" s="53" customFormat="1" ht="16.5" hidden="1" customHeight="1">
      <c r="B48" s="52"/>
      <c r="E48" s="281" t="str">
        <f>E7</f>
        <v>Stavební úpravy Zahradního domu Teplice - ZL</v>
      </c>
      <c r="F48" s="282"/>
      <c r="G48" s="282"/>
      <c r="H48" s="282"/>
      <c r="L48" s="52"/>
    </row>
    <row r="49" spans="2:47" s="53" customFormat="1" ht="12" hidden="1" customHeight="1">
      <c r="B49" s="52"/>
      <c r="C49" s="49" t="s">
        <v>184</v>
      </c>
      <c r="L49" s="52"/>
    </row>
    <row r="50" spans="2:47" s="53" customFormat="1" ht="16.5" hidden="1" customHeight="1">
      <c r="B50" s="52"/>
      <c r="E50" s="271" t="str">
        <f>E9</f>
        <v>ZL - 16 - změna sanitárního vybavení</v>
      </c>
      <c r="F50" s="283"/>
      <c r="G50" s="283"/>
      <c r="H50" s="283"/>
      <c r="L50" s="52"/>
    </row>
    <row r="51" spans="2:47" s="53" customFormat="1" ht="6.95" hidden="1" customHeight="1">
      <c r="B51" s="52"/>
      <c r="L51" s="52"/>
    </row>
    <row r="52" spans="2:47" s="53" customFormat="1" ht="12" hidden="1" customHeight="1">
      <c r="B52" s="52"/>
      <c r="C52" s="49" t="s">
        <v>68</v>
      </c>
      <c r="F52" s="47" t="str">
        <f>F12</f>
        <v xml:space="preserve"> </v>
      </c>
      <c r="I52" s="49" t="s">
        <v>70</v>
      </c>
      <c r="J52" s="73" t="str">
        <f>IF(J12="","",J12)</f>
        <v>22. 10. 2021</v>
      </c>
      <c r="L52" s="52"/>
    </row>
    <row r="53" spans="2:47" s="53" customFormat="1" ht="6.95" hidden="1" customHeight="1">
      <c r="B53" s="52"/>
      <c r="L53" s="52"/>
    </row>
    <row r="54" spans="2:47" s="53" customFormat="1" ht="15.2" hidden="1" customHeight="1">
      <c r="B54" s="52"/>
      <c r="C54" s="49" t="s">
        <v>72</v>
      </c>
      <c r="F54" s="47" t="str">
        <f>E15</f>
        <v xml:space="preserve"> </v>
      </c>
      <c r="I54" s="49" t="s">
        <v>76</v>
      </c>
      <c r="J54" s="50" t="str">
        <f>E21</f>
        <v xml:space="preserve"> </v>
      </c>
      <c r="L54" s="52"/>
    </row>
    <row r="55" spans="2:47" s="53" customFormat="1" ht="15.2" hidden="1" customHeight="1">
      <c r="B55" s="52"/>
      <c r="C55" s="49" t="s">
        <v>75</v>
      </c>
      <c r="F55" s="47" t="str">
        <f>IF(E18="","",E18)</f>
        <v>POHL cz, a.s.</v>
      </c>
      <c r="I55" s="49" t="s">
        <v>78</v>
      </c>
      <c r="J55" s="50" t="str">
        <f>E24</f>
        <v xml:space="preserve"> </v>
      </c>
      <c r="L55" s="52"/>
    </row>
    <row r="56" spans="2:47" s="53" customFormat="1" ht="10.35" hidden="1" customHeight="1">
      <c r="B56" s="52"/>
      <c r="L56" s="52"/>
    </row>
    <row r="57" spans="2:47" s="53" customFormat="1" ht="29.25" hidden="1" customHeight="1">
      <c r="B57" s="52"/>
      <c r="C57" s="123" t="s">
        <v>187</v>
      </c>
      <c r="D57" s="117"/>
      <c r="E57" s="117"/>
      <c r="F57" s="117"/>
      <c r="G57" s="117"/>
      <c r="H57" s="117"/>
      <c r="I57" s="117"/>
      <c r="J57" s="124" t="s">
        <v>188</v>
      </c>
      <c r="K57" s="117"/>
      <c r="L57" s="52"/>
    </row>
    <row r="58" spans="2:47" s="53" customFormat="1" ht="10.35" hidden="1" customHeight="1">
      <c r="B58" s="52"/>
      <c r="L58" s="52"/>
    </row>
    <row r="59" spans="2:47" s="53" customFormat="1" ht="22.9" hidden="1" customHeight="1">
      <c r="B59" s="52"/>
      <c r="C59" s="125" t="s">
        <v>113</v>
      </c>
      <c r="J59" s="88">
        <f>J81</f>
        <v>-45114.2</v>
      </c>
      <c r="L59" s="52"/>
      <c r="AU59" s="40" t="s">
        <v>189</v>
      </c>
    </row>
    <row r="60" spans="2:47" s="127" customFormat="1" ht="24.95" hidden="1" customHeight="1">
      <c r="B60" s="126"/>
      <c r="D60" s="128" t="s">
        <v>194</v>
      </c>
      <c r="E60" s="129"/>
      <c r="F60" s="129"/>
      <c r="G60" s="129"/>
      <c r="H60" s="129"/>
      <c r="I60" s="129"/>
      <c r="J60" s="130">
        <f>J82</f>
        <v>-45114.2</v>
      </c>
      <c r="L60" s="126"/>
    </row>
    <row r="61" spans="2:47" s="132" customFormat="1" ht="19.899999999999999" hidden="1" customHeight="1">
      <c r="B61" s="131"/>
      <c r="D61" s="133" t="s">
        <v>785</v>
      </c>
      <c r="E61" s="134"/>
      <c r="F61" s="134"/>
      <c r="G61" s="134"/>
      <c r="H61" s="134"/>
      <c r="I61" s="134"/>
      <c r="J61" s="135">
        <f>J83</f>
        <v>-45114.2</v>
      </c>
      <c r="L61" s="131"/>
    </row>
    <row r="62" spans="2:47" s="53" customFormat="1" ht="21.75" hidden="1" customHeight="1">
      <c r="B62" s="52"/>
      <c r="L62" s="52"/>
    </row>
    <row r="63" spans="2:47" s="53" customFormat="1" ht="6.95" hidden="1" customHeight="1">
      <c r="B63" s="63"/>
      <c r="C63" s="64"/>
      <c r="D63" s="64"/>
      <c r="E63" s="64"/>
      <c r="F63" s="64"/>
      <c r="G63" s="64"/>
      <c r="H63" s="64"/>
      <c r="I63" s="64"/>
      <c r="J63" s="64"/>
      <c r="K63" s="64"/>
      <c r="L63" s="52"/>
    </row>
    <row r="64" spans="2:47" hidden="1"/>
    <row r="65" spans="2:20" hidden="1"/>
    <row r="66" spans="2:20" hidden="1"/>
    <row r="67" spans="2:20" s="53" customFormat="1" ht="6.95" customHeight="1">
      <c r="B67" s="65"/>
      <c r="C67" s="66"/>
      <c r="D67" s="66"/>
      <c r="E67" s="66"/>
      <c r="F67" s="66"/>
      <c r="G67" s="66"/>
      <c r="H67" s="66"/>
      <c r="I67" s="66"/>
      <c r="J67" s="66"/>
      <c r="K67" s="66"/>
      <c r="L67" s="52"/>
    </row>
    <row r="68" spans="2:20" s="53" customFormat="1" ht="24.95" customHeight="1">
      <c r="B68" s="52"/>
      <c r="C68" s="44" t="s">
        <v>197</v>
      </c>
      <c r="L68" s="52"/>
    </row>
    <row r="69" spans="2:20" s="53" customFormat="1" ht="6.95" customHeight="1">
      <c r="B69" s="52"/>
      <c r="L69" s="52"/>
    </row>
    <row r="70" spans="2:20" s="53" customFormat="1" ht="12" customHeight="1">
      <c r="B70" s="52"/>
      <c r="C70" s="49" t="s">
        <v>64</v>
      </c>
      <c r="L70" s="52"/>
    </row>
    <row r="71" spans="2:20" s="53" customFormat="1" ht="16.5" customHeight="1">
      <c r="B71" s="52"/>
      <c r="E71" s="281" t="str">
        <f>E7</f>
        <v>Stavební úpravy Zahradního domu Teplice - ZL</v>
      </c>
      <c r="F71" s="282"/>
      <c r="G71" s="282"/>
      <c r="H71" s="282"/>
      <c r="L71" s="52"/>
    </row>
    <row r="72" spans="2:20" s="53" customFormat="1" ht="12" customHeight="1">
      <c r="B72" s="52"/>
      <c r="C72" s="49" t="s">
        <v>184</v>
      </c>
      <c r="L72" s="52"/>
    </row>
    <row r="73" spans="2:20" s="53" customFormat="1" ht="16.5" customHeight="1">
      <c r="B73" s="52"/>
      <c r="E73" s="271" t="str">
        <f>E9</f>
        <v>ZL - 16 - změna sanitárního vybavení</v>
      </c>
      <c r="F73" s="283"/>
      <c r="G73" s="283"/>
      <c r="H73" s="283"/>
      <c r="L73" s="52"/>
    </row>
    <row r="74" spans="2:20" s="53" customFormat="1" ht="6.95" customHeight="1">
      <c r="B74" s="52"/>
      <c r="L74" s="52"/>
    </row>
    <row r="75" spans="2:20" s="53" customFormat="1" ht="12" customHeight="1">
      <c r="B75" s="52"/>
      <c r="C75" s="49" t="s">
        <v>68</v>
      </c>
      <c r="F75" s="47" t="str">
        <f>F12</f>
        <v xml:space="preserve"> </v>
      </c>
      <c r="I75" s="49" t="s">
        <v>70</v>
      </c>
      <c r="J75" s="73" t="str">
        <f>IF(J12="","",J12)</f>
        <v>22. 10. 2021</v>
      </c>
      <c r="L75" s="52"/>
    </row>
    <row r="76" spans="2:20" s="53" customFormat="1" ht="6.95" customHeight="1">
      <c r="B76" s="52"/>
      <c r="L76" s="52"/>
    </row>
    <row r="77" spans="2:20" s="53" customFormat="1" ht="15.2" customHeight="1">
      <c r="B77" s="52"/>
      <c r="C77" s="49" t="s">
        <v>72</v>
      </c>
      <c r="F77" s="47" t="str">
        <f>E15</f>
        <v xml:space="preserve"> </v>
      </c>
      <c r="I77" s="49" t="s">
        <v>76</v>
      </c>
      <c r="J77" s="50" t="str">
        <f>E21</f>
        <v xml:space="preserve"> </v>
      </c>
      <c r="L77" s="52"/>
    </row>
    <row r="78" spans="2:20" s="53" customFormat="1" ht="15.2" customHeight="1">
      <c r="B78" s="52"/>
      <c r="C78" s="49" t="s">
        <v>75</v>
      </c>
      <c r="F78" s="47" t="str">
        <f>IF(E18="","",E18)</f>
        <v>POHL cz, a.s.</v>
      </c>
      <c r="I78" s="49" t="s">
        <v>78</v>
      </c>
      <c r="J78" s="50" t="str">
        <f>E24</f>
        <v xml:space="preserve"> </v>
      </c>
      <c r="L78" s="52"/>
    </row>
    <row r="79" spans="2:20" s="53" customFormat="1" ht="10.35" customHeight="1">
      <c r="B79" s="52"/>
      <c r="L79" s="52"/>
    </row>
    <row r="80" spans="2:20" s="141" customFormat="1" ht="29.25" customHeight="1">
      <c r="B80" s="136"/>
      <c r="C80" s="137" t="s">
        <v>198</v>
      </c>
      <c r="D80" s="138" t="s">
        <v>100</v>
      </c>
      <c r="E80" s="138" t="s">
        <v>96</v>
      </c>
      <c r="F80" s="138" t="s">
        <v>97</v>
      </c>
      <c r="G80" s="138" t="s">
        <v>199</v>
      </c>
      <c r="H80" s="138" t="s">
        <v>200</v>
      </c>
      <c r="I80" s="138" t="s">
        <v>201</v>
      </c>
      <c r="J80" s="139" t="s">
        <v>188</v>
      </c>
      <c r="K80" s="140" t="s">
        <v>202</v>
      </c>
      <c r="L80" s="136"/>
      <c r="M80" s="80" t="s">
        <v>52</v>
      </c>
      <c r="N80" s="81" t="s">
        <v>85</v>
      </c>
      <c r="O80" s="81" t="s">
        <v>203</v>
      </c>
      <c r="P80" s="81" t="s">
        <v>204</v>
      </c>
      <c r="Q80" s="81" t="s">
        <v>205</v>
      </c>
      <c r="R80" s="81" t="s">
        <v>206</v>
      </c>
      <c r="S80" s="81" t="s">
        <v>207</v>
      </c>
      <c r="T80" s="82" t="s">
        <v>208</v>
      </c>
    </row>
    <row r="81" spans="2:65" s="53" customFormat="1" ht="22.9" customHeight="1">
      <c r="B81" s="52"/>
      <c r="C81" s="86" t="s">
        <v>209</v>
      </c>
      <c r="J81" s="142">
        <f>BK81</f>
        <v>-45114.2</v>
      </c>
      <c r="L81" s="52"/>
      <c r="M81" s="83"/>
      <c r="N81" s="74"/>
      <c r="O81" s="74"/>
      <c r="P81" s="143">
        <f>P82</f>
        <v>0</v>
      </c>
      <c r="Q81" s="74"/>
      <c r="R81" s="143">
        <f>R82</f>
        <v>2.8509999999999997E-2</v>
      </c>
      <c r="S81" s="74"/>
      <c r="T81" s="144">
        <f>T82</f>
        <v>0</v>
      </c>
      <c r="AT81" s="40" t="s">
        <v>114</v>
      </c>
      <c r="AU81" s="40" t="s">
        <v>189</v>
      </c>
      <c r="BK81" s="145">
        <f>BK82</f>
        <v>-45114.2</v>
      </c>
    </row>
    <row r="82" spans="2:65" s="147" customFormat="1" ht="25.9" customHeight="1">
      <c r="B82" s="146"/>
      <c r="D82" s="148" t="s">
        <v>114</v>
      </c>
      <c r="E82" s="149" t="s">
        <v>248</v>
      </c>
      <c r="F82" s="149" t="s">
        <v>249</v>
      </c>
      <c r="J82" s="150">
        <f>BK82</f>
        <v>-45114.2</v>
      </c>
      <c r="L82" s="146"/>
      <c r="M82" s="151"/>
      <c r="P82" s="152">
        <f>P83</f>
        <v>0</v>
      </c>
      <c r="R82" s="152">
        <f>R83</f>
        <v>2.8509999999999997E-2</v>
      </c>
      <c r="T82" s="153">
        <f>T83</f>
        <v>0</v>
      </c>
      <c r="AR82" s="148" t="s">
        <v>125</v>
      </c>
      <c r="AT82" s="154" t="s">
        <v>114</v>
      </c>
      <c r="AU82" s="154" t="s">
        <v>115</v>
      </c>
      <c r="AY82" s="148" t="s">
        <v>212</v>
      </c>
      <c r="BK82" s="155">
        <f>BK83</f>
        <v>-45114.2</v>
      </c>
    </row>
    <row r="83" spans="2:65" s="147" customFormat="1" ht="22.9" customHeight="1">
      <c r="B83" s="146"/>
      <c r="D83" s="148" t="s">
        <v>114</v>
      </c>
      <c r="E83" s="156" t="s">
        <v>786</v>
      </c>
      <c r="F83" s="156" t="s">
        <v>787</v>
      </c>
      <c r="J83" s="157">
        <f>BK83</f>
        <v>-45114.2</v>
      </c>
      <c r="L83" s="146"/>
      <c r="M83" s="151"/>
      <c r="P83" s="152">
        <f>SUM(P84:P92)</f>
        <v>0</v>
      </c>
      <c r="R83" s="152">
        <f>SUM(R84:R92)</f>
        <v>2.8509999999999997E-2</v>
      </c>
      <c r="T83" s="153">
        <f>SUM(T84:T92)</f>
        <v>0</v>
      </c>
      <c r="AR83" s="148" t="s">
        <v>125</v>
      </c>
      <c r="AT83" s="154" t="s">
        <v>114</v>
      </c>
      <c r="AU83" s="154" t="s">
        <v>123</v>
      </c>
      <c r="AY83" s="148" t="s">
        <v>212</v>
      </c>
      <c r="BK83" s="155">
        <f>SUM(BK84:BK92)</f>
        <v>-45114.2</v>
      </c>
    </row>
    <row r="84" spans="2:65" s="53" customFormat="1" ht="16.5" customHeight="1">
      <c r="B84" s="158"/>
      <c r="C84" s="159" t="s">
        <v>123</v>
      </c>
      <c r="D84" s="159" t="s">
        <v>215</v>
      </c>
      <c r="E84" s="160" t="s">
        <v>788</v>
      </c>
      <c r="F84" s="161" t="s">
        <v>789</v>
      </c>
      <c r="G84" s="162" t="s">
        <v>314</v>
      </c>
      <c r="H84" s="163">
        <v>1</v>
      </c>
      <c r="I84" s="164">
        <v>2292.1</v>
      </c>
      <c r="J84" s="164">
        <f t="shared" ref="J84:J92" si="0">ROUND(I84*H84,2)</f>
        <v>2292.1</v>
      </c>
      <c r="K84" s="165"/>
      <c r="L84" s="52"/>
      <c r="M84" s="166" t="s">
        <v>52</v>
      </c>
      <c r="N84" s="167" t="s">
        <v>86</v>
      </c>
      <c r="O84" s="168">
        <v>0</v>
      </c>
      <c r="P84" s="168">
        <f t="shared" ref="P84:P92" si="1">O84*H84</f>
        <v>0</v>
      </c>
      <c r="Q84" s="168">
        <v>1.83E-3</v>
      </c>
      <c r="R84" s="168">
        <f t="shared" ref="R84:R92" si="2">Q84*H84</f>
        <v>1.83E-3</v>
      </c>
      <c r="S84" s="168">
        <v>0</v>
      </c>
      <c r="T84" s="169">
        <f t="shared" ref="T84:T92" si="3">S84*H84</f>
        <v>0</v>
      </c>
      <c r="AR84" s="170" t="s">
        <v>255</v>
      </c>
      <c r="AT84" s="170" t="s">
        <v>215</v>
      </c>
      <c r="AU84" s="170" t="s">
        <v>125</v>
      </c>
      <c r="AY84" s="40" t="s">
        <v>212</v>
      </c>
      <c r="BE84" s="171">
        <f t="shared" ref="BE84:BE92" si="4">IF(N84="základní",J84,0)</f>
        <v>2292.1</v>
      </c>
      <c r="BF84" s="171">
        <f t="shared" ref="BF84:BF92" si="5">IF(N84="snížená",J84,0)</f>
        <v>0</v>
      </c>
      <c r="BG84" s="171">
        <f t="shared" ref="BG84:BG92" si="6">IF(N84="zákl. přenesená",J84,0)</f>
        <v>0</v>
      </c>
      <c r="BH84" s="171">
        <f t="shared" ref="BH84:BH92" si="7">IF(N84="sníž. přenesená",J84,0)</f>
        <v>0</v>
      </c>
      <c r="BI84" s="171">
        <f t="shared" ref="BI84:BI92" si="8">IF(N84="nulová",J84,0)</f>
        <v>0</v>
      </c>
      <c r="BJ84" s="40" t="s">
        <v>123</v>
      </c>
      <c r="BK84" s="171">
        <f t="shared" ref="BK84:BK92" si="9">ROUND(I84*H84,2)</f>
        <v>2292.1</v>
      </c>
      <c r="BL84" s="40" t="s">
        <v>255</v>
      </c>
      <c r="BM84" s="170" t="s">
        <v>790</v>
      </c>
    </row>
    <row r="85" spans="2:65" s="53" customFormat="1" ht="16.5" customHeight="1">
      <c r="B85" s="158"/>
      <c r="C85" s="187" t="s">
        <v>125</v>
      </c>
      <c r="D85" s="187" t="s">
        <v>316</v>
      </c>
      <c r="E85" s="188" t="s">
        <v>791</v>
      </c>
      <c r="F85" s="189" t="s">
        <v>792</v>
      </c>
      <c r="G85" s="190" t="s">
        <v>314</v>
      </c>
      <c r="H85" s="191">
        <v>1</v>
      </c>
      <c r="I85" s="192">
        <v>629</v>
      </c>
      <c r="J85" s="192">
        <f t="shared" si="0"/>
        <v>629</v>
      </c>
      <c r="K85" s="193"/>
      <c r="L85" s="194"/>
      <c r="M85" s="195" t="s">
        <v>52</v>
      </c>
      <c r="N85" s="196" t="s">
        <v>86</v>
      </c>
      <c r="O85" s="168">
        <v>0</v>
      </c>
      <c r="P85" s="168">
        <f t="shared" si="1"/>
        <v>0</v>
      </c>
      <c r="Q85" s="168">
        <v>1.2800000000000001E-3</v>
      </c>
      <c r="R85" s="168">
        <f t="shared" si="2"/>
        <v>1.2800000000000001E-3</v>
      </c>
      <c r="S85" s="168">
        <v>0</v>
      </c>
      <c r="T85" s="169">
        <f t="shared" si="3"/>
        <v>0</v>
      </c>
      <c r="AR85" s="170" t="s">
        <v>327</v>
      </c>
      <c r="AT85" s="170" t="s">
        <v>316</v>
      </c>
      <c r="AU85" s="170" t="s">
        <v>125</v>
      </c>
      <c r="AY85" s="40" t="s">
        <v>212</v>
      </c>
      <c r="BE85" s="171">
        <f t="shared" si="4"/>
        <v>629</v>
      </c>
      <c r="BF85" s="171">
        <f t="shared" si="5"/>
        <v>0</v>
      </c>
      <c r="BG85" s="171">
        <f t="shared" si="6"/>
        <v>0</v>
      </c>
      <c r="BH85" s="171">
        <f t="shared" si="7"/>
        <v>0</v>
      </c>
      <c r="BI85" s="171">
        <f t="shared" si="8"/>
        <v>0</v>
      </c>
      <c r="BJ85" s="40" t="s">
        <v>123</v>
      </c>
      <c r="BK85" s="171">
        <f t="shared" si="9"/>
        <v>629</v>
      </c>
      <c r="BL85" s="40" t="s">
        <v>255</v>
      </c>
      <c r="BM85" s="170" t="s">
        <v>793</v>
      </c>
    </row>
    <row r="86" spans="2:65" s="53" customFormat="1" ht="24.2" customHeight="1">
      <c r="B86" s="158"/>
      <c r="C86" s="187" t="s">
        <v>213</v>
      </c>
      <c r="D86" s="187" t="s">
        <v>316</v>
      </c>
      <c r="E86" s="188" t="s">
        <v>794</v>
      </c>
      <c r="F86" s="189" t="s">
        <v>795</v>
      </c>
      <c r="G86" s="190" t="s">
        <v>314</v>
      </c>
      <c r="H86" s="191">
        <v>1</v>
      </c>
      <c r="I86" s="192">
        <v>4720</v>
      </c>
      <c r="J86" s="192">
        <f t="shared" si="0"/>
        <v>4720</v>
      </c>
      <c r="K86" s="193"/>
      <c r="L86" s="194"/>
      <c r="M86" s="195" t="s">
        <v>52</v>
      </c>
      <c r="N86" s="196" t="s">
        <v>86</v>
      </c>
      <c r="O86" s="168">
        <v>0</v>
      </c>
      <c r="P86" s="168">
        <f t="shared" si="1"/>
        <v>0</v>
      </c>
      <c r="Q86" s="168">
        <v>2.2700000000000001E-2</v>
      </c>
      <c r="R86" s="168">
        <f t="shared" si="2"/>
        <v>2.2700000000000001E-2</v>
      </c>
      <c r="S86" s="168">
        <v>0</v>
      </c>
      <c r="T86" s="169">
        <f t="shared" si="3"/>
        <v>0</v>
      </c>
      <c r="AR86" s="170" t="s">
        <v>796</v>
      </c>
      <c r="AT86" s="170" t="s">
        <v>316</v>
      </c>
      <c r="AU86" s="170" t="s">
        <v>125</v>
      </c>
      <c r="AY86" s="40" t="s">
        <v>212</v>
      </c>
      <c r="BE86" s="171">
        <f t="shared" si="4"/>
        <v>4720</v>
      </c>
      <c r="BF86" s="171">
        <f t="shared" si="5"/>
        <v>0</v>
      </c>
      <c r="BG86" s="171">
        <f t="shared" si="6"/>
        <v>0</v>
      </c>
      <c r="BH86" s="171">
        <f t="shared" si="7"/>
        <v>0</v>
      </c>
      <c r="BI86" s="171">
        <f t="shared" si="8"/>
        <v>0</v>
      </c>
      <c r="BJ86" s="40" t="s">
        <v>123</v>
      </c>
      <c r="BK86" s="171">
        <f t="shared" si="9"/>
        <v>4720</v>
      </c>
      <c r="BL86" s="40" t="s">
        <v>796</v>
      </c>
      <c r="BM86" s="170" t="s">
        <v>797</v>
      </c>
    </row>
    <row r="87" spans="2:65" s="53" customFormat="1" ht="37.9" customHeight="1">
      <c r="B87" s="158"/>
      <c r="C87" s="187" t="s">
        <v>219</v>
      </c>
      <c r="D87" s="187" t="s">
        <v>316</v>
      </c>
      <c r="E87" s="188" t="s">
        <v>798</v>
      </c>
      <c r="F87" s="189" t="s">
        <v>799</v>
      </c>
      <c r="G87" s="190" t="s">
        <v>314</v>
      </c>
      <c r="H87" s="191">
        <v>1</v>
      </c>
      <c r="I87" s="192">
        <v>3100</v>
      </c>
      <c r="J87" s="192">
        <f t="shared" si="0"/>
        <v>3100</v>
      </c>
      <c r="K87" s="193"/>
      <c r="L87" s="194"/>
      <c r="M87" s="195" t="s">
        <v>52</v>
      </c>
      <c r="N87" s="196" t="s">
        <v>86</v>
      </c>
      <c r="O87" s="168">
        <v>0</v>
      </c>
      <c r="P87" s="168">
        <f t="shared" si="1"/>
        <v>0</v>
      </c>
      <c r="Q87" s="168">
        <v>1.0200000000000001E-2</v>
      </c>
      <c r="R87" s="168">
        <f t="shared" si="2"/>
        <v>1.0200000000000001E-2</v>
      </c>
      <c r="S87" s="168">
        <v>0</v>
      </c>
      <c r="T87" s="169">
        <f t="shared" si="3"/>
        <v>0</v>
      </c>
      <c r="AR87" s="170" t="s">
        <v>796</v>
      </c>
      <c r="AT87" s="170" t="s">
        <v>316</v>
      </c>
      <c r="AU87" s="170" t="s">
        <v>125</v>
      </c>
      <c r="AY87" s="40" t="s">
        <v>212</v>
      </c>
      <c r="BE87" s="171">
        <f t="shared" si="4"/>
        <v>3100</v>
      </c>
      <c r="BF87" s="171">
        <f t="shared" si="5"/>
        <v>0</v>
      </c>
      <c r="BG87" s="171">
        <f t="shared" si="6"/>
        <v>0</v>
      </c>
      <c r="BH87" s="171">
        <f t="shared" si="7"/>
        <v>0</v>
      </c>
      <c r="BI87" s="171">
        <f t="shared" si="8"/>
        <v>0</v>
      </c>
      <c r="BJ87" s="40" t="s">
        <v>123</v>
      </c>
      <c r="BK87" s="171">
        <f t="shared" si="9"/>
        <v>3100</v>
      </c>
      <c r="BL87" s="40" t="s">
        <v>796</v>
      </c>
      <c r="BM87" s="170" t="s">
        <v>800</v>
      </c>
    </row>
    <row r="88" spans="2:65" s="53" customFormat="1" ht="21.75" customHeight="1">
      <c r="B88" s="158"/>
      <c r="C88" s="159" t="s">
        <v>238</v>
      </c>
      <c r="D88" s="159" t="s">
        <v>215</v>
      </c>
      <c r="E88" s="160" t="s">
        <v>801</v>
      </c>
      <c r="F88" s="161" t="s">
        <v>802</v>
      </c>
      <c r="G88" s="162" t="s">
        <v>314</v>
      </c>
      <c r="H88" s="163">
        <v>-1</v>
      </c>
      <c r="I88" s="164">
        <v>781.8</v>
      </c>
      <c r="J88" s="164">
        <f t="shared" si="0"/>
        <v>-781.8</v>
      </c>
      <c r="K88" s="165"/>
      <c r="L88" s="52"/>
      <c r="M88" s="166" t="s">
        <v>52</v>
      </c>
      <c r="N88" s="167" t="s">
        <v>86</v>
      </c>
      <c r="O88" s="168">
        <v>0</v>
      </c>
      <c r="P88" s="168">
        <f t="shared" si="1"/>
        <v>0</v>
      </c>
      <c r="Q88" s="168">
        <v>1E-4</v>
      </c>
      <c r="R88" s="168">
        <f t="shared" si="2"/>
        <v>-1E-4</v>
      </c>
      <c r="S88" s="168">
        <v>0</v>
      </c>
      <c r="T88" s="169">
        <f t="shared" si="3"/>
        <v>0</v>
      </c>
      <c r="AR88" s="170" t="s">
        <v>255</v>
      </c>
      <c r="AT88" s="170" t="s">
        <v>215</v>
      </c>
      <c r="AU88" s="170" t="s">
        <v>125</v>
      </c>
      <c r="AY88" s="40" t="s">
        <v>212</v>
      </c>
      <c r="BE88" s="171">
        <f t="shared" si="4"/>
        <v>-781.8</v>
      </c>
      <c r="BF88" s="171">
        <f t="shared" si="5"/>
        <v>0</v>
      </c>
      <c r="BG88" s="171">
        <f t="shared" si="6"/>
        <v>0</v>
      </c>
      <c r="BH88" s="171">
        <f t="shared" si="7"/>
        <v>0</v>
      </c>
      <c r="BI88" s="171">
        <f t="shared" si="8"/>
        <v>0</v>
      </c>
      <c r="BJ88" s="40" t="s">
        <v>123</v>
      </c>
      <c r="BK88" s="171">
        <f t="shared" si="9"/>
        <v>-781.8</v>
      </c>
      <c r="BL88" s="40" t="s">
        <v>255</v>
      </c>
      <c r="BM88" s="170" t="s">
        <v>803</v>
      </c>
    </row>
    <row r="89" spans="2:65" s="53" customFormat="1" ht="24.2" customHeight="1">
      <c r="B89" s="158"/>
      <c r="C89" s="187" t="s">
        <v>236</v>
      </c>
      <c r="D89" s="187" t="s">
        <v>316</v>
      </c>
      <c r="E89" s="188" t="s">
        <v>804</v>
      </c>
      <c r="F89" s="189" t="s">
        <v>805</v>
      </c>
      <c r="G89" s="190" t="s">
        <v>314</v>
      </c>
      <c r="H89" s="191">
        <v>-1</v>
      </c>
      <c r="I89" s="192">
        <v>43985.9</v>
      </c>
      <c r="J89" s="192">
        <f t="shared" si="0"/>
        <v>-43985.9</v>
      </c>
      <c r="K89" s="193"/>
      <c r="L89" s="194"/>
      <c r="M89" s="195" t="s">
        <v>52</v>
      </c>
      <c r="N89" s="196" t="s">
        <v>86</v>
      </c>
      <c r="O89" s="168">
        <v>0</v>
      </c>
      <c r="P89" s="168">
        <f t="shared" si="1"/>
        <v>0</v>
      </c>
      <c r="Q89" s="168">
        <v>2.5000000000000001E-2</v>
      </c>
      <c r="R89" s="168">
        <f t="shared" si="2"/>
        <v>-2.5000000000000001E-2</v>
      </c>
      <c r="S89" s="168">
        <v>0</v>
      </c>
      <c r="T89" s="169">
        <f t="shared" si="3"/>
        <v>0</v>
      </c>
      <c r="AR89" s="170" t="s">
        <v>327</v>
      </c>
      <c r="AT89" s="170" t="s">
        <v>316</v>
      </c>
      <c r="AU89" s="170" t="s">
        <v>125</v>
      </c>
      <c r="AY89" s="40" t="s">
        <v>212</v>
      </c>
      <c r="BE89" s="171">
        <f t="shared" si="4"/>
        <v>-43985.9</v>
      </c>
      <c r="BF89" s="171">
        <f t="shared" si="5"/>
        <v>0</v>
      </c>
      <c r="BG89" s="171">
        <f t="shared" si="6"/>
        <v>0</v>
      </c>
      <c r="BH89" s="171">
        <f t="shared" si="7"/>
        <v>0</v>
      </c>
      <c r="BI89" s="171">
        <f t="shared" si="8"/>
        <v>0</v>
      </c>
      <c r="BJ89" s="40" t="s">
        <v>123</v>
      </c>
      <c r="BK89" s="171">
        <f t="shared" si="9"/>
        <v>-43985.9</v>
      </c>
      <c r="BL89" s="40" t="s">
        <v>255</v>
      </c>
      <c r="BM89" s="170" t="s">
        <v>806</v>
      </c>
    </row>
    <row r="90" spans="2:65" s="53" customFormat="1" ht="21.75" customHeight="1">
      <c r="B90" s="158"/>
      <c r="C90" s="159" t="s">
        <v>252</v>
      </c>
      <c r="D90" s="159" t="s">
        <v>215</v>
      </c>
      <c r="E90" s="160" t="s">
        <v>807</v>
      </c>
      <c r="F90" s="161" t="s">
        <v>808</v>
      </c>
      <c r="G90" s="162" t="s">
        <v>314</v>
      </c>
      <c r="H90" s="163">
        <v>0</v>
      </c>
      <c r="I90" s="164">
        <v>1054.7</v>
      </c>
      <c r="J90" s="164">
        <f t="shared" si="0"/>
        <v>0</v>
      </c>
      <c r="K90" s="165"/>
      <c r="L90" s="52"/>
      <c r="M90" s="166" t="s">
        <v>52</v>
      </c>
      <c r="N90" s="167" t="s">
        <v>86</v>
      </c>
      <c r="O90" s="168">
        <v>0</v>
      </c>
      <c r="P90" s="168">
        <f t="shared" si="1"/>
        <v>0</v>
      </c>
      <c r="Q90" s="168">
        <v>1.73E-3</v>
      </c>
      <c r="R90" s="168">
        <f t="shared" si="2"/>
        <v>0</v>
      </c>
      <c r="S90" s="168">
        <v>0</v>
      </c>
      <c r="T90" s="169">
        <f t="shared" si="3"/>
        <v>0</v>
      </c>
      <c r="AR90" s="170" t="s">
        <v>255</v>
      </c>
      <c r="AT90" s="170" t="s">
        <v>215</v>
      </c>
      <c r="AU90" s="170" t="s">
        <v>125</v>
      </c>
      <c r="AY90" s="40" t="s">
        <v>212</v>
      </c>
      <c r="BE90" s="171">
        <f t="shared" si="4"/>
        <v>0</v>
      </c>
      <c r="BF90" s="171">
        <f t="shared" si="5"/>
        <v>0</v>
      </c>
      <c r="BG90" s="171">
        <f t="shared" si="6"/>
        <v>0</v>
      </c>
      <c r="BH90" s="171">
        <f t="shared" si="7"/>
        <v>0</v>
      </c>
      <c r="BI90" s="171">
        <f t="shared" si="8"/>
        <v>0</v>
      </c>
      <c r="BJ90" s="40" t="s">
        <v>123</v>
      </c>
      <c r="BK90" s="171">
        <f t="shared" si="9"/>
        <v>0</v>
      </c>
      <c r="BL90" s="40" t="s">
        <v>255</v>
      </c>
      <c r="BM90" s="170" t="s">
        <v>809</v>
      </c>
    </row>
    <row r="91" spans="2:65" s="53" customFormat="1" ht="33" customHeight="1">
      <c r="B91" s="158"/>
      <c r="C91" s="187" t="s">
        <v>258</v>
      </c>
      <c r="D91" s="187" t="s">
        <v>316</v>
      </c>
      <c r="E91" s="188" t="s">
        <v>810</v>
      </c>
      <c r="F91" s="189" t="s">
        <v>811</v>
      </c>
      <c r="G91" s="190" t="s">
        <v>314</v>
      </c>
      <c r="H91" s="191">
        <v>-1</v>
      </c>
      <c r="I91" s="192">
        <v>13527.6</v>
      </c>
      <c r="J91" s="192">
        <f t="shared" si="0"/>
        <v>-13527.6</v>
      </c>
      <c r="K91" s="193"/>
      <c r="L91" s="194"/>
      <c r="M91" s="195" t="s">
        <v>52</v>
      </c>
      <c r="N91" s="196" t="s">
        <v>86</v>
      </c>
      <c r="O91" s="168">
        <v>0</v>
      </c>
      <c r="P91" s="168">
        <f t="shared" si="1"/>
        <v>0</v>
      </c>
      <c r="Q91" s="168">
        <v>0</v>
      </c>
      <c r="R91" s="168">
        <f t="shared" si="2"/>
        <v>0</v>
      </c>
      <c r="S91" s="168">
        <v>0</v>
      </c>
      <c r="T91" s="169">
        <f t="shared" si="3"/>
        <v>0</v>
      </c>
      <c r="AR91" s="170" t="s">
        <v>327</v>
      </c>
      <c r="AT91" s="170" t="s">
        <v>316</v>
      </c>
      <c r="AU91" s="170" t="s">
        <v>125</v>
      </c>
      <c r="AY91" s="40" t="s">
        <v>212</v>
      </c>
      <c r="BE91" s="171">
        <f t="shared" si="4"/>
        <v>-13527.6</v>
      </c>
      <c r="BF91" s="171">
        <f t="shared" si="5"/>
        <v>0</v>
      </c>
      <c r="BG91" s="171">
        <f t="shared" si="6"/>
        <v>0</v>
      </c>
      <c r="BH91" s="171">
        <f t="shared" si="7"/>
        <v>0</v>
      </c>
      <c r="BI91" s="171">
        <f t="shared" si="8"/>
        <v>0</v>
      </c>
      <c r="BJ91" s="40" t="s">
        <v>123</v>
      </c>
      <c r="BK91" s="171">
        <f t="shared" si="9"/>
        <v>-13527.6</v>
      </c>
      <c r="BL91" s="40" t="s">
        <v>255</v>
      </c>
      <c r="BM91" s="170" t="s">
        <v>812</v>
      </c>
    </row>
    <row r="92" spans="2:65" s="53" customFormat="1" ht="24.2" customHeight="1">
      <c r="B92" s="158"/>
      <c r="C92" s="187" t="s">
        <v>264</v>
      </c>
      <c r="D92" s="187" t="s">
        <v>316</v>
      </c>
      <c r="E92" s="188" t="s">
        <v>813</v>
      </c>
      <c r="F92" s="189" t="s">
        <v>814</v>
      </c>
      <c r="G92" s="190" t="s">
        <v>314</v>
      </c>
      <c r="H92" s="191">
        <v>1</v>
      </c>
      <c r="I92" s="192">
        <v>2440</v>
      </c>
      <c r="J92" s="192">
        <f t="shared" si="0"/>
        <v>2440</v>
      </c>
      <c r="K92" s="193"/>
      <c r="L92" s="194"/>
      <c r="M92" s="219" t="s">
        <v>52</v>
      </c>
      <c r="N92" s="220" t="s">
        <v>86</v>
      </c>
      <c r="O92" s="185">
        <v>0</v>
      </c>
      <c r="P92" s="185">
        <f t="shared" si="1"/>
        <v>0</v>
      </c>
      <c r="Q92" s="185">
        <v>1.7600000000000001E-2</v>
      </c>
      <c r="R92" s="185">
        <f t="shared" si="2"/>
        <v>1.7600000000000001E-2</v>
      </c>
      <c r="S92" s="185">
        <v>0</v>
      </c>
      <c r="T92" s="186">
        <f t="shared" si="3"/>
        <v>0</v>
      </c>
      <c r="AR92" s="170" t="s">
        <v>796</v>
      </c>
      <c r="AT92" s="170" t="s">
        <v>316</v>
      </c>
      <c r="AU92" s="170" t="s">
        <v>125</v>
      </c>
      <c r="AY92" s="40" t="s">
        <v>212</v>
      </c>
      <c r="BE92" s="171">
        <f t="shared" si="4"/>
        <v>2440</v>
      </c>
      <c r="BF92" s="171">
        <f t="shared" si="5"/>
        <v>0</v>
      </c>
      <c r="BG92" s="171">
        <f t="shared" si="6"/>
        <v>0</v>
      </c>
      <c r="BH92" s="171">
        <f t="shared" si="7"/>
        <v>0</v>
      </c>
      <c r="BI92" s="171">
        <f t="shared" si="8"/>
        <v>0</v>
      </c>
      <c r="BJ92" s="40" t="s">
        <v>123</v>
      </c>
      <c r="BK92" s="171">
        <f t="shared" si="9"/>
        <v>2440</v>
      </c>
      <c r="BL92" s="40" t="s">
        <v>796</v>
      </c>
      <c r="BM92" s="170" t="s">
        <v>815</v>
      </c>
    </row>
    <row r="93" spans="2:65" s="53" customFormat="1" ht="6.95" customHeight="1">
      <c r="B93" s="63"/>
      <c r="C93" s="64"/>
      <c r="D93" s="64"/>
      <c r="E93" s="64"/>
      <c r="F93" s="64"/>
      <c r="G93" s="64"/>
      <c r="H93" s="64"/>
      <c r="I93" s="64"/>
      <c r="J93" s="64"/>
      <c r="K93" s="64"/>
      <c r="L93" s="52"/>
    </row>
  </sheetData>
  <autoFilter ref="C80:K92"/>
  <mergeCells count="8">
    <mergeCell ref="E71:H71"/>
    <mergeCell ref="E73:H73"/>
    <mergeCell ref="L2:V2"/>
    <mergeCell ref="E7:H7"/>
    <mergeCell ref="E9:H9"/>
    <mergeCell ref="E27:H27"/>
    <mergeCell ref="E48:H48"/>
    <mergeCell ref="E50:H50"/>
  </mergeCells>
  <pageMargins left="0.39374999999999999" right="0.39374999999999999" top="0.39374999999999999" bottom="0.39374999999999999" header="0" footer="0"/>
  <pageSetup paperSize="9" scale="81" fitToHeight="100" orientation="portrait" blackAndWhite="1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BM87"/>
  <sheetViews>
    <sheetView showGridLines="0" workbookViewId="0">
      <selection activeCell="J59" sqref="J59:AF59"/>
    </sheetView>
  </sheetViews>
  <sheetFormatPr defaultRowHeight="11.25"/>
  <cols>
    <col min="1" max="1" width="7.140625" style="39" customWidth="1"/>
    <col min="2" max="2" width="1" style="39" customWidth="1"/>
    <col min="3" max="3" width="3.5703125" style="39" customWidth="1"/>
    <col min="4" max="4" width="3.7109375" style="39" customWidth="1"/>
    <col min="5" max="5" width="14.7109375" style="39" customWidth="1"/>
    <col min="6" max="6" width="43.5703125" style="39" customWidth="1"/>
    <col min="7" max="7" width="6.42578125" style="39" customWidth="1"/>
    <col min="8" max="8" width="12" style="39" customWidth="1"/>
    <col min="9" max="9" width="13.5703125" style="39" customWidth="1"/>
    <col min="10" max="10" width="19.140625" style="39" customWidth="1"/>
    <col min="11" max="11" width="19.140625" style="39" hidden="1" customWidth="1"/>
    <col min="12" max="12" width="8" style="39" customWidth="1"/>
    <col min="13" max="13" width="9.28515625" style="39" hidden="1" customWidth="1"/>
    <col min="14" max="14" width="9.140625" style="39"/>
    <col min="15" max="20" width="12.140625" style="39" hidden="1" customWidth="1"/>
    <col min="21" max="21" width="14" style="39" hidden="1" customWidth="1"/>
    <col min="22" max="22" width="10.5703125" style="39" customWidth="1"/>
    <col min="23" max="23" width="14" style="39" customWidth="1"/>
    <col min="24" max="24" width="10.5703125" style="39" customWidth="1"/>
    <col min="25" max="25" width="12.85546875" style="39" customWidth="1"/>
    <col min="26" max="26" width="9.42578125" style="39" customWidth="1"/>
    <col min="27" max="27" width="12.85546875" style="39" customWidth="1"/>
    <col min="28" max="28" width="14" style="39" customWidth="1"/>
    <col min="29" max="29" width="9.42578125" style="39" customWidth="1"/>
    <col min="30" max="30" width="12.85546875" style="39" customWidth="1"/>
    <col min="31" max="31" width="14" style="39" customWidth="1"/>
    <col min="32" max="16384" width="9.140625" style="39"/>
  </cols>
  <sheetData>
    <row r="2" spans="2:46" ht="36.950000000000003" customHeight="1">
      <c r="L2" s="273" t="s">
        <v>55</v>
      </c>
      <c r="M2" s="274"/>
      <c r="N2" s="274"/>
      <c r="O2" s="274"/>
      <c r="P2" s="274"/>
      <c r="Q2" s="274"/>
      <c r="R2" s="274"/>
      <c r="S2" s="274"/>
      <c r="T2" s="274"/>
      <c r="U2" s="274"/>
      <c r="V2" s="274"/>
      <c r="AT2" s="40" t="s">
        <v>173</v>
      </c>
    </row>
    <row r="3" spans="2:46" ht="6.95" hidden="1" customHeight="1">
      <c r="B3" s="41"/>
      <c r="C3" s="42"/>
      <c r="D3" s="42"/>
      <c r="E3" s="42"/>
      <c r="F3" s="42"/>
      <c r="G3" s="42"/>
      <c r="H3" s="42"/>
      <c r="I3" s="42"/>
      <c r="J3" s="42"/>
      <c r="K3" s="42"/>
      <c r="L3" s="43"/>
      <c r="AT3" s="40" t="s">
        <v>125</v>
      </c>
    </row>
    <row r="4" spans="2:46" ht="24.95" hidden="1" customHeight="1">
      <c r="B4" s="43"/>
      <c r="D4" s="44" t="s">
        <v>183</v>
      </c>
      <c r="L4" s="43"/>
      <c r="M4" s="111" t="s">
        <v>60</v>
      </c>
      <c r="AT4" s="40" t="s">
        <v>53</v>
      </c>
    </row>
    <row r="5" spans="2:46" ht="6.95" hidden="1" customHeight="1">
      <c r="B5" s="43"/>
      <c r="L5" s="43"/>
    </row>
    <row r="6" spans="2:46" ht="12" hidden="1" customHeight="1">
      <c r="B6" s="43"/>
      <c r="D6" s="49" t="s">
        <v>64</v>
      </c>
      <c r="L6" s="43"/>
    </row>
    <row r="7" spans="2:46" ht="16.5" hidden="1" customHeight="1">
      <c r="B7" s="43"/>
      <c r="E7" s="281" t="str">
        <f>'Rekapitulace stavby'!K6</f>
        <v>Stavební úpravy Zahradního domu Teplice - ZL</v>
      </c>
      <c r="F7" s="282"/>
      <c r="G7" s="282"/>
      <c r="H7" s="282"/>
      <c r="L7" s="43"/>
    </row>
    <row r="8" spans="2:46" s="53" customFormat="1" ht="12" hidden="1" customHeight="1">
      <c r="B8" s="52"/>
      <c r="D8" s="49" t="s">
        <v>184</v>
      </c>
      <c r="L8" s="52"/>
    </row>
    <row r="9" spans="2:46" s="53" customFormat="1" ht="16.5" hidden="1" customHeight="1">
      <c r="B9" s="52"/>
      <c r="E9" s="271" t="s">
        <v>816</v>
      </c>
      <c r="F9" s="283"/>
      <c r="G9" s="283"/>
      <c r="H9" s="283"/>
      <c r="L9" s="52"/>
    </row>
    <row r="10" spans="2:46" s="53" customFormat="1" hidden="1">
      <c r="B10" s="52"/>
      <c r="L10" s="52"/>
    </row>
    <row r="11" spans="2:46" s="53" customFormat="1" ht="12" hidden="1" customHeight="1">
      <c r="B11" s="52"/>
      <c r="D11" s="49" t="s">
        <v>66</v>
      </c>
      <c r="F11" s="47" t="s">
        <v>52</v>
      </c>
      <c r="I11" s="49" t="s">
        <v>67</v>
      </c>
      <c r="J11" s="47" t="s">
        <v>52</v>
      </c>
      <c r="L11" s="52"/>
    </row>
    <row r="12" spans="2:46" s="53" customFormat="1" ht="12" hidden="1" customHeight="1">
      <c r="B12" s="52"/>
      <c r="D12" s="49" t="s">
        <v>68</v>
      </c>
      <c r="F12" s="47" t="s">
        <v>69</v>
      </c>
      <c r="I12" s="49" t="s">
        <v>70</v>
      </c>
      <c r="J12" s="73" t="str">
        <f>'Rekapitulace stavby'!AN8</f>
        <v>22. 10. 2021</v>
      </c>
      <c r="L12" s="52"/>
    </row>
    <row r="13" spans="2:46" s="53" customFormat="1" ht="10.9" hidden="1" customHeight="1">
      <c r="B13" s="52"/>
      <c r="L13" s="52"/>
    </row>
    <row r="14" spans="2:46" s="53" customFormat="1" ht="12" hidden="1" customHeight="1">
      <c r="B14" s="52"/>
      <c r="D14" s="49" t="s">
        <v>72</v>
      </c>
      <c r="I14" s="49" t="s">
        <v>73</v>
      </c>
      <c r="J14" s="47" t="s">
        <v>52</v>
      </c>
      <c r="L14" s="52"/>
    </row>
    <row r="15" spans="2:46" s="53" customFormat="1" ht="18" hidden="1" customHeight="1">
      <c r="B15" s="52"/>
      <c r="E15" s="47" t="s">
        <v>69</v>
      </c>
      <c r="I15" s="49" t="s">
        <v>74</v>
      </c>
      <c r="J15" s="47" t="s">
        <v>52</v>
      </c>
      <c r="L15" s="52"/>
    </row>
    <row r="16" spans="2:46" s="53" customFormat="1" ht="6.95" hidden="1" customHeight="1">
      <c r="B16" s="52"/>
      <c r="L16" s="52"/>
    </row>
    <row r="17" spans="2:12" s="53" customFormat="1" ht="12" hidden="1" customHeight="1">
      <c r="B17" s="52"/>
      <c r="D17" s="49" t="s">
        <v>75</v>
      </c>
      <c r="I17" s="49" t="s">
        <v>73</v>
      </c>
      <c r="J17" s="47" t="s">
        <v>52</v>
      </c>
      <c r="L17" s="52"/>
    </row>
    <row r="18" spans="2:12" s="53" customFormat="1" ht="18" hidden="1" customHeight="1">
      <c r="B18" s="52"/>
      <c r="E18" s="47" t="s">
        <v>41</v>
      </c>
      <c r="I18" s="49" t="s">
        <v>74</v>
      </c>
      <c r="J18" s="47" t="s">
        <v>52</v>
      </c>
      <c r="L18" s="52"/>
    </row>
    <row r="19" spans="2:12" s="53" customFormat="1" ht="6.95" hidden="1" customHeight="1">
      <c r="B19" s="52"/>
      <c r="L19" s="52"/>
    </row>
    <row r="20" spans="2:12" s="53" customFormat="1" ht="12" hidden="1" customHeight="1">
      <c r="B20" s="52"/>
      <c r="D20" s="49" t="s">
        <v>76</v>
      </c>
      <c r="I20" s="49" t="s">
        <v>73</v>
      </c>
      <c r="J20" s="47" t="s">
        <v>52</v>
      </c>
      <c r="L20" s="52"/>
    </row>
    <row r="21" spans="2:12" s="53" customFormat="1" ht="18" hidden="1" customHeight="1">
      <c r="B21" s="52"/>
      <c r="E21" s="47" t="s">
        <v>69</v>
      </c>
      <c r="I21" s="49" t="s">
        <v>74</v>
      </c>
      <c r="J21" s="47" t="s">
        <v>52</v>
      </c>
      <c r="L21" s="52"/>
    </row>
    <row r="22" spans="2:12" s="53" customFormat="1" ht="6.95" hidden="1" customHeight="1">
      <c r="B22" s="52"/>
      <c r="L22" s="52"/>
    </row>
    <row r="23" spans="2:12" s="53" customFormat="1" ht="12" hidden="1" customHeight="1">
      <c r="B23" s="52"/>
      <c r="D23" s="49" t="s">
        <v>78</v>
      </c>
      <c r="I23" s="49" t="s">
        <v>73</v>
      </c>
      <c r="J23" s="47" t="s">
        <v>52</v>
      </c>
      <c r="L23" s="52"/>
    </row>
    <row r="24" spans="2:12" s="53" customFormat="1" ht="18" hidden="1" customHeight="1">
      <c r="B24" s="52"/>
      <c r="E24" s="47" t="s">
        <v>69</v>
      </c>
      <c r="I24" s="49" t="s">
        <v>74</v>
      </c>
      <c r="J24" s="47" t="s">
        <v>52</v>
      </c>
      <c r="L24" s="52"/>
    </row>
    <row r="25" spans="2:12" s="53" customFormat="1" ht="6.95" hidden="1" customHeight="1">
      <c r="B25" s="52"/>
      <c r="L25" s="52"/>
    </row>
    <row r="26" spans="2:12" s="53" customFormat="1" ht="12" hidden="1" customHeight="1">
      <c r="B26" s="52"/>
      <c r="D26" s="49" t="s">
        <v>79</v>
      </c>
      <c r="L26" s="52"/>
    </row>
    <row r="27" spans="2:12" s="113" customFormat="1" ht="16.5" hidden="1" customHeight="1">
      <c r="B27" s="112"/>
      <c r="E27" s="277" t="s">
        <v>52</v>
      </c>
      <c r="F27" s="277"/>
      <c r="G27" s="277"/>
      <c r="H27" s="277"/>
      <c r="L27" s="112"/>
    </row>
    <row r="28" spans="2:12" s="53" customFormat="1" ht="6.95" hidden="1" customHeight="1">
      <c r="B28" s="52"/>
      <c r="L28" s="52"/>
    </row>
    <row r="29" spans="2:12" s="53" customFormat="1" ht="6.95" hidden="1" customHeight="1">
      <c r="B29" s="52"/>
      <c r="D29" s="74"/>
      <c r="E29" s="74"/>
      <c r="F29" s="74"/>
      <c r="G29" s="74"/>
      <c r="H29" s="74"/>
      <c r="I29" s="74"/>
      <c r="J29" s="74"/>
      <c r="K29" s="74"/>
      <c r="L29" s="52"/>
    </row>
    <row r="30" spans="2:12" s="53" customFormat="1" ht="25.35" hidden="1" customHeight="1">
      <c r="B30" s="52"/>
      <c r="D30" s="114" t="s">
        <v>81</v>
      </c>
      <c r="J30" s="88">
        <f>ROUND(J81, 2)</f>
        <v>0</v>
      </c>
      <c r="L30" s="52"/>
    </row>
    <row r="31" spans="2:12" s="53" customFormat="1" ht="6.95" hidden="1" customHeight="1">
      <c r="B31" s="52"/>
      <c r="D31" s="74"/>
      <c r="E31" s="74"/>
      <c r="F31" s="74"/>
      <c r="G31" s="74"/>
      <c r="H31" s="74"/>
      <c r="I31" s="74"/>
      <c r="J31" s="74"/>
      <c r="K31" s="74"/>
      <c r="L31" s="52"/>
    </row>
    <row r="32" spans="2:12" s="53" customFormat="1" ht="14.45" hidden="1" customHeight="1">
      <c r="B32" s="52"/>
      <c r="F32" s="56" t="s">
        <v>83</v>
      </c>
      <c r="I32" s="56" t="s">
        <v>82</v>
      </c>
      <c r="J32" s="56" t="s">
        <v>84</v>
      </c>
      <c r="L32" s="52"/>
    </row>
    <row r="33" spans="2:12" s="53" customFormat="1" ht="14.45" hidden="1" customHeight="1">
      <c r="B33" s="52"/>
      <c r="D33" s="76" t="s">
        <v>85</v>
      </c>
      <c r="E33" s="49" t="s">
        <v>86</v>
      </c>
      <c r="F33" s="115">
        <f>ROUND((SUM(BE81:BE86)),  2)</f>
        <v>0</v>
      </c>
      <c r="I33" s="116">
        <v>0.21</v>
      </c>
      <c r="J33" s="115">
        <f>ROUND(((SUM(BE81:BE86))*I33),  2)</f>
        <v>0</v>
      </c>
      <c r="L33" s="52"/>
    </row>
    <row r="34" spans="2:12" s="53" customFormat="1" ht="14.45" hidden="1" customHeight="1">
      <c r="B34" s="52"/>
      <c r="E34" s="49" t="s">
        <v>87</v>
      </c>
      <c r="F34" s="115">
        <f>ROUND((SUM(BF81:BF86)),  2)</f>
        <v>0</v>
      </c>
      <c r="I34" s="116">
        <v>0.15</v>
      </c>
      <c r="J34" s="115">
        <f>ROUND(((SUM(BF81:BF86))*I34),  2)</f>
        <v>0</v>
      </c>
      <c r="L34" s="52"/>
    </row>
    <row r="35" spans="2:12" s="53" customFormat="1" ht="14.45" hidden="1" customHeight="1">
      <c r="B35" s="52"/>
      <c r="E35" s="49" t="s">
        <v>88</v>
      </c>
      <c r="F35" s="115">
        <f>ROUND((SUM(BG81:BG86)),  2)</f>
        <v>0</v>
      </c>
      <c r="I35" s="116">
        <v>0.21</v>
      </c>
      <c r="J35" s="115">
        <f>0</f>
        <v>0</v>
      </c>
      <c r="L35" s="52"/>
    </row>
    <row r="36" spans="2:12" s="53" customFormat="1" ht="14.45" hidden="1" customHeight="1">
      <c r="B36" s="52"/>
      <c r="E36" s="49" t="s">
        <v>89</v>
      </c>
      <c r="F36" s="115">
        <f>ROUND((SUM(BH81:BH86)),  2)</f>
        <v>0</v>
      </c>
      <c r="I36" s="116">
        <v>0.15</v>
      </c>
      <c r="J36" s="115">
        <f>0</f>
        <v>0</v>
      </c>
      <c r="L36" s="52"/>
    </row>
    <row r="37" spans="2:12" s="53" customFormat="1" ht="14.45" hidden="1" customHeight="1">
      <c r="B37" s="52"/>
      <c r="E37" s="49" t="s">
        <v>90</v>
      </c>
      <c r="F37" s="115">
        <f>ROUND((SUM(BI81:BI86)),  2)</f>
        <v>0</v>
      </c>
      <c r="I37" s="116">
        <v>0</v>
      </c>
      <c r="J37" s="115">
        <f>0</f>
        <v>0</v>
      </c>
      <c r="L37" s="52"/>
    </row>
    <row r="38" spans="2:12" s="53" customFormat="1" ht="6.95" hidden="1" customHeight="1">
      <c r="B38" s="52"/>
      <c r="L38" s="52"/>
    </row>
    <row r="39" spans="2:12" s="53" customFormat="1" ht="25.35" hidden="1" customHeight="1">
      <c r="B39" s="52"/>
      <c r="C39" s="117"/>
      <c r="D39" s="118" t="s">
        <v>91</v>
      </c>
      <c r="E39" s="78"/>
      <c r="F39" s="78"/>
      <c r="G39" s="119" t="s">
        <v>92</v>
      </c>
      <c r="H39" s="120" t="s">
        <v>93</v>
      </c>
      <c r="I39" s="78"/>
      <c r="J39" s="121">
        <f>SUM(J30:J37)</f>
        <v>0</v>
      </c>
      <c r="K39" s="122"/>
      <c r="L39" s="52"/>
    </row>
    <row r="40" spans="2:12" s="53" customFormat="1" ht="14.45" hidden="1" customHeight="1">
      <c r="B40" s="63"/>
      <c r="C40" s="64"/>
      <c r="D40" s="64"/>
      <c r="E40" s="64"/>
      <c r="F40" s="64"/>
      <c r="G40" s="64"/>
      <c r="H40" s="64"/>
      <c r="I40" s="64"/>
      <c r="J40" s="64"/>
      <c r="K40" s="64"/>
      <c r="L40" s="52"/>
    </row>
    <row r="41" spans="2:12" hidden="1"/>
    <row r="42" spans="2:12" hidden="1"/>
    <row r="43" spans="2:12" hidden="1"/>
    <row r="44" spans="2:12" s="53" customFormat="1" ht="6.95" hidden="1" customHeight="1">
      <c r="B44" s="65"/>
      <c r="C44" s="66"/>
      <c r="D44" s="66"/>
      <c r="E44" s="66"/>
      <c r="F44" s="66"/>
      <c r="G44" s="66"/>
      <c r="H44" s="66"/>
      <c r="I44" s="66"/>
      <c r="J44" s="66"/>
      <c r="K44" s="66"/>
      <c r="L44" s="52"/>
    </row>
    <row r="45" spans="2:12" s="53" customFormat="1" ht="24.95" hidden="1" customHeight="1">
      <c r="B45" s="52"/>
      <c r="C45" s="44" t="s">
        <v>186</v>
      </c>
      <c r="L45" s="52"/>
    </row>
    <row r="46" spans="2:12" s="53" customFormat="1" ht="6.95" hidden="1" customHeight="1">
      <c r="B46" s="52"/>
      <c r="L46" s="52"/>
    </row>
    <row r="47" spans="2:12" s="53" customFormat="1" ht="12" hidden="1" customHeight="1">
      <c r="B47" s="52"/>
      <c r="C47" s="49" t="s">
        <v>64</v>
      </c>
      <c r="L47" s="52"/>
    </row>
    <row r="48" spans="2:12" s="53" customFormat="1" ht="16.5" hidden="1" customHeight="1">
      <c r="B48" s="52"/>
      <c r="E48" s="281" t="str">
        <f>E7</f>
        <v>Stavební úpravy Zahradního domu Teplice - ZL</v>
      </c>
      <c r="F48" s="282"/>
      <c r="G48" s="282"/>
      <c r="H48" s="282"/>
      <c r="L48" s="52"/>
    </row>
    <row r="49" spans="2:47" s="53" customFormat="1" ht="12" hidden="1" customHeight="1">
      <c r="B49" s="52"/>
      <c r="C49" s="49" t="s">
        <v>184</v>
      </c>
      <c r="L49" s="52"/>
    </row>
    <row r="50" spans="2:47" s="53" customFormat="1" ht="16.5" hidden="1" customHeight="1">
      <c r="B50" s="52"/>
      <c r="E50" s="271" t="str">
        <f>E9</f>
        <v>ZL - 17 - design výtahu</v>
      </c>
      <c r="F50" s="283"/>
      <c r="G50" s="283"/>
      <c r="H50" s="283"/>
      <c r="L50" s="52"/>
    </row>
    <row r="51" spans="2:47" s="53" customFormat="1" ht="6.95" hidden="1" customHeight="1">
      <c r="B51" s="52"/>
      <c r="L51" s="52"/>
    </row>
    <row r="52" spans="2:47" s="53" customFormat="1" ht="12" hidden="1" customHeight="1">
      <c r="B52" s="52"/>
      <c r="C52" s="49" t="s">
        <v>68</v>
      </c>
      <c r="F52" s="47" t="str">
        <f>F12</f>
        <v xml:space="preserve"> </v>
      </c>
      <c r="I52" s="49" t="s">
        <v>70</v>
      </c>
      <c r="J52" s="73" t="str">
        <f>IF(J12="","",J12)</f>
        <v>22. 10. 2021</v>
      </c>
      <c r="L52" s="52"/>
    </row>
    <row r="53" spans="2:47" s="53" customFormat="1" ht="6.95" hidden="1" customHeight="1">
      <c r="B53" s="52"/>
      <c r="L53" s="52"/>
    </row>
    <row r="54" spans="2:47" s="53" customFormat="1" ht="15.2" hidden="1" customHeight="1">
      <c r="B54" s="52"/>
      <c r="C54" s="49" t="s">
        <v>72</v>
      </c>
      <c r="F54" s="47" t="str">
        <f>E15</f>
        <v xml:space="preserve"> </v>
      </c>
      <c r="I54" s="49" t="s">
        <v>76</v>
      </c>
      <c r="J54" s="50" t="str">
        <f>E21</f>
        <v xml:space="preserve"> </v>
      </c>
      <c r="L54" s="52"/>
    </row>
    <row r="55" spans="2:47" s="53" customFormat="1" ht="15.2" hidden="1" customHeight="1">
      <c r="B55" s="52"/>
      <c r="C55" s="49" t="s">
        <v>75</v>
      </c>
      <c r="F55" s="47" t="str">
        <f>IF(E18="","",E18)</f>
        <v>POHL cz, a.s.</v>
      </c>
      <c r="I55" s="49" t="s">
        <v>78</v>
      </c>
      <c r="J55" s="50" t="str">
        <f>E24</f>
        <v xml:space="preserve"> </v>
      </c>
      <c r="L55" s="52"/>
    </row>
    <row r="56" spans="2:47" s="53" customFormat="1" ht="10.35" hidden="1" customHeight="1">
      <c r="B56" s="52"/>
      <c r="L56" s="52"/>
    </row>
    <row r="57" spans="2:47" s="53" customFormat="1" ht="29.25" hidden="1" customHeight="1">
      <c r="B57" s="52"/>
      <c r="C57" s="123" t="s">
        <v>187</v>
      </c>
      <c r="D57" s="117"/>
      <c r="E57" s="117"/>
      <c r="F57" s="117"/>
      <c r="G57" s="117"/>
      <c r="H57" s="117"/>
      <c r="I57" s="117"/>
      <c r="J57" s="124" t="s">
        <v>188</v>
      </c>
      <c r="K57" s="117"/>
      <c r="L57" s="52"/>
    </row>
    <row r="58" spans="2:47" s="53" customFormat="1" ht="10.35" hidden="1" customHeight="1">
      <c r="B58" s="52"/>
      <c r="L58" s="52"/>
    </row>
    <row r="59" spans="2:47" s="53" customFormat="1" ht="22.9" hidden="1" customHeight="1">
      <c r="B59" s="52"/>
      <c r="C59" s="125" t="s">
        <v>113</v>
      </c>
      <c r="J59" s="88">
        <f>J81</f>
        <v>0</v>
      </c>
      <c r="L59" s="52"/>
      <c r="AU59" s="40" t="s">
        <v>189</v>
      </c>
    </row>
    <row r="60" spans="2:47" s="127" customFormat="1" ht="24.95" hidden="1" customHeight="1">
      <c r="B60" s="126"/>
      <c r="D60" s="128" t="s">
        <v>303</v>
      </c>
      <c r="E60" s="129"/>
      <c r="F60" s="129"/>
      <c r="G60" s="129"/>
      <c r="H60" s="129"/>
      <c r="I60" s="129"/>
      <c r="J60" s="130">
        <f>J82</f>
        <v>0</v>
      </c>
      <c r="L60" s="126"/>
    </row>
    <row r="61" spans="2:47" s="132" customFormat="1" ht="19.899999999999999" hidden="1" customHeight="1">
      <c r="B61" s="131"/>
      <c r="D61" s="133" t="s">
        <v>304</v>
      </c>
      <c r="E61" s="134"/>
      <c r="F61" s="134"/>
      <c r="G61" s="134"/>
      <c r="H61" s="134"/>
      <c r="I61" s="134"/>
      <c r="J61" s="135">
        <f>J83</f>
        <v>0</v>
      </c>
      <c r="L61" s="131"/>
    </row>
    <row r="62" spans="2:47" s="53" customFormat="1" ht="21.75" hidden="1" customHeight="1">
      <c r="B62" s="52"/>
      <c r="L62" s="52"/>
    </row>
    <row r="63" spans="2:47" s="53" customFormat="1" ht="6.95" hidden="1" customHeight="1">
      <c r="B63" s="63"/>
      <c r="C63" s="64"/>
      <c r="D63" s="64"/>
      <c r="E63" s="64"/>
      <c r="F63" s="64"/>
      <c r="G63" s="64"/>
      <c r="H63" s="64"/>
      <c r="I63" s="64"/>
      <c r="J63" s="64"/>
      <c r="K63" s="64"/>
      <c r="L63" s="52"/>
    </row>
    <row r="64" spans="2:47" hidden="1"/>
    <row r="65" spans="2:20" hidden="1"/>
    <row r="66" spans="2:20" hidden="1"/>
    <row r="67" spans="2:20" s="53" customFormat="1" ht="6.95" customHeight="1">
      <c r="B67" s="65"/>
      <c r="C67" s="66"/>
      <c r="D67" s="66"/>
      <c r="E67" s="66"/>
      <c r="F67" s="66"/>
      <c r="G67" s="66"/>
      <c r="H67" s="66"/>
      <c r="I67" s="66"/>
      <c r="J67" s="66"/>
      <c r="K67" s="66"/>
      <c r="L67" s="52"/>
    </row>
    <row r="68" spans="2:20" s="53" customFormat="1" ht="24.95" customHeight="1">
      <c r="B68" s="52"/>
      <c r="C68" s="44" t="s">
        <v>197</v>
      </c>
      <c r="L68" s="52"/>
    </row>
    <row r="69" spans="2:20" s="53" customFormat="1" ht="6.95" customHeight="1">
      <c r="B69" s="52"/>
      <c r="L69" s="52"/>
    </row>
    <row r="70" spans="2:20" s="53" customFormat="1" ht="12" customHeight="1">
      <c r="B70" s="52"/>
      <c r="C70" s="49" t="s">
        <v>64</v>
      </c>
      <c r="L70" s="52"/>
    </row>
    <row r="71" spans="2:20" s="53" customFormat="1" ht="16.5" customHeight="1">
      <c r="B71" s="52"/>
      <c r="E71" s="281" t="str">
        <f>E7</f>
        <v>Stavební úpravy Zahradního domu Teplice - ZL</v>
      </c>
      <c r="F71" s="282"/>
      <c r="G71" s="282"/>
      <c r="H71" s="282"/>
      <c r="L71" s="52"/>
    </row>
    <row r="72" spans="2:20" s="53" customFormat="1" ht="12" customHeight="1">
      <c r="B72" s="52"/>
      <c r="C72" s="49" t="s">
        <v>184</v>
      </c>
      <c r="L72" s="52"/>
    </row>
    <row r="73" spans="2:20" s="53" customFormat="1" ht="16.5" customHeight="1">
      <c r="B73" s="52"/>
      <c r="E73" s="271" t="str">
        <f>E9</f>
        <v>ZL - 17 - design výtahu</v>
      </c>
      <c r="F73" s="283"/>
      <c r="G73" s="283"/>
      <c r="H73" s="283"/>
      <c r="L73" s="52"/>
    </row>
    <row r="74" spans="2:20" s="53" customFormat="1" ht="6.95" customHeight="1">
      <c r="B74" s="52"/>
      <c r="L74" s="52"/>
    </row>
    <row r="75" spans="2:20" s="53" customFormat="1" ht="12" customHeight="1">
      <c r="B75" s="52"/>
      <c r="C75" s="49" t="s">
        <v>68</v>
      </c>
      <c r="F75" s="47" t="str">
        <f>F12</f>
        <v xml:space="preserve"> </v>
      </c>
      <c r="I75" s="49" t="s">
        <v>70</v>
      </c>
      <c r="J75" s="73" t="str">
        <f>IF(J12="","",J12)</f>
        <v>22. 10. 2021</v>
      </c>
      <c r="L75" s="52"/>
    </row>
    <row r="76" spans="2:20" s="53" customFormat="1" ht="6.95" customHeight="1">
      <c r="B76" s="52"/>
      <c r="L76" s="52"/>
    </row>
    <row r="77" spans="2:20" s="53" customFormat="1" ht="15.2" customHeight="1">
      <c r="B77" s="52"/>
      <c r="C77" s="49" t="s">
        <v>72</v>
      </c>
      <c r="F77" s="47" t="str">
        <f>E15</f>
        <v xml:space="preserve"> </v>
      </c>
      <c r="I77" s="49" t="s">
        <v>76</v>
      </c>
      <c r="J77" s="50" t="str">
        <f>E21</f>
        <v xml:space="preserve"> </v>
      </c>
      <c r="L77" s="52"/>
    </row>
    <row r="78" spans="2:20" s="53" customFormat="1" ht="15.2" customHeight="1">
      <c r="B78" s="52"/>
      <c r="C78" s="49" t="s">
        <v>75</v>
      </c>
      <c r="F78" s="47" t="str">
        <f>IF(E18="","",E18)</f>
        <v>POHL cz, a.s.</v>
      </c>
      <c r="I78" s="49" t="s">
        <v>78</v>
      </c>
      <c r="J78" s="50" t="str">
        <f>E24</f>
        <v xml:space="preserve"> </v>
      </c>
      <c r="L78" s="52"/>
    </row>
    <row r="79" spans="2:20" s="53" customFormat="1" ht="10.35" customHeight="1">
      <c r="B79" s="52"/>
      <c r="L79" s="52"/>
    </row>
    <row r="80" spans="2:20" s="141" customFormat="1" ht="29.25" customHeight="1">
      <c r="B80" s="136"/>
      <c r="C80" s="137" t="s">
        <v>198</v>
      </c>
      <c r="D80" s="138" t="s">
        <v>100</v>
      </c>
      <c r="E80" s="138" t="s">
        <v>96</v>
      </c>
      <c r="F80" s="138" t="s">
        <v>97</v>
      </c>
      <c r="G80" s="138" t="s">
        <v>199</v>
      </c>
      <c r="H80" s="138" t="s">
        <v>200</v>
      </c>
      <c r="I80" s="138" t="s">
        <v>201</v>
      </c>
      <c r="J80" s="139" t="s">
        <v>188</v>
      </c>
      <c r="K80" s="140" t="s">
        <v>202</v>
      </c>
      <c r="L80" s="136"/>
      <c r="M80" s="80" t="s">
        <v>52</v>
      </c>
      <c r="N80" s="81" t="s">
        <v>85</v>
      </c>
      <c r="O80" s="81" t="s">
        <v>203</v>
      </c>
      <c r="P80" s="81" t="s">
        <v>204</v>
      </c>
      <c r="Q80" s="81" t="s">
        <v>205</v>
      </c>
      <c r="R80" s="81" t="s">
        <v>206</v>
      </c>
      <c r="S80" s="81" t="s">
        <v>207</v>
      </c>
      <c r="T80" s="82" t="s">
        <v>208</v>
      </c>
    </row>
    <row r="81" spans="2:65" s="53" customFormat="1" ht="22.9" customHeight="1">
      <c r="B81" s="52"/>
      <c r="C81" s="86" t="s">
        <v>209</v>
      </c>
      <c r="J81" s="142">
        <v>0</v>
      </c>
      <c r="L81" s="52"/>
      <c r="M81" s="83"/>
      <c r="N81" s="74"/>
      <c r="O81" s="74"/>
      <c r="P81" s="143">
        <f>P82</f>
        <v>0</v>
      </c>
      <c r="Q81" s="74"/>
      <c r="R81" s="143">
        <f>R82</f>
        <v>0</v>
      </c>
      <c r="S81" s="74"/>
      <c r="T81" s="144">
        <f>T82</f>
        <v>0</v>
      </c>
      <c r="AT81" s="40" t="s">
        <v>114</v>
      </c>
      <c r="AU81" s="40" t="s">
        <v>189</v>
      </c>
      <c r="BK81" s="145">
        <f>BK82</f>
        <v>61880</v>
      </c>
    </row>
    <row r="82" spans="2:65" s="147" customFormat="1" ht="25.9" customHeight="1">
      <c r="B82" s="146"/>
      <c r="D82" s="148" t="s">
        <v>114</v>
      </c>
      <c r="E82" s="149" t="s">
        <v>278</v>
      </c>
      <c r="F82" s="149" t="s">
        <v>305</v>
      </c>
      <c r="J82" s="150">
        <v>0</v>
      </c>
      <c r="L82" s="146"/>
      <c r="M82" s="151"/>
      <c r="P82" s="152">
        <f>P83</f>
        <v>0</v>
      </c>
      <c r="R82" s="152">
        <f>R83</f>
        <v>0</v>
      </c>
      <c r="T82" s="153">
        <f>T83</f>
        <v>0</v>
      </c>
      <c r="AR82" s="148" t="s">
        <v>219</v>
      </c>
      <c r="AT82" s="154" t="s">
        <v>114</v>
      </c>
      <c r="AU82" s="154" t="s">
        <v>115</v>
      </c>
      <c r="AY82" s="148" t="s">
        <v>212</v>
      </c>
      <c r="BK82" s="155">
        <f>BK83</f>
        <v>61880</v>
      </c>
    </row>
    <row r="83" spans="2:65" s="147" customFormat="1" ht="22.9" customHeight="1">
      <c r="B83" s="146"/>
      <c r="D83" s="148" t="s">
        <v>114</v>
      </c>
      <c r="E83" s="156" t="s">
        <v>306</v>
      </c>
      <c r="F83" s="156" t="s">
        <v>305</v>
      </c>
      <c r="J83" s="157">
        <v>0</v>
      </c>
      <c r="L83" s="146"/>
      <c r="M83" s="151"/>
      <c r="P83" s="152">
        <f>SUM(P84:P86)</f>
        <v>0</v>
      </c>
      <c r="R83" s="152">
        <f>SUM(R84:R86)</f>
        <v>0</v>
      </c>
      <c r="T83" s="153">
        <f>SUM(T84:T86)</f>
        <v>0</v>
      </c>
      <c r="AR83" s="148" t="s">
        <v>219</v>
      </c>
      <c r="AT83" s="154" t="s">
        <v>114</v>
      </c>
      <c r="AU83" s="154" t="s">
        <v>123</v>
      </c>
      <c r="AY83" s="148" t="s">
        <v>212</v>
      </c>
      <c r="BK83" s="155">
        <f>SUM(BK84:BK86)</f>
        <v>61880</v>
      </c>
    </row>
    <row r="84" spans="2:65" s="53" customFormat="1" ht="16.5" customHeight="1">
      <c r="B84" s="158"/>
      <c r="C84" s="159" t="s">
        <v>123</v>
      </c>
      <c r="D84" s="159" t="s">
        <v>215</v>
      </c>
      <c r="E84" s="160" t="s">
        <v>340</v>
      </c>
      <c r="F84" s="161" t="s">
        <v>817</v>
      </c>
      <c r="G84" s="162" t="s">
        <v>294</v>
      </c>
      <c r="H84" s="163">
        <v>2</v>
      </c>
      <c r="I84" s="164">
        <v>10680</v>
      </c>
      <c r="J84" s="164">
        <v>0</v>
      </c>
      <c r="K84" s="165"/>
      <c r="L84" s="52"/>
      <c r="M84" s="166" t="s">
        <v>52</v>
      </c>
      <c r="N84" s="167" t="s">
        <v>86</v>
      </c>
      <c r="O84" s="168">
        <v>0</v>
      </c>
      <c r="P84" s="168">
        <f>O84*H84</f>
        <v>0</v>
      </c>
      <c r="Q84" s="168">
        <v>0</v>
      </c>
      <c r="R84" s="168">
        <f>Q84*H84</f>
        <v>0</v>
      </c>
      <c r="S84" s="168">
        <v>0</v>
      </c>
      <c r="T84" s="169">
        <f>S84*H84</f>
        <v>0</v>
      </c>
      <c r="AR84" s="170" t="s">
        <v>286</v>
      </c>
      <c r="AT84" s="170" t="s">
        <v>215</v>
      </c>
      <c r="AU84" s="170" t="s">
        <v>125</v>
      </c>
      <c r="AY84" s="40" t="s">
        <v>212</v>
      </c>
      <c r="BE84" s="171">
        <f>IF(N84="základní",J84,0)</f>
        <v>0</v>
      </c>
      <c r="BF84" s="171">
        <f>IF(N84="snížená",J84,0)</f>
        <v>0</v>
      </c>
      <c r="BG84" s="171">
        <f>IF(N84="zákl. přenesená",J84,0)</f>
        <v>0</v>
      </c>
      <c r="BH84" s="171">
        <f>IF(N84="sníž. přenesená",J84,0)</f>
        <v>0</v>
      </c>
      <c r="BI84" s="171">
        <f>IF(N84="nulová",J84,0)</f>
        <v>0</v>
      </c>
      <c r="BJ84" s="40" t="s">
        <v>123</v>
      </c>
      <c r="BK84" s="171">
        <f>ROUND(I84*H84,2)</f>
        <v>21360</v>
      </c>
      <c r="BL84" s="40" t="s">
        <v>286</v>
      </c>
      <c r="BM84" s="170" t="s">
        <v>818</v>
      </c>
    </row>
    <row r="85" spans="2:65" s="53" customFormat="1" ht="16.5" customHeight="1">
      <c r="B85" s="158"/>
      <c r="C85" s="159" t="s">
        <v>125</v>
      </c>
      <c r="D85" s="159" t="s">
        <v>215</v>
      </c>
      <c r="E85" s="160" t="s">
        <v>819</v>
      </c>
      <c r="F85" s="161" t="s">
        <v>820</v>
      </c>
      <c r="G85" s="162" t="s">
        <v>294</v>
      </c>
      <c r="H85" s="163">
        <v>2</v>
      </c>
      <c r="I85" s="164">
        <v>13060</v>
      </c>
      <c r="J85" s="164">
        <v>0</v>
      </c>
      <c r="K85" s="165"/>
      <c r="L85" s="52"/>
      <c r="M85" s="166" t="s">
        <v>52</v>
      </c>
      <c r="N85" s="167" t="s">
        <v>86</v>
      </c>
      <c r="O85" s="168">
        <v>0</v>
      </c>
      <c r="P85" s="168">
        <f>O85*H85</f>
        <v>0</v>
      </c>
      <c r="Q85" s="168">
        <v>0</v>
      </c>
      <c r="R85" s="168">
        <f>Q85*H85</f>
        <v>0</v>
      </c>
      <c r="S85" s="168">
        <v>0</v>
      </c>
      <c r="T85" s="169">
        <f>S85*H85</f>
        <v>0</v>
      </c>
      <c r="AR85" s="170" t="s">
        <v>286</v>
      </c>
      <c r="AT85" s="170" t="s">
        <v>215</v>
      </c>
      <c r="AU85" s="170" t="s">
        <v>125</v>
      </c>
      <c r="AY85" s="40" t="s">
        <v>212</v>
      </c>
      <c r="BE85" s="171">
        <f>IF(N85="základní",J85,0)</f>
        <v>0</v>
      </c>
      <c r="BF85" s="171">
        <f>IF(N85="snížená",J85,0)</f>
        <v>0</v>
      </c>
      <c r="BG85" s="171">
        <f>IF(N85="zákl. přenesená",J85,0)</f>
        <v>0</v>
      </c>
      <c r="BH85" s="171">
        <f>IF(N85="sníž. přenesená",J85,0)</f>
        <v>0</v>
      </c>
      <c r="BI85" s="171">
        <f>IF(N85="nulová",J85,0)</f>
        <v>0</v>
      </c>
      <c r="BJ85" s="40" t="s">
        <v>123</v>
      </c>
      <c r="BK85" s="171">
        <f>ROUND(I85*H85,2)</f>
        <v>26120</v>
      </c>
      <c r="BL85" s="40" t="s">
        <v>286</v>
      </c>
      <c r="BM85" s="170" t="s">
        <v>821</v>
      </c>
    </row>
    <row r="86" spans="2:65" s="53" customFormat="1" ht="16.5" customHeight="1">
      <c r="B86" s="158"/>
      <c r="C86" s="159" t="s">
        <v>213</v>
      </c>
      <c r="D86" s="159" t="s">
        <v>215</v>
      </c>
      <c r="E86" s="160" t="s">
        <v>822</v>
      </c>
      <c r="F86" s="161" t="s">
        <v>823</v>
      </c>
      <c r="G86" s="162" t="s">
        <v>294</v>
      </c>
      <c r="H86" s="163">
        <v>1</v>
      </c>
      <c r="I86" s="164">
        <v>14400</v>
      </c>
      <c r="J86" s="164">
        <v>0</v>
      </c>
      <c r="K86" s="165"/>
      <c r="L86" s="52"/>
      <c r="M86" s="183" t="s">
        <v>52</v>
      </c>
      <c r="N86" s="184" t="s">
        <v>86</v>
      </c>
      <c r="O86" s="185">
        <v>0</v>
      </c>
      <c r="P86" s="185">
        <f>O86*H86</f>
        <v>0</v>
      </c>
      <c r="Q86" s="185">
        <v>0</v>
      </c>
      <c r="R86" s="185">
        <f>Q86*H86</f>
        <v>0</v>
      </c>
      <c r="S86" s="185">
        <v>0</v>
      </c>
      <c r="T86" s="186">
        <f>S86*H86</f>
        <v>0</v>
      </c>
      <c r="AR86" s="170" t="s">
        <v>286</v>
      </c>
      <c r="AT86" s="170" t="s">
        <v>215</v>
      </c>
      <c r="AU86" s="170" t="s">
        <v>125</v>
      </c>
      <c r="AY86" s="40" t="s">
        <v>212</v>
      </c>
      <c r="BE86" s="171">
        <f>IF(N86="základní",J86,0)</f>
        <v>0</v>
      </c>
      <c r="BF86" s="171">
        <f>IF(N86="snížená",J86,0)</f>
        <v>0</v>
      </c>
      <c r="BG86" s="171">
        <f>IF(N86="zákl. přenesená",J86,0)</f>
        <v>0</v>
      </c>
      <c r="BH86" s="171">
        <f>IF(N86="sníž. přenesená",J86,0)</f>
        <v>0</v>
      </c>
      <c r="BI86" s="171">
        <f>IF(N86="nulová",J86,0)</f>
        <v>0</v>
      </c>
      <c r="BJ86" s="40" t="s">
        <v>123</v>
      </c>
      <c r="BK86" s="171">
        <f>ROUND(I86*H86,2)</f>
        <v>14400</v>
      </c>
      <c r="BL86" s="40" t="s">
        <v>286</v>
      </c>
      <c r="BM86" s="170" t="s">
        <v>824</v>
      </c>
    </row>
    <row r="87" spans="2:65" s="53" customFormat="1" ht="6.95" customHeight="1">
      <c r="B87" s="63"/>
      <c r="C87" s="64"/>
      <c r="D87" s="64"/>
      <c r="E87" s="64"/>
      <c r="F87" s="64"/>
      <c r="G87" s="64"/>
      <c r="H87" s="64"/>
      <c r="I87" s="64"/>
      <c r="J87" s="64"/>
      <c r="K87" s="64"/>
      <c r="L87" s="52"/>
    </row>
  </sheetData>
  <autoFilter ref="C80:K86"/>
  <mergeCells count="8">
    <mergeCell ref="E71:H71"/>
    <mergeCell ref="E73:H73"/>
    <mergeCell ref="L2:V2"/>
    <mergeCell ref="E7:H7"/>
    <mergeCell ref="E9:H9"/>
    <mergeCell ref="E27:H27"/>
    <mergeCell ref="E48:H48"/>
    <mergeCell ref="E50:H50"/>
  </mergeCells>
  <pageMargins left="0.39374999999999999" right="0.39374999999999999" top="0.39374999999999999" bottom="0.39374999999999999" header="0" footer="0"/>
  <pageSetup paperSize="9" scale="81" fitToHeight="100" orientation="portrait" blackAndWhite="1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BM87"/>
  <sheetViews>
    <sheetView showGridLines="0" workbookViewId="0">
      <selection activeCell="J59" sqref="J59:AF59"/>
    </sheetView>
  </sheetViews>
  <sheetFormatPr defaultRowHeight="11.25"/>
  <cols>
    <col min="1" max="1" width="7.140625" style="39" customWidth="1"/>
    <col min="2" max="2" width="1" style="39" customWidth="1"/>
    <col min="3" max="3" width="3.5703125" style="39" customWidth="1"/>
    <col min="4" max="4" width="3.7109375" style="39" customWidth="1"/>
    <col min="5" max="5" width="14.7109375" style="39" customWidth="1"/>
    <col min="6" max="6" width="43.5703125" style="39" customWidth="1"/>
    <col min="7" max="7" width="6.42578125" style="39" customWidth="1"/>
    <col min="8" max="8" width="12" style="39" customWidth="1"/>
    <col min="9" max="9" width="13.5703125" style="39" customWidth="1"/>
    <col min="10" max="10" width="19.140625" style="39" customWidth="1"/>
    <col min="11" max="11" width="19.140625" style="39" hidden="1" customWidth="1"/>
    <col min="12" max="12" width="8" style="39" customWidth="1"/>
    <col min="13" max="13" width="9.28515625" style="39" hidden="1" customWidth="1"/>
    <col min="14" max="14" width="9.140625" style="39"/>
    <col min="15" max="20" width="12.140625" style="39" hidden="1" customWidth="1"/>
    <col min="21" max="21" width="14" style="39" hidden="1" customWidth="1"/>
    <col min="22" max="22" width="10.5703125" style="39" customWidth="1"/>
    <col min="23" max="23" width="14" style="39" customWidth="1"/>
    <col min="24" max="24" width="10.5703125" style="39" customWidth="1"/>
    <col min="25" max="25" width="12.85546875" style="39" customWidth="1"/>
    <col min="26" max="26" width="9.42578125" style="39" customWidth="1"/>
    <col min="27" max="27" width="12.85546875" style="39" customWidth="1"/>
    <col min="28" max="28" width="14" style="39" customWidth="1"/>
    <col min="29" max="29" width="9.42578125" style="39" customWidth="1"/>
    <col min="30" max="30" width="12.85546875" style="39" customWidth="1"/>
    <col min="31" max="31" width="14" style="39" customWidth="1"/>
    <col min="32" max="16384" width="9.140625" style="39"/>
  </cols>
  <sheetData>
    <row r="2" spans="2:46" ht="36.950000000000003" customHeight="1">
      <c r="L2" s="273" t="s">
        <v>55</v>
      </c>
      <c r="M2" s="274"/>
      <c r="N2" s="274"/>
      <c r="O2" s="274"/>
      <c r="P2" s="274"/>
      <c r="Q2" s="274"/>
      <c r="R2" s="274"/>
      <c r="S2" s="274"/>
      <c r="T2" s="274"/>
      <c r="U2" s="274"/>
      <c r="V2" s="274"/>
      <c r="AT2" s="40" t="s">
        <v>176</v>
      </c>
    </row>
    <row r="3" spans="2:46" ht="6.95" hidden="1" customHeight="1">
      <c r="B3" s="41"/>
      <c r="C3" s="42"/>
      <c r="D3" s="42"/>
      <c r="E3" s="42"/>
      <c r="F3" s="42"/>
      <c r="G3" s="42"/>
      <c r="H3" s="42"/>
      <c r="I3" s="42"/>
      <c r="J3" s="42"/>
      <c r="K3" s="42"/>
      <c r="L3" s="43"/>
      <c r="AT3" s="40" t="s">
        <v>125</v>
      </c>
    </row>
    <row r="4" spans="2:46" ht="24.95" hidden="1" customHeight="1">
      <c r="B4" s="43"/>
      <c r="D4" s="44" t="s">
        <v>183</v>
      </c>
      <c r="L4" s="43"/>
      <c r="M4" s="111" t="s">
        <v>60</v>
      </c>
      <c r="AT4" s="40" t="s">
        <v>53</v>
      </c>
    </row>
    <row r="5" spans="2:46" ht="6.95" hidden="1" customHeight="1">
      <c r="B5" s="43"/>
      <c r="L5" s="43"/>
    </row>
    <row r="6" spans="2:46" ht="12" hidden="1" customHeight="1">
      <c r="B6" s="43"/>
      <c r="D6" s="49" t="s">
        <v>64</v>
      </c>
      <c r="L6" s="43"/>
    </row>
    <row r="7" spans="2:46" ht="16.5" hidden="1" customHeight="1">
      <c r="B7" s="43"/>
      <c r="E7" s="281" t="str">
        <f>'Rekapitulace stavby'!K6</f>
        <v>Stavební úpravy Zahradního domu Teplice - ZL</v>
      </c>
      <c r="F7" s="282"/>
      <c r="G7" s="282"/>
      <c r="H7" s="282"/>
      <c r="L7" s="43"/>
    </row>
    <row r="8" spans="2:46" s="53" customFormat="1" ht="12" hidden="1" customHeight="1">
      <c r="B8" s="52"/>
      <c r="D8" s="49" t="s">
        <v>184</v>
      </c>
      <c r="L8" s="52"/>
    </row>
    <row r="9" spans="2:46" s="53" customFormat="1" ht="16.5" hidden="1" customHeight="1">
      <c r="B9" s="52"/>
      <c r="E9" s="271" t="s">
        <v>825</v>
      </c>
      <c r="F9" s="283"/>
      <c r="G9" s="283"/>
      <c r="H9" s="283"/>
      <c r="L9" s="52"/>
    </row>
    <row r="10" spans="2:46" s="53" customFormat="1" hidden="1">
      <c r="B10" s="52"/>
      <c r="L10" s="52"/>
    </row>
    <row r="11" spans="2:46" s="53" customFormat="1" ht="12" hidden="1" customHeight="1">
      <c r="B11" s="52"/>
      <c r="D11" s="49" t="s">
        <v>66</v>
      </c>
      <c r="F11" s="47" t="s">
        <v>52</v>
      </c>
      <c r="I11" s="49" t="s">
        <v>67</v>
      </c>
      <c r="J11" s="47" t="s">
        <v>52</v>
      </c>
      <c r="L11" s="52"/>
    </row>
    <row r="12" spans="2:46" s="53" customFormat="1" ht="12" hidden="1" customHeight="1">
      <c r="B12" s="52"/>
      <c r="D12" s="49" t="s">
        <v>68</v>
      </c>
      <c r="F12" s="47" t="s">
        <v>69</v>
      </c>
      <c r="I12" s="49" t="s">
        <v>70</v>
      </c>
      <c r="J12" s="73" t="str">
        <f>'Rekapitulace stavby'!AN8</f>
        <v>22. 10. 2021</v>
      </c>
      <c r="L12" s="52"/>
    </row>
    <row r="13" spans="2:46" s="53" customFormat="1" ht="10.9" hidden="1" customHeight="1">
      <c r="B13" s="52"/>
      <c r="L13" s="52"/>
    </row>
    <row r="14" spans="2:46" s="53" customFormat="1" ht="12" hidden="1" customHeight="1">
      <c r="B14" s="52"/>
      <c r="D14" s="49" t="s">
        <v>72</v>
      </c>
      <c r="I14" s="49" t="s">
        <v>73</v>
      </c>
      <c r="J14" s="47" t="s">
        <v>52</v>
      </c>
      <c r="L14" s="52"/>
    </row>
    <row r="15" spans="2:46" s="53" customFormat="1" ht="18" hidden="1" customHeight="1">
      <c r="B15" s="52"/>
      <c r="E15" s="47" t="s">
        <v>69</v>
      </c>
      <c r="I15" s="49" t="s">
        <v>74</v>
      </c>
      <c r="J15" s="47" t="s">
        <v>52</v>
      </c>
      <c r="L15" s="52"/>
    </row>
    <row r="16" spans="2:46" s="53" customFormat="1" ht="6.95" hidden="1" customHeight="1">
      <c r="B16" s="52"/>
      <c r="L16" s="52"/>
    </row>
    <row r="17" spans="2:12" s="53" customFormat="1" ht="12" hidden="1" customHeight="1">
      <c r="B17" s="52"/>
      <c r="D17" s="49" t="s">
        <v>75</v>
      </c>
      <c r="I17" s="49" t="s">
        <v>73</v>
      </c>
      <c r="J17" s="47" t="s">
        <v>52</v>
      </c>
      <c r="L17" s="52"/>
    </row>
    <row r="18" spans="2:12" s="53" customFormat="1" ht="18" hidden="1" customHeight="1">
      <c r="B18" s="52"/>
      <c r="E18" s="47" t="s">
        <v>41</v>
      </c>
      <c r="I18" s="49" t="s">
        <v>74</v>
      </c>
      <c r="J18" s="47" t="s">
        <v>52</v>
      </c>
      <c r="L18" s="52"/>
    </row>
    <row r="19" spans="2:12" s="53" customFormat="1" ht="6.95" hidden="1" customHeight="1">
      <c r="B19" s="52"/>
      <c r="L19" s="52"/>
    </row>
    <row r="20" spans="2:12" s="53" customFormat="1" ht="12" hidden="1" customHeight="1">
      <c r="B20" s="52"/>
      <c r="D20" s="49" t="s">
        <v>76</v>
      </c>
      <c r="I20" s="49" t="s">
        <v>73</v>
      </c>
      <c r="J20" s="47" t="s">
        <v>52</v>
      </c>
      <c r="L20" s="52"/>
    </row>
    <row r="21" spans="2:12" s="53" customFormat="1" ht="18" hidden="1" customHeight="1">
      <c r="B21" s="52"/>
      <c r="E21" s="47" t="s">
        <v>69</v>
      </c>
      <c r="I21" s="49" t="s">
        <v>74</v>
      </c>
      <c r="J21" s="47" t="s">
        <v>52</v>
      </c>
      <c r="L21" s="52"/>
    </row>
    <row r="22" spans="2:12" s="53" customFormat="1" ht="6.95" hidden="1" customHeight="1">
      <c r="B22" s="52"/>
      <c r="L22" s="52"/>
    </row>
    <row r="23" spans="2:12" s="53" customFormat="1" ht="12" hidden="1" customHeight="1">
      <c r="B23" s="52"/>
      <c r="D23" s="49" t="s">
        <v>78</v>
      </c>
      <c r="I23" s="49" t="s">
        <v>73</v>
      </c>
      <c r="J23" s="47" t="s">
        <v>52</v>
      </c>
      <c r="L23" s="52"/>
    </row>
    <row r="24" spans="2:12" s="53" customFormat="1" ht="18" hidden="1" customHeight="1">
      <c r="B24" s="52"/>
      <c r="E24" s="47" t="s">
        <v>69</v>
      </c>
      <c r="I24" s="49" t="s">
        <v>74</v>
      </c>
      <c r="J24" s="47" t="s">
        <v>52</v>
      </c>
      <c r="L24" s="52"/>
    </row>
    <row r="25" spans="2:12" s="53" customFormat="1" ht="6.95" hidden="1" customHeight="1">
      <c r="B25" s="52"/>
      <c r="L25" s="52"/>
    </row>
    <row r="26" spans="2:12" s="53" customFormat="1" ht="12" hidden="1" customHeight="1">
      <c r="B26" s="52"/>
      <c r="D26" s="49" t="s">
        <v>79</v>
      </c>
      <c r="L26" s="52"/>
    </row>
    <row r="27" spans="2:12" s="113" customFormat="1" ht="16.5" hidden="1" customHeight="1">
      <c r="B27" s="112"/>
      <c r="E27" s="277" t="s">
        <v>52</v>
      </c>
      <c r="F27" s="277"/>
      <c r="G27" s="277"/>
      <c r="H27" s="277"/>
      <c r="L27" s="112"/>
    </row>
    <row r="28" spans="2:12" s="53" customFormat="1" ht="6.95" hidden="1" customHeight="1">
      <c r="B28" s="52"/>
      <c r="L28" s="52"/>
    </row>
    <row r="29" spans="2:12" s="53" customFormat="1" ht="6.95" hidden="1" customHeight="1">
      <c r="B29" s="52"/>
      <c r="D29" s="74"/>
      <c r="E29" s="74"/>
      <c r="F29" s="74"/>
      <c r="G29" s="74"/>
      <c r="H29" s="74"/>
      <c r="I29" s="74"/>
      <c r="J29" s="74"/>
      <c r="K29" s="74"/>
      <c r="L29" s="52"/>
    </row>
    <row r="30" spans="2:12" s="53" customFormat="1" ht="25.35" hidden="1" customHeight="1">
      <c r="B30" s="52"/>
      <c r="D30" s="114" t="s">
        <v>81</v>
      </c>
      <c r="J30" s="88">
        <f>ROUND(J81, 2)</f>
        <v>18874.8</v>
      </c>
      <c r="L30" s="52"/>
    </row>
    <row r="31" spans="2:12" s="53" customFormat="1" ht="6.95" hidden="1" customHeight="1">
      <c r="B31" s="52"/>
      <c r="D31" s="74"/>
      <c r="E31" s="74"/>
      <c r="F31" s="74"/>
      <c r="G31" s="74"/>
      <c r="H31" s="74"/>
      <c r="I31" s="74"/>
      <c r="J31" s="74"/>
      <c r="K31" s="74"/>
      <c r="L31" s="52"/>
    </row>
    <row r="32" spans="2:12" s="53" customFormat="1" ht="14.45" hidden="1" customHeight="1">
      <c r="B32" s="52"/>
      <c r="F32" s="56" t="s">
        <v>83</v>
      </c>
      <c r="I32" s="56" t="s">
        <v>82</v>
      </c>
      <c r="J32" s="56" t="s">
        <v>84</v>
      </c>
      <c r="L32" s="52"/>
    </row>
    <row r="33" spans="2:12" s="53" customFormat="1" ht="14.45" hidden="1" customHeight="1">
      <c r="B33" s="52"/>
      <c r="D33" s="76" t="s">
        <v>85</v>
      </c>
      <c r="E33" s="49" t="s">
        <v>86</v>
      </c>
      <c r="F33" s="115">
        <f>ROUND((SUM(BE81:BE86)),  2)</f>
        <v>18874.8</v>
      </c>
      <c r="I33" s="116">
        <v>0.21</v>
      </c>
      <c r="J33" s="115">
        <f>ROUND(((SUM(BE81:BE86))*I33),  2)</f>
        <v>3963.71</v>
      </c>
      <c r="L33" s="52"/>
    </row>
    <row r="34" spans="2:12" s="53" customFormat="1" ht="14.45" hidden="1" customHeight="1">
      <c r="B34" s="52"/>
      <c r="E34" s="49" t="s">
        <v>87</v>
      </c>
      <c r="F34" s="115">
        <f>ROUND((SUM(BF81:BF86)),  2)</f>
        <v>0</v>
      </c>
      <c r="I34" s="116">
        <v>0.15</v>
      </c>
      <c r="J34" s="115">
        <f>ROUND(((SUM(BF81:BF86))*I34),  2)</f>
        <v>0</v>
      </c>
      <c r="L34" s="52"/>
    </row>
    <row r="35" spans="2:12" s="53" customFormat="1" ht="14.45" hidden="1" customHeight="1">
      <c r="B35" s="52"/>
      <c r="E35" s="49" t="s">
        <v>88</v>
      </c>
      <c r="F35" s="115">
        <f>ROUND((SUM(BG81:BG86)),  2)</f>
        <v>0</v>
      </c>
      <c r="I35" s="116">
        <v>0.21</v>
      </c>
      <c r="J35" s="115">
        <f>0</f>
        <v>0</v>
      </c>
      <c r="L35" s="52"/>
    </row>
    <row r="36" spans="2:12" s="53" customFormat="1" ht="14.45" hidden="1" customHeight="1">
      <c r="B36" s="52"/>
      <c r="E36" s="49" t="s">
        <v>89</v>
      </c>
      <c r="F36" s="115">
        <f>ROUND((SUM(BH81:BH86)),  2)</f>
        <v>0</v>
      </c>
      <c r="I36" s="116">
        <v>0.15</v>
      </c>
      <c r="J36" s="115">
        <f>0</f>
        <v>0</v>
      </c>
      <c r="L36" s="52"/>
    </row>
    <row r="37" spans="2:12" s="53" customFormat="1" ht="14.45" hidden="1" customHeight="1">
      <c r="B37" s="52"/>
      <c r="E37" s="49" t="s">
        <v>90</v>
      </c>
      <c r="F37" s="115">
        <f>ROUND((SUM(BI81:BI86)),  2)</f>
        <v>0</v>
      </c>
      <c r="I37" s="116">
        <v>0</v>
      </c>
      <c r="J37" s="115">
        <f>0</f>
        <v>0</v>
      </c>
      <c r="L37" s="52"/>
    </row>
    <row r="38" spans="2:12" s="53" customFormat="1" ht="6.95" hidden="1" customHeight="1">
      <c r="B38" s="52"/>
      <c r="L38" s="52"/>
    </row>
    <row r="39" spans="2:12" s="53" customFormat="1" ht="25.35" hidden="1" customHeight="1">
      <c r="B39" s="52"/>
      <c r="C39" s="117"/>
      <c r="D39" s="118" t="s">
        <v>91</v>
      </c>
      <c r="E39" s="78"/>
      <c r="F39" s="78"/>
      <c r="G39" s="119" t="s">
        <v>92</v>
      </c>
      <c r="H39" s="120" t="s">
        <v>93</v>
      </c>
      <c r="I39" s="78"/>
      <c r="J39" s="121">
        <f>SUM(J30:J37)</f>
        <v>22838.51</v>
      </c>
      <c r="K39" s="122"/>
      <c r="L39" s="52"/>
    </row>
    <row r="40" spans="2:12" s="53" customFormat="1" ht="14.45" hidden="1" customHeight="1">
      <c r="B40" s="63"/>
      <c r="C40" s="64"/>
      <c r="D40" s="64"/>
      <c r="E40" s="64"/>
      <c r="F40" s="64"/>
      <c r="G40" s="64"/>
      <c r="H40" s="64"/>
      <c r="I40" s="64"/>
      <c r="J40" s="64"/>
      <c r="K40" s="64"/>
      <c r="L40" s="52"/>
    </row>
    <row r="41" spans="2:12" hidden="1"/>
    <row r="42" spans="2:12" hidden="1"/>
    <row r="43" spans="2:12" hidden="1"/>
    <row r="44" spans="2:12" s="53" customFormat="1" ht="6.95" hidden="1" customHeight="1">
      <c r="B44" s="65"/>
      <c r="C44" s="66"/>
      <c r="D44" s="66"/>
      <c r="E44" s="66"/>
      <c r="F44" s="66"/>
      <c r="G44" s="66"/>
      <c r="H44" s="66"/>
      <c r="I44" s="66"/>
      <c r="J44" s="66"/>
      <c r="K44" s="66"/>
      <c r="L44" s="52"/>
    </row>
    <row r="45" spans="2:12" s="53" customFormat="1" ht="24.95" hidden="1" customHeight="1">
      <c r="B45" s="52"/>
      <c r="C45" s="44" t="s">
        <v>186</v>
      </c>
      <c r="L45" s="52"/>
    </row>
    <row r="46" spans="2:12" s="53" customFormat="1" ht="6.95" hidden="1" customHeight="1">
      <c r="B46" s="52"/>
      <c r="L46" s="52"/>
    </row>
    <row r="47" spans="2:12" s="53" customFormat="1" ht="12" hidden="1" customHeight="1">
      <c r="B47" s="52"/>
      <c r="C47" s="49" t="s">
        <v>64</v>
      </c>
      <c r="L47" s="52"/>
    </row>
    <row r="48" spans="2:12" s="53" customFormat="1" ht="16.5" hidden="1" customHeight="1">
      <c r="B48" s="52"/>
      <c r="E48" s="281" t="str">
        <f>E7</f>
        <v>Stavební úpravy Zahradního domu Teplice - ZL</v>
      </c>
      <c r="F48" s="282"/>
      <c r="G48" s="282"/>
      <c r="H48" s="282"/>
      <c r="L48" s="52"/>
    </row>
    <row r="49" spans="2:47" s="53" customFormat="1" ht="12" hidden="1" customHeight="1">
      <c r="B49" s="52"/>
      <c r="C49" s="49" t="s">
        <v>184</v>
      </c>
      <c r="L49" s="52"/>
    </row>
    <row r="50" spans="2:47" s="53" customFormat="1" ht="16.5" hidden="1" customHeight="1">
      <c r="B50" s="52"/>
      <c r="E50" s="271" t="str">
        <f>E9</f>
        <v>ZL - 18 - elektro přívody k ohřívačům TUV</v>
      </c>
      <c r="F50" s="283"/>
      <c r="G50" s="283"/>
      <c r="H50" s="283"/>
      <c r="L50" s="52"/>
    </row>
    <row r="51" spans="2:47" s="53" customFormat="1" ht="6.95" hidden="1" customHeight="1">
      <c r="B51" s="52"/>
      <c r="L51" s="52"/>
    </row>
    <row r="52" spans="2:47" s="53" customFormat="1" ht="12" hidden="1" customHeight="1">
      <c r="B52" s="52"/>
      <c r="C52" s="49" t="s">
        <v>68</v>
      </c>
      <c r="F52" s="47" t="str">
        <f>F12</f>
        <v xml:space="preserve"> </v>
      </c>
      <c r="I52" s="49" t="s">
        <v>70</v>
      </c>
      <c r="J52" s="73" t="str">
        <f>IF(J12="","",J12)</f>
        <v>22. 10. 2021</v>
      </c>
      <c r="L52" s="52"/>
    </row>
    <row r="53" spans="2:47" s="53" customFormat="1" ht="6.95" hidden="1" customHeight="1">
      <c r="B53" s="52"/>
      <c r="L53" s="52"/>
    </row>
    <row r="54" spans="2:47" s="53" customFormat="1" ht="15.2" hidden="1" customHeight="1">
      <c r="B54" s="52"/>
      <c r="C54" s="49" t="s">
        <v>72</v>
      </c>
      <c r="F54" s="47" t="str">
        <f>E15</f>
        <v xml:space="preserve"> </v>
      </c>
      <c r="I54" s="49" t="s">
        <v>76</v>
      </c>
      <c r="J54" s="50" t="str">
        <f>E21</f>
        <v xml:space="preserve"> </v>
      </c>
      <c r="L54" s="52"/>
    </row>
    <row r="55" spans="2:47" s="53" customFormat="1" ht="15.2" hidden="1" customHeight="1">
      <c r="B55" s="52"/>
      <c r="C55" s="49" t="s">
        <v>75</v>
      </c>
      <c r="F55" s="47" t="str">
        <f>IF(E18="","",E18)</f>
        <v>POHL cz, a.s.</v>
      </c>
      <c r="I55" s="49" t="s">
        <v>78</v>
      </c>
      <c r="J55" s="50" t="str">
        <f>E24</f>
        <v xml:space="preserve"> </v>
      </c>
      <c r="L55" s="52"/>
    </row>
    <row r="56" spans="2:47" s="53" customFormat="1" ht="10.35" hidden="1" customHeight="1">
      <c r="B56" s="52"/>
      <c r="L56" s="52"/>
    </row>
    <row r="57" spans="2:47" s="53" customFormat="1" ht="29.25" hidden="1" customHeight="1">
      <c r="B57" s="52"/>
      <c r="C57" s="123" t="s">
        <v>187</v>
      </c>
      <c r="D57" s="117"/>
      <c r="E57" s="117"/>
      <c r="F57" s="117"/>
      <c r="G57" s="117"/>
      <c r="H57" s="117"/>
      <c r="I57" s="117"/>
      <c r="J57" s="124" t="s">
        <v>188</v>
      </c>
      <c r="K57" s="117"/>
      <c r="L57" s="52"/>
    </row>
    <row r="58" spans="2:47" s="53" customFormat="1" ht="10.35" hidden="1" customHeight="1">
      <c r="B58" s="52"/>
      <c r="L58" s="52"/>
    </row>
    <row r="59" spans="2:47" s="53" customFormat="1" ht="22.9" hidden="1" customHeight="1">
      <c r="B59" s="52"/>
      <c r="C59" s="125" t="s">
        <v>113</v>
      </c>
      <c r="J59" s="88">
        <f>J81</f>
        <v>18874.8</v>
      </c>
      <c r="L59" s="52"/>
      <c r="AU59" s="40" t="s">
        <v>189</v>
      </c>
    </row>
    <row r="60" spans="2:47" s="127" customFormat="1" ht="24.95" hidden="1" customHeight="1">
      <c r="B60" s="126"/>
      <c r="D60" s="128" t="s">
        <v>765</v>
      </c>
      <c r="E60" s="129"/>
      <c r="F60" s="129"/>
      <c r="G60" s="129"/>
      <c r="H60" s="129"/>
      <c r="I60" s="129"/>
      <c r="J60" s="130">
        <f>J82</f>
        <v>18874.8</v>
      </c>
      <c r="L60" s="126"/>
    </row>
    <row r="61" spans="2:47" s="132" customFormat="1" ht="19.899999999999999" hidden="1" customHeight="1">
      <c r="B61" s="131"/>
      <c r="D61" s="133" t="s">
        <v>766</v>
      </c>
      <c r="E61" s="134"/>
      <c r="F61" s="134"/>
      <c r="G61" s="134"/>
      <c r="H61" s="134"/>
      <c r="I61" s="134"/>
      <c r="J61" s="135">
        <f>J83</f>
        <v>18874.8</v>
      </c>
      <c r="L61" s="131"/>
    </row>
    <row r="62" spans="2:47" s="53" customFormat="1" ht="21.75" hidden="1" customHeight="1">
      <c r="B62" s="52"/>
      <c r="L62" s="52"/>
    </row>
    <row r="63" spans="2:47" s="53" customFormat="1" ht="6.95" hidden="1" customHeight="1">
      <c r="B63" s="63"/>
      <c r="C63" s="64"/>
      <c r="D63" s="64"/>
      <c r="E63" s="64"/>
      <c r="F63" s="64"/>
      <c r="G63" s="64"/>
      <c r="H63" s="64"/>
      <c r="I63" s="64"/>
      <c r="J63" s="64"/>
      <c r="K63" s="64"/>
      <c r="L63" s="52"/>
    </row>
    <row r="64" spans="2:47" hidden="1"/>
    <row r="65" spans="2:20" hidden="1"/>
    <row r="66" spans="2:20" hidden="1"/>
    <row r="67" spans="2:20" s="53" customFormat="1" ht="6.95" customHeight="1">
      <c r="B67" s="65"/>
      <c r="C67" s="66"/>
      <c r="D67" s="66"/>
      <c r="E67" s="66"/>
      <c r="F67" s="66"/>
      <c r="G67" s="66"/>
      <c r="H67" s="66"/>
      <c r="I67" s="66"/>
      <c r="J67" s="66"/>
      <c r="K67" s="66"/>
      <c r="L67" s="52"/>
    </row>
    <row r="68" spans="2:20" s="53" customFormat="1" ht="24.95" customHeight="1">
      <c r="B68" s="52"/>
      <c r="C68" s="44" t="s">
        <v>197</v>
      </c>
      <c r="L68" s="52"/>
    </row>
    <row r="69" spans="2:20" s="53" customFormat="1" ht="6.95" customHeight="1">
      <c r="B69" s="52"/>
      <c r="L69" s="52"/>
    </row>
    <row r="70" spans="2:20" s="53" customFormat="1" ht="12" customHeight="1">
      <c r="B70" s="52"/>
      <c r="C70" s="49" t="s">
        <v>64</v>
      </c>
      <c r="L70" s="52"/>
    </row>
    <row r="71" spans="2:20" s="53" customFormat="1" ht="16.5" customHeight="1">
      <c r="B71" s="52"/>
      <c r="E71" s="281" t="str">
        <f>E7</f>
        <v>Stavební úpravy Zahradního domu Teplice - ZL</v>
      </c>
      <c r="F71" s="282"/>
      <c r="G71" s="282"/>
      <c r="H71" s="282"/>
      <c r="L71" s="52"/>
    </row>
    <row r="72" spans="2:20" s="53" customFormat="1" ht="12" customHeight="1">
      <c r="B72" s="52"/>
      <c r="C72" s="49" t="s">
        <v>184</v>
      </c>
      <c r="L72" s="52"/>
    </row>
    <row r="73" spans="2:20" s="53" customFormat="1" ht="16.5" customHeight="1">
      <c r="B73" s="52"/>
      <c r="E73" s="271" t="str">
        <f>E9</f>
        <v>ZL - 18 - elektro přívody k ohřívačům TUV</v>
      </c>
      <c r="F73" s="283"/>
      <c r="G73" s="283"/>
      <c r="H73" s="283"/>
      <c r="L73" s="52"/>
    </row>
    <row r="74" spans="2:20" s="53" customFormat="1" ht="6.95" customHeight="1">
      <c r="B74" s="52"/>
      <c r="L74" s="52"/>
    </row>
    <row r="75" spans="2:20" s="53" customFormat="1" ht="12" customHeight="1">
      <c r="B75" s="52"/>
      <c r="C75" s="49" t="s">
        <v>68</v>
      </c>
      <c r="F75" s="47" t="str">
        <f>F12</f>
        <v xml:space="preserve"> </v>
      </c>
      <c r="I75" s="49" t="s">
        <v>70</v>
      </c>
      <c r="J75" s="73" t="str">
        <f>IF(J12="","",J12)</f>
        <v>22. 10. 2021</v>
      </c>
      <c r="L75" s="52"/>
    </row>
    <row r="76" spans="2:20" s="53" customFormat="1" ht="6.95" customHeight="1">
      <c r="B76" s="52"/>
      <c r="L76" s="52"/>
    </row>
    <row r="77" spans="2:20" s="53" customFormat="1" ht="15.2" customHeight="1">
      <c r="B77" s="52"/>
      <c r="C77" s="49" t="s">
        <v>72</v>
      </c>
      <c r="F77" s="47" t="str">
        <f>E15</f>
        <v xml:space="preserve"> </v>
      </c>
      <c r="I77" s="49" t="s">
        <v>76</v>
      </c>
      <c r="J77" s="50" t="str">
        <f>E21</f>
        <v xml:space="preserve"> </v>
      </c>
      <c r="L77" s="52"/>
    </row>
    <row r="78" spans="2:20" s="53" customFormat="1" ht="15.2" customHeight="1">
      <c r="B78" s="52"/>
      <c r="C78" s="49" t="s">
        <v>75</v>
      </c>
      <c r="F78" s="47" t="str">
        <f>IF(E18="","",E18)</f>
        <v>POHL cz, a.s.</v>
      </c>
      <c r="I78" s="49" t="s">
        <v>78</v>
      </c>
      <c r="J78" s="50" t="str">
        <f>E24</f>
        <v xml:space="preserve"> </v>
      </c>
      <c r="L78" s="52"/>
    </row>
    <row r="79" spans="2:20" s="53" customFormat="1" ht="10.35" customHeight="1">
      <c r="B79" s="52"/>
      <c r="L79" s="52"/>
    </row>
    <row r="80" spans="2:20" s="141" customFormat="1" ht="29.25" customHeight="1">
      <c r="B80" s="136"/>
      <c r="C80" s="137" t="s">
        <v>198</v>
      </c>
      <c r="D80" s="138" t="s">
        <v>100</v>
      </c>
      <c r="E80" s="138" t="s">
        <v>96</v>
      </c>
      <c r="F80" s="138" t="s">
        <v>97</v>
      </c>
      <c r="G80" s="138" t="s">
        <v>199</v>
      </c>
      <c r="H80" s="138" t="s">
        <v>200</v>
      </c>
      <c r="I80" s="138" t="s">
        <v>201</v>
      </c>
      <c r="J80" s="139" t="s">
        <v>188</v>
      </c>
      <c r="K80" s="140" t="s">
        <v>202</v>
      </c>
      <c r="L80" s="136"/>
      <c r="M80" s="80" t="s">
        <v>52</v>
      </c>
      <c r="N80" s="81" t="s">
        <v>85</v>
      </c>
      <c r="O80" s="81" t="s">
        <v>203</v>
      </c>
      <c r="P80" s="81" t="s">
        <v>204</v>
      </c>
      <c r="Q80" s="81" t="s">
        <v>205</v>
      </c>
      <c r="R80" s="81" t="s">
        <v>206</v>
      </c>
      <c r="S80" s="81" t="s">
        <v>207</v>
      </c>
      <c r="T80" s="82" t="s">
        <v>208</v>
      </c>
    </row>
    <row r="81" spans="2:65" s="53" customFormat="1" ht="22.9" customHeight="1">
      <c r="B81" s="52"/>
      <c r="C81" s="86" t="s">
        <v>209</v>
      </c>
      <c r="J81" s="142">
        <f>BK81</f>
        <v>18874.8</v>
      </c>
      <c r="L81" s="52"/>
      <c r="M81" s="83"/>
      <c r="N81" s="74"/>
      <c r="O81" s="74"/>
      <c r="P81" s="143">
        <f>P82</f>
        <v>34.336000000000006</v>
      </c>
      <c r="Q81" s="74"/>
      <c r="R81" s="143">
        <f>R82</f>
        <v>0</v>
      </c>
      <c r="S81" s="74"/>
      <c r="T81" s="144">
        <f>T82</f>
        <v>0</v>
      </c>
      <c r="AT81" s="40" t="s">
        <v>114</v>
      </c>
      <c r="AU81" s="40" t="s">
        <v>189</v>
      </c>
      <c r="BK81" s="145">
        <f>BK82</f>
        <v>18874.8</v>
      </c>
    </row>
    <row r="82" spans="2:65" s="147" customFormat="1" ht="25.9" customHeight="1">
      <c r="B82" s="146"/>
      <c r="D82" s="148" t="s">
        <v>114</v>
      </c>
      <c r="E82" s="149" t="s">
        <v>316</v>
      </c>
      <c r="F82" s="149" t="s">
        <v>767</v>
      </c>
      <c r="J82" s="150">
        <f>BK82</f>
        <v>18874.8</v>
      </c>
      <c r="L82" s="146"/>
      <c r="M82" s="151"/>
      <c r="P82" s="152">
        <f>P83</f>
        <v>34.336000000000006</v>
      </c>
      <c r="R82" s="152">
        <f>R83</f>
        <v>0</v>
      </c>
      <c r="T82" s="153">
        <f>T83</f>
        <v>0</v>
      </c>
      <c r="AR82" s="148" t="s">
        <v>213</v>
      </c>
      <c r="AT82" s="154" t="s">
        <v>114</v>
      </c>
      <c r="AU82" s="154" t="s">
        <v>115</v>
      </c>
      <c r="AY82" s="148" t="s">
        <v>212</v>
      </c>
      <c r="BK82" s="155">
        <f>BK83</f>
        <v>18874.8</v>
      </c>
    </row>
    <row r="83" spans="2:65" s="147" customFormat="1" ht="22.9" customHeight="1">
      <c r="B83" s="146"/>
      <c r="D83" s="148" t="s">
        <v>114</v>
      </c>
      <c r="E83" s="156" t="s">
        <v>768</v>
      </c>
      <c r="F83" s="156" t="s">
        <v>769</v>
      </c>
      <c r="J83" s="157">
        <f>BK83</f>
        <v>18874.8</v>
      </c>
      <c r="L83" s="146"/>
      <c r="M83" s="151"/>
      <c r="P83" s="152">
        <f>SUM(P84:P86)</f>
        <v>34.336000000000006</v>
      </c>
      <c r="R83" s="152">
        <f>SUM(R84:R86)</f>
        <v>0</v>
      </c>
      <c r="T83" s="153">
        <f>SUM(T84:T86)</f>
        <v>0</v>
      </c>
      <c r="AR83" s="148" t="s">
        <v>213</v>
      </c>
      <c r="AT83" s="154" t="s">
        <v>114</v>
      </c>
      <c r="AU83" s="154" t="s">
        <v>123</v>
      </c>
      <c r="AY83" s="148" t="s">
        <v>212</v>
      </c>
      <c r="BK83" s="155">
        <f>SUM(BK84:BK86)</f>
        <v>18874.8</v>
      </c>
    </row>
    <row r="84" spans="2:65" s="53" customFormat="1" ht="16.5" customHeight="1">
      <c r="B84" s="158"/>
      <c r="C84" s="159" t="s">
        <v>123</v>
      </c>
      <c r="D84" s="159" t="s">
        <v>215</v>
      </c>
      <c r="E84" s="160" t="s">
        <v>775</v>
      </c>
      <c r="F84" s="161" t="s">
        <v>826</v>
      </c>
      <c r="G84" s="162" t="s">
        <v>234</v>
      </c>
      <c r="H84" s="163">
        <v>20</v>
      </c>
      <c r="I84" s="164">
        <v>125</v>
      </c>
      <c r="J84" s="164">
        <f>ROUND(I84*H84,2)</f>
        <v>2500</v>
      </c>
      <c r="K84" s="165"/>
      <c r="L84" s="52"/>
      <c r="M84" s="166" t="s">
        <v>52</v>
      </c>
      <c r="N84" s="167" t="s">
        <v>86</v>
      </c>
      <c r="O84" s="168">
        <v>0.92800000000000005</v>
      </c>
      <c r="P84" s="168">
        <f>O84*H84</f>
        <v>18.560000000000002</v>
      </c>
      <c r="Q84" s="168">
        <v>0</v>
      </c>
      <c r="R84" s="168">
        <f>Q84*H84</f>
        <v>0</v>
      </c>
      <c r="S84" s="168">
        <v>0</v>
      </c>
      <c r="T84" s="169">
        <f>S84*H84</f>
        <v>0</v>
      </c>
      <c r="AR84" s="170" t="s">
        <v>772</v>
      </c>
      <c r="AT84" s="170" t="s">
        <v>215</v>
      </c>
      <c r="AU84" s="170" t="s">
        <v>125</v>
      </c>
      <c r="AY84" s="40" t="s">
        <v>212</v>
      </c>
      <c r="BE84" s="171">
        <f>IF(N84="základní",J84,0)</f>
        <v>2500</v>
      </c>
      <c r="BF84" s="171">
        <f>IF(N84="snížená",J84,0)</f>
        <v>0</v>
      </c>
      <c r="BG84" s="171">
        <f>IF(N84="zákl. přenesená",J84,0)</f>
        <v>0</v>
      </c>
      <c r="BH84" s="171">
        <f>IF(N84="sníž. přenesená",J84,0)</f>
        <v>0</v>
      </c>
      <c r="BI84" s="171">
        <f>IF(N84="nulová",J84,0)</f>
        <v>0</v>
      </c>
      <c r="BJ84" s="40" t="s">
        <v>123</v>
      </c>
      <c r="BK84" s="171">
        <f>ROUND(I84*H84,2)</f>
        <v>2500</v>
      </c>
      <c r="BL84" s="40" t="s">
        <v>772</v>
      </c>
      <c r="BM84" s="170" t="s">
        <v>827</v>
      </c>
    </row>
    <row r="85" spans="2:65" s="53" customFormat="1" ht="16.5" customHeight="1">
      <c r="B85" s="158"/>
      <c r="C85" s="159" t="s">
        <v>125</v>
      </c>
      <c r="D85" s="159" t="s">
        <v>215</v>
      </c>
      <c r="E85" s="160" t="s">
        <v>778</v>
      </c>
      <c r="F85" s="161" t="s">
        <v>779</v>
      </c>
      <c r="G85" s="162" t="s">
        <v>294</v>
      </c>
      <c r="H85" s="163">
        <v>1</v>
      </c>
      <c r="I85" s="164">
        <v>850</v>
      </c>
      <c r="J85" s="164">
        <f>ROUND(I85*H85,2)</f>
        <v>850</v>
      </c>
      <c r="K85" s="165"/>
      <c r="L85" s="52"/>
      <c r="M85" s="166" t="s">
        <v>52</v>
      </c>
      <c r="N85" s="167" t="s">
        <v>86</v>
      </c>
      <c r="O85" s="168">
        <v>0.92800000000000005</v>
      </c>
      <c r="P85" s="168">
        <f>O85*H85</f>
        <v>0.92800000000000005</v>
      </c>
      <c r="Q85" s="168">
        <v>0</v>
      </c>
      <c r="R85" s="168">
        <f>Q85*H85</f>
        <v>0</v>
      </c>
      <c r="S85" s="168">
        <v>0</v>
      </c>
      <c r="T85" s="169">
        <f>S85*H85</f>
        <v>0</v>
      </c>
      <c r="AR85" s="170" t="s">
        <v>772</v>
      </c>
      <c r="AT85" s="170" t="s">
        <v>215</v>
      </c>
      <c r="AU85" s="170" t="s">
        <v>125</v>
      </c>
      <c r="AY85" s="40" t="s">
        <v>212</v>
      </c>
      <c r="BE85" s="171">
        <f>IF(N85="základní",J85,0)</f>
        <v>850</v>
      </c>
      <c r="BF85" s="171">
        <f>IF(N85="snížená",J85,0)</f>
        <v>0</v>
      </c>
      <c r="BG85" s="171">
        <f>IF(N85="zákl. přenesená",J85,0)</f>
        <v>0</v>
      </c>
      <c r="BH85" s="171">
        <f>IF(N85="sníž. přenesená",J85,0)</f>
        <v>0</v>
      </c>
      <c r="BI85" s="171">
        <f>IF(N85="nulová",J85,0)</f>
        <v>0</v>
      </c>
      <c r="BJ85" s="40" t="s">
        <v>123</v>
      </c>
      <c r="BK85" s="171">
        <f>ROUND(I85*H85,2)</f>
        <v>850</v>
      </c>
      <c r="BL85" s="40" t="s">
        <v>772</v>
      </c>
      <c r="BM85" s="170" t="s">
        <v>828</v>
      </c>
    </row>
    <row r="86" spans="2:65" s="53" customFormat="1" ht="16.5" customHeight="1">
      <c r="B86" s="158"/>
      <c r="C86" s="159" t="s">
        <v>213</v>
      </c>
      <c r="D86" s="159" t="s">
        <v>215</v>
      </c>
      <c r="E86" s="160" t="s">
        <v>781</v>
      </c>
      <c r="F86" s="161" t="s">
        <v>782</v>
      </c>
      <c r="G86" s="162" t="s">
        <v>725</v>
      </c>
      <c r="H86" s="163">
        <v>16</v>
      </c>
      <c r="I86" s="164">
        <v>970.3</v>
      </c>
      <c r="J86" s="164">
        <f>ROUND(I86*H86,2)</f>
        <v>15524.8</v>
      </c>
      <c r="K86" s="165"/>
      <c r="L86" s="52"/>
      <c r="M86" s="183" t="s">
        <v>52</v>
      </c>
      <c r="N86" s="184" t="s">
        <v>86</v>
      </c>
      <c r="O86" s="185">
        <v>0.92800000000000005</v>
      </c>
      <c r="P86" s="185">
        <f>O86*H86</f>
        <v>14.848000000000001</v>
      </c>
      <c r="Q86" s="185">
        <v>0</v>
      </c>
      <c r="R86" s="185">
        <f>Q86*H86</f>
        <v>0</v>
      </c>
      <c r="S86" s="185">
        <v>0</v>
      </c>
      <c r="T86" s="186">
        <f>S86*H86</f>
        <v>0</v>
      </c>
      <c r="AR86" s="170" t="s">
        <v>772</v>
      </c>
      <c r="AT86" s="170" t="s">
        <v>215</v>
      </c>
      <c r="AU86" s="170" t="s">
        <v>125</v>
      </c>
      <c r="AY86" s="40" t="s">
        <v>212</v>
      </c>
      <c r="BE86" s="171">
        <f>IF(N86="základní",J86,0)</f>
        <v>15524.8</v>
      </c>
      <c r="BF86" s="171">
        <f>IF(N86="snížená",J86,0)</f>
        <v>0</v>
      </c>
      <c r="BG86" s="171">
        <f>IF(N86="zákl. přenesená",J86,0)</f>
        <v>0</v>
      </c>
      <c r="BH86" s="171">
        <f>IF(N86="sníž. přenesená",J86,0)</f>
        <v>0</v>
      </c>
      <c r="BI86" s="171">
        <f>IF(N86="nulová",J86,0)</f>
        <v>0</v>
      </c>
      <c r="BJ86" s="40" t="s">
        <v>123</v>
      </c>
      <c r="BK86" s="171">
        <f>ROUND(I86*H86,2)</f>
        <v>15524.8</v>
      </c>
      <c r="BL86" s="40" t="s">
        <v>772</v>
      </c>
      <c r="BM86" s="170" t="s">
        <v>829</v>
      </c>
    </row>
    <row r="87" spans="2:65" s="53" customFormat="1" ht="6.95" customHeight="1">
      <c r="B87" s="63"/>
      <c r="C87" s="64"/>
      <c r="D87" s="64"/>
      <c r="E87" s="64"/>
      <c r="F87" s="64"/>
      <c r="G87" s="64"/>
      <c r="H87" s="64"/>
      <c r="I87" s="64"/>
      <c r="J87" s="64"/>
      <c r="K87" s="64"/>
      <c r="L87" s="52"/>
    </row>
  </sheetData>
  <autoFilter ref="C80:K86"/>
  <mergeCells count="8">
    <mergeCell ref="E71:H71"/>
    <mergeCell ref="E73:H73"/>
    <mergeCell ref="L2:V2"/>
    <mergeCell ref="E7:H7"/>
    <mergeCell ref="E9:H9"/>
    <mergeCell ref="E27:H27"/>
    <mergeCell ref="E48:H48"/>
    <mergeCell ref="E50:H50"/>
  </mergeCells>
  <pageMargins left="0.39374999999999999" right="0.39374999999999999" top="0.39374999999999999" bottom="0.39374999999999999" header="0" footer="0"/>
  <pageSetup paperSize="9" scale="81" fitToHeight="100" orientation="portrait" blackAndWhite="1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BM86"/>
  <sheetViews>
    <sheetView showGridLines="0" workbookViewId="0">
      <selection activeCell="J59" sqref="J59:AF59"/>
    </sheetView>
  </sheetViews>
  <sheetFormatPr defaultRowHeight="11.25"/>
  <cols>
    <col min="1" max="1" width="7.140625" style="39" customWidth="1"/>
    <col min="2" max="2" width="1" style="39" customWidth="1"/>
    <col min="3" max="3" width="3.5703125" style="39" customWidth="1"/>
    <col min="4" max="4" width="3.7109375" style="39" customWidth="1"/>
    <col min="5" max="5" width="14.7109375" style="39" customWidth="1"/>
    <col min="6" max="6" width="43.5703125" style="39" customWidth="1"/>
    <col min="7" max="7" width="6.42578125" style="39" customWidth="1"/>
    <col min="8" max="8" width="12" style="39" customWidth="1"/>
    <col min="9" max="9" width="13.5703125" style="39" customWidth="1"/>
    <col min="10" max="10" width="19.140625" style="39" customWidth="1"/>
    <col min="11" max="11" width="19.140625" style="39" hidden="1" customWidth="1"/>
    <col min="12" max="12" width="8" style="39" customWidth="1"/>
    <col min="13" max="13" width="9.28515625" style="39" hidden="1" customWidth="1"/>
    <col min="14" max="14" width="9.140625" style="39"/>
    <col min="15" max="20" width="12.140625" style="39" hidden="1" customWidth="1"/>
    <col min="21" max="21" width="14" style="39" hidden="1" customWidth="1"/>
    <col min="22" max="22" width="10.5703125" style="39" customWidth="1"/>
    <col min="23" max="23" width="14" style="39" customWidth="1"/>
    <col min="24" max="24" width="10.5703125" style="39" customWidth="1"/>
    <col min="25" max="25" width="12.85546875" style="39" customWidth="1"/>
    <col min="26" max="26" width="9.42578125" style="39" customWidth="1"/>
    <col min="27" max="27" width="12.85546875" style="39" customWidth="1"/>
    <col min="28" max="28" width="14" style="39" customWidth="1"/>
    <col min="29" max="29" width="9.42578125" style="39" customWidth="1"/>
    <col min="30" max="30" width="12.85546875" style="39" customWidth="1"/>
    <col min="31" max="31" width="14" style="39" customWidth="1"/>
    <col min="32" max="16384" width="9.140625" style="39"/>
  </cols>
  <sheetData>
    <row r="2" spans="2:46" ht="36.950000000000003" customHeight="1">
      <c r="L2" s="273" t="s">
        <v>55</v>
      </c>
      <c r="M2" s="274"/>
      <c r="N2" s="274"/>
      <c r="O2" s="274"/>
      <c r="P2" s="274"/>
      <c r="Q2" s="274"/>
      <c r="R2" s="274"/>
      <c r="S2" s="274"/>
      <c r="T2" s="274"/>
      <c r="U2" s="274"/>
      <c r="V2" s="274"/>
      <c r="AT2" s="40" t="s">
        <v>179</v>
      </c>
    </row>
    <row r="3" spans="2:46" ht="6.95" hidden="1" customHeight="1">
      <c r="B3" s="41"/>
      <c r="C3" s="42"/>
      <c r="D3" s="42"/>
      <c r="E3" s="42"/>
      <c r="F3" s="42"/>
      <c r="G3" s="42"/>
      <c r="H3" s="42"/>
      <c r="I3" s="42"/>
      <c r="J3" s="42"/>
      <c r="K3" s="42"/>
      <c r="L3" s="43"/>
      <c r="AT3" s="40" t="s">
        <v>125</v>
      </c>
    </row>
    <row r="4" spans="2:46" ht="24.95" hidden="1" customHeight="1">
      <c r="B4" s="43"/>
      <c r="D4" s="44" t="s">
        <v>183</v>
      </c>
      <c r="L4" s="43"/>
      <c r="M4" s="111" t="s">
        <v>60</v>
      </c>
      <c r="AT4" s="40" t="s">
        <v>53</v>
      </c>
    </row>
    <row r="5" spans="2:46" ht="6.95" hidden="1" customHeight="1">
      <c r="B5" s="43"/>
      <c r="L5" s="43"/>
    </row>
    <row r="6" spans="2:46" ht="12" hidden="1" customHeight="1">
      <c r="B6" s="43"/>
      <c r="D6" s="49" t="s">
        <v>64</v>
      </c>
      <c r="L6" s="43"/>
    </row>
    <row r="7" spans="2:46" ht="16.5" hidden="1" customHeight="1">
      <c r="B7" s="43"/>
      <c r="E7" s="281" t="str">
        <f>'Rekapitulace stavby'!K6</f>
        <v>Stavební úpravy Zahradního domu Teplice - ZL</v>
      </c>
      <c r="F7" s="282"/>
      <c r="G7" s="282"/>
      <c r="H7" s="282"/>
      <c r="L7" s="43"/>
    </row>
    <row r="8" spans="2:46" s="53" customFormat="1" ht="12" hidden="1" customHeight="1">
      <c r="B8" s="52"/>
      <c r="D8" s="49" t="s">
        <v>184</v>
      </c>
      <c r="L8" s="52"/>
    </row>
    <row r="9" spans="2:46" s="53" customFormat="1" ht="16.5" hidden="1" customHeight="1">
      <c r="B9" s="52"/>
      <c r="E9" s="271" t="s">
        <v>830</v>
      </c>
      <c r="F9" s="283"/>
      <c r="G9" s="283"/>
      <c r="H9" s="283"/>
      <c r="L9" s="52"/>
    </row>
    <row r="10" spans="2:46" s="53" customFormat="1" hidden="1">
      <c r="B10" s="52"/>
      <c r="L10" s="52"/>
    </row>
    <row r="11" spans="2:46" s="53" customFormat="1" ht="12" hidden="1" customHeight="1">
      <c r="B11" s="52"/>
      <c r="D11" s="49" t="s">
        <v>66</v>
      </c>
      <c r="F11" s="47" t="s">
        <v>52</v>
      </c>
      <c r="I11" s="49" t="s">
        <v>67</v>
      </c>
      <c r="J11" s="47" t="s">
        <v>52</v>
      </c>
      <c r="L11" s="52"/>
    </row>
    <row r="12" spans="2:46" s="53" customFormat="1" ht="12" hidden="1" customHeight="1">
      <c r="B12" s="52"/>
      <c r="D12" s="49" t="s">
        <v>68</v>
      </c>
      <c r="F12" s="47" t="s">
        <v>69</v>
      </c>
      <c r="I12" s="49" t="s">
        <v>70</v>
      </c>
      <c r="J12" s="73" t="str">
        <f>'Rekapitulace stavby'!AN8</f>
        <v>22. 10. 2021</v>
      </c>
      <c r="L12" s="52"/>
    </row>
    <row r="13" spans="2:46" s="53" customFormat="1" ht="10.9" hidden="1" customHeight="1">
      <c r="B13" s="52"/>
      <c r="L13" s="52"/>
    </row>
    <row r="14" spans="2:46" s="53" customFormat="1" ht="12" hidden="1" customHeight="1">
      <c r="B14" s="52"/>
      <c r="D14" s="49" t="s">
        <v>72</v>
      </c>
      <c r="I14" s="49" t="s">
        <v>73</v>
      </c>
      <c r="J14" s="47" t="s">
        <v>52</v>
      </c>
      <c r="L14" s="52"/>
    </row>
    <row r="15" spans="2:46" s="53" customFormat="1" ht="18" hidden="1" customHeight="1">
      <c r="B15" s="52"/>
      <c r="E15" s="47" t="s">
        <v>69</v>
      </c>
      <c r="I15" s="49" t="s">
        <v>74</v>
      </c>
      <c r="J15" s="47" t="s">
        <v>52</v>
      </c>
      <c r="L15" s="52"/>
    </row>
    <row r="16" spans="2:46" s="53" customFormat="1" ht="6.95" hidden="1" customHeight="1">
      <c r="B16" s="52"/>
      <c r="L16" s="52"/>
    </row>
    <row r="17" spans="2:12" s="53" customFormat="1" ht="12" hidden="1" customHeight="1">
      <c r="B17" s="52"/>
      <c r="D17" s="49" t="s">
        <v>75</v>
      </c>
      <c r="I17" s="49" t="s">
        <v>73</v>
      </c>
      <c r="J17" s="47" t="s">
        <v>52</v>
      </c>
      <c r="L17" s="52"/>
    </row>
    <row r="18" spans="2:12" s="53" customFormat="1" ht="18" hidden="1" customHeight="1">
      <c r="B18" s="52"/>
      <c r="E18" s="47" t="s">
        <v>41</v>
      </c>
      <c r="I18" s="49" t="s">
        <v>74</v>
      </c>
      <c r="J18" s="47" t="s">
        <v>52</v>
      </c>
      <c r="L18" s="52"/>
    </row>
    <row r="19" spans="2:12" s="53" customFormat="1" ht="6.95" hidden="1" customHeight="1">
      <c r="B19" s="52"/>
      <c r="L19" s="52"/>
    </row>
    <row r="20" spans="2:12" s="53" customFormat="1" ht="12" hidden="1" customHeight="1">
      <c r="B20" s="52"/>
      <c r="D20" s="49" t="s">
        <v>76</v>
      </c>
      <c r="I20" s="49" t="s">
        <v>73</v>
      </c>
      <c r="J20" s="47" t="s">
        <v>52</v>
      </c>
      <c r="L20" s="52"/>
    </row>
    <row r="21" spans="2:12" s="53" customFormat="1" ht="18" hidden="1" customHeight="1">
      <c r="B21" s="52"/>
      <c r="E21" s="47" t="s">
        <v>69</v>
      </c>
      <c r="I21" s="49" t="s">
        <v>74</v>
      </c>
      <c r="J21" s="47" t="s">
        <v>52</v>
      </c>
      <c r="L21" s="52"/>
    </row>
    <row r="22" spans="2:12" s="53" customFormat="1" ht="6.95" hidden="1" customHeight="1">
      <c r="B22" s="52"/>
      <c r="L22" s="52"/>
    </row>
    <row r="23" spans="2:12" s="53" customFormat="1" ht="12" hidden="1" customHeight="1">
      <c r="B23" s="52"/>
      <c r="D23" s="49" t="s">
        <v>78</v>
      </c>
      <c r="I23" s="49" t="s">
        <v>73</v>
      </c>
      <c r="J23" s="47" t="s">
        <v>52</v>
      </c>
      <c r="L23" s="52"/>
    </row>
    <row r="24" spans="2:12" s="53" customFormat="1" ht="18" hidden="1" customHeight="1">
      <c r="B24" s="52"/>
      <c r="E24" s="47" t="s">
        <v>69</v>
      </c>
      <c r="I24" s="49" t="s">
        <v>74</v>
      </c>
      <c r="J24" s="47" t="s">
        <v>52</v>
      </c>
      <c r="L24" s="52"/>
    </row>
    <row r="25" spans="2:12" s="53" customFormat="1" ht="6.95" hidden="1" customHeight="1">
      <c r="B25" s="52"/>
      <c r="L25" s="52"/>
    </row>
    <row r="26" spans="2:12" s="53" customFormat="1" ht="12" hidden="1" customHeight="1">
      <c r="B26" s="52"/>
      <c r="D26" s="49" t="s">
        <v>79</v>
      </c>
      <c r="L26" s="52"/>
    </row>
    <row r="27" spans="2:12" s="113" customFormat="1" ht="16.5" hidden="1" customHeight="1">
      <c r="B27" s="112"/>
      <c r="E27" s="277" t="s">
        <v>52</v>
      </c>
      <c r="F27" s="277"/>
      <c r="G27" s="277"/>
      <c r="H27" s="277"/>
      <c r="L27" s="112"/>
    </row>
    <row r="28" spans="2:12" s="53" customFormat="1" ht="6.95" hidden="1" customHeight="1">
      <c r="B28" s="52"/>
      <c r="L28" s="52"/>
    </row>
    <row r="29" spans="2:12" s="53" customFormat="1" ht="6.95" hidden="1" customHeight="1">
      <c r="B29" s="52"/>
      <c r="D29" s="74"/>
      <c r="E29" s="74"/>
      <c r="F29" s="74"/>
      <c r="G29" s="74"/>
      <c r="H29" s="74"/>
      <c r="I29" s="74"/>
      <c r="J29" s="74"/>
      <c r="K29" s="74"/>
      <c r="L29" s="52"/>
    </row>
    <row r="30" spans="2:12" s="53" customFormat="1" ht="25.35" hidden="1" customHeight="1">
      <c r="B30" s="52"/>
      <c r="D30" s="114" t="s">
        <v>81</v>
      </c>
      <c r="J30" s="88">
        <f>ROUND(J81, 2)</f>
        <v>25837.200000000001</v>
      </c>
      <c r="L30" s="52"/>
    </row>
    <row r="31" spans="2:12" s="53" customFormat="1" ht="6.95" hidden="1" customHeight="1">
      <c r="B31" s="52"/>
      <c r="D31" s="74"/>
      <c r="E31" s="74"/>
      <c r="F31" s="74"/>
      <c r="G31" s="74"/>
      <c r="H31" s="74"/>
      <c r="I31" s="74"/>
      <c r="J31" s="74"/>
      <c r="K31" s="74"/>
      <c r="L31" s="52"/>
    </row>
    <row r="32" spans="2:12" s="53" customFormat="1" ht="14.45" hidden="1" customHeight="1">
      <c r="B32" s="52"/>
      <c r="F32" s="56" t="s">
        <v>83</v>
      </c>
      <c r="I32" s="56" t="s">
        <v>82</v>
      </c>
      <c r="J32" s="56" t="s">
        <v>84</v>
      </c>
      <c r="L32" s="52"/>
    </row>
    <row r="33" spans="2:12" s="53" customFormat="1" ht="14.45" hidden="1" customHeight="1">
      <c r="B33" s="52"/>
      <c r="D33" s="76" t="s">
        <v>85</v>
      </c>
      <c r="E33" s="49" t="s">
        <v>86</v>
      </c>
      <c r="F33" s="115">
        <f>ROUND((SUM(BE81:BE85)),  2)</f>
        <v>25837.200000000001</v>
      </c>
      <c r="I33" s="116">
        <v>0.21</v>
      </c>
      <c r="J33" s="115">
        <f>ROUND(((SUM(BE81:BE85))*I33),  2)</f>
        <v>5425.81</v>
      </c>
      <c r="L33" s="52"/>
    </row>
    <row r="34" spans="2:12" s="53" customFormat="1" ht="14.45" hidden="1" customHeight="1">
      <c r="B34" s="52"/>
      <c r="E34" s="49" t="s">
        <v>87</v>
      </c>
      <c r="F34" s="115">
        <f>ROUND((SUM(BF81:BF85)),  2)</f>
        <v>0</v>
      </c>
      <c r="I34" s="116">
        <v>0.15</v>
      </c>
      <c r="J34" s="115">
        <f>ROUND(((SUM(BF81:BF85))*I34),  2)</f>
        <v>0</v>
      </c>
      <c r="L34" s="52"/>
    </row>
    <row r="35" spans="2:12" s="53" customFormat="1" ht="14.45" hidden="1" customHeight="1">
      <c r="B35" s="52"/>
      <c r="E35" s="49" t="s">
        <v>88</v>
      </c>
      <c r="F35" s="115">
        <f>ROUND((SUM(BG81:BG85)),  2)</f>
        <v>0</v>
      </c>
      <c r="I35" s="116">
        <v>0.21</v>
      </c>
      <c r="J35" s="115">
        <f>0</f>
        <v>0</v>
      </c>
      <c r="L35" s="52"/>
    </row>
    <row r="36" spans="2:12" s="53" customFormat="1" ht="14.45" hidden="1" customHeight="1">
      <c r="B36" s="52"/>
      <c r="E36" s="49" t="s">
        <v>89</v>
      </c>
      <c r="F36" s="115">
        <f>ROUND((SUM(BH81:BH85)),  2)</f>
        <v>0</v>
      </c>
      <c r="I36" s="116">
        <v>0.15</v>
      </c>
      <c r="J36" s="115">
        <f>0</f>
        <v>0</v>
      </c>
      <c r="L36" s="52"/>
    </row>
    <row r="37" spans="2:12" s="53" customFormat="1" ht="14.45" hidden="1" customHeight="1">
      <c r="B37" s="52"/>
      <c r="E37" s="49" t="s">
        <v>90</v>
      </c>
      <c r="F37" s="115">
        <f>ROUND((SUM(BI81:BI85)),  2)</f>
        <v>0</v>
      </c>
      <c r="I37" s="116">
        <v>0</v>
      </c>
      <c r="J37" s="115">
        <f>0</f>
        <v>0</v>
      </c>
      <c r="L37" s="52"/>
    </row>
    <row r="38" spans="2:12" s="53" customFormat="1" ht="6.95" hidden="1" customHeight="1">
      <c r="B38" s="52"/>
      <c r="L38" s="52"/>
    </row>
    <row r="39" spans="2:12" s="53" customFormat="1" ht="25.35" hidden="1" customHeight="1">
      <c r="B39" s="52"/>
      <c r="C39" s="117"/>
      <c r="D39" s="118" t="s">
        <v>91</v>
      </c>
      <c r="E39" s="78"/>
      <c r="F39" s="78"/>
      <c r="G39" s="119" t="s">
        <v>92</v>
      </c>
      <c r="H39" s="120" t="s">
        <v>93</v>
      </c>
      <c r="I39" s="78"/>
      <c r="J39" s="121">
        <f>SUM(J30:J37)</f>
        <v>31263.010000000002</v>
      </c>
      <c r="K39" s="122"/>
      <c r="L39" s="52"/>
    </row>
    <row r="40" spans="2:12" s="53" customFormat="1" ht="14.45" hidden="1" customHeight="1">
      <c r="B40" s="63"/>
      <c r="C40" s="64"/>
      <c r="D40" s="64"/>
      <c r="E40" s="64"/>
      <c r="F40" s="64"/>
      <c r="G40" s="64"/>
      <c r="H40" s="64"/>
      <c r="I40" s="64"/>
      <c r="J40" s="64"/>
      <c r="K40" s="64"/>
      <c r="L40" s="52"/>
    </row>
    <row r="41" spans="2:12" hidden="1"/>
    <row r="42" spans="2:12" hidden="1"/>
    <row r="43" spans="2:12" hidden="1"/>
    <row r="44" spans="2:12" s="53" customFormat="1" ht="6.95" hidden="1" customHeight="1">
      <c r="B44" s="65"/>
      <c r="C44" s="66"/>
      <c r="D44" s="66"/>
      <c r="E44" s="66"/>
      <c r="F44" s="66"/>
      <c r="G44" s="66"/>
      <c r="H44" s="66"/>
      <c r="I44" s="66"/>
      <c r="J44" s="66"/>
      <c r="K44" s="66"/>
      <c r="L44" s="52"/>
    </row>
    <row r="45" spans="2:12" s="53" customFormat="1" ht="24.95" hidden="1" customHeight="1">
      <c r="B45" s="52"/>
      <c r="C45" s="44" t="s">
        <v>186</v>
      </c>
      <c r="L45" s="52"/>
    </row>
    <row r="46" spans="2:12" s="53" customFormat="1" ht="6.95" hidden="1" customHeight="1">
      <c r="B46" s="52"/>
      <c r="L46" s="52"/>
    </row>
    <row r="47" spans="2:12" s="53" customFormat="1" ht="12" hidden="1" customHeight="1">
      <c r="B47" s="52"/>
      <c r="C47" s="49" t="s">
        <v>64</v>
      </c>
      <c r="L47" s="52"/>
    </row>
    <row r="48" spans="2:12" s="53" customFormat="1" ht="16.5" hidden="1" customHeight="1">
      <c r="B48" s="52"/>
      <c r="E48" s="281" t="str">
        <f>E7</f>
        <v>Stavební úpravy Zahradního domu Teplice - ZL</v>
      </c>
      <c r="F48" s="282"/>
      <c r="G48" s="282"/>
      <c r="H48" s="282"/>
      <c r="L48" s="52"/>
    </row>
    <row r="49" spans="2:47" s="53" customFormat="1" ht="12" hidden="1" customHeight="1">
      <c r="B49" s="52"/>
      <c r="C49" s="49" t="s">
        <v>184</v>
      </c>
      <c r="L49" s="52"/>
    </row>
    <row r="50" spans="2:47" s="53" customFormat="1" ht="16.5" hidden="1" customHeight="1">
      <c r="B50" s="52"/>
      <c r="E50" s="271" t="str">
        <f>E9</f>
        <v>ZL - 19 - elektro chráníčky s kabely UTP pro kamery</v>
      </c>
      <c r="F50" s="283"/>
      <c r="G50" s="283"/>
      <c r="H50" s="283"/>
      <c r="L50" s="52"/>
    </row>
    <row r="51" spans="2:47" s="53" customFormat="1" ht="6.95" hidden="1" customHeight="1">
      <c r="B51" s="52"/>
      <c r="L51" s="52"/>
    </row>
    <row r="52" spans="2:47" s="53" customFormat="1" ht="12" hidden="1" customHeight="1">
      <c r="B52" s="52"/>
      <c r="C52" s="49" t="s">
        <v>68</v>
      </c>
      <c r="F52" s="47" t="str">
        <f>F12</f>
        <v xml:space="preserve"> </v>
      </c>
      <c r="I52" s="49" t="s">
        <v>70</v>
      </c>
      <c r="J52" s="73" t="str">
        <f>IF(J12="","",J12)</f>
        <v>22. 10. 2021</v>
      </c>
      <c r="L52" s="52"/>
    </row>
    <row r="53" spans="2:47" s="53" customFormat="1" ht="6.95" hidden="1" customHeight="1">
      <c r="B53" s="52"/>
      <c r="L53" s="52"/>
    </row>
    <row r="54" spans="2:47" s="53" customFormat="1" ht="15.2" hidden="1" customHeight="1">
      <c r="B54" s="52"/>
      <c r="C54" s="49" t="s">
        <v>72</v>
      </c>
      <c r="F54" s="47" t="str">
        <f>E15</f>
        <v xml:space="preserve"> </v>
      </c>
      <c r="I54" s="49" t="s">
        <v>76</v>
      </c>
      <c r="J54" s="50" t="str">
        <f>E21</f>
        <v xml:space="preserve"> </v>
      </c>
      <c r="L54" s="52"/>
    </row>
    <row r="55" spans="2:47" s="53" customFormat="1" ht="15.2" hidden="1" customHeight="1">
      <c r="B55" s="52"/>
      <c r="C55" s="49" t="s">
        <v>75</v>
      </c>
      <c r="F55" s="47" t="str">
        <f>IF(E18="","",E18)</f>
        <v>POHL cz, a.s.</v>
      </c>
      <c r="I55" s="49" t="s">
        <v>78</v>
      </c>
      <c r="J55" s="50" t="str">
        <f>E24</f>
        <v xml:space="preserve"> </v>
      </c>
      <c r="L55" s="52"/>
    </row>
    <row r="56" spans="2:47" s="53" customFormat="1" ht="10.35" hidden="1" customHeight="1">
      <c r="B56" s="52"/>
      <c r="L56" s="52"/>
    </row>
    <row r="57" spans="2:47" s="53" customFormat="1" ht="29.25" hidden="1" customHeight="1">
      <c r="B57" s="52"/>
      <c r="C57" s="123" t="s">
        <v>187</v>
      </c>
      <c r="D57" s="117"/>
      <c r="E57" s="117"/>
      <c r="F57" s="117"/>
      <c r="G57" s="117"/>
      <c r="H57" s="117"/>
      <c r="I57" s="117"/>
      <c r="J57" s="124" t="s">
        <v>188</v>
      </c>
      <c r="K57" s="117"/>
      <c r="L57" s="52"/>
    </row>
    <row r="58" spans="2:47" s="53" customFormat="1" ht="10.35" hidden="1" customHeight="1">
      <c r="B58" s="52"/>
      <c r="L58" s="52"/>
    </row>
    <row r="59" spans="2:47" s="53" customFormat="1" ht="22.9" hidden="1" customHeight="1">
      <c r="B59" s="52"/>
      <c r="C59" s="125" t="s">
        <v>113</v>
      </c>
      <c r="J59" s="88">
        <f>J81</f>
        <v>25837.200000000001</v>
      </c>
      <c r="L59" s="52"/>
      <c r="AU59" s="40" t="s">
        <v>189</v>
      </c>
    </row>
    <row r="60" spans="2:47" s="127" customFormat="1" ht="24.95" hidden="1" customHeight="1">
      <c r="B60" s="126"/>
      <c r="D60" s="128" t="s">
        <v>765</v>
      </c>
      <c r="E60" s="129"/>
      <c r="F60" s="129"/>
      <c r="G60" s="129"/>
      <c r="H60" s="129"/>
      <c r="I60" s="129"/>
      <c r="J60" s="130">
        <f>J82</f>
        <v>25837.200000000001</v>
      </c>
      <c r="L60" s="126"/>
    </row>
    <row r="61" spans="2:47" s="132" customFormat="1" ht="19.899999999999999" hidden="1" customHeight="1">
      <c r="B61" s="131"/>
      <c r="D61" s="133" t="s">
        <v>766</v>
      </c>
      <c r="E61" s="134"/>
      <c r="F61" s="134"/>
      <c r="G61" s="134"/>
      <c r="H61" s="134"/>
      <c r="I61" s="134"/>
      <c r="J61" s="135">
        <f>J83</f>
        <v>25837.200000000001</v>
      </c>
      <c r="L61" s="131"/>
    </row>
    <row r="62" spans="2:47" s="53" customFormat="1" ht="21.75" hidden="1" customHeight="1">
      <c r="B62" s="52"/>
      <c r="L62" s="52"/>
    </row>
    <row r="63" spans="2:47" s="53" customFormat="1" ht="6.95" hidden="1" customHeight="1">
      <c r="B63" s="63"/>
      <c r="C63" s="64"/>
      <c r="D63" s="64"/>
      <c r="E63" s="64"/>
      <c r="F63" s="64"/>
      <c r="G63" s="64"/>
      <c r="H63" s="64"/>
      <c r="I63" s="64"/>
      <c r="J63" s="64"/>
      <c r="K63" s="64"/>
      <c r="L63" s="52"/>
    </row>
    <row r="64" spans="2:47" hidden="1"/>
    <row r="65" spans="2:20" hidden="1"/>
    <row r="66" spans="2:20" hidden="1"/>
    <row r="67" spans="2:20" s="53" customFormat="1" ht="6.95" customHeight="1">
      <c r="B67" s="65"/>
      <c r="C67" s="66"/>
      <c r="D67" s="66"/>
      <c r="E67" s="66"/>
      <c r="F67" s="66"/>
      <c r="G67" s="66"/>
      <c r="H67" s="66"/>
      <c r="I67" s="66"/>
      <c r="J67" s="66"/>
      <c r="K67" s="66"/>
      <c r="L67" s="52"/>
    </row>
    <row r="68" spans="2:20" s="53" customFormat="1" ht="24.95" customHeight="1">
      <c r="B68" s="52"/>
      <c r="C68" s="44" t="s">
        <v>197</v>
      </c>
      <c r="L68" s="52"/>
    </row>
    <row r="69" spans="2:20" s="53" customFormat="1" ht="6.95" customHeight="1">
      <c r="B69" s="52"/>
      <c r="L69" s="52"/>
    </row>
    <row r="70" spans="2:20" s="53" customFormat="1" ht="12" customHeight="1">
      <c r="B70" s="52"/>
      <c r="C70" s="49" t="s">
        <v>64</v>
      </c>
      <c r="L70" s="52"/>
    </row>
    <row r="71" spans="2:20" s="53" customFormat="1" ht="16.5" customHeight="1">
      <c r="B71" s="52"/>
      <c r="E71" s="281" t="str">
        <f>E7</f>
        <v>Stavební úpravy Zahradního domu Teplice - ZL</v>
      </c>
      <c r="F71" s="282"/>
      <c r="G71" s="282"/>
      <c r="H71" s="282"/>
      <c r="L71" s="52"/>
    </row>
    <row r="72" spans="2:20" s="53" customFormat="1" ht="12" customHeight="1">
      <c r="B72" s="52"/>
      <c r="C72" s="49" t="s">
        <v>184</v>
      </c>
      <c r="L72" s="52"/>
    </row>
    <row r="73" spans="2:20" s="53" customFormat="1" ht="16.5" customHeight="1">
      <c r="B73" s="52"/>
      <c r="E73" s="271" t="str">
        <f>E9</f>
        <v>ZL - 19 - elektro chráníčky s kabely UTP pro kamery</v>
      </c>
      <c r="F73" s="283"/>
      <c r="G73" s="283"/>
      <c r="H73" s="283"/>
      <c r="L73" s="52"/>
    </row>
    <row r="74" spans="2:20" s="53" customFormat="1" ht="6.95" customHeight="1">
      <c r="B74" s="52"/>
      <c r="L74" s="52"/>
    </row>
    <row r="75" spans="2:20" s="53" customFormat="1" ht="12" customHeight="1">
      <c r="B75" s="52"/>
      <c r="C75" s="49" t="s">
        <v>68</v>
      </c>
      <c r="F75" s="47" t="str">
        <f>F12</f>
        <v xml:space="preserve"> </v>
      </c>
      <c r="I75" s="49" t="s">
        <v>70</v>
      </c>
      <c r="J75" s="73" t="str">
        <f>IF(J12="","",J12)</f>
        <v>22. 10. 2021</v>
      </c>
      <c r="L75" s="52"/>
    </row>
    <row r="76" spans="2:20" s="53" customFormat="1" ht="6.95" customHeight="1">
      <c r="B76" s="52"/>
      <c r="L76" s="52"/>
    </row>
    <row r="77" spans="2:20" s="53" customFormat="1" ht="15.2" customHeight="1">
      <c r="B77" s="52"/>
      <c r="C77" s="49" t="s">
        <v>72</v>
      </c>
      <c r="F77" s="47" t="str">
        <f>E15</f>
        <v xml:space="preserve"> </v>
      </c>
      <c r="I77" s="49" t="s">
        <v>76</v>
      </c>
      <c r="J77" s="50" t="str">
        <f>E21</f>
        <v xml:space="preserve"> </v>
      </c>
      <c r="L77" s="52"/>
    </row>
    <row r="78" spans="2:20" s="53" customFormat="1" ht="15.2" customHeight="1">
      <c r="B78" s="52"/>
      <c r="C78" s="49" t="s">
        <v>75</v>
      </c>
      <c r="F78" s="47" t="str">
        <f>IF(E18="","",E18)</f>
        <v>POHL cz, a.s.</v>
      </c>
      <c r="I78" s="49" t="s">
        <v>78</v>
      </c>
      <c r="J78" s="50" t="str">
        <f>E24</f>
        <v xml:space="preserve"> </v>
      </c>
      <c r="L78" s="52"/>
    </row>
    <row r="79" spans="2:20" s="53" customFormat="1" ht="10.35" customHeight="1">
      <c r="B79" s="52"/>
      <c r="L79" s="52"/>
    </row>
    <row r="80" spans="2:20" s="141" customFormat="1" ht="29.25" customHeight="1">
      <c r="B80" s="136"/>
      <c r="C80" s="137" t="s">
        <v>198</v>
      </c>
      <c r="D80" s="138" t="s">
        <v>100</v>
      </c>
      <c r="E80" s="138" t="s">
        <v>96</v>
      </c>
      <c r="F80" s="138" t="s">
        <v>97</v>
      </c>
      <c r="G80" s="138" t="s">
        <v>199</v>
      </c>
      <c r="H80" s="138" t="s">
        <v>200</v>
      </c>
      <c r="I80" s="138" t="s">
        <v>201</v>
      </c>
      <c r="J80" s="139" t="s">
        <v>188</v>
      </c>
      <c r="K80" s="140" t="s">
        <v>202</v>
      </c>
      <c r="L80" s="136"/>
      <c r="M80" s="80" t="s">
        <v>52</v>
      </c>
      <c r="N80" s="81" t="s">
        <v>85</v>
      </c>
      <c r="O80" s="81" t="s">
        <v>203</v>
      </c>
      <c r="P80" s="81" t="s">
        <v>204</v>
      </c>
      <c r="Q80" s="81" t="s">
        <v>205</v>
      </c>
      <c r="R80" s="81" t="s">
        <v>206</v>
      </c>
      <c r="S80" s="81" t="s">
        <v>207</v>
      </c>
      <c r="T80" s="82" t="s">
        <v>208</v>
      </c>
    </row>
    <row r="81" spans="2:65" s="53" customFormat="1" ht="22.9" customHeight="1">
      <c r="B81" s="52"/>
      <c r="C81" s="86" t="s">
        <v>209</v>
      </c>
      <c r="J81" s="142">
        <f>BK81</f>
        <v>25837.200000000001</v>
      </c>
      <c r="L81" s="52"/>
      <c r="M81" s="83"/>
      <c r="N81" s="74"/>
      <c r="O81" s="74"/>
      <c r="P81" s="143">
        <f>P82</f>
        <v>50.112000000000002</v>
      </c>
      <c r="Q81" s="74"/>
      <c r="R81" s="143">
        <f>R82</f>
        <v>0</v>
      </c>
      <c r="S81" s="74"/>
      <c r="T81" s="144">
        <f>T82</f>
        <v>0</v>
      </c>
      <c r="AT81" s="40" t="s">
        <v>114</v>
      </c>
      <c r="AU81" s="40" t="s">
        <v>189</v>
      </c>
      <c r="BK81" s="145">
        <f>BK82</f>
        <v>25837.200000000001</v>
      </c>
    </row>
    <row r="82" spans="2:65" s="147" customFormat="1" ht="25.9" customHeight="1">
      <c r="B82" s="146"/>
      <c r="D82" s="148" t="s">
        <v>114</v>
      </c>
      <c r="E82" s="149" t="s">
        <v>316</v>
      </c>
      <c r="F82" s="149" t="s">
        <v>767</v>
      </c>
      <c r="J82" s="150">
        <f>BK82</f>
        <v>25837.200000000001</v>
      </c>
      <c r="L82" s="146"/>
      <c r="M82" s="151"/>
      <c r="P82" s="152">
        <f>P83</f>
        <v>50.112000000000002</v>
      </c>
      <c r="R82" s="152">
        <f>R83</f>
        <v>0</v>
      </c>
      <c r="T82" s="153">
        <f>T83</f>
        <v>0</v>
      </c>
      <c r="AR82" s="148" t="s">
        <v>213</v>
      </c>
      <c r="AT82" s="154" t="s">
        <v>114</v>
      </c>
      <c r="AU82" s="154" t="s">
        <v>115</v>
      </c>
      <c r="AY82" s="148" t="s">
        <v>212</v>
      </c>
      <c r="BK82" s="155">
        <f>BK83</f>
        <v>25837.200000000001</v>
      </c>
    </row>
    <row r="83" spans="2:65" s="147" customFormat="1" ht="22.9" customHeight="1">
      <c r="B83" s="146"/>
      <c r="D83" s="148" t="s">
        <v>114</v>
      </c>
      <c r="E83" s="156" t="s">
        <v>768</v>
      </c>
      <c r="F83" s="156" t="s">
        <v>769</v>
      </c>
      <c r="J83" s="157">
        <f>BK83</f>
        <v>25837.200000000001</v>
      </c>
      <c r="L83" s="146"/>
      <c r="M83" s="151"/>
      <c r="P83" s="152">
        <f>SUM(P84:P85)</f>
        <v>50.112000000000002</v>
      </c>
      <c r="R83" s="152">
        <f>SUM(R84:R85)</f>
        <v>0</v>
      </c>
      <c r="T83" s="153">
        <f>SUM(T84:T85)</f>
        <v>0</v>
      </c>
      <c r="AR83" s="148" t="s">
        <v>213</v>
      </c>
      <c r="AT83" s="154" t="s">
        <v>114</v>
      </c>
      <c r="AU83" s="154" t="s">
        <v>123</v>
      </c>
      <c r="AY83" s="148" t="s">
        <v>212</v>
      </c>
      <c r="BK83" s="155">
        <f>SUM(BK84:BK85)</f>
        <v>25837.200000000001</v>
      </c>
    </row>
    <row r="84" spans="2:65" s="53" customFormat="1" ht="16.5" customHeight="1">
      <c r="B84" s="158"/>
      <c r="C84" s="159" t="s">
        <v>123</v>
      </c>
      <c r="D84" s="159" t="s">
        <v>215</v>
      </c>
      <c r="E84" s="160" t="s">
        <v>775</v>
      </c>
      <c r="F84" s="161" t="s">
        <v>831</v>
      </c>
      <c r="G84" s="162" t="s">
        <v>234</v>
      </c>
      <c r="H84" s="163">
        <v>30</v>
      </c>
      <c r="I84" s="164">
        <v>85</v>
      </c>
      <c r="J84" s="164">
        <f>ROUND(I84*H84,2)</f>
        <v>2550</v>
      </c>
      <c r="K84" s="165"/>
      <c r="L84" s="52"/>
      <c r="M84" s="166" t="s">
        <v>52</v>
      </c>
      <c r="N84" s="167" t="s">
        <v>86</v>
      </c>
      <c r="O84" s="168">
        <v>0.92800000000000005</v>
      </c>
      <c r="P84" s="168">
        <f>O84*H84</f>
        <v>27.84</v>
      </c>
      <c r="Q84" s="168">
        <v>0</v>
      </c>
      <c r="R84" s="168">
        <f>Q84*H84</f>
        <v>0</v>
      </c>
      <c r="S84" s="168">
        <v>0</v>
      </c>
      <c r="T84" s="169">
        <f>S84*H84</f>
        <v>0</v>
      </c>
      <c r="AR84" s="170" t="s">
        <v>772</v>
      </c>
      <c r="AT84" s="170" t="s">
        <v>215</v>
      </c>
      <c r="AU84" s="170" t="s">
        <v>125</v>
      </c>
      <c r="AY84" s="40" t="s">
        <v>212</v>
      </c>
      <c r="BE84" s="171">
        <f>IF(N84="základní",J84,0)</f>
        <v>2550</v>
      </c>
      <c r="BF84" s="171">
        <f>IF(N84="snížená",J84,0)</f>
        <v>0</v>
      </c>
      <c r="BG84" s="171">
        <f>IF(N84="zákl. přenesená",J84,0)</f>
        <v>0</v>
      </c>
      <c r="BH84" s="171">
        <f>IF(N84="sníž. přenesená",J84,0)</f>
        <v>0</v>
      </c>
      <c r="BI84" s="171">
        <f>IF(N84="nulová",J84,0)</f>
        <v>0</v>
      </c>
      <c r="BJ84" s="40" t="s">
        <v>123</v>
      </c>
      <c r="BK84" s="171">
        <f>ROUND(I84*H84,2)</f>
        <v>2550</v>
      </c>
      <c r="BL84" s="40" t="s">
        <v>772</v>
      </c>
      <c r="BM84" s="170" t="s">
        <v>832</v>
      </c>
    </row>
    <row r="85" spans="2:65" s="53" customFormat="1" ht="16.5" customHeight="1">
      <c r="B85" s="158"/>
      <c r="C85" s="159" t="s">
        <v>125</v>
      </c>
      <c r="D85" s="159" t="s">
        <v>215</v>
      </c>
      <c r="E85" s="160" t="s">
        <v>781</v>
      </c>
      <c r="F85" s="161" t="s">
        <v>782</v>
      </c>
      <c r="G85" s="162" t="s">
        <v>725</v>
      </c>
      <c r="H85" s="163">
        <v>24</v>
      </c>
      <c r="I85" s="164">
        <v>970.3</v>
      </c>
      <c r="J85" s="164">
        <f>ROUND(I85*H85,2)</f>
        <v>23287.200000000001</v>
      </c>
      <c r="K85" s="165"/>
      <c r="L85" s="52"/>
      <c r="M85" s="183" t="s">
        <v>52</v>
      </c>
      <c r="N85" s="184" t="s">
        <v>86</v>
      </c>
      <c r="O85" s="185">
        <v>0.92800000000000005</v>
      </c>
      <c r="P85" s="185">
        <f>O85*H85</f>
        <v>22.272000000000002</v>
      </c>
      <c r="Q85" s="185">
        <v>0</v>
      </c>
      <c r="R85" s="185">
        <f>Q85*H85</f>
        <v>0</v>
      </c>
      <c r="S85" s="185">
        <v>0</v>
      </c>
      <c r="T85" s="186">
        <f>S85*H85</f>
        <v>0</v>
      </c>
      <c r="AR85" s="170" t="s">
        <v>772</v>
      </c>
      <c r="AT85" s="170" t="s">
        <v>215</v>
      </c>
      <c r="AU85" s="170" t="s">
        <v>125</v>
      </c>
      <c r="AY85" s="40" t="s">
        <v>212</v>
      </c>
      <c r="BE85" s="171">
        <f>IF(N85="základní",J85,0)</f>
        <v>23287.200000000001</v>
      </c>
      <c r="BF85" s="171">
        <f>IF(N85="snížená",J85,0)</f>
        <v>0</v>
      </c>
      <c r="BG85" s="171">
        <f>IF(N85="zákl. přenesená",J85,0)</f>
        <v>0</v>
      </c>
      <c r="BH85" s="171">
        <f>IF(N85="sníž. přenesená",J85,0)</f>
        <v>0</v>
      </c>
      <c r="BI85" s="171">
        <f>IF(N85="nulová",J85,0)</f>
        <v>0</v>
      </c>
      <c r="BJ85" s="40" t="s">
        <v>123</v>
      </c>
      <c r="BK85" s="171">
        <f>ROUND(I85*H85,2)</f>
        <v>23287.200000000001</v>
      </c>
      <c r="BL85" s="40" t="s">
        <v>772</v>
      </c>
      <c r="BM85" s="170" t="s">
        <v>833</v>
      </c>
    </row>
    <row r="86" spans="2:65" s="53" customFormat="1" ht="6.95" customHeight="1">
      <c r="B86" s="63"/>
      <c r="C86" s="64"/>
      <c r="D86" s="64"/>
      <c r="E86" s="64"/>
      <c r="F86" s="64"/>
      <c r="G86" s="64"/>
      <c r="H86" s="64"/>
      <c r="I86" s="64"/>
      <c r="J86" s="64"/>
      <c r="K86" s="64"/>
      <c r="L86" s="52"/>
    </row>
  </sheetData>
  <autoFilter ref="C80:K85"/>
  <mergeCells count="8">
    <mergeCell ref="E71:H71"/>
    <mergeCell ref="E73:H73"/>
    <mergeCell ref="L2:V2"/>
    <mergeCell ref="E7:H7"/>
    <mergeCell ref="E9:H9"/>
    <mergeCell ref="E27:H27"/>
    <mergeCell ref="E48:H48"/>
    <mergeCell ref="E50:H50"/>
  </mergeCells>
  <pageMargins left="0.39374999999999999" right="0.39374999999999999" top="0.39374999999999999" bottom="0.39374999999999999" header="0" footer="0"/>
  <pageSetup paperSize="9" scale="81" fitToHeight="100" orientation="portrait" blackAndWhite="1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BM87"/>
  <sheetViews>
    <sheetView showGridLines="0" workbookViewId="0">
      <selection activeCell="J59" sqref="J59:AF59"/>
    </sheetView>
  </sheetViews>
  <sheetFormatPr defaultRowHeight="11.25"/>
  <cols>
    <col min="1" max="1" width="7.140625" style="39" customWidth="1"/>
    <col min="2" max="2" width="1" style="39" customWidth="1"/>
    <col min="3" max="3" width="3.5703125" style="39" customWidth="1"/>
    <col min="4" max="4" width="3.7109375" style="39" customWidth="1"/>
    <col min="5" max="5" width="14.7109375" style="39" customWidth="1"/>
    <col min="6" max="6" width="43.5703125" style="39" customWidth="1"/>
    <col min="7" max="7" width="6.42578125" style="39" customWidth="1"/>
    <col min="8" max="8" width="12" style="39" customWidth="1"/>
    <col min="9" max="9" width="13.5703125" style="39" customWidth="1"/>
    <col min="10" max="10" width="19.140625" style="39" customWidth="1"/>
    <col min="11" max="11" width="19.140625" style="39" hidden="1" customWidth="1"/>
    <col min="12" max="12" width="8" style="39" customWidth="1"/>
    <col min="13" max="13" width="9.28515625" style="39" hidden="1" customWidth="1"/>
    <col min="14" max="14" width="9.140625" style="39"/>
    <col min="15" max="20" width="12.140625" style="39" hidden="1" customWidth="1"/>
    <col min="21" max="21" width="14" style="39" hidden="1" customWidth="1"/>
    <col min="22" max="22" width="10.5703125" style="39" customWidth="1"/>
    <col min="23" max="23" width="14" style="39" customWidth="1"/>
    <col min="24" max="24" width="10.5703125" style="39" customWidth="1"/>
    <col min="25" max="25" width="12.85546875" style="39" customWidth="1"/>
    <col min="26" max="26" width="9.42578125" style="39" customWidth="1"/>
    <col min="27" max="27" width="12.85546875" style="39" customWidth="1"/>
    <col min="28" max="28" width="14" style="39" customWidth="1"/>
    <col min="29" max="29" width="9.42578125" style="39" customWidth="1"/>
    <col min="30" max="30" width="12.85546875" style="39" customWidth="1"/>
    <col min="31" max="31" width="14" style="39" customWidth="1"/>
    <col min="32" max="16384" width="9.140625" style="39"/>
  </cols>
  <sheetData>
    <row r="2" spans="2:46" ht="36.950000000000003" customHeight="1">
      <c r="L2" s="273" t="s">
        <v>55</v>
      </c>
      <c r="M2" s="274"/>
      <c r="N2" s="274"/>
      <c r="O2" s="274"/>
      <c r="P2" s="274"/>
      <c r="Q2" s="274"/>
      <c r="R2" s="274"/>
      <c r="S2" s="274"/>
      <c r="T2" s="274"/>
      <c r="U2" s="274"/>
      <c r="V2" s="274"/>
      <c r="AT2" s="40" t="s">
        <v>182</v>
      </c>
    </row>
    <row r="3" spans="2:46" ht="6.95" hidden="1" customHeight="1">
      <c r="B3" s="41"/>
      <c r="C3" s="42"/>
      <c r="D3" s="42"/>
      <c r="E3" s="42"/>
      <c r="F3" s="42"/>
      <c r="G3" s="42"/>
      <c r="H3" s="42"/>
      <c r="I3" s="42"/>
      <c r="J3" s="42"/>
      <c r="K3" s="42"/>
      <c r="L3" s="43"/>
      <c r="AT3" s="40" t="s">
        <v>125</v>
      </c>
    </row>
    <row r="4" spans="2:46" ht="24.95" hidden="1" customHeight="1">
      <c r="B4" s="43"/>
      <c r="D4" s="44" t="s">
        <v>183</v>
      </c>
      <c r="L4" s="43"/>
      <c r="M4" s="111" t="s">
        <v>60</v>
      </c>
      <c r="AT4" s="40" t="s">
        <v>53</v>
      </c>
    </row>
    <row r="5" spans="2:46" ht="6.95" hidden="1" customHeight="1">
      <c r="B5" s="43"/>
      <c r="L5" s="43"/>
    </row>
    <row r="6" spans="2:46" ht="12" hidden="1" customHeight="1">
      <c r="B6" s="43"/>
      <c r="D6" s="49" t="s">
        <v>64</v>
      </c>
      <c r="L6" s="43"/>
    </row>
    <row r="7" spans="2:46" ht="16.5" hidden="1" customHeight="1">
      <c r="B7" s="43"/>
      <c r="E7" s="281" t="str">
        <f>'Rekapitulace stavby'!K6</f>
        <v>Stavební úpravy Zahradního domu Teplice - ZL</v>
      </c>
      <c r="F7" s="282"/>
      <c r="G7" s="282"/>
      <c r="H7" s="282"/>
      <c r="L7" s="43"/>
    </row>
    <row r="8" spans="2:46" s="53" customFormat="1" ht="12" hidden="1" customHeight="1">
      <c r="B8" s="52"/>
      <c r="D8" s="49" t="s">
        <v>184</v>
      </c>
      <c r="L8" s="52"/>
    </row>
    <row r="9" spans="2:46" s="53" customFormat="1" ht="16.5" hidden="1" customHeight="1">
      <c r="B9" s="52"/>
      <c r="E9" s="271" t="s">
        <v>834</v>
      </c>
      <c r="F9" s="283"/>
      <c r="G9" s="283"/>
      <c r="H9" s="283"/>
      <c r="L9" s="52"/>
    </row>
    <row r="10" spans="2:46" s="53" customFormat="1" hidden="1">
      <c r="B10" s="52"/>
      <c r="L10" s="52"/>
    </row>
    <row r="11" spans="2:46" s="53" customFormat="1" ht="12" hidden="1" customHeight="1">
      <c r="B11" s="52"/>
      <c r="D11" s="49" t="s">
        <v>66</v>
      </c>
      <c r="F11" s="47" t="s">
        <v>52</v>
      </c>
      <c r="I11" s="49" t="s">
        <v>67</v>
      </c>
      <c r="J11" s="47" t="s">
        <v>52</v>
      </c>
      <c r="L11" s="52"/>
    </row>
    <row r="12" spans="2:46" s="53" customFormat="1" ht="12" hidden="1" customHeight="1">
      <c r="B12" s="52"/>
      <c r="D12" s="49" t="s">
        <v>68</v>
      </c>
      <c r="F12" s="47" t="s">
        <v>69</v>
      </c>
      <c r="I12" s="49" t="s">
        <v>70</v>
      </c>
      <c r="J12" s="73" t="str">
        <f>'Rekapitulace stavby'!AN8</f>
        <v>22. 10. 2021</v>
      </c>
      <c r="L12" s="52"/>
    </row>
    <row r="13" spans="2:46" s="53" customFormat="1" ht="10.9" hidden="1" customHeight="1">
      <c r="B13" s="52"/>
      <c r="L13" s="52"/>
    </row>
    <row r="14" spans="2:46" s="53" customFormat="1" ht="12" hidden="1" customHeight="1">
      <c r="B14" s="52"/>
      <c r="D14" s="49" t="s">
        <v>72</v>
      </c>
      <c r="I14" s="49" t="s">
        <v>73</v>
      </c>
      <c r="J14" s="47" t="s">
        <v>52</v>
      </c>
      <c r="L14" s="52"/>
    </row>
    <row r="15" spans="2:46" s="53" customFormat="1" ht="18" hidden="1" customHeight="1">
      <c r="B15" s="52"/>
      <c r="E15" s="47" t="s">
        <v>69</v>
      </c>
      <c r="I15" s="49" t="s">
        <v>74</v>
      </c>
      <c r="J15" s="47" t="s">
        <v>52</v>
      </c>
      <c r="L15" s="52"/>
    </row>
    <row r="16" spans="2:46" s="53" customFormat="1" ht="6.95" hidden="1" customHeight="1">
      <c r="B16" s="52"/>
      <c r="L16" s="52"/>
    </row>
    <row r="17" spans="2:12" s="53" customFormat="1" ht="12" hidden="1" customHeight="1">
      <c r="B17" s="52"/>
      <c r="D17" s="49" t="s">
        <v>75</v>
      </c>
      <c r="I17" s="49" t="s">
        <v>73</v>
      </c>
      <c r="J17" s="47" t="s">
        <v>52</v>
      </c>
      <c r="L17" s="52"/>
    </row>
    <row r="18" spans="2:12" s="53" customFormat="1" ht="18" hidden="1" customHeight="1">
      <c r="B18" s="52"/>
      <c r="E18" s="47" t="s">
        <v>41</v>
      </c>
      <c r="I18" s="49" t="s">
        <v>74</v>
      </c>
      <c r="J18" s="47" t="s">
        <v>52</v>
      </c>
      <c r="L18" s="52"/>
    </row>
    <row r="19" spans="2:12" s="53" customFormat="1" ht="6.95" hidden="1" customHeight="1">
      <c r="B19" s="52"/>
      <c r="L19" s="52"/>
    </row>
    <row r="20" spans="2:12" s="53" customFormat="1" ht="12" hidden="1" customHeight="1">
      <c r="B20" s="52"/>
      <c r="D20" s="49" t="s">
        <v>76</v>
      </c>
      <c r="I20" s="49" t="s">
        <v>73</v>
      </c>
      <c r="J20" s="47" t="s">
        <v>52</v>
      </c>
      <c r="L20" s="52"/>
    </row>
    <row r="21" spans="2:12" s="53" customFormat="1" ht="18" hidden="1" customHeight="1">
      <c r="B21" s="52"/>
      <c r="E21" s="47" t="s">
        <v>69</v>
      </c>
      <c r="I21" s="49" t="s">
        <v>74</v>
      </c>
      <c r="J21" s="47" t="s">
        <v>52</v>
      </c>
      <c r="L21" s="52"/>
    </row>
    <row r="22" spans="2:12" s="53" customFormat="1" ht="6.95" hidden="1" customHeight="1">
      <c r="B22" s="52"/>
      <c r="L22" s="52"/>
    </row>
    <row r="23" spans="2:12" s="53" customFormat="1" ht="12" hidden="1" customHeight="1">
      <c r="B23" s="52"/>
      <c r="D23" s="49" t="s">
        <v>78</v>
      </c>
      <c r="I23" s="49" t="s">
        <v>73</v>
      </c>
      <c r="J23" s="47" t="s">
        <v>52</v>
      </c>
      <c r="L23" s="52"/>
    </row>
    <row r="24" spans="2:12" s="53" customFormat="1" ht="18" hidden="1" customHeight="1">
      <c r="B24" s="52"/>
      <c r="E24" s="47" t="s">
        <v>69</v>
      </c>
      <c r="I24" s="49" t="s">
        <v>74</v>
      </c>
      <c r="J24" s="47" t="s">
        <v>52</v>
      </c>
      <c r="L24" s="52"/>
    </row>
    <row r="25" spans="2:12" s="53" customFormat="1" ht="6.95" hidden="1" customHeight="1">
      <c r="B25" s="52"/>
      <c r="L25" s="52"/>
    </row>
    <row r="26" spans="2:12" s="53" customFormat="1" ht="12" hidden="1" customHeight="1">
      <c r="B26" s="52"/>
      <c r="D26" s="49" t="s">
        <v>79</v>
      </c>
      <c r="L26" s="52"/>
    </row>
    <row r="27" spans="2:12" s="113" customFormat="1" ht="16.5" hidden="1" customHeight="1">
      <c r="B27" s="112"/>
      <c r="E27" s="277" t="s">
        <v>52</v>
      </c>
      <c r="F27" s="277"/>
      <c r="G27" s="277"/>
      <c r="H27" s="277"/>
      <c r="L27" s="112"/>
    </row>
    <row r="28" spans="2:12" s="53" customFormat="1" ht="6.95" hidden="1" customHeight="1">
      <c r="B28" s="52"/>
      <c r="L28" s="52"/>
    </row>
    <row r="29" spans="2:12" s="53" customFormat="1" ht="6.95" hidden="1" customHeight="1">
      <c r="B29" s="52"/>
      <c r="D29" s="74"/>
      <c r="E29" s="74"/>
      <c r="F29" s="74"/>
      <c r="G29" s="74"/>
      <c r="H29" s="74"/>
      <c r="I29" s="74"/>
      <c r="J29" s="74"/>
      <c r="K29" s="74"/>
      <c r="L29" s="52"/>
    </row>
    <row r="30" spans="2:12" s="53" customFormat="1" ht="25.35" hidden="1" customHeight="1">
      <c r="B30" s="52"/>
      <c r="D30" s="114" t="s">
        <v>81</v>
      </c>
      <c r="J30" s="88">
        <f>ROUND(J81, 2)</f>
        <v>13002.4</v>
      </c>
      <c r="L30" s="52"/>
    </row>
    <row r="31" spans="2:12" s="53" customFormat="1" ht="6.95" hidden="1" customHeight="1">
      <c r="B31" s="52"/>
      <c r="D31" s="74"/>
      <c r="E31" s="74"/>
      <c r="F31" s="74"/>
      <c r="G31" s="74"/>
      <c r="H31" s="74"/>
      <c r="I31" s="74"/>
      <c r="J31" s="74"/>
      <c r="K31" s="74"/>
      <c r="L31" s="52"/>
    </row>
    <row r="32" spans="2:12" s="53" customFormat="1" ht="14.45" hidden="1" customHeight="1">
      <c r="B32" s="52"/>
      <c r="F32" s="56" t="s">
        <v>83</v>
      </c>
      <c r="I32" s="56" t="s">
        <v>82</v>
      </c>
      <c r="J32" s="56" t="s">
        <v>84</v>
      </c>
      <c r="L32" s="52"/>
    </row>
    <row r="33" spans="2:12" s="53" customFormat="1" ht="14.45" hidden="1" customHeight="1">
      <c r="B33" s="52"/>
      <c r="D33" s="76" t="s">
        <v>85</v>
      </c>
      <c r="E33" s="49" t="s">
        <v>86</v>
      </c>
      <c r="F33" s="115">
        <f>ROUND((SUM(BE81:BE86)),  2)</f>
        <v>13002.4</v>
      </c>
      <c r="I33" s="116">
        <v>0.21</v>
      </c>
      <c r="J33" s="115">
        <f>ROUND(((SUM(BE81:BE86))*I33),  2)</f>
        <v>2730.5</v>
      </c>
      <c r="L33" s="52"/>
    </row>
    <row r="34" spans="2:12" s="53" customFormat="1" ht="14.45" hidden="1" customHeight="1">
      <c r="B34" s="52"/>
      <c r="E34" s="49" t="s">
        <v>87</v>
      </c>
      <c r="F34" s="115">
        <f>ROUND((SUM(BF81:BF86)),  2)</f>
        <v>0</v>
      </c>
      <c r="I34" s="116">
        <v>0.15</v>
      </c>
      <c r="J34" s="115">
        <f>ROUND(((SUM(BF81:BF86))*I34),  2)</f>
        <v>0</v>
      </c>
      <c r="L34" s="52"/>
    </row>
    <row r="35" spans="2:12" s="53" customFormat="1" ht="14.45" hidden="1" customHeight="1">
      <c r="B35" s="52"/>
      <c r="E35" s="49" t="s">
        <v>88</v>
      </c>
      <c r="F35" s="115">
        <f>ROUND((SUM(BG81:BG86)),  2)</f>
        <v>0</v>
      </c>
      <c r="I35" s="116">
        <v>0.21</v>
      </c>
      <c r="J35" s="115">
        <f>0</f>
        <v>0</v>
      </c>
      <c r="L35" s="52"/>
    </row>
    <row r="36" spans="2:12" s="53" customFormat="1" ht="14.45" hidden="1" customHeight="1">
      <c r="B36" s="52"/>
      <c r="E36" s="49" t="s">
        <v>89</v>
      </c>
      <c r="F36" s="115">
        <f>ROUND((SUM(BH81:BH86)),  2)</f>
        <v>0</v>
      </c>
      <c r="I36" s="116">
        <v>0.15</v>
      </c>
      <c r="J36" s="115">
        <f>0</f>
        <v>0</v>
      </c>
      <c r="L36" s="52"/>
    </row>
    <row r="37" spans="2:12" s="53" customFormat="1" ht="14.45" hidden="1" customHeight="1">
      <c r="B37" s="52"/>
      <c r="E37" s="49" t="s">
        <v>90</v>
      </c>
      <c r="F37" s="115">
        <f>ROUND((SUM(BI81:BI86)),  2)</f>
        <v>0</v>
      </c>
      <c r="I37" s="116">
        <v>0</v>
      </c>
      <c r="J37" s="115">
        <f>0</f>
        <v>0</v>
      </c>
      <c r="L37" s="52"/>
    </row>
    <row r="38" spans="2:12" s="53" customFormat="1" ht="6.95" hidden="1" customHeight="1">
      <c r="B38" s="52"/>
      <c r="L38" s="52"/>
    </row>
    <row r="39" spans="2:12" s="53" customFormat="1" ht="25.35" hidden="1" customHeight="1">
      <c r="B39" s="52"/>
      <c r="C39" s="117"/>
      <c r="D39" s="118" t="s">
        <v>91</v>
      </c>
      <c r="E39" s="78"/>
      <c r="F39" s="78"/>
      <c r="G39" s="119" t="s">
        <v>92</v>
      </c>
      <c r="H39" s="120" t="s">
        <v>93</v>
      </c>
      <c r="I39" s="78"/>
      <c r="J39" s="121">
        <f>SUM(J30:J37)</f>
        <v>15732.9</v>
      </c>
      <c r="K39" s="122"/>
      <c r="L39" s="52"/>
    </row>
    <row r="40" spans="2:12" s="53" customFormat="1" ht="14.45" hidden="1" customHeight="1">
      <c r="B40" s="63"/>
      <c r="C40" s="64"/>
      <c r="D40" s="64"/>
      <c r="E40" s="64"/>
      <c r="F40" s="64"/>
      <c r="G40" s="64"/>
      <c r="H40" s="64"/>
      <c r="I40" s="64"/>
      <c r="J40" s="64"/>
      <c r="K40" s="64"/>
      <c r="L40" s="52"/>
    </row>
    <row r="41" spans="2:12" hidden="1"/>
    <row r="42" spans="2:12" hidden="1"/>
    <row r="43" spans="2:12" hidden="1"/>
    <row r="44" spans="2:12" s="53" customFormat="1" ht="6.95" hidden="1" customHeight="1">
      <c r="B44" s="65"/>
      <c r="C44" s="66"/>
      <c r="D44" s="66"/>
      <c r="E44" s="66"/>
      <c r="F44" s="66"/>
      <c r="G44" s="66"/>
      <c r="H44" s="66"/>
      <c r="I44" s="66"/>
      <c r="J44" s="66"/>
      <c r="K44" s="66"/>
      <c r="L44" s="52"/>
    </row>
    <row r="45" spans="2:12" s="53" customFormat="1" ht="24.95" hidden="1" customHeight="1">
      <c r="B45" s="52"/>
      <c r="C45" s="44" t="s">
        <v>186</v>
      </c>
      <c r="L45" s="52"/>
    </row>
    <row r="46" spans="2:12" s="53" customFormat="1" ht="6.95" hidden="1" customHeight="1">
      <c r="B46" s="52"/>
      <c r="L46" s="52"/>
    </row>
    <row r="47" spans="2:12" s="53" customFormat="1" ht="12" hidden="1" customHeight="1">
      <c r="B47" s="52"/>
      <c r="C47" s="49" t="s">
        <v>64</v>
      </c>
      <c r="L47" s="52"/>
    </row>
    <row r="48" spans="2:12" s="53" customFormat="1" ht="16.5" hidden="1" customHeight="1">
      <c r="B48" s="52"/>
      <c r="E48" s="281" t="str">
        <f>E7</f>
        <v>Stavební úpravy Zahradního domu Teplice - ZL</v>
      </c>
      <c r="F48" s="282"/>
      <c r="G48" s="282"/>
      <c r="H48" s="282"/>
      <c r="L48" s="52"/>
    </row>
    <row r="49" spans="2:47" s="53" customFormat="1" ht="12" hidden="1" customHeight="1">
      <c r="B49" s="52"/>
      <c r="C49" s="49" t="s">
        <v>184</v>
      </c>
      <c r="L49" s="52"/>
    </row>
    <row r="50" spans="2:47" s="53" customFormat="1" ht="16.5" hidden="1" customHeight="1">
      <c r="B50" s="52"/>
      <c r="E50" s="271" t="str">
        <f>E9</f>
        <v>ZL - 20 - elektro doplnění přímotopů</v>
      </c>
      <c r="F50" s="283"/>
      <c r="G50" s="283"/>
      <c r="H50" s="283"/>
      <c r="L50" s="52"/>
    </row>
    <row r="51" spans="2:47" s="53" customFormat="1" ht="6.95" hidden="1" customHeight="1">
      <c r="B51" s="52"/>
      <c r="L51" s="52"/>
    </row>
    <row r="52" spans="2:47" s="53" customFormat="1" ht="12" hidden="1" customHeight="1">
      <c r="B52" s="52"/>
      <c r="C52" s="49" t="s">
        <v>68</v>
      </c>
      <c r="F52" s="47" t="str">
        <f>F12</f>
        <v xml:space="preserve"> </v>
      </c>
      <c r="I52" s="49" t="s">
        <v>70</v>
      </c>
      <c r="J52" s="73" t="str">
        <f>IF(J12="","",J12)</f>
        <v>22. 10. 2021</v>
      </c>
      <c r="L52" s="52"/>
    </row>
    <row r="53" spans="2:47" s="53" customFormat="1" ht="6.95" hidden="1" customHeight="1">
      <c r="B53" s="52"/>
      <c r="L53" s="52"/>
    </row>
    <row r="54" spans="2:47" s="53" customFormat="1" ht="15.2" hidden="1" customHeight="1">
      <c r="B54" s="52"/>
      <c r="C54" s="49" t="s">
        <v>72</v>
      </c>
      <c r="F54" s="47" t="str">
        <f>E15</f>
        <v xml:space="preserve"> </v>
      </c>
      <c r="I54" s="49" t="s">
        <v>76</v>
      </c>
      <c r="J54" s="50" t="str">
        <f>E21</f>
        <v xml:space="preserve"> </v>
      </c>
      <c r="L54" s="52"/>
    </row>
    <row r="55" spans="2:47" s="53" customFormat="1" ht="15.2" hidden="1" customHeight="1">
      <c r="B55" s="52"/>
      <c r="C55" s="49" t="s">
        <v>75</v>
      </c>
      <c r="F55" s="47" t="str">
        <f>IF(E18="","",E18)</f>
        <v>POHL cz, a.s.</v>
      </c>
      <c r="I55" s="49" t="s">
        <v>78</v>
      </c>
      <c r="J55" s="50" t="str">
        <f>E24</f>
        <v xml:space="preserve"> </v>
      </c>
      <c r="L55" s="52"/>
    </row>
    <row r="56" spans="2:47" s="53" customFormat="1" ht="10.35" hidden="1" customHeight="1">
      <c r="B56" s="52"/>
      <c r="L56" s="52"/>
    </row>
    <row r="57" spans="2:47" s="53" customFormat="1" ht="29.25" hidden="1" customHeight="1">
      <c r="B57" s="52"/>
      <c r="C57" s="123" t="s">
        <v>187</v>
      </c>
      <c r="D57" s="117"/>
      <c r="E57" s="117"/>
      <c r="F57" s="117"/>
      <c r="G57" s="117"/>
      <c r="H57" s="117"/>
      <c r="I57" s="117"/>
      <c r="J57" s="124" t="s">
        <v>188</v>
      </c>
      <c r="K57" s="117"/>
      <c r="L57" s="52"/>
    </row>
    <row r="58" spans="2:47" s="53" customFormat="1" ht="10.35" hidden="1" customHeight="1">
      <c r="B58" s="52"/>
      <c r="L58" s="52"/>
    </row>
    <row r="59" spans="2:47" s="53" customFormat="1" ht="22.9" hidden="1" customHeight="1">
      <c r="B59" s="52"/>
      <c r="C59" s="125" t="s">
        <v>113</v>
      </c>
      <c r="J59" s="88">
        <f>J81</f>
        <v>13002.4</v>
      </c>
      <c r="L59" s="52"/>
      <c r="AU59" s="40" t="s">
        <v>189</v>
      </c>
    </row>
    <row r="60" spans="2:47" s="127" customFormat="1" ht="24.95" hidden="1" customHeight="1">
      <c r="B60" s="126"/>
      <c r="D60" s="128" t="s">
        <v>765</v>
      </c>
      <c r="E60" s="129"/>
      <c r="F60" s="129"/>
      <c r="G60" s="129"/>
      <c r="H60" s="129"/>
      <c r="I60" s="129"/>
      <c r="J60" s="130">
        <f>J82</f>
        <v>13002.4</v>
      </c>
      <c r="L60" s="126"/>
    </row>
    <row r="61" spans="2:47" s="132" customFormat="1" ht="19.899999999999999" hidden="1" customHeight="1">
      <c r="B61" s="131"/>
      <c r="D61" s="133" t="s">
        <v>766</v>
      </c>
      <c r="E61" s="134"/>
      <c r="F61" s="134"/>
      <c r="G61" s="134"/>
      <c r="H61" s="134"/>
      <c r="I61" s="134"/>
      <c r="J61" s="135">
        <f>J83</f>
        <v>13002.4</v>
      </c>
      <c r="L61" s="131"/>
    </row>
    <row r="62" spans="2:47" s="53" customFormat="1" ht="21.75" hidden="1" customHeight="1">
      <c r="B62" s="52"/>
      <c r="L62" s="52"/>
    </row>
    <row r="63" spans="2:47" s="53" customFormat="1" ht="6.95" hidden="1" customHeight="1">
      <c r="B63" s="63"/>
      <c r="C63" s="64"/>
      <c r="D63" s="64"/>
      <c r="E63" s="64"/>
      <c r="F63" s="64"/>
      <c r="G63" s="64"/>
      <c r="H63" s="64"/>
      <c r="I63" s="64"/>
      <c r="J63" s="64"/>
      <c r="K63" s="64"/>
      <c r="L63" s="52"/>
    </row>
    <row r="64" spans="2:47" hidden="1"/>
    <row r="65" spans="2:20" hidden="1"/>
    <row r="66" spans="2:20" hidden="1"/>
    <row r="67" spans="2:20" s="53" customFormat="1" ht="6.95" customHeight="1">
      <c r="B67" s="65"/>
      <c r="C67" s="66"/>
      <c r="D67" s="66"/>
      <c r="E67" s="66"/>
      <c r="F67" s="66"/>
      <c r="G67" s="66"/>
      <c r="H67" s="66"/>
      <c r="I67" s="66"/>
      <c r="J67" s="66"/>
      <c r="K67" s="66"/>
      <c r="L67" s="52"/>
    </row>
    <row r="68" spans="2:20" s="53" customFormat="1" ht="24.95" customHeight="1">
      <c r="B68" s="52"/>
      <c r="C68" s="44" t="s">
        <v>197</v>
      </c>
      <c r="L68" s="52"/>
    </row>
    <row r="69" spans="2:20" s="53" customFormat="1" ht="6.95" customHeight="1">
      <c r="B69" s="52"/>
      <c r="L69" s="52"/>
    </row>
    <row r="70" spans="2:20" s="53" customFormat="1" ht="12" customHeight="1">
      <c r="B70" s="52"/>
      <c r="C70" s="49" t="s">
        <v>64</v>
      </c>
      <c r="L70" s="52"/>
    </row>
    <row r="71" spans="2:20" s="53" customFormat="1" ht="16.5" customHeight="1">
      <c r="B71" s="52"/>
      <c r="E71" s="281" t="str">
        <f>E7</f>
        <v>Stavební úpravy Zahradního domu Teplice - ZL</v>
      </c>
      <c r="F71" s="282"/>
      <c r="G71" s="282"/>
      <c r="H71" s="282"/>
      <c r="L71" s="52"/>
    </row>
    <row r="72" spans="2:20" s="53" customFormat="1" ht="12" customHeight="1">
      <c r="B72" s="52"/>
      <c r="C72" s="49" t="s">
        <v>184</v>
      </c>
      <c r="L72" s="52"/>
    </row>
    <row r="73" spans="2:20" s="53" customFormat="1" ht="16.5" customHeight="1">
      <c r="B73" s="52"/>
      <c r="E73" s="271" t="str">
        <f>E9</f>
        <v>ZL - 20 - elektro doplnění přímotopů</v>
      </c>
      <c r="F73" s="283"/>
      <c r="G73" s="283"/>
      <c r="H73" s="283"/>
      <c r="L73" s="52"/>
    </row>
    <row r="74" spans="2:20" s="53" customFormat="1" ht="6.95" customHeight="1">
      <c r="B74" s="52"/>
      <c r="L74" s="52"/>
    </row>
    <row r="75" spans="2:20" s="53" customFormat="1" ht="12" customHeight="1">
      <c r="B75" s="52"/>
      <c r="C75" s="49" t="s">
        <v>68</v>
      </c>
      <c r="F75" s="47" t="str">
        <f>F12</f>
        <v xml:space="preserve"> </v>
      </c>
      <c r="I75" s="49" t="s">
        <v>70</v>
      </c>
      <c r="J75" s="73" t="str">
        <f>IF(J12="","",J12)</f>
        <v>22. 10. 2021</v>
      </c>
      <c r="L75" s="52"/>
    </row>
    <row r="76" spans="2:20" s="53" customFormat="1" ht="6.95" customHeight="1">
      <c r="B76" s="52"/>
      <c r="L76" s="52"/>
    </row>
    <row r="77" spans="2:20" s="53" customFormat="1" ht="15.2" customHeight="1">
      <c r="B77" s="52"/>
      <c r="C77" s="49" t="s">
        <v>72</v>
      </c>
      <c r="F77" s="47" t="str">
        <f>E15</f>
        <v xml:space="preserve"> </v>
      </c>
      <c r="I77" s="49" t="s">
        <v>76</v>
      </c>
      <c r="J77" s="50" t="str">
        <f>E21</f>
        <v xml:space="preserve"> </v>
      </c>
      <c r="L77" s="52"/>
    </row>
    <row r="78" spans="2:20" s="53" customFormat="1" ht="15.2" customHeight="1">
      <c r="B78" s="52"/>
      <c r="C78" s="49" t="s">
        <v>75</v>
      </c>
      <c r="F78" s="47" t="str">
        <f>IF(E18="","",E18)</f>
        <v>POHL cz, a.s.</v>
      </c>
      <c r="I78" s="49" t="s">
        <v>78</v>
      </c>
      <c r="J78" s="50" t="str">
        <f>E24</f>
        <v xml:space="preserve"> </v>
      </c>
      <c r="L78" s="52"/>
    </row>
    <row r="79" spans="2:20" s="53" customFormat="1" ht="10.35" customHeight="1">
      <c r="B79" s="52"/>
      <c r="L79" s="52"/>
    </row>
    <row r="80" spans="2:20" s="141" customFormat="1" ht="29.25" customHeight="1">
      <c r="B80" s="136"/>
      <c r="C80" s="137" t="s">
        <v>198</v>
      </c>
      <c r="D80" s="138" t="s">
        <v>100</v>
      </c>
      <c r="E80" s="138" t="s">
        <v>96</v>
      </c>
      <c r="F80" s="138" t="s">
        <v>97</v>
      </c>
      <c r="G80" s="138" t="s">
        <v>199</v>
      </c>
      <c r="H80" s="138" t="s">
        <v>200</v>
      </c>
      <c r="I80" s="138" t="s">
        <v>201</v>
      </c>
      <c r="J80" s="139" t="s">
        <v>188</v>
      </c>
      <c r="K80" s="140" t="s">
        <v>202</v>
      </c>
      <c r="L80" s="136"/>
      <c r="M80" s="80" t="s">
        <v>52</v>
      </c>
      <c r="N80" s="81" t="s">
        <v>85</v>
      </c>
      <c r="O80" s="81" t="s">
        <v>203</v>
      </c>
      <c r="P80" s="81" t="s">
        <v>204</v>
      </c>
      <c r="Q80" s="81" t="s">
        <v>205</v>
      </c>
      <c r="R80" s="81" t="s">
        <v>206</v>
      </c>
      <c r="S80" s="81" t="s">
        <v>207</v>
      </c>
      <c r="T80" s="82" t="s">
        <v>208</v>
      </c>
    </row>
    <row r="81" spans="2:65" s="53" customFormat="1" ht="22.9" customHeight="1">
      <c r="B81" s="52"/>
      <c r="C81" s="86" t="s">
        <v>209</v>
      </c>
      <c r="J81" s="142">
        <f>BK81</f>
        <v>13002.4</v>
      </c>
      <c r="L81" s="52"/>
      <c r="M81" s="83"/>
      <c r="N81" s="74"/>
      <c r="O81" s="74"/>
      <c r="P81" s="143">
        <f>P82</f>
        <v>18.560000000000002</v>
      </c>
      <c r="Q81" s="74"/>
      <c r="R81" s="143">
        <f>R82</f>
        <v>0</v>
      </c>
      <c r="S81" s="74"/>
      <c r="T81" s="144">
        <f>T82</f>
        <v>0</v>
      </c>
      <c r="AT81" s="40" t="s">
        <v>114</v>
      </c>
      <c r="AU81" s="40" t="s">
        <v>189</v>
      </c>
      <c r="BK81" s="145">
        <f>BK82</f>
        <v>13002.4</v>
      </c>
    </row>
    <row r="82" spans="2:65" s="147" customFormat="1" ht="25.9" customHeight="1">
      <c r="B82" s="146"/>
      <c r="D82" s="148" t="s">
        <v>114</v>
      </c>
      <c r="E82" s="149" t="s">
        <v>316</v>
      </c>
      <c r="F82" s="149" t="s">
        <v>767</v>
      </c>
      <c r="J82" s="150">
        <f>BK82</f>
        <v>13002.4</v>
      </c>
      <c r="L82" s="146"/>
      <c r="M82" s="151"/>
      <c r="P82" s="152">
        <f>P83</f>
        <v>18.560000000000002</v>
      </c>
      <c r="R82" s="152">
        <f>R83</f>
        <v>0</v>
      </c>
      <c r="T82" s="153">
        <f>T83</f>
        <v>0</v>
      </c>
      <c r="AR82" s="148" t="s">
        <v>213</v>
      </c>
      <c r="AT82" s="154" t="s">
        <v>114</v>
      </c>
      <c r="AU82" s="154" t="s">
        <v>115</v>
      </c>
      <c r="AY82" s="148" t="s">
        <v>212</v>
      </c>
      <c r="BK82" s="155">
        <f>BK83</f>
        <v>13002.4</v>
      </c>
    </row>
    <row r="83" spans="2:65" s="147" customFormat="1" ht="22.9" customHeight="1">
      <c r="B83" s="146"/>
      <c r="D83" s="148" t="s">
        <v>114</v>
      </c>
      <c r="E83" s="156" t="s">
        <v>768</v>
      </c>
      <c r="F83" s="156" t="s">
        <v>769</v>
      </c>
      <c r="J83" s="157">
        <f>BK83</f>
        <v>13002.4</v>
      </c>
      <c r="L83" s="146"/>
      <c r="M83" s="151"/>
      <c r="P83" s="152">
        <f>SUM(P84:P86)</f>
        <v>18.560000000000002</v>
      </c>
      <c r="R83" s="152">
        <f>SUM(R84:R86)</f>
        <v>0</v>
      </c>
      <c r="T83" s="153">
        <f>SUM(T84:T86)</f>
        <v>0</v>
      </c>
      <c r="AR83" s="148" t="s">
        <v>213</v>
      </c>
      <c r="AT83" s="154" t="s">
        <v>114</v>
      </c>
      <c r="AU83" s="154" t="s">
        <v>123</v>
      </c>
      <c r="AY83" s="148" t="s">
        <v>212</v>
      </c>
      <c r="BK83" s="155">
        <f>SUM(BK84:BK86)</f>
        <v>13002.4</v>
      </c>
    </row>
    <row r="84" spans="2:65" s="53" customFormat="1" ht="16.5" customHeight="1">
      <c r="B84" s="158"/>
      <c r="C84" s="159" t="s">
        <v>123</v>
      </c>
      <c r="D84" s="159" t="s">
        <v>215</v>
      </c>
      <c r="E84" s="160" t="s">
        <v>770</v>
      </c>
      <c r="F84" s="161" t="s">
        <v>835</v>
      </c>
      <c r="G84" s="162" t="s">
        <v>836</v>
      </c>
      <c r="H84" s="163">
        <v>2</v>
      </c>
      <c r="I84" s="164">
        <v>1995</v>
      </c>
      <c r="J84" s="164">
        <f>ROUND(I84*H84,2)</f>
        <v>3990</v>
      </c>
      <c r="K84" s="165"/>
      <c r="L84" s="52"/>
      <c r="M84" s="166" t="s">
        <v>52</v>
      </c>
      <c r="N84" s="167" t="s">
        <v>86</v>
      </c>
      <c r="O84" s="168">
        <v>0.92800000000000005</v>
      </c>
      <c r="P84" s="168">
        <f>O84*H84</f>
        <v>1.8560000000000001</v>
      </c>
      <c r="Q84" s="168">
        <v>0</v>
      </c>
      <c r="R84" s="168">
        <f>Q84*H84</f>
        <v>0</v>
      </c>
      <c r="S84" s="168">
        <v>0</v>
      </c>
      <c r="T84" s="169">
        <f>S84*H84</f>
        <v>0</v>
      </c>
      <c r="AR84" s="170" t="s">
        <v>772</v>
      </c>
      <c r="AT84" s="170" t="s">
        <v>215</v>
      </c>
      <c r="AU84" s="170" t="s">
        <v>125</v>
      </c>
      <c r="AY84" s="40" t="s">
        <v>212</v>
      </c>
      <c r="BE84" s="171">
        <f>IF(N84="základní",J84,0)</f>
        <v>3990</v>
      </c>
      <c r="BF84" s="171">
        <f>IF(N84="snížená",J84,0)</f>
        <v>0</v>
      </c>
      <c r="BG84" s="171">
        <f>IF(N84="zákl. přenesená",J84,0)</f>
        <v>0</v>
      </c>
      <c r="BH84" s="171">
        <f>IF(N84="sníž. přenesená",J84,0)</f>
        <v>0</v>
      </c>
      <c r="BI84" s="171">
        <f>IF(N84="nulová",J84,0)</f>
        <v>0</v>
      </c>
      <c r="BJ84" s="40" t="s">
        <v>123</v>
      </c>
      <c r="BK84" s="171">
        <f>ROUND(I84*H84,2)</f>
        <v>3990</v>
      </c>
      <c r="BL84" s="40" t="s">
        <v>772</v>
      </c>
      <c r="BM84" s="170" t="s">
        <v>837</v>
      </c>
    </row>
    <row r="85" spans="2:65" s="53" customFormat="1" ht="16.5" customHeight="1">
      <c r="B85" s="158"/>
      <c r="C85" s="159" t="s">
        <v>125</v>
      </c>
      <c r="D85" s="159" t="s">
        <v>215</v>
      </c>
      <c r="E85" s="160" t="s">
        <v>775</v>
      </c>
      <c r="F85" s="161" t="s">
        <v>826</v>
      </c>
      <c r="G85" s="162" t="s">
        <v>234</v>
      </c>
      <c r="H85" s="163">
        <v>10</v>
      </c>
      <c r="I85" s="164">
        <v>125</v>
      </c>
      <c r="J85" s="164">
        <f>ROUND(I85*H85,2)</f>
        <v>1250</v>
      </c>
      <c r="K85" s="165"/>
      <c r="L85" s="52"/>
      <c r="M85" s="166" t="s">
        <v>52</v>
      </c>
      <c r="N85" s="167" t="s">
        <v>86</v>
      </c>
      <c r="O85" s="168">
        <v>0.92800000000000005</v>
      </c>
      <c r="P85" s="168">
        <f>O85*H85</f>
        <v>9.2800000000000011</v>
      </c>
      <c r="Q85" s="168">
        <v>0</v>
      </c>
      <c r="R85" s="168">
        <f>Q85*H85</f>
        <v>0</v>
      </c>
      <c r="S85" s="168">
        <v>0</v>
      </c>
      <c r="T85" s="169">
        <f>S85*H85</f>
        <v>0</v>
      </c>
      <c r="AR85" s="170" t="s">
        <v>772</v>
      </c>
      <c r="AT85" s="170" t="s">
        <v>215</v>
      </c>
      <c r="AU85" s="170" t="s">
        <v>125</v>
      </c>
      <c r="AY85" s="40" t="s">
        <v>212</v>
      </c>
      <c r="BE85" s="171">
        <f>IF(N85="základní",J85,0)</f>
        <v>1250</v>
      </c>
      <c r="BF85" s="171">
        <f>IF(N85="snížená",J85,0)</f>
        <v>0</v>
      </c>
      <c r="BG85" s="171">
        <f>IF(N85="zákl. přenesená",J85,0)</f>
        <v>0</v>
      </c>
      <c r="BH85" s="171">
        <f>IF(N85="sníž. přenesená",J85,0)</f>
        <v>0</v>
      </c>
      <c r="BI85" s="171">
        <f>IF(N85="nulová",J85,0)</f>
        <v>0</v>
      </c>
      <c r="BJ85" s="40" t="s">
        <v>123</v>
      </c>
      <c r="BK85" s="171">
        <f>ROUND(I85*H85,2)</f>
        <v>1250</v>
      </c>
      <c r="BL85" s="40" t="s">
        <v>772</v>
      </c>
      <c r="BM85" s="170" t="s">
        <v>838</v>
      </c>
    </row>
    <row r="86" spans="2:65" s="53" customFormat="1" ht="16.5" customHeight="1">
      <c r="B86" s="158"/>
      <c r="C86" s="159" t="s">
        <v>213</v>
      </c>
      <c r="D86" s="159" t="s">
        <v>215</v>
      </c>
      <c r="E86" s="160" t="s">
        <v>781</v>
      </c>
      <c r="F86" s="161" t="s">
        <v>782</v>
      </c>
      <c r="G86" s="162" t="s">
        <v>725</v>
      </c>
      <c r="H86" s="163">
        <v>8</v>
      </c>
      <c r="I86" s="164">
        <v>970.3</v>
      </c>
      <c r="J86" s="164">
        <f>ROUND(I86*H86,2)</f>
        <v>7762.4</v>
      </c>
      <c r="K86" s="165"/>
      <c r="L86" s="52"/>
      <c r="M86" s="183" t="s">
        <v>52</v>
      </c>
      <c r="N86" s="184" t="s">
        <v>86</v>
      </c>
      <c r="O86" s="185">
        <v>0.92800000000000005</v>
      </c>
      <c r="P86" s="185">
        <f>O86*H86</f>
        <v>7.4240000000000004</v>
      </c>
      <c r="Q86" s="185">
        <v>0</v>
      </c>
      <c r="R86" s="185">
        <f>Q86*H86</f>
        <v>0</v>
      </c>
      <c r="S86" s="185">
        <v>0</v>
      </c>
      <c r="T86" s="186">
        <f>S86*H86</f>
        <v>0</v>
      </c>
      <c r="AR86" s="170" t="s">
        <v>772</v>
      </c>
      <c r="AT86" s="170" t="s">
        <v>215</v>
      </c>
      <c r="AU86" s="170" t="s">
        <v>125</v>
      </c>
      <c r="AY86" s="40" t="s">
        <v>212</v>
      </c>
      <c r="BE86" s="171">
        <f>IF(N86="základní",J86,0)</f>
        <v>7762.4</v>
      </c>
      <c r="BF86" s="171">
        <f>IF(N86="snížená",J86,0)</f>
        <v>0</v>
      </c>
      <c r="BG86" s="171">
        <f>IF(N86="zákl. přenesená",J86,0)</f>
        <v>0</v>
      </c>
      <c r="BH86" s="171">
        <f>IF(N86="sníž. přenesená",J86,0)</f>
        <v>0</v>
      </c>
      <c r="BI86" s="171">
        <f>IF(N86="nulová",J86,0)</f>
        <v>0</v>
      </c>
      <c r="BJ86" s="40" t="s">
        <v>123</v>
      </c>
      <c r="BK86" s="171">
        <f>ROUND(I86*H86,2)</f>
        <v>7762.4</v>
      </c>
      <c r="BL86" s="40" t="s">
        <v>772</v>
      </c>
      <c r="BM86" s="170" t="s">
        <v>839</v>
      </c>
    </row>
    <row r="87" spans="2:65" s="53" customFormat="1" ht="6.95" customHeight="1">
      <c r="B87" s="63"/>
      <c r="C87" s="64"/>
      <c r="D87" s="64"/>
      <c r="E87" s="64"/>
      <c r="F87" s="64"/>
      <c r="G87" s="64"/>
      <c r="H87" s="64"/>
      <c r="I87" s="64"/>
      <c r="J87" s="64"/>
      <c r="K87" s="64"/>
      <c r="L87" s="52"/>
    </row>
  </sheetData>
  <autoFilter ref="C80:K86"/>
  <mergeCells count="8">
    <mergeCell ref="E71:H71"/>
    <mergeCell ref="E73:H73"/>
    <mergeCell ref="L2:V2"/>
    <mergeCell ref="E7:H7"/>
    <mergeCell ref="E9:H9"/>
    <mergeCell ref="E27:H27"/>
    <mergeCell ref="E48:H48"/>
    <mergeCell ref="E50:H50"/>
  </mergeCells>
  <pageMargins left="0.39374999999999999" right="0.39374999999999999" top="0.39374999999999999" bottom="0.39374999999999999" header="0" footer="0"/>
  <pageSetup paperSize="9" scale="81" fitToHeight="100" orientation="portrait" blackAndWhite="1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22</vt:i4>
      </vt:variant>
      <vt:variant>
        <vt:lpstr>Pojmenované oblasti</vt:lpstr>
      </vt:variant>
      <vt:variant>
        <vt:i4>43</vt:i4>
      </vt:variant>
    </vt:vector>
  </HeadingPairs>
  <TitlesOfParts>
    <vt:vector size="65" baseType="lpstr">
      <vt:lpstr>ZL-001</vt:lpstr>
      <vt:lpstr>Rekapitulace stavby</vt:lpstr>
      <vt:lpstr>ZL - 01 - Nová stěna na W...</vt:lpstr>
      <vt:lpstr>ZL - 02 - voda ve sklepě</vt:lpstr>
      <vt:lpstr>ZL - 03 - Doplnění vývodů...</vt:lpstr>
      <vt:lpstr>ZL - 04 - Výměna dveřního...</vt:lpstr>
      <vt:lpstr>ZL - 05 - přesun akumulač...</vt:lpstr>
      <vt:lpstr>ZL - 06 - Zazdívka původn...</vt:lpstr>
      <vt:lpstr>ZL - 07 - Demontáž podpůr...</vt:lpstr>
      <vt:lpstr>ZL - 08 - Rozdíl v ceně b...</vt:lpstr>
      <vt:lpstr>ZL - 09 - Výkopy pro výta...</vt:lpstr>
      <vt:lpstr>ZL - 10 - Doplnění pískov...</vt:lpstr>
      <vt:lpstr>ZL - 11 - protiprachová o...</vt:lpstr>
      <vt:lpstr>ZL - 12 - změna podlahy -...</vt:lpstr>
      <vt:lpstr>ZL - 13 - výtahová šachta</vt:lpstr>
      <vt:lpstr>ZL - 14 - slaboproud</vt:lpstr>
      <vt:lpstr>ZL - 15 - elektroinstalac...</vt:lpstr>
      <vt:lpstr>ZL - 16 - změna sanitární...</vt:lpstr>
      <vt:lpstr>ZL - 17 - design výtahu</vt:lpstr>
      <vt:lpstr>ZL - 18 - elektro přívody...</vt:lpstr>
      <vt:lpstr>ZL - 19 - elektro chráníč...</vt:lpstr>
      <vt:lpstr>ZL - 20 - elektro doplněn...</vt:lpstr>
      <vt:lpstr>'Rekapitulace stavby'!Názvy_tisku</vt:lpstr>
      <vt:lpstr>'ZL - 01 - Nová stěna na W...'!Názvy_tisku</vt:lpstr>
      <vt:lpstr>'ZL - 02 - voda ve sklepě'!Názvy_tisku</vt:lpstr>
      <vt:lpstr>'ZL - 03 - Doplnění vývodů...'!Názvy_tisku</vt:lpstr>
      <vt:lpstr>'ZL - 04 - Výměna dveřního...'!Názvy_tisku</vt:lpstr>
      <vt:lpstr>'ZL - 05 - přesun akumulač...'!Názvy_tisku</vt:lpstr>
      <vt:lpstr>'ZL - 06 - Zazdívka původn...'!Názvy_tisku</vt:lpstr>
      <vt:lpstr>'ZL - 07 - Demontáž podpůr...'!Názvy_tisku</vt:lpstr>
      <vt:lpstr>'ZL - 08 - Rozdíl v ceně b...'!Názvy_tisku</vt:lpstr>
      <vt:lpstr>'ZL - 09 - Výkopy pro výta...'!Názvy_tisku</vt:lpstr>
      <vt:lpstr>'ZL - 10 - Doplnění pískov...'!Názvy_tisku</vt:lpstr>
      <vt:lpstr>'ZL - 11 - protiprachová o...'!Názvy_tisku</vt:lpstr>
      <vt:lpstr>'ZL - 12 - změna podlahy -...'!Názvy_tisku</vt:lpstr>
      <vt:lpstr>'ZL - 13 - výtahová šachta'!Názvy_tisku</vt:lpstr>
      <vt:lpstr>'ZL - 14 - slaboproud'!Názvy_tisku</vt:lpstr>
      <vt:lpstr>'ZL - 15 - elektroinstalac...'!Názvy_tisku</vt:lpstr>
      <vt:lpstr>'ZL - 16 - změna sanitární...'!Názvy_tisku</vt:lpstr>
      <vt:lpstr>'ZL - 17 - design výtahu'!Názvy_tisku</vt:lpstr>
      <vt:lpstr>'ZL - 18 - elektro přívody...'!Názvy_tisku</vt:lpstr>
      <vt:lpstr>'ZL - 19 - elektro chráníč...'!Názvy_tisku</vt:lpstr>
      <vt:lpstr>'ZL - 20 - elektro doplněn...'!Názvy_tisku</vt:lpstr>
      <vt:lpstr>'Rekapitulace stavby'!Oblast_tisku</vt:lpstr>
      <vt:lpstr>'ZL - 01 - Nová stěna na W...'!Oblast_tisku</vt:lpstr>
      <vt:lpstr>'ZL - 02 - voda ve sklepě'!Oblast_tisku</vt:lpstr>
      <vt:lpstr>'ZL - 03 - Doplnění vývodů...'!Oblast_tisku</vt:lpstr>
      <vt:lpstr>'ZL - 04 - Výměna dveřního...'!Oblast_tisku</vt:lpstr>
      <vt:lpstr>'ZL - 05 - přesun akumulač...'!Oblast_tisku</vt:lpstr>
      <vt:lpstr>'ZL - 06 - Zazdívka původn...'!Oblast_tisku</vt:lpstr>
      <vt:lpstr>'ZL - 07 - Demontáž podpůr...'!Oblast_tisku</vt:lpstr>
      <vt:lpstr>'ZL - 08 - Rozdíl v ceně b...'!Oblast_tisku</vt:lpstr>
      <vt:lpstr>'ZL - 09 - Výkopy pro výta...'!Oblast_tisku</vt:lpstr>
      <vt:lpstr>'ZL - 10 - Doplnění pískov...'!Oblast_tisku</vt:lpstr>
      <vt:lpstr>'ZL - 11 - protiprachová o...'!Oblast_tisku</vt:lpstr>
      <vt:lpstr>'ZL - 12 - změna podlahy -...'!Oblast_tisku</vt:lpstr>
      <vt:lpstr>'ZL - 13 - výtahová šachta'!Oblast_tisku</vt:lpstr>
      <vt:lpstr>'ZL - 14 - slaboproud'!Oblast_tisku</vt:lpstr>
      <vt:lpstr>'ZL - 15 - elektroinstalac...'!Oblast_tisku</vt:lpstr>
      <vt:lpstr>'ZL - 16 - změna sanitární...'!Oblast_tisku</vt:lpstr>
      <vt:lpstr>'ZL - 17 - design výtahu'!Oblast_tisku</vt:lpstr>
      <vt:lpstr>'ZL - 18 - elektro přívody...'!Oblast_tisku</vt:lpstr>
      <vt:lpstr>'ZL - 19 - elektro chráníč...'!Oblast_tisku</vt:lpstr>
      <vt:lpstr>'ZL - 20 - elektro doplněn...'!Oblast_tisku</vt:lpstr>
      <vt:lpstr>'ZL-001'!Oblast_tisku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2023-03-06T14:17:28Z</dcterms:created>
  <dcterms:modified xsi:type="dcterms:W3CDTF">2023-03-06T14:18:03Z</dcterms:modified>
</cp:coreProperties>
</file>