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brezinap\Desktop\MUZEUM LOUTEK\DODATEK_č. 2\PODKLADY gruber\"/>
    </mc:Choice>
  </mc:AlternateContent>
  <xr:revisionPtr revIDLastSave="0" documentId="13_ncr:1_{007E8ADE-4F96-4B7E-A858-84669DE8D6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tavba" sheetId="1" r:id="rId1"/>
    <sheet name="VzorPolozky" sheetId="10" state="hidden" r:id="rId2"/>
    <sheet name="ZL ZL č. 023 Pol" sheetId="12" r:id="rId3"/>
  </sheets>
  <externalReferences>
    <externalReference r:id="rId4"/>
  </externalReferences>
  <definedNames>
    <definedName name="CelkemDPHVypocet" localSheetId="0">Stavba!$H$42</definedName>
    <definedName name="CenaCelkem">Stavba!$G$29</definedName>
    <definedName name="CenaCelkemBezDPH">Stavba!$G$28</definedName>
    <definedName name="CenaCelkemVypocet" localSheetId="0">Stavba!$I$42</definedName>
    <definedName name="cisloobjektu">Stavba!$D$3</definedName>
    <definedName name="CisloRozpoctu">'[1]Krycí list'!$C$2</definedName>
    <definedName name="CisloStavby" localSheetId="0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0">Stavba!$I$12</definedName>
    <definedName name="dmisto">Stavba!$E$13:$G$13</definedName>
    <definedName name="DPHSni">Stavba!$G$24</definedName>
    <definedName name="DPHZakl">Stavba!$G$26</definedName>
    <definedName name="dpsc" localSheetId="0">Stavba!$D$13</definedName>
    <definedName name="IČO" localSheetId="0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0">Stavba!$E$2</definedName>
    <definedName name="nazevstavby">'[1]Krycí list'!$C$7</definedName>
    <definedName name="NazevStavebnihoRozpoctu">Stavba!$E$4</definedName>
    <definedName name="_xlnm.Print_Titles" localSheetId="2">'ZL ZL č. 023 Pol'!$1:$7</definedName>
    <definedName name="oadresa">Stavba!$D$6</definedName>
    <definedName name="Objednatel" localSheetId="0">Stavba!$D$5</definedName>
    <definedName name="Objekt" localSheetId="0">Stavba!$B$38</definedName>
    <definedName name="_xlnm.Print_Area" localSheetId="0">Stavba!$A$1:$J$50</definedName>
    <definedName name="_xlnm.Print_Area" localSheetId="2">'ZL ZL č. 023 Pol'!$A$1:$X$11</definedName>
    <definedName name="odic" localSheetId="0">Stavba!$I$6</definedName>
    <definedName name="oico" localSheetId="0">Stavba!$I$5</definedName>
    <definedName name="omisto" localSheetId="0">Stavba!$E$7</definedName>
    <definedName name="onazev" localSheetId="0">Stavba!$D$6</definedName>
    <definedName name="opsc" localSheetId="0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0">Stavba!$E$23</definedName>
    <definedName name="SazbaDPH1">'[1]Krycí list'!$C$30</definedName>
    <definedName name="SazbaDPH2" localSheetId="0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0" hidden="1">Stavba!$A:$A</definedName>
    <definedName name="Z_B7E7C763_C459_487D_8ABA_5CFDDFBD5A84_.wvu.PrintArea" localSheetId="0" hidden="1">Stavba!$B$1:$J$36</definedName>
    <definedName name="ZakladDPHSni">Stavba!$G$23</definedName>
    <definedName name="ZakladDPHSniVypocet" localSheetId="0">Stavba!$F$42</definedName>
    <definedName name="ZakladDPHZakl">Stavba!$G$25</definedName>
    <definedName name="ZakladDPHZaklVypocet" localSheetId="0">Stavba!$G$42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8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2" l="1"/>
  <c r="G8" i="12" s="1"/>
  <c r="I9" i="12"/>
  <c r="I8" i="12" s="1"/>
  <c r="K9" i="12"/>
  <c r="K8" i="12" s="1"/>
  <c r="O9" i="12"/>
  <c r="O8" i="12" s="1"/>
  <c r="Q9" i="12"/>
  <c r="Q8" i="12" s="1"/>
  <c r="V9" i="12"/>
  <c r="V8" i="12" s="1"/>
  <c r="AE11" i="12"/>
  <c r="F40" i="1" s="1"/>
  <c r="I20" i="1"/>
  <c r="I19" i="1"/>
  <c r="I18" i="1"/>
  <c r="I17" i="1"/>
  <c r="AF11" i="12" l="1"/>
  <c r="G41" i="1" s="1"/>
  <c r="F39" i="1"/>
  <c r="F42" i="1" s="1"/>
  <c r="G23" i="1" s="1"/>
  <c r="F41" i="1"/>
  <c r="I49" i="1"/>
  <c r="G11" i="12"/>
  <c r="M9" i="12"/>
  <c r="M8" i="12" s="1"/>
  <c r="J28" i="1"/>
  <c r="J26" i="1"/>
  <c r="G38" i="1"/>
  <c r="F38" i="1"/>
  <c r="J23" i="1"/>
  <c r="J24" i="1"/>
  <c r="J25" i="1"/>
  <c r="J27" i="1"/>
  <c r="E24" i="1"/>
  <c r="E26" i="1"/>
  <c r="G39" i="1" l="1"/>
  <c r="G40" i="1"/>
  <c r="H40" i="1" s="1"/>
  <c r="I40" i="1" s="1"/>
  <c r="H41" i="1"/>
  <c r="I41" i="1" s="1"/>
  <c r="G42" i="1"/>
  <c r="H39" i="1"/>
  <c r="I16" i="1"/>
  <c r="I21" i="1" s="1"/>
  <c r="I50" i="1"/>
  <c r="J49" i="1" s="1"/>
  <c r="J50" i="1" s="1"/>
  <c r="A23" i="1"/>
  <c r="I39" i="1" l="1"/>
  <c r="I42" i="1" s="1"/>
  <c r="H42" i="1"/>
  <c r="G25" i="1"/>
  <c r="A25" i="1" s="1"/>
  <c r="G28" i="1"/>
  <c r="G24" i="1"/>
  <c r="A24" i="1"/>
  <c r="A26" i="1" l="1"/>
  <c r="G26" i="1"/>
  <c r="A27" i="1"/>
  <c r="G29" i="1" s="1"/>
  <c r="G27" i="1" s="1"/>
  <c r="J41" i="1"/>
  <c r="J39" i="1"/>
  <c r="J42" i="1" s="1"/>
  <c r="J40" i="1"/>
  <c r="A2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00000000-0006-0000-00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0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0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0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 xr:uid="{00000000-0006-0000-00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00000000-0006-0000-0000-000006000000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Březina Petr</author>
  </authors>
  <commentList>
    <comment ref="S6" authorId="0" shapeId="0" xr:uid="{00000000-0006-0000-0200-000001000000}">
      <text>
        <r>
          <rPr>
            <sz val="8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200-000002000000}">
      <text>
        <r>
          <rPr>
            <sz val="8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<sst xmlns="http://schemas.openxmlformats.org/spreadsheetml/2006/main" count="143" uniqueCount="105">
  <si>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</si>
  <si>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</si>
  <si>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</si>
  <si>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</si>
  <si>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</si>
  <si>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</si>
  <si>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</si>
  <si>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</si>
  <si>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</si>
  <si>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</si>
  <si>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</si>
  <si>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</si>
  <si>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</si>
  <si>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</si>
  <si>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</si>
  <si>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</si>
  <si>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</si>
  <si>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</si>
  <si>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</si>
  <si>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</si>
  <si>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</si>
  <si>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</si>
  <si>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</si>
  <si>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</si>
  <si>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</si>
  <si>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</si>
  <si>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</si>
  <si>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</si>
  <si>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</si>
  <si>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</si>
  <si>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</si>
  <si>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</si>
  <si>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</si>
  <si>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</si>
  <si>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</si>
  <si>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</si>
  <si>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</si>
  <si>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</si>
  <si>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</si>
  <si>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</si>
  <si>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IČO:</t>
  </si>
  <si>
    <t>ZL č. 032</t>
  </si>
  <si>
    <t>AV</t>
  </si>
  <si>
    <t>ZL</t>
  </si>
  <si>
    <t>ZMĚNOVÉ LISTY</t>
  </si>
  <si>
    <t>Objekt:</t>
  </si>
  <si>
    <t>Rozpočet:</t>
  </si>
  <si>
    <t>U4840_ZL</t>
  </si>
  <si>
    <t>MZM Brno - stálá expozice - loutkářské umění a tradiční kultura na Moravě v zrcadle času</t>
  </si>
  <si>
    <t>Moravské zemské muzeum</t>
  </si>
  <si>
    <t>Zelný trh 299/6</t>
  </si>
  <si>
    <t>Brno-Brno-město</t>
  </si>
  <si>
    <t>60200</t>
  </si>
  <si>
    <t>00094862</t>
  </si>
  <si>
    <t>CZ00094862</t>
  </si>
  <si>
    <t>UNISTAV CONSTRUCTION a.s.</t>
  </si>
  <si>
    <t>Příkop 838/6</t>
  </si>
  <si>
    <t>Brno</t>
  </si>
  <si>
    <t>03902447</t>
  </si>
  <si>
    <t>CZ03902447</t>
  </si>
  <si>
    <t>Stavba</t>
  </si>
  <si>
    <t>Celkem za stavbu</t>
  </si>
  <si>
    <t>CZK</t>
  </si>
  <si>
    <t>Rekapitulace dílů</t>
  </si>
  <si>
    <t>Typ dílu</t>
  </si>
  <si>
    <t>_1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</si>
  <si>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</si>
  <si>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</si>
  <si>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</si>
  <si>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</si>
  <si>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</si>
  <si>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</si>
  <si>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</si>
  <si>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</si>
  <si>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</si>
  <si>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</si>
  <si>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</si>
  <si>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</si>
  <si>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</si>
  <si>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</si>
  <si>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</si>
  <si>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</si>
  <si>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</si>
  <si>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</si>
  <si>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</si>
  <si>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</si>
  <si>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</si>
  <si>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</si>
  <si>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</si>
  <si>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</si>
  <si>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</si>
  <si>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</si>
  <si>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</si>
  <si>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Díl:</t>
  </si>
  <si>
    <t>DIL</t>
  </si>
  <si>
    <t>3</t>
  </si>
  <si>
    <t>Vlastní</t>
  </si>
  <si>
    <t>Indiv</t>
  </si>
  <si>
    <t>Práce</t>
  </si>
  <si>
    <t>POL1_</t>
  </si>
  <si>
    <t>SUM</t>
  </si>
  <si>
    <t>ZL č. 023</t>
  </si>
  <si>
    <t>Těsnění vitrín</t>
  </si>
  <si>
    <t>Doplnění těsnění do vitrín, zajištění prachotěsnosti</t>
  </si>
  <si>
    <t>bm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</si>
</sst>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8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color indexed="81"/>
      <name val="Tahoma"/>
      <family val="2"/>
      <charset val="238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D6E1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DBDBDB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0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4" fontId="0" fillId="0" borderId="1" xfId="0" applyNumberFormat="1" applyBorder="1"/>
    <xf numFmtId="49" fontId="8" fillId="0" borderId="6" xfId="0" applyNumberFormat="1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indent="1"/>
    </xf>
    <xf numFmtId="0" fontId="0" fillId="2" borderId="0" xfId="0" applyFill="1" applyAlignment="1">
      <alignment wrapText="1"/>
    </xf>
    <xf numFmtId="49" fontId="6" fillId="2" borderId="0" xfId="0" applyNumberFormat="1" applyFont="1" applyFill="1" applyAlignment="1">
      <alignment horizontal="left" vertical="center" wrapText="1"/>
    </xf>
    <xf numFmtId="0" fontId="0" fillId="2" borderId="1" xfId="0" applyFill="1" applyBorder="1" applyAlignment="1">
      <alignment horizontal="left" vertical="center" indent="1"/>
    </xf>
    <xf numFmtId="49" fontId="8" fillId="2" borderId="0" xfId="0" applyNumberFormat="1" applyFont="1" applyFill="1" applyAlignment="1">
      <alignment horizontal="left" vertical="center" wrapText="1"/>
    </xf>
    <xf numFmtId="0" fontId="0" fillId="2" borderId="9" xfId="0" applyFill="1" applyBorder="1" applyAlignment="1">
      <alignment horizontal="left" vertical="center" indent="1"/>
    </xf>
    <xf numFmtId="0" fontId="0" fillId="2" borderId="6" xfId="0" applyFill="1" applyBorder="1" applyAlignment="1">
      <alignment wrapText="1"/>
    </xf>
    <xf numFmtId="49" fontId="8" fillId="2" borderId="6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/>
    </xf>
    <xf numFmtId="49" fontId="8" fillId="3" borderId="6" xfId="0" applyNumberFormat="1" applyFont="1" applyFill="1" applyBorder="1" applyAlignment="1" applyProtection="1">
      <alignment horizontal="left" vertical="center" wrapText="1"/>
      <protection locked="0"/>
    </xf>
    <xf numFmtId="49" fontId="8" fillId="3" borderId="0" xfId="0" applyNumberFormat="1" applyFont="1" applyFill="1" applyAlignment="1" applyProtection="1">
      <alignment horizontal="left" vertical="center"/>
      <protection locked="0"/>
    </xf>
    <xf numFmtId="4" fontId="0" fillId="0" borderId="0" xfId="0" applyNumberFormat="1"/>
    <xf numFmtId="3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4" borderId="28" xfId="0" applyNumberFormat="1" applyFont="1" applyFill="1" applyBorder="1" applyAlignment="1">
      <alignment vertical="center"/>
    </xf>
    <xf numFmtId="4" fontId="7" fillId="4" borderId="29" xfId="0" applyNumberFormat="1" applyFont="1" applyFill="1" applyBorder="1" applyAlignment="1">
      <alignment vertical="center" wrapText="1"/>
    </xf>
    <xf numFmtId="4" fontId="10" fillId="4" borderId="30" xfId="0" applyNumberFormat="1" applyFont="1" applyFill="1" applyBorder="1" applyAlignment="1">
      <alignment horizontal="center" vertical="center" wrapText="1" shrinkToFit="1"/>
    </xf>
    <xf numFmtId="4" fontId="7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3" fillId="0" borderId="33" xfId="0" applyNumberFormat="1" applyFont="1" applyBorder="1" applyAlignment="1">
      <alignment horizontal="right" vertical="center" wrapText="1" shrinkToFit="1"/>
    </xf>
    <xf numFmtId="4" fontId="3" fillId="0" borderId="33" xfId="0" applyNumberFormat="1" applyFont="1" applyBorder="1" applyAlignment="1">
      <alignment horizontal="right"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8" fillId="0" borderId="31" xfId="0" applyNumberFormat="1" applyFont="1" applyBorder="1" applyAlignment="1">
      <alignment vertical="center"/>
    </xf>
    <xf numFmtId="4" fontId="8" fillId="0" borderId="33" xfId="0" applyNumberFormat="1" applyFont="1" applyBorder="1" applyAlignment="1">
      <alignment vertical="center" wrapText="1" shrinkToFit="1"/>
    </xf>
    <xf numFmtId="4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3" xfId="0" applyNumberFormat="1" applyBorder="1" applyAlignment="1">
      <alignment vertical="center" wrapText="1" shrinkToFit="1"/>
    </xf>
    <xf numFmtId="4" fontId="0" fillId="2" borderId="37" xfId="0" applyNumberFormat="1" applyFill="1" applyBorder="1" applyAlignment="1">
      <alignment vertical="center" wrapText="1" shrinkToFit="1"/>
    </xf>
    <xf numFmtId="4" fontId="0" fillId="2" borderId="37" xfId="0" applyNumberFormat="1" applyFill="1" applyBorder="1" applyAlignment="1">
      <alignment vertical="center" shrinkToFit="1"/>
    </xf>
    <xf numFmtId="3" fontId="0" fillId="2" borderId="37" xfId="0" applyNumberFormat="1" applyFill="1" applyBorder="1" applyAlignment="1">
      <alignment vertical="center"/>
    </xf>
    <xf numFmtId="0" fontId="4" fillId="2" borderId="11" xfId="0" applyFont="1" applyFill="1" applyBorder="1" applyAlignment="1">
      <alignment horizontal="left" vertical="center" indent="1"/>
    </xf>
    <xf numFmtId="0" fontId="5" fillId="2" borderId="7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4" fontId="4" fillId="2" borderId="7" xfId="0" applyNumberFormat="1" applyFont="1" applyFill="1" applyBorder="1" applyAlignment="1">
      <alignment horizontal="left" vertical="center"/>
    </xf>
    <xf numFmtId="49" fontId="0" fillId="2" borderId="13" xfId="0" applyNumberFormat="1" applyFill="1" applyBorder="1" applyAlignment="1">
      <alignment horizontal="left" vertical="center"/>
    </xf>
    <xf numFmtId="0" fontId="0" fillId="2" borderId="7" xfId="0" applyFill="1" applyBorder="1" applyAlignment="1">
      <alignment wrapText="1"/>
    </xf>
    <xf numFmtId="0" fontId="0" fillId="2" borderId="7" xfId="0" applyFill="1" applyBorder="1"/>
    <xf numFmtId="49" fontId="8" fillId="2" borderId="13" xfId="0" applyNumberFormat="1" applyFont="1" applyFill="1" applyBorder="1" applyAlignment="1">
      <alignment horizontal="left" vertical="center"/>
    </xf>
    <xf numFmtId="0" fontId="6" fillId="0" borderId="0" xfId="0" applyFont="1"/>
    <xf numFmtId="49" fontId="0" fillId="0" borderId="0" xfId="0" applyNumberForma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5" fillId="4" borderId="28" xfId="0" applyFont="1" applyFill="1" applyBorder="1" applyAlignment="1">
      <alignment horizontal="center" vertical="center" wrapText="1"/>
    </xf>
    <xf numFmtId="0" fontId="15" fillId="4" borderId="29" xfId="0" applyFont="1" applyFill="1" applyBorder="1" applyAlignment="1">
      <alignment horizontal="center" vertical="center" wrapText="1"/>
    </xf>
    <xf numFmtId="0" fontId="15" fillId="4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vertical="center"/>
    </xf>
    <xf numFmtId="0" fontId="7" fillId="2" borderId="34" xfId="0" applyFont="1" applyFill="1" applyBorder="1" applyAlignment="1">
      <alignment vertical="center"/>
    </xf>
    <xf numFmtId="0" fontId="7" fillId="2" borderId="34" xfId="0" applyFont="1" applyFill="1" applyBorder="1" applyAlignment="1">
      <alignment vertical="center" wrapText="1"/>
    </xf>
    <xf numFmtId="0" fontId="7" fillId="2" borderId="35" xfId="0" applyFont="1" applyFill="1" applyBorder="1" applyAlignment="1">
      <alignment vertical="center" wrapText="1"/>
    </xf>
    <xf numFmtId="4" fontId="7" fillId="2" borderId="37" xfId="0" applyNumberFormat="1" applyFont="1" applyFill="1" applyBorder="1" applyAlignment="1">
      <alignment vertical="center"/>
    </xf>
    <xf numFmtId="3" fontId="7" fillId="0" borderId="33" xfId="0" applyNumberFormat="1" applyFont="1" applyBorder="1" applyAlignment="1">
      <alignment vertical="center"/>
    </xf>
    <xf numFmtId="3" fontId="7" fillId="2" borderId="37" xfId="0" applyNumberFormat="1" applyFont="1" applyFill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2" borderId="37" xfId="0" applyNumberFormat="1" applyFont="1" applyFill="1" applyBorder="1" applyAlignment="1">
      <alignment horizontal="center" vertical="center"/>
    </xf>
    <xf numFmtId="49" fontId="0" fillId="0" borderId="1" xfId="0" applyNumberFormat="1" applyBorder="1"/>
    <xf numFmtId="0" fontId="0" fillId="0" borderId="21" xfId="0" applyFont="1" applyBorder="1" applyAlignment="1">
      <alignment vertical="center"/>
    </xf>
    <xf numFmtId="0" fontId="0" fillId="2" borderId="21" xfId="0" applyFont="1" applyFill="1" applyBorder="1" applyAlignment="1">
      <alignment vertical="center"/>
    </xf>
    <xf numFmtId="49" fontId="0" fillId="2" borderId="12" xfId="0" applyNumberFormat="1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7" fillId="0" borderId="0" xfId="0" applyFont="1"/>
    <xf numFmtId="16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8" fillId="2" borderId="15" xfId="0" applyFont="1" applyFill="1" applyBorder="1" applyAlignment="1">
      <alignment vertical="top"/>
    </xf>
    <xf numFmtId="49" fontId="8" fillId="2" borderId="12" xfId="0" applyNumberFormat="1" applyFont="1" applyFill="1" applyBorder="1" applyAlignment="1">
      <alignment vertical="top"/>
    </xf>
    <xf numFmtId="0" fontId="8" fillId="2" borderId="12" xfId="0" applyFont="1" applyFill="1" applyBorder="1" applyAlignment="1">
      <alignment horizontal="center" vertical="top"/>
    </xf>
    <xf numFmtId="0" fontId="8" fillId="2" borderId="12" xfId="0" applyFont="1" applyFill="1" applyBorder="1" applyAlignment="1">
      <alignment vertical="top"/>
    </xf>
    <xf numFmtId="4" fontId="17" fillId="0" borderId="0" xfId="0" applyNumberFormat="1" applyFont="1" applyBorder="1" applyAlignment="1">
      <alignment vertical="top" shrinkToFit="1"/>
    </xf>
    <xf numFmtId="4" fontId="17" fillId="3" borderId="0" xfId="0" applyNumberFormat="1" applyFont="1" applyFill="1" applyBorder="1" applyAlignment="1" applyProtection="1">
      <alignment vertical="top" shrinkToFit="1"/>
      <protection locked="0"/>
    </xf>
    <xf numFmtId="4" fontId="8" fillId="2" borderId="0" xfId="0" applyNumberFormat="1" applyFont="1" applyFill="1" applyBorder="1" applyAlignment="1">
      <alignment vertical="top" shrinkToFit="1"/>
    </xf>
    <xf numFmtId="0" fontId="8" fillId="2" borderId="27" xfId="0" applyFont="1" applyFill="1" applyBorder="1" applyAlignment="1">
      <alignment vertical="top"/>
    </xf>
    <xf numFmtId="49" fontId="8" fillId="2" borderId="18" xfId="0" applyNumberFormat="1" applyFont="1" applyFill="1" applyBorder="1" applyAlignment="1">
      <alignment vertical="top"/>
    </xf>
    <xf numFmtId="0" fontId="8" fillId="2" borderId="18" xfId="0" applyFont="1" applyFill="1" applyBorder="1" applyAlignment="1">
      <alignment horizontal="center" vertical="top" shrinkToFit="1"/>
    </xf>
    <xf numFmtId="164" fontId="8" fillId="2" borderId="18" xfId="0" applyNumberFormat="1" applyFont="1" applyFill="1" applyBorder="1" applyAlignment="1">
      <alignment vertical="top" shrinkToFit="1"/>
    </xf>
    <xf numFmtId="4" fontId="8" fillId="2" borderId="18" xfId="0" applyNumberFormat="1" applyFont="1" applyFill="1" applyBorder="1" applyAlignment="1">
      <alignment vertical="top" shrinkToFit="1"/>
    </xf>
    <xf numFmtId="4" fontId="8" fillId="2" borderId="38" xfId="0" applyNumberFormat="1" applyFont="1" applyFill="1" applyBorder="1" applyAlignment="1">
      <alignment vertical="top" shrinkToFit="1"/>
    </xf>
    <xf numFmtId="0" fontId="17" fillId="0" borderId="39" xfId="0" applyFont="1" applyBorder="1" applyAlignment="1">
      <alignment vertical="top"/>
    </xf>
    <xf numFmtId="49" fontId="17" fillId="0" borderId="40" xfId="0" applyNumberFormat="1" applyFont="1" applyBorder="1" applyAlignment="1">
      <alignment vertical="top"/>
    </xf>
    <xf numFmtId="0" fontId="17" fillId="0" borderId="40" xfId="0" applyFont="1" applyBorder="1" applyAlignment="1">
      <alignment horizontal="center" vertical="top" shrinkToFit="1"/>
    </xf>
    <xf numFmtId="164" fontId="17" fillId="0" borderId="40" xfId="0" applyNumberFormat="1" applyFont="1" applyBorder="1" applyAlignment="1">
      <alignment vertical="top" shrinkToFit="1"/>
    </xf>
    <xf numFmtId="4" fontId="17" fillId="3" borderId="40" xfId="0" applyNumberFormat="1" applyFont="1" applyFill="1" applyBorder="1" applyAlignment="1" applyProtection="1">
      <alignment vertical="top" shrinkToFit="1"/>
      <protection locked="0"/>
    </xf>
    <xf numFmtId="4" fontId="17" fillId="0" borderId="41" xfId="0" applyNumberFormat="1" applyFont="1" applyBorder="1" applyAlignment="1">
      <alignment vertical="top" shrinkToFit="1"/>
    </xf>
    <xf numFmtId="4" fontId="8" fillId="2" borderId="22" xfId="0" applyNumberFormat="1" applyFont="1" applyFill="1" applyBorder="1" applyAlignment="1">
      <alignment vertical="top"/>
    </xf>
    <xf numFmtId="49" fontId="17" fillId="0" borderId="40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2" borderId="12" xfId="0" applyNumberFormat="1" applyFont="1" applyFill="1" applyBorder="1" applyAlignment="1">
      <alignment horizontal="left" vertical="top" wrapText="1"/>
    </xf>
    <xf numFmtId="4" fontId="0" fillId="0" borderId="32" xfId="0" applyNumberFormat="1" applyBorder="1" applyAlignment="1">
      <alignment vertical="center" wrapText="1"/>
    </xf>
    <xf numFmtId="4" fontId="8" fillId="0" borderId="32" xfId="0" applyNumberFormat="1" applyFont="1" applyBorder="1" applyAlignment="1">
      <alignment vertical="center" wrapText="1"/>
    </xf>
    <xf numFmtId="4" fontId="0" fillId="2" borderId="34" xfId="0" applyNumberFormat="1" applyFill="1" applyBorder="1" applyAlignment="1">
      <alignment vertical="center"/>
    </xf>
    <xf numFmtId="4" fontId="0" fillId="2" borderId="35" xfId="0" applyNumberFormat="1" applyFill="1" applyBorder="1" applyAlignment="1">
      <alignment vertical="center"/>
    </xf>
    <xf numFmtId="4" fontId="0" fillId="2" borderId="36" xfId="0" applyNumberFormat="1" applyFill="1" applyBorder="1" applyAlignment="1">
      <alignment vertical="center"/>
    </xf>
    <xf numFmtId="49" fontId="7" fillId="0" borderId="32" xfId="0" applyNumberFormat="1" applyFont="1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2" borderId="7" xfId="0" applyNumberFormat="1" applyFont="1" applyFill="1" applyBorder="1" applyAlignment="1">
      <alignment horizontal="right" vertical="center"/>
    </xf>
    <xf numFmtId="2" fontId="12" fillId="2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8" fillId="3" borderId="0" xfId="0" applyNumberFormat="1" applyFont="1" applyFill="1" applyAlignment="1" applyProtection="1">
      <alignment horizontal="left" vertical="center"/>
      <protection locked="0"/>
    </xf>
    <xf numFmtId="49" fontId="8" fillId="2" borderId="6" xfId="0" applyNumberFormat="1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49" fontId="8" fillId="3" borderId="6" xfId="0" applyNumberFormat="1" applyFont="1" applyFill="1" applyBorder="1" applyAlignment="1" applyProtection="1">
      <alignment horizontal="left" vertical="center"/>
      <protection locked="0"/>
    </xf>
    <xf numFmtId="49" fontId="0" fillId="3" borderId="6" xfId="0" applyNumberFormat="1" applyFill="1" applyBorder="1" applyAlignment="1" applyProtection="1">
      <alignment horizontal="left" vertical="center"/>
      <protection locked="0"/>
    </xf>
    <xf numFmtId="49" fontId="8" fillId="0" borderId="18" xfId="0" applyNumberFormat="1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49" fontId="8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49" fontId="8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2" borderId="18" xfId="0" applyNumberFormat="1" applyFont="1" applyFill="1" applyBorder="1" applyAlignment="1">
      <alignment horizontal="left" vertical="center" wrapText="1"/>
    </xf>
    <xf numFmtId="0" fontId="0" fillId="2" borderId="18" xfId="0" applyFill="1" applyBorder="1" applyAlignment="1">
      <alignment wrapText="1"/>
    </xf>
    <xf numFmtId="0" fontId="0" fillId="2" borderId="19" xfId="0" applyFill="1" applyBorder="1" applyAlignment="1">
      <alignment wrapText="1"/>
    </xf>
    <xf numFmtId="49" fontId="8" fillId="2" borderId="0" xfId="0" applyNumberFormat="1" applyFont="1" applyFill="1" applyAlignment="1">
      <alignment horizontal="left" vertical="center" wrapText="1"/>
    </xf>
    <xf numFmtId="0" fontId="0" fillId="2" borderId="0" xfId="0" applyFill="1" applyAlignment="1">
      <alignment wrapText="1"/>
    </xf>
    <xf numFmtId="0" fontId="0" fillId="2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49" fontId="8" fillId="3" borderId="18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2" borderId="12" xfId="0" applyNumberForma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49" fontId="5" fillId="2" borderId="18" xfId="0" applyNumberFormat="1" applyFont="1" applyFill="1" applyBorder="1" applyAlignment="1">
      <alignment horizontal="left" vertical="top" wrapText="1"/>
    </xf>
    <xf numFmtId="49" fontId="3" fillId="0" borderId="31" xfId="0" applyNumberFormat="1" applyFont="1" applyBorder="1" applyAlignment="1">
      <alignment vertical="center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UILDpowerS/Templates/Rozpocty/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5112">
    <tabColor rgb="FF66FF66"/>
  </sheetPr>
  <dimension ref="A1:O53"/>
  <sheetViews>
    <sheetView showGridLines="0" tabSelected="1" topLeftCell="B3" zoomScaleNormal="100" zoomScaleSheetLayoutView="75" workbookViewId="0">
      <selection activeCell="D56" sqref="D56"/>
    </sheetView>
  </sheetViews>
  <sheetFormatPr defaultColWidth="9" defaultRowHeight="13.2" x14ac:dyDescent="0.25"/>
  <cols>
    <col min="1" max="1" width="8.44140625" hidden="1" customWidth="1"/>
    <col min="2" max="2" width="13.44140625" customWidth="1"/>
    <col min="3" max="3" width="7.44140625" style="52" customWidth="1"/>
    <col min="4" max="4" width="13" style="52" customWidth="1"/>
    <col min="5" max="5" width="9.6640625" style="52" customWidth="1"/>
    <col min="6" max="6" width="11.6640625" customWidth="1"/>
    <col min="7" max="9" width="13" customWidth="1"/>
    <col min="10" max="10" width="5.5546875" customWidth="1"/>
    <col min="11" max="11" width="4.33203125" customWidth="1"/>
    <col min="12" max="15" width="10.6640625" customWidth="1"/>
  </cols>
  <sheetData>
    <row r="1" spans="1:15" ht="33.75" customHeight="1" x14ac:dyDescent="0.25">
      <c r="A1" s="47" t="s">
        <v>38</v>
      </c>
      <c r="B1" s="210" t="s">
        <v>4</v>
      </c>
      <c r="C1" s="211"/>
      <c r="D1" s="211"/>
      <c r="E1" s="211"/>
      <c r="F1" s="211"/>
      <c r="G1" s="211"/>
      <c r="H1" s="211"/>
      <c r="I1" s="211"/>
      <c r="J1" s="212"/>
    </row>
    <row r="2" spans="1:15" ht="36" customHeight="1" x14ac:dyDescent="0.25">
      <c r="A2" s="2"/>
      <c r="B2" s="78" t="s">
        <v>24</v>
      </c>
      <c r="C2" s="79"/>
      <c r="D2" s="80" t="s">
        <v>47</v>
      </c>
      <c r="E2" s="216" t="s">
        <v>48</v>
      </c>
      <c r="F2" s="217"/>
      <c r="G2" s="217"/>
      <c r="H2" s="217"/>
      <c r="I2" s="217"/>
      <c r="J2" s="218"/>
      <c r="O2" s="1"/>
    </row>
    <row r="3" spans="1:15" ht="27" customHeight="1" x14ac:dyDescent="0.25">
      <c r="A3" s="2"/>
      <c r="B3" s="81" t="s">
        <v>45</v>
      </c>
      <c r="C3" s="79"/>
      <c r="D3" s="82" t="s">
        <v>43</v>
      </c>
      <c r="E3" s="219" t="s">
        <v>44</v>
      </c>
      <c r="F3" s="220"/>
      <c r="G3" s="220"/>
      <c r="H3" s="220"/>
      <c r="I3" s="220"/>
      <c r="J3" s="221"/>
    </row>
    <row r="4" spans="1:15" ht="23.25" customHeight="1" x14ac:dyDescent="0.25">
      <c r="A4" s="76">
        <v>3482965</v>
      </c>
      <c r="B4" s="83" t="s">
        <v>46</v>
      </c>
      <c r="C4" s="84"/>
      <c r="D4" s="85" t="s">
        <v>101</v>
      </c>
      <c r="E4" s="199" t="s">
        <v>102</v>
      </c>
      <c r="F4" s="200"/>
      <c r="G4" s="200"/>
      <c r="H4" s="200"/>
      <c r="I4" s="200"/>
      <c r="J4" s="201"/>
    </row>
    <row r="5" spans="1:15" ht="24" customHeight="1" x14ac:dyDescent="0.25">
      <c r="A5" s="2"/>
      <c r="B5" s="31" t="s">
        <v>23</v>
      </c>
      <c r="D5" s="204" t="s">
        <v>49</v>
      </c>
      <c r="E5" s="205"/>
      <c r="F5" s="205"/>
      <c r="G5" s="205"/>
      <c r="H5" s="18" t="s">
        <v>40</v>
      </c>
      <c r="I5" s="86" t="s">
        <v>53</v>
      </c>
      <c r="J5" s="8"/>
    </row>
    <row r="6" spans="1:15" ht="15.75" customHeight="1" x14ac:dyDescent="0.25">
      <c r="A6" s="2"/>
      <c r="B6" s="28"/>
      <c r="C6" s="55"/>
      <c r="D6" s="206" t="s">
        <v>50</v>
      </c>
      <c r="E6" s="207"/>
      <c r="F6" s="207"/>
      <c r="G6" s="207"/>
      <c r="H6" s="18" t="s">
        <v>36</v>
      </c>
      <c r="I6" s="86" t="s">
        <v>54</v>
      </c>
      <c r="J6" s="8"/>
    </row>
    <row r="7" spans="1:15" ht="15.75" customHeight="1" x14ac:dyDescent="0.25">
      <c r="A7" s="2"/>
      <c r="B7" s="29"/>
      <c r="C7" s="56"/>
      <c r="D7" s="77" t="s">
        <v>52</v>
      </c>
      <c r="E7" s="208" t="s">
        <v>51</v>
      </c>
      <c r="F7" s="209"/>
      <c r="G7" s="209"/>
      <c r="H7" s="24"/>
      <c r="I7" s="23"/>
      <c r="J7" s="34"/>
    </row>
    <row r="8" spans="1:15" ht="24" hidden="1" customHeight="1" x14ac:dyDescent="0.25">
      <c r="A8" s="2"/>
      <c r="B8" s="31" t="s">
        <v>21</v>
      </c>
      <c r="D8" s="51"/>
      <c r="H8" s="18" t="s">
        <v>40</v>
      </c>
      <c r="I8" s="22"/>
      <c r="J8" s="8"/>
    </row>
    <row r="9" spans="1:15" ht="15.75" hidden="1" customHeight="1" x14ac:dyDescent="0.25">
      <c r="A9" s="2"/>
      <c r="B9" s="2"/>
      <c r="D9" s="51"/>
      <c r="H9" s="18" t="s">
        <v>36</v>
      </c>
      <c r="I9" s="22"/>
      <c r="J9" s="8"/>
    </row>
    <row r="10" spans="1:15" ht="15.75" hidden="1" customHeight="1" x14ac:dyDescent="0.25">
      <c r="A10" s="2"/>
      <c r="B10" s="35"/>
      <c r="C10" s="56"/>
      <c r="D10" s="53"/>
      <c r="E10" s="57"/>
      <c r="F10" s="24"/>
      <c r="G10" s="14"/>
      <c r="H10" s="14"/>
      <c r="I10" s="36"/>
      <c r="J10" s="34"/>
    </row>
    <row r="11" spans="1:15" ht="24" customHeight="1" x14ac:dyDescent="0.25">
      <c r="A11" s="2"/>
      <c r="B11" s="31" t="s">
        <v>20</v>
      </c>
      <c r="D11" s="223" t="s">
        <v>55</v>
      </c>
      <c r="E11" s="223"/>
      <c r="F11" s="223"/>
      <c r="G11" s="223"/>
      <c r="H11" s="18" t="s">
        <v>40</v>
      </c>
      <c r="I11" s="88" t="s">
        <v>58</v>
      </c>
      <c r="J11" s="8"/>
    </row>
    <row r="12" spans="1:15" ht="15.75" customHeight="1" x14ac:dyDescent="0.25">
      <c r="A12" s="2"/>
      <c r="B12" s="28"/>
      <c r="C12" s="55"/>
      <c r="D12" s="198" t="s">
        <v>56</v>
      </c>
      <c r="E12" s="198"/>
      <c r="F12" s="198"/>
      <c r="G12" s="198"/>
      <c r="H12" s="18" t="s">
        <v>36</v>
      </c>
      <c r="I12" s="88" t="s">
        <v>59</v>
      </c>
      <c r="J12" s="8"/>
    </row>
    <row r="13" spans="1:15" ht="15.75" customHeight="1" x14ac:dyDescent="0.25">
      <c r="A13" s="2"/>
      <c r="B13" s="29"/>
      <c r="C13" s="56"/>
      <c r="D13" s="87" t="s">
        <v>52</v>
      </c>
      <c r="E13" s="202" t="s">
        <v>57</v>
      </c>
      <c r="F13" s="203"/>
      <c r="G13" s="203"/>
      <c r="H13" s="19"/>
      <c r="I13" s="23"/>
      <c r="J13" s="34"/>
    </row>
    <row r="14" spans="1:15" ht="24" customHeight="1" x14ac:dyDescent="0.25">
      <c r="A14" s="2"/>
      <c r="B14" s="43" t="s">
        <v>22</v>
      </c>
      <c r="C14" s="58"/>
      <c r="D14" s="59"/>
      <c r="E14" s="60"/>
      <c r="F14" s="44"/>
      <c r="G14" s="44"/>
      <c r="H14" s="45"/>
      <c r="I14" s="44"/>
      <c r="J14" s="46"/>
    </row>
    <row r="15" spans="1:15" ht="32.25" customHeight="1" x14ac:dyDescent="0.25">
      <c r="A15" s="2"/>
      <c r="B15" s="35" t="s">
        <v>34</v>
      </c>
      <c r="C15" s="61"/>
      <c r="D15" s="54"/>
      <c r="E15" s="222"/>
      <c r="F15" s="222"/>
      <c r="G15" s="224"/>
      <c r="H15" s="224"/>
      <c r="I15" s="224" t="s">
        <v>31</v>
      </c>
      <c r="J15" s="225"/>
    </row>
    <row r="16" spans="1:15" ht="23.25" customHeight="1" x14ac:dyDescent="0.25">
      <c r="A16" s="141" t="s">
        <v>26</v>
      </c>
      <c r="B16" s="38" t="s">
        <v>26</v>
      </c>
      <c r="C16" s="62"/>
      <c r="D16" s="63"/>
      <c r="E16" s="187"/>
      <c r="F16" s="188"/>
      <c r="G16" s="187"/>
      <c r="H16" s="188"/>
      <c r="I16" s="187">
        <f>SUMIF(F49:F49,A16,I49:I49)+SUMIF(F49:F49,"PSU",I49:I49)</f>
        <v>44400.06</v>
      </c>
      <c r="J16" s="189"/>
    </row>
    <row r="17" spans="1:10" ht="23.25" customHeight="1" x14ac:dyDescent="0.25">
      <c r="A17" s="141" t="s">
        <v>27</v>
      </c>
      <c r="B17" s="38" t="s">
        <v>27</v>
      </c>
      <c r="C17" s="62"/>
      <c r="D17" s="63"/>
      <c r="E17" s="187"/>
      <c r="F17" s="188"/>
      <c r="G17" s="187"/>
      <c r="H17" s="188"/>
      <c r="I17" s="187">
        <f>SUMIF(F49:F49,A17,I49:I49)</f>
        <v>0</v>
      </c>
      <c r="J17" s="189"/>
    </row>
    <row r="18" spans="1:10" ht="23.25" customHeight="1" x14ac:dyDescent="0.25">
      <c r="A18" s="141" t="s">
        <v>28</v>
      </c>
      <c r="B18" s="38" t="s">
        <v>28</v>
      </c>
      <c r="C18" s="62"/>
      <c r="D18" s="63"/>
      <c r="E18" s="187"/>
      <c r="F18" s="188"/>
      <c r="G18" s="187"/>
      <c r="H18" s="188"/>
      <c r="I18" s="187">
        <f>SUMIF(F49:F49,A18,I49:I49)</f>
        <v>0</v>
      </c>
      <c r="J18" s="189"/>
    </row>
    <row r="19" spans="1:10" ht="23.25" customHeight="1" x14ac:dyDescent="0.25">
      <c r="A19" s="141" t="s">
        <v>66</v>
      </c>
      <c r="B19" s="38" t="s">
        <v>29</v>
      </c>
      <c r="C19" s="62"/>
      <c r="D19" s="63"/>
      <c r="E19" s="187"/>
      <c r="F19" s="188"/>
      <c r="G19" s="187"/>
      <c r="H19" s="188"/>
      <c r="I19" s="187">
        <f>SUMIF(F49:F49,A19,I49:I49)</f>
        <v>0</v>
      </c>
      <c r="J19" s="189"/>
    </row>
    <row r="20" spans="1:10" ht="23.25" customHeight="1" x14ac:dyDescent="0.25">
      <c r="A20" s="141" t="s">
        <v>67</v>
      </c>
      <c r="B20" s="38" t="s">
        <v>30</v>
      </c>
      <c r="C20" s="62"/>
      <c r="D20" s="63"/>
      <c r="E20" s="187"/>
      <c r="F20" s="188"/>
      <c r="G20" s="187"/>
      <c r="H20" s="188"/>
      <c r="I20" s="187">
        <f>SUMIF(F49:F49,A20,I49:I49)</f>
        <v>0</v>
      </c>
      <c r="J20" s="189"/>
    </row>
    <row r="21" spans="1:10" ht="23.25" customHeight="1" x14ac:dyDescent="0.25">
      <c r="A21" s="2"/>
      <c r="B21" s="48" t="s">
        <v>31</v>
      </c>
      <c r="C21" s="64"/>
      <c r="D21" s="65"/>
      <c r="E21" s="190"/>
      <c r="F21" s="226"/>
      <c r="G21" s="190"/>
      <c r="H21" s="226"/>
      <c r="I21" s="190">
        <f>SUM(I16:J20)</f>
        <v>44400.06</v>
      </c>
      <c r="J21" s="191"/>
    </row>
    <row r="22" spans="1:10" ht="33" customHeight="1" x14ac:dyDescent="0.25">
      <c r="A22" s="2"/>
      <c r="B22" s="42" t="s">
        <v>35</v>
      </c>
      <c r="C22" s="62"/>
      <c r="D22" s="63"/>
      <c r="E22" s="66"/>
      <c r="F22" s="39"/>
      <c r="G22" s="33"/>
      <c r="H22" s="33"/>
      <c r="I22" s="33"/>
      <c r="J22" s="40"/>
    </row>
    <row r="23" spans="1:10" ht="23.25" customHeight="1" x14ac:dyDescent="0.25">
      <c r="A23" s="2">
        <f>ZakladDPHSni*SazbaDPH1/100</f>
        <v>0</v>
      </c>
      <c r="B23" s="38" t="s">
        <v>13</v>
      </c>
      <c r="C23" s="62"/>
      <c r="D23" s="63"/>
      <c r="E23" s="67">
        <v>15</v>
      </c>
      <c r="F23" s="39" t="s">
        <v>0</v>
      </c>
      <c r="G23" s="185">
        <f>ZakladDPHSniVypocet</f>
        <v>0</v>
      </c>
      <c r="H23" s="186"/>
      <c r="I23" s="186"/>
      <c r="J23" s="40" t="str">
        <f t="shared" ref="J23:J28" si="0">Mena</f>
        <v>CZK</v>
      </c>
    </row>
    <row r="24" spans="1:10" ht="23.25" customHeight="1" x14ac:dyDescent="0.25">
      <c r="A24" s="2">
        <f>(A23-INT(A23))*100</f>
        <v>0</v>
      </c>
      <c r="B24" s="38" t="s">
        <v>14</v>
      </c>
      <c r="C24" s="62"/>
      <c r="D24" s="63"/>
      <c r="E24" s="67">
        <f>SazbaDPH1</f>
        <v>15</v>
      </c>
      <c r="F24" s="39" t="s">
        <v>0</v>
      </c>
      <c r="G24" s="183">
        <f>A23</f>
        <v>0</v>
      </c>
      <c r="H24" s="184"/>
      <c r="I24" s="184"/>
      <c r="J24" s="40" t="str">
        <f t="shared" si="0"/>
        <v>CZK</v>
      </c>
    </row>
    <row r="25" spans="1:10" ht="23.25" customHeight="1" x14ac:dyDescent="0.25">
      <c r="A25" s="2">
        <f>ZakladDPHZakl*SazbaDPH2/100</f>
        <v>9324.0126</v>
      </c>
      <c r="B25" s="38" t="s">
        <v>15</v>
      </c>
      <c r="C25" s="62"/>
      <c r="D25" s="63"/>
      <c r="E25" s="67">
        <v>21</v>
      </c>
      <c r="F25" s="39" t="s">
        <v>0</v>
      </c>
      <c r="G25" s="185">
        <f>ZakladDPHZaklVypocet</f>
        <v>44400.06</v>
      </c>
      <c r="H25" s="186"/>
      <c r="I25" s="186"/>
      <c r="J25" s="40" t="str">
        <f t="shared" si="0"/>
        <v>CZK</v>
      </c>
    </row>
    <row r="26" spans="1:10" ht="23.25" customHeight="1" x14ac:dyDescent="0.25">
      <c r="A26" s="2">
        <f>(A25-INT(A25))*100</f>
        <v>1.2600000000020373</v>
      </c>
      <c r="B26" s="32" t="s">
        <v>16</v>
      </c>
      <c r="C26" s="68"/>
      <c r="D26" s="54"/>
      <c r="E26" s="69">
        <f>SazbaDPH2</f>
        <v>21</v>
      </c>
      <c r="F26" s="30" t="s">
        <v>0</v>
      </c>
      <c r="G26" s="213">
        <f>A25</f>
        <v>9324.0126</v>
      </c>
      <c r="H26" s="214"/>
      <c r="I26" s="214"/>
      <c r="J26" s="37" t="str">
        <f t="shared" si="0"/>
        <v>CZK</v>
      </c>
    </row>
    <row r="27" spans="1:10" ht="23.25" customHeight="1" thickBot="1" x14ac:dyDescent="0.3">
      <c r="A27" s="2">
        <f>ZakladDPHSni+DPHSni+ZakladDPHZakl+DPHZakl</f>
        <v>53724.0726</v>
      </c>
      <c r="B27" s="31" t="s">
        <v>5</v>
      </c>
      <c r="C27" s="70"/>
      <c r="D27" s="71"/>
      <c r="E27" s="70"/>
      <c r="F27" s="16"/>
      <c r="G27" s="215">
        <f>CenaCelkem-(ZakladDPHSni+DPHSni+ZakladDPHZakl+DPHZakl)</f>
        <v>0</v>
      </c>
      <c r="H27" s="215"/>
      <c r="I27" s="215"/>
      <c r="J27" s="41" t="str">
        <f t="shared" si="0"/>
        <v>CZK</v>
      </c>
    </row>
    <row r="28" spans="1:10" ht="27.75" hidden="1" customHeight="1" thickBot="1" x14ac:dyDescent="0.3">
      <c r="A28" s="2"/>
      <c r="B28" s="115" t="s">
        <v>25</v>
      </c>
      <c r="C28" s="116"/>
      <c r="D28" s="116"/>
      <c r="E28" s="117"/>
      <c r="F28" s="118"/>
      <c r="G28" s="192">
        <f>ZakladDPHSniVypocet+ZakladDPHZaklVypocet</f>
        <v>44400.06</v>
      </c>
      <c r="H28" s="193"/>
      <c r="I28" s="193"/>
      <c r="J28" s="119" t="str">
        <f t="shared" si="0"/>
        <v>CZK</v>
      </c>
    </row>
    <row r="29" spans="1:10" ht="27.75" customHeight="1" thickBot="1" x14ac:dyDescent="0.3">
      <c r="A29" s="2">
        <f>(A27-INT(A27))*100</f>
        <v>7.2599999999511056</v>
      </c>
      <c r="B29" s="115" t="s">
        <v>37</v>
      </c>
      <c r="C29" s="120"/>
      <c r="D29" s="120"/>
      <c r="E29" s="120"/>
      <c r="F29" s="121"/>
      <c r="G29" s="192">
        <f>A27</f>
        <v>53724.0726</v>
      </c>
      <c r="H29" s="192"/>
      <c r="I29" s="192"/>
      <c r="J29" s="122" t="s">
        <v>62</v>
      </c>
    </row>
    <row r="30" spans="1:10" ht="12.75" customHeight="1" x14ac:dyDescent="0.25">
      <c r="A30" s="2"/>
      <c r="B30" s="2"/>
      <c r="J30" s="9"/>
    </row>
    <row r="31" spans="1:10" ht="30" customHeight="1" x14ac:dyDescent="0.25">
      <c r="A31" s="2"/>
      <c r="B31" s="2"/>
      <c r="J31" s="9"/>
    </row>
    <row r="32" spans="1:10" ht="18.75" customHeight="1" x14ac:dyDescent="0.25">
      <c r="A32" s="2"/>
      <c r="B32" s="17"/>
      <c r="C32" s="72" t="s">
        <v>12</v>
      </c>
      <c r="D32" s="73"/>
      <c r="E32" s="73"/>
      <c r="F32" s="15" t="s">
        <v>11</v>
      </c>
      <c r="G32" s="26"/>
      <c r="H32" s="27"/>
      <c r="I32" s="26"/>
      <c r="J32" s="9"/>
    </row>
    <row r="33" spans="1:10" ht="47.25" customHeight="1" x14ac:dyDescent="0.25">
      <c r="A33" s="2"/>
      <c r="B33" s="2"/>
      <c r="J33" s="9"/>
    </row>
    <row r="34" spans="1:10" s="21" customFormat="1" ht="18.75" customHeight="1" x14ac:dyDescent="0.25">
      <c r="A34" s="20"/>
      <c r="B34" s="20"/>
      <c r="C34" s="74"/>
      <c r="D34" s="194"/>
      <c r="E34" s="195"/>
      <c r="G34" s="196"/>
      <c r="H34" s="197"/>
      <c r="I34" s="197"/>
      <c r="J34" s="25"/>
    </row>
    <row r="35" spans="1:10" ht="12.75" customHeight="1" x14ac:dyDescent="0.25">
      <c r="A35" s="2"/>
      <c r="B35" s="2"/>
      <c r="D35" s="182" t="s">
        <v>2</v>
      </c>
      <c r="E35" s="182"/>
      <c r="H35" s="10" t="s">
        <v>3</v>
      </c>
      <c r="J35" s="9"/>
    </row>
    <row r="36" spans="1:10" ht="13.5" customHeight="1" thickBot="1" x14ac:dyDescent="0.3">
      <c r="A36" s="11"/>
      <c r="B36" s="11"/>
      <c r="C36" s="75"/>
      <c r="D36" s="75"/>
      <c r="E36" s="75"/>
      <c r="F36" s="12"/>
      <c r="G36" s="12"/>
      <c r="H36" s="12"/>
      <c r="I36" s="12"/>
      <c r="J36" s="13"/>
    </row>
    <row r="37" spans="1:10" ht="27" hidden="1" customHeight="1" x14ac:dyDescent="0.25">
      <c r="B37" s="92" t="s">
        <v>17</v>
      </c>
      <c r="C37" s="93"/>
      <c r="D37" s="93"/>
      <c r="E37" s="93"/>
      <c r="F37" s="94"/>
      <c r="G37" s="94"/>
      <c r="H37" s="94"/>
      <c r="I37" s="94"/>
      <c r="J37" s="95"/>
    </row>
    <row r="38" spans="1:10" ht="25.5" hidden="1" customHeight="1" x14ac:dyDescent="0.25">
      <c r="A38" s="91" t="s">
        <v>39</v>
      </c>
      <c r="B38" s="96" t="s">
        <v>18</v>
      </c>
      <c r="C38" s="97" t="s">
        <v>6</v>
      </c>
      <c r="D38" s="97"/>
      <c r="E38" s="97"/>
      <c r="F38" s="98" t="str">
        <f>B23</f>
        <v>Základ pro sníženou DPH</v>
      </c>
      <c r="G38" s="98" t="str">
        <f>B25</f>
        <v>Základ pro základní DPH</v>
      </c>
      <c r="H38" s="99" t="s">
        <v>19</v>
      </c>
      <c r="I38" s="99" t="s">
        <v>1</v>
      </c>
      <c r="J38" s="100" t="s">
        <v>0</v>
      </c>
    </row>
    <row r="39" spans="1:10" ht="25.5" hidden="1" customHeight="1" x14ac:dyDescent="0.25">
      <c r="A39" s="91">
        <v>1</v>
      </c>
      <c r="B39" s="101" t="s">
        <v>60</v>
      </c>
      <c r="C39" s="176"/>
      <c r="D39" s="176"/>
      <c r="E39" s="176"/>
      <c r="F39" s="102">
        <f>'ZL ZL č. 023 Pol'!AE11</f>
        <v>0</v>
      </c>
      <c r="G39" s="103">
        <f>'ZL ZL č. 023 Pol'!AF11</f>
        <v>44400.06</v>
      </c>
      <c r="H39" s="104">
        <f>(F39*SazbaDPH1/100)+(G39*SazbaDPH2/100)</f>
        <v>9324.0126</v>
      </c>
      <c r="I39" s="104">
        <f>F39+G39+H39</f>
        <v>53724.0726</v>
      </c>
      <c r="J39" s="105">
        <f>IF(CenaCelkemVypocet=0,"",I39/CenaCelkemVypocet*100)</f>
        <v>100</v>
      </c>
    </row>
    <row r="40" spans="1:10" ht="25.5" hidden="1" customHeight="1" x14ac:dyDescent="0.25">
      <c r="A40" s="91">
        <v>2</v>
      </c>
      <c r="B40" s="106" t="s">
        <v>43</v>
      </c>
      <c r="C40" s="177" t="s">
        <v>44</v>
      </c>
      <c r="D40" s="177"/>
      <c r="E40" s="177"/>
      <c r="F40" s="107">
        <f>'ZL ZL č. 023 Pol'!AE11</f>
        <v>0</v>
      </c>
      <c r="G40" s="108">
        <f>'ZL ZL č. 023 Pol'!AF11</f>
        <v>44400.06</v>
      </c>
      <c r="H40" s="108">
        <f>(F40*SazbaDPH1/100)+(G40*SazbaDPH2/100)</f>
        <v>9324.0126</v>
      </c>
      <c r="I40" s="108">
        <f>F40+G40+H40</f>
        <v>53724.0726</v>
      </c>
      <c r="J40" s="109">
        <f>IF(CenaCelkemVypocet=0,"",I40/CenaCelkemVypocet*100)</f>
        <v>100</v>
      </c>
    </row>
    <row r="41" spans="1:10" ht="25.5" hidden="1" customHeight="1" x14ac:dyDescent="0.25">
      <c r="A41" s="91">
        <v>3</v>
      </c>
      <c r="B41" s="110" t="s">
        <v>41</v>
      </c>
      <c r="C41" s="176" t="s">
        <v>42</v>
      </c>
      <c r="D41" s="176"/>
      <c r="E41" s="176"/>
      <c r="F41" s="111">
        <f>'ZL ZL č. 023 Pol'!AE11</f>
        <v>0</v>
      </c>
      <c r="G41" s="104">
        <f>'ZL ZL č. 023 Pol'!AF11</f>
        <v>44400.06</v>
      </c>
      <c r="H41" s="104">
        <f>(F41*SazbaDPH1/100)+(G41*SazbaDPH2/100)</f>
        <v>9324.0126</v>
      </c>
      <c r="I41" s="104">
        <f>F41+G41+H41</f>
        <v>53724.0726</v>
      </c>
      <c r="J41" s="105">
        <f>IF(CenaCelkemVypocet=0,"",I41/CenaCelkemVypocet*100)</f>
        <v>100</v>
      </c>
    </row>
    <row r="42" spans="1:10" ht="25.5" hidden="1" customHeight="1" x14ac:dyDescent="0.25">
      <c r="A42" s="91"/>
      <c r="B42" s="178" t="s">
        <v>61</v>
      </c>
      <c r="C42" s="179"/>
      <c r="D42" s="179"/>
      <c r="E42" s="180"/>
      <c r="F42" s="112">
        <f>SUMIF(A39:A41,"=1",F39:F41)</f>
        <v>0</v>
      </c>
      <c r="G42" s="113">
        <f>SUMIF(A39:A41,"=1",G39:G41)</f>
        <v>44400.06</v>
      </c>
      <c r="H42" s="113">
        <f>SUMIF(A39:A41,"=1",H39:H41)</f>
        <v>9324.0126</v>
      </c>
      <c r="I42" s="113">
        <f>SUMIF(A39:A41,"=1",I39:I41)</f>
        <v>53724.0726</v>
      </c>
      <c r="J42" s="114">
        <f>SUMIF(A39:A41,"=1",J39:J41)</f>
        <v>100</v>
      </c>
    </row>
    <row r="46" spans="1:10" ht="15.6" x14ac:dyDescent="0.3">
      <c r="B46" s="123" t="s">
        <v>63</v>
      </c>
    </row>
    <row r="48" spans="1:10" ht="25.5" customHeight="1" x14ac:dyDescent="0.25">
      <c r="A48" s="125"/>
      <c r="B48" s="128" t="s">
        <v>18</v>
      </c>
      <c r="C48" s="128" t="s">
        <v>6</v>
      </c>
      <c r="D48" s="129"/>
      <c r="E48" s="129"/>
      <c r="F48" s="130" t="s">
        <v>64</v>
      </c>
      <c r="G48" s="130"/>
      <c r="H48" s="130"/>
      <c r="I48" s="130" t="s">
        <v>31</v>
      </c>
      <c r="J48" s="130" t="s">
        <v>0</v>
      </c>
    </row>
    <row r="49" spans="1:10" ht="36.75" customHeight="1" x14ac:dyDescent="0.25">
      <c r="A49" s="126"/>
      <c r="B49" s="131" t="s">
        <v>65</v>
      </c>
      <c r="C49" s="239" t="s">
        <v>102</v>
      </c>
      <c r="D49" s="181"/>
      <c r="E49" s="181"/>
      <c r="F49" s="139" t="s">
        <v>26</v>
      </c>
      <c r="G49" s="132"/>
      <c r="H49" s="132"/>
      <c r="I49" s="132">
        <f>'ZL ZL č. 023 Pol'!G8</f>
        <v>44400.06</v>
      </c>
      <c r="J49" s="137">
        <f>IF(I50=0,"",I49/I50*100)</f>
        <v>100</v>
      </c>
    </row>
    <row r="50" spans="1:10" ht="25.5" customHeight="1" x14ac:dyDescent="0.25">
      <c r="A50" s="127"/>
      <c r="B50" s="133" t="s">
        <v>1</v>
      </c>
      <c r="C50" s="134"/>
      <c r="D50" s="135"/>
      <c r="E50" s="135"/>
      <c r="F50" s="140"/>
      <c r="G50" s="136"/>
      <c r="H50" s="136"/>
      <c r="I50" s="136">
        <f>I49</f>
        <v>44400.06</v>
      </c>
      <c r="J50" s="138">
        <f>J49</f>
        <v>100</v>
      </c>
    </row>
    <row r="51" spans="1:10" x14ac:dyDescent="0.25">
      <c r="F51" s="89"/>
      <c r="G51" s="89"/>
      <c r="H51" s="89"/>
      <c r="I51" s="89"/>
      <c r="J51" s="90"/>
    </row>
    <row r="52" spans="1:10" x14ac:dyDescent="0.25">
      <c r="F52" s="89"/>
      <c r="G52" s="89"/>
      <c r="H52" s="89"/>
      <c r="I52" s="89"/>
      <c r="J52" s="90"/>
    </row>
    <row r="53" spans="1:10" x14ac:dyDescent="0.25">
      <c r="F53" s="89"/>
      <c r="G53" s="89"/>
      <c r="H53" s="89"/>
      <c r="I53" s="89"/>
      <c r="J53" s="90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46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C39:E39"/>
    <mergeCell ref="C40:E40"/>
    <mergeCell ref="C41:E41"/>
    <mergeCell ref="B42:E42"/>
    <mergeCell ref="C49:E49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ColWidth="9.109375" defaultRowHeight="13.2" x14ac:dyDescent="0.25"/>
  <cols>
    <col min="1" max="1" width="4.33203125" style="3" customWidth="1"/>
    <col min="2" max="2" width="14.44140625" style="3" customWidth="1"/>
    <col min="3" max="3" width="38.33203125" style="7" customWidth="1"/>
    <col min="4" max="4" width="4.5546875" style="3" customWidth="1"/>
    <col min="5" max="5" width="10.5546875" style="3" customWidth="1"/>
    <col min="6" max="6" width="9.88671875" style="3" customWidth="1"/>
    <col min="7" max="7" width="12.6640625" style="3" customWidth="1"/>
    <col min="8" max="16384" width="9.109375" style="3"/>
  </cols>
  <sheetData>
    <row r="1" spans="1:7" ht="15.6" x14ac:dyDescent="0.25">
      <c r="A1" s="227" t="s">
        <v>7</v>
      </c>
      <c r="B1" s="227"/>
      <c r="C1" s="228"/>
      <c r="D1" s="227"/>
      <c r="E1" s="227"/>
      <c r="F1" s="227"/>
      <c r="G1" s="227"/>
    </row>
    <row r="2" spans="1:7" ht="24.9" customHeight="1" x14ac:dyDescent="0.25">
      <c r="A2" s="50" t="s">
        <v>8</v>
      </c>
      <c r="B2" s="49"/>
      <c r="C2" s="229"/>
      <c r="D2" s="229"/>
      <c r="E2" s="229"/>
      <c r="F2" s="229"/>
      <c r="G2" s="230"/>
    </row>
    <row r="3" spans="1:7" ht="24.9" customHeight="1" x14ac:dyDescent="0.25">
      <c r="A3" s="50" t="s">
        <v>9</v>
      </c>
      <c r="B3" s="49"/>
      <c r="C3" s="229"/>
      <c r="D3" s="229"/>
      <c r="E3" s="229"/>
      <c r="F3" s="229"/>
      <c r="G3" s="230"/>
    </row>
    <row r="4" spans="1:7" ht="24.9" customHeight="1" x14ac:dyDescent="0.25">
      <c r="A4" s="50" t="s">
        <v>10</v>
      </c>
      <c r="B4" s="49"/>
      <c r="C4" s="229"/>
      <c r="D4" s="229"/>
      <c r="E4" s="229"/>
      <c r="F4" s="229"/>
      <c r="G4" s="230"/>
    </row>
    <row r="5" spans="1:7" x14ac:dyDescent="0.25">
      <c r="B5" s="4"/>
      <c r="C5" s="5"/>
      <c r="D5" s="6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BH4988"/>
  <sheetViews>
    <sheetView workbookViewId="0">
      <selection activeCell="C8" sqref="C8"/>
    </sheetView>
  </sheetViews>
  <sheetFormatPr defaultRowHeight="13.2" outlineLevelRow="1" x14ac:dyDescent="0.25"/>
  <cols>
    <col min="1" max="1" width="3.44140625" customWidth="1"/>
    <col min="2" max="2" width="12.6640625" style="124" customWidth="1"/>
    <col min="3" max="3" width="38.33203125" style="124" customWidth="1"/>
    <col min="4" max="4" width="4.88671875" customWidth="1"/>
    <col min="5" max="5" width="10.6640625" customWidth="1"/>
    <col min="6" max="6" width="9.88671875" customWidth="1"/>
    <col min="7" max="7" width="12.664062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3">
      <c r="A1" s="231" t="s">
        <v>7</v>
      </c>
      <c r="B1" s="231"/>
      <c r="C1" s="231"/>
      <c r="D1" s="231"/>
      <c r="E1" s="231"/>
      <c r="F1" s="231"/>
      <c r="G1" s="231"/>
      <c r="AG1" t="s">
        <v>68</v>
      </c>
    </row>
    <row r="2" spans="1:60" ht="25.2" customHeight="1" x14ac:dyDescent="0.25">
      <c r="A2" s="142" t="s">
        <v>8</v>
      </c>
      <c r="B2" s="49" t="s">
        <v>47</v>
      </c>
      <c r="C2" s="232" t="s">
        <v>48</v>
      </c>
      <c r="D2" s="233"/>
      <c r="E2" s="233"/>
      <c r="F2" s="233"/>
      <c r="G2" s="234"/>
      <c r="AG2" t="s">
        <v>69</v>
      </c>
    </row>
    <row r="3" spans="1:60" ht="25.2" customHeight="1" x14ac:dyDescent="0.25">
      <c r="A3" s="142" t="s">
        <v>9</v>
      </c>
      <c r="B3" s="49" t="s">
        <v>43</v>
      </c>
      <c r="C3" s="232" t="s">
        <v>44</v>
      </c>
      <c r="D3" s="233"/>
      <c r="E3" s="233"/>
      <c r="F3" s="233"/>
      <c r="G3" s="234"/>
      <c r="AC3" s="124" t="s">
        <v>69</v>
      </c>
      <c r="AG3" t="s">
        <v>70</v>
      </c>
    </row>
    <row r="4" spans="1:60" ht="25.2" customHeight="1" x14ac:dyDescent="0.25">
      <c r="A4" s="143" t="s">
        <v>10</v>
      </c>
      <c r="B4" s="144" t="s">
        <v>101</v>
      </c>
      <c r="C4" s="235" t="s">
        <v>102</v>
      </c>
      <c r="D4" s="236"/>
      <c r="E4" s="236"/>
      <c r="F4" s="236"/>
      <c r="G4" s="237"/>
      <c r="AG4" t="s">
        <v>71</v>
      </c>
    </row>
    <row r="5" spans="1:60" x14ac:dyDescent="0.25">
      <c r="D5" s="10"/>
    </row>
    <row r="6" spans="1:60" ht="39.6" x14ac:dyDescent="0.25">
      <c r="A6" s="146" t="s">
        <v>72</v>
      </c>
      <c r="B6" s="148" t="s">
        <v>73</v>
      </c>
      <c r="C6" s="148" t="s">
        <v>74</v>
      </c>
      <c r="D6" s="147" t="s">
        <v>75</v>
      </c>
      <c r="E6" s="146" t="s">
        <v>76</v>
      </c>
      <c r="F6" s="145" t="s">
        <v>77</v>
      </c>
      <c r="G6" s="146" t="s">
        <v>31</v>
      </c>
      <c r="H6" s="149" t="s">
        <v>32</v>
      </c>
      <c r="I6" s="149" t="s">
        <v>78</v>
      </c>
      <c r="J6" s="149" t="s">
        <v>33</v>
      </c>
      <c r="K6" s="149" t="s">
        <v>79</v>
      </c>
      <c r="L6" s="149" t="s">
        <v>80</v>
      </c>
      <c r="M6" s="149" t="s">
        <v>81</v>
      </c>
      <c r="N6" s="149" t="s">
        <v>82</v>
      </c>
      <c r="O6" s="149" t="s">
        <v>83</v>
      </c>
      <c r="P6" s="149" t="s">
        <v>84</v>
      </c>
      <c r="Q6" s="149" t="s">
        <v>85</v>
      </c>
      <c r="R6" s="149" t="s">
        <v>86</v>
      </c>
      <c r="S6" s="149" t="s">
        <v>87</v>
      </c>
      <c r="T6" s="149" t="s">
        <v>88</v>
      </c>
      <c r="U6" s="149" t="s">
        <v>89</v>
      </c>
      <c r="V6" s="149" t="s">
        <v>90</v>
      </c>
      <c r="W6" s="149" t="s">
        <v>91</v>
      </c>
      <c r="X6" s="149" t="s">
        <v>92</v>
      </c>
    </row>
    <row r="7" spans="1:60" hidden="1" x14ac:dyDescent="0.25">
      <c r="A7" s="3"/>
      <c r="B7" s="4"/>
      <c r="C7" s="4"/>
      <c r="D7" s="6"/>
      <c r="E7" s="151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</row>
    <row r="8" spans="1:60" x14ac:dyDescent="0.25">
      <c r="A8" s="160" t="s">
        <v>93</v>
      </c>
      <c r="B8" s="161" t="s">
        <v>65</v>
      </c>
      <c r="C8" s="238" t="s">
        <v>102</v>
      </c>
      <c r="D8" s="162"/>
      <c r="E8" s="163"/>
      <c r="F8" s="164"/>
      <c r="G8" s="165">
        <f>SUMIF(AG9:AG9,"&lt;&gt;NOR",G9:G9)</f>
        <v>44400.06</v>
      </c>
      <c r="H8" s="159"/>
      <c r="I8" s="159">
        <f>SUM(I9:I9)</f>
        <v>0</v>
      </c>
      <c r="J8" s="159"/>
      <c r="K8" s="159">
        <f>SUM(K9:K9)</f>
        <v>427050</v>
      </c>
      <c r="L8" s="159"/>
      <c r="M8" s="159">
        <f>SUM(M9:M9)</f>
        <v>53724.072599999992</v>
      </c>
      <c r="N8" s="159"/>
      <c r="O8" s="159">
        <f>SUM(O9:O9)</f>
        <v>0</v>
      </c>
      <c r="P8" s="159"/>
      <c r="Q8" s="159">
        <f>SUM(Q9:Q9)</f>
        <v>0</v>
      </c>
      <c r="R8" s="159"/>
      <c r="S8" s="159"/>
      <c r="T8" s="159"/>
      <c r="U8" s="159"/>
      <c r="V8" s="159">
        <f>SUM(V9:V9)</f>
        <v>0</v>
      </c>
      <c r="W8" s="159"/>
      <c r="X8" s="159"/>
      <c r="AG8" t="s">
        <v>94</v>
      </c>
    </row>
    <row r="9" spans="1:60" outlineLevel="1" x14ac:dyDescent="0.25">
      <c r="A9" s="166">
        <v>1</v>
      </c>
      <c r="B9" s="167" t="s">
        <v>95</v>
      </c>
      <c r="C9" s="173" t="s">
        <v>103</v>
      </c>
      <c r="D9" s="168" t="s">
        <v>104</v>
      </c>
      <c r="E9" s="169">
        <v>73</v>
      </c>
      <c r="F9" s="170">
        <v>608.22</v>
      </c>
      <c r="G9" s="171">
        <f>ROUND(E9*F9,2)</f>
        <v>44400.06</v>
      </c>
      <c r="H9" s="158">
        <v>0</v>
      </c>
      <c r="I9" s="157">
        <f>ROUND(E9*H9,2)</f>
        <v>0</v>
      </c>
      <c r="J9" s="158">
        <v>5850</v>
      </c>
      <c r="K9" s="157">
        <f>ROUND(E9*J9,2)</f>
        <v>427050</v>
      </c>
      <c r="L9" s="157">
        <v>21</v>
      </c>
      <c r="M9" s="157">
        <f>G9*(1+L9/100)</f>
        <v>53724.072599999992</v>
      </c>
      <c r="N9" s="157">
        <v>0</v>
      </c>
      <c r="O9" s="157">
        <f>ROUND(E9*N9,2)</f>
        <v>0</v>
      </c>
      <c r="P9" s="157">
        <v>0</v>
      </c>
      <c r="Q9" s="157">
        <f>ROUND(E9*P9,2)</f>
        <v>0</v>
      </c>
      <c r="R9" s="157"/>
      <c r="S9" s="157" t="s">
        <v>96</v>
      </c>
      <c r="T9" s="157" t="s">
        <v>97</v>
      </c>
      <c r="U9" s="157">
        <v>0</v>
      </c>
      <c r="V9" s="157">
        <f>ROUND(E9*U9,2)</f>
        <v>0</v>
      </c>
      <c r="W9" s="157"/>
      <c r="X9" s="157" t="s">
        <v>98</v>
      </c>
      <c r="Y9" s="150"/>
      <c r="Z9" s="150"/>
      <c r="AA9" s="150"/>
      <c r="AB9" s="150"/>
      <c r="AC9" s="150"/>
      <c r="AD9" s="150"/>
      <c r="AE9" s="150"/>
      <c r="AF9" s="150"/>
      <c r="AG9" s="150" t="s">
        <v>99</v>
      </c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</row>
    <row r="10" spans="1:60" x14ac:dyDescent="0.25">
      <c r="A10" s="3"/>
      <c r="B10" s="4"/>
      <c r="C10" s="174"/>
      <c r="D10" s="6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AE10">
        <v>15</v>
      </c>
      <c r="AF10">
        <v>21</v>
      </c>
      <c r="AG10" t="s">
        <v>80</v>
      </c>
    </row>
    <row r="11" spans="1:60" x14ac:dyDescent="0.25">
      <c r="A11" s="153"/>
      <c r="B11" s="154" t="s">
        <v>31</v>
      </c>
      <c r="C11" s="175"/>
      <c r="D11" s="155"/>
      <c r="E11" s="156"/>
      <c r="F11" s="156"/>
      <c r="G11" s="172">
        <f>G8</f>
        <v>44400.06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AE11">
        <f>SUMIF(L7:L9,AE10,G7:G9)</f>
        <v>0</v>
      </c>
      <c r="AF11">
        <f>SUMIF(L7:L9,AF10,G7:G9)</f>
        <v>44400.06</v>
      </c>
      <c r="AG11" t="s">
        <v>100</v>
      </c>
    </row>
    <row r="12" spans="1:60" x14ac:dyDescent="0.25">
      <c r="D12" s="10"/>
    </row>
    <row r="13" spans="1:60" x14ac:dyDescent="0.25">
      <c r="D13" s="10"/>
    </row>
    <row r="14" spans="1:60" x14ac:dyDescent="0.25">
      <c r="D14" s="10"/>
    </row>
    <row r="15" spans="1:60" x14ac:dyDescent="0.25">
      <c r="D15" s="10"/>
    </row>
    <row r="16" spans="1:60" x14ac:dyDescent="0.25">
      <c r="D16" s="10"/>
    </row>
    <row r="17" spans="4:4" x14ac:dyDescent="0.25">
      <c r="D17" s="10"/>
    </row>
    <row r="18" spans="4:4" x14ac:dyDescent="0.25">
      <c r="D18" s="10"/>
    </row>
    <row r="19" spans="4:4" x14ac:dyDescent="0.25">
      <c r="D19" s="10"/>
    </row>
    <row r="20" spans="4:4" x14ac:dyDescent="0.25">
      <c r="D20" s="10"/>
    </row>
    <row r="21" spans="4:4" x14ac:dyDescent="0.25">
      <c r="D21" s="10"/>
    </row>
    <row r="22" spans="4:4" x14ac:dyDescent="0.25">
      <c r="D22" s="10"/>
    </row>
    <row r="23" spans="4:4" x14ac:dyDescent="0.25">
      <c r="D23" s="10"/>
    </row>
    <row r="24" spans="4:4" x14ac:dyDescent="0.25">
      <c r="D24" s="10"/>
    </row>
    <row r="25" spans="4:4" x14ac:dyDescent="0.25">
      <c r="D25" s="10"/>
    </row>
    <row r="26" spans="4:4" x14ac:dyDescent="0.25">
      <c r="D26" s="10"/>
    </row>
    <row r="27" spans="4:4" x14ac:dyDescent="0.25">
      <c r="D27" s="10"/>
    </row>
    <row r="28" spans="4:4" x14ac:dyDescent="0.25">
      <c r="D28" s="10"/>
    </row>
    <row r="29" spans="4:4" x14ac:dyDescent="0.25">
      <c r="D29" s="10"/>
    </row>
    <row r="30" spans="4:4" x14ac:dyDescent="0.25">
      <c r="D30" s="10"/>
    </row>
    <row r="31" spans="4:4" x14ac:dyDescent="0.25">
      <c r="D31" s="10"/>
    </row>
    <row r="32" spans="4:4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</sheetData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48</vt:i4>
      </vt:variant>
    </vt:vector>
  </HeadingPairs>
  <TitlesOfParts>
    <vt:vector size="51" baseType="lpstr">
      <vt:lpstr>Stavba</vt:lpstr>
      <vt:lpstr>VzorPolozky</vt:lpstr>
      <vt:lpstr>ZL ZL č. 023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'ZL ZL č. 023 Pol'!Názvy_tisku</vt:lpstr>
      <vt:lpstr>oadresa</vt:lpstr>
      <vt:lpstr>Stavba!Objednatel</vt:lpstr>
      <vt:lpstr>Stavba!Objekt</vt:lpstr>
      <vt:lpstr>Stavba!Oblast_tisku</vt:lpstr>
      <vt:lpstr>'ZL ZL č. 023 Pol'!Oblast_tisku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Březina Petr</dc:creator>
  <cp:lastModifiedBy>Petr Březina</cp:lastModifiedBy>
  <cp:lastPrinted>2019-03-19T12:27:02Z</cp:lastPrinted>
  <dcterms:created xsi:type="dcterms:W3CDTF">2009-04-08T07:15:50Z</dcterms:created>
  <dcterms:modified xsi:type="dcterms:W3CDTF">2021-11-23T09:55:14Z</dcterms:modified>
</cp:coreProperties>
</file>