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C:\Users\stuco\Desktop\Plocha 2020\Horšovský Týn_Hláska\PODKLADY NA POSLÁNÍ\"/>
    </mc:Choice>
  </mc:AlternateContent>
  <xr:revisionPtr revIDLastSave="0" documentId="13_ncr:1_{98879854-0110-4644-968C-33E07D7E024B}" xr6:coauthVersionLast="45" xr6:coauthVersionMax="45" xr10:uidLastSave="{00000000-0000-0000-0000-000000000000}"/>
  <bookViews>
    <workbookView xWindow="-120" yWindow="-120" windowWidth="29040" windowHeight="15840" tabRatio="500" xr2:uid="{00000000-000D-0000-FFFF-FFFF00000000}"/>
  </bookViews>
  <sheets>
    <sheet name="Rekapitulace stavby" sheetId="1" r:id="rId1"/>
    <sheet name="1 - SHZ HORŠOVSKÝ TÝN-OBN..." sheetId="2" r:id="rId2"/>
    <sheet name="VRN - Ostatní a vedlejší ..." sheetId="3" r:id="rId3"/>
    <sheet name="Pokyny pro vyplnění" sheetId="4" r:id="rId4"/>
  </sheets>
  <definedNames>
    <definedName name="_xlnm._FilterDatabase" localSheetId="1" hidden="1">'1 - SHZ HORŠOVSKÝ TÝN-OBN...'!$C$110:$K$873</definedName>
    <definedName name="_xlnm._FilterDatabase" localSheetId="2" hidden="1">'VRN - Ostatní a vedlejší ...'!$C$79:$K$95</definedName>
    <definedName name="_xlnm.Print_Titles" localSheetId="1">'1 - SHZ HORŠOVSKÝ TÝN-OBN...'!$110:$110</definedName>
    <definedName name="_xlnm.Print_Titles" localSheetId="0">'Rekapitulace stavby'!$52:$52</definedName>
    <definedName name="_xlnm.Print_Titles" localSheetId="2">'VRN - Ostatní a vedlejší ...'!$79:$79</definedName>
    <definedName name="Print_Titles_0" localSheetId="1">'1 - SHZ HORŠOVSKÝ TÝN-OBN...'!$110:$110</definedName>
    <definedName name="Print_Titles_0" localSheetId="0">'Rekapitulace stavby'!$52:$52</definedName>
    <definedName name="Print_Titles_0" localSheetId="2">'VRN - Ostatní a vedlejší ...'!$79:$79</definedName>
  </definedNames>
  <calcPr calcId="191029" iterateDelta="1E-4"/>
  <extLst>
    <ext xmlns:xcalcf="http://schemas.microsoft.com/office/spreadsheetml/2018/calcfeatures" uri="{B58B0392-4F1F-4190-BB64-5DF3571DCE5F}">
      <xcalcf:calcFeatures>
        <xcalcf:feature name="microsoft.com:RD"/>
        <xcalcf:feature name="microsoft.com:FV"/>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K95" i="3" l="1"/>
  <c r="BI95" i="3"/>
  <c r="BH95" i="3"/>
  <c r="BG95" i="3"/>
  <c r="BF95" i="3"/>
  <c r="T95" i="3"/>
  <c r="R95" i="3"/>
  <c r="P95" i="3"/>
  <c r="J95" i="3"/>
  <c r="BE95" i="3" s="1"/>
  <c r="BK94" i="3"/>
  <c r="BI94" i="3"/>
  <c r="BH94" i="3"/>
  <c r="BG94" i="3"/>
  <c r="BF94" i="3"/>
  <c r="T94" i="3"/>
  <c r="R94" i="3"/>
  <c r="P94" i="3"/>
  <c r="J94" i="3"/>
  <c r="BE94" i="3" s="1"/>
  <c r="BK93" i="3"/>
  <c r="BI93" i="3"/>
  <c r="BH93" i="3"/>
  <c r="BG93" i="3"/>
  <c r="BF93" i="3"/>
  <c r="T93" i="3"/>
  <c r="R93" i="3"/>
  <c r="P93" i="3"/>
  <c r="J93" i="3"/>
  <c r="BE93" i="3" s="1"/>
  <c r="BK92" i="3"/>
  <c r="BI92" i="3"/>
  <c r="BH92" i="3"/>
  <c r="BG92" i="3"/>
  <c r="BF92" i="3"/>
  <c r="T92" i="3"/>
  <c r="R92" i="3"/>
  <c r="P92" i="3"/>
  <c r="J92" i="3"/>
  <c r="BE92" i="3" s="1"/>
  <c r="BK91" i="3"/>
  <c r="BI91" i="3"/>
  <c r="BH91" i="3"/>
  <c r="BG91" i="3"/>
  <c r="BF91" i="3"/>
  <c r="T91" i="3"/>
  <c r="R91" i="3"/>
  <c r="P91" i="3"/>
  <c r="J91" i="3"/>
  <c r="BE91" i="3" s="1"/>
  <c r="BK90" i="3"/>
  <c r="BI90" i="3"/>
  <c r="BH90" i="3"/>
  <c r="BG90" i="3"/>
  <c r="BF90" i="3"/>
  <c r="T90" i="3"/>
  <c r="R90" i="3"/>
  <c r="P90" i="3"/>
  <c r="J90" i="3"/>
  <c r="BE90" i="3" s="1"/>
  <c r="BK89" i="3"/>
  <c r="BI89" i="3"/>
  <c r="BH89" i="3"/>
  <c r="BG89" i="3"/>
  <c r="BF89" i="3"/>
  <c r="T89" i="3"/>
  <c r="R89" i="3"/>
  <c r="P89" i="3"/>
  <c r="J89" i="3"/>
  <c r="BE89" i="3" s="1"/>
  <c r="BK88" i="3"/>
  <c r="BI88" i="3"/>
  <c r="BH88" i="3"/>
  <c r="BG88" i="3"/>
  <c r="BF88" i="3"/>
  <c r="T88" i="3"/>
  <c r="R88" i="3"/>
  <c r="P88" i="3"/>
  <c r="J88" i="3"/>
  <c r="BE88" i="3" s="1"/>
  <c r="BK87" i="3"/>
  <c r="BI87" i="3"/>
  <c r="BH87" i="3"/>
  <c r="BG87" i="3"/>
  <c r="BF87" i="3"/>
  <c r="T87" i="3"/>
  <c r="R87" i="3"/>
  <c r="P87" i="3"/>
  <c r="J87" i="3"/>
  <c r="BE87" i="3" s="1"/>
  <c r="BK86" i="3"/>
  <c r="BI86" i="3"/>
  <c r="BH86" i="3"/>
  <c r="BG86" i="3"/>
  <c r="BF86" i="3"/>
  <c r="T86" i="3"/>
  <c r="R86" i="3"/>
  <c r="P86" i="3"/>
  <c r="J86" i="3"/>
  <c r="BE86" i="3" s="1"/>
  <c r="BK85" i="3"/>
  <c r="BI85" i="3"/>
  <c r="BH85" i="3"/>
  <c r="BG85" i="3"/>
  <c r="BF85" i="3"/>
  <c r="T85" i="3"/>
  <c r="R85" i="3"/>
  <c r="P85" i="3"/>
  <c r="J85" i="3"/>
  <c r="BE85" i="3" s="1"/>
  <c r="BK84" i="3"/>
  <c r="BI84" i="3"/>
  <c r="BH84" i="3"/>
  <c r="BG84" i="3"/>
  <c r="BF84" i="3"/>
  <c r="T84" i="3"/>
  <c r="R84" i="3"/>
  <c r="P84" i="3"/>
  <c r="J84" i="3"/>
  <c r="BE84" i="3" s="1"/>
  <c r="BK83" i="3"/>
  <c r="BI83" i="3"/>
  <c r="BH83" i="3"/>
  <c r="BG83" i="3"/>
  <c r="BF83" i="3"/>
  <c r="T83" i="3"/>
  <c r="R83" i="3"/>
  <c r="P83" i="3"/>
  <c r="J83" i="3"/>
  <c r="BE83" i="3" s="1"/>
  <c r="BK82" i="3"/>
  <c r="BI82" i="3"/>
  <c r="BH82" i="3"/>
  <c r="BG82" i="3"/>
  <c r="BF82" i="3"/>
  <c r="T82" i="3"/>
  <c r="R82" i="3"/>
  <c r="P82" i="3"/>
  <c r="J82" i="3"/>
  <c r="BE82" i="3" s="1"/>
  <c r="T81" i="3"/>
  <c r="T80" i="3" s="1"/>
  <c r="P81" i="3"/>
  <c r="P80" i="3" s="1"/>
  <c r="F77" i="3"/>
  <c r="J76" i="3"/>
  <c r="F76" i="3"/>
  <c r="F74" i="3"/>
  <c r="E72" i="3"/>
  <c r="F55" i="3"/>
  <c r="J54" i="3"/>
  <c r="F54" i="3"/>
  <c r="F52" i="3"/>
  <c r="E50" i="3"/>
  <c r="J37" i="3"/>
  <c r="J36" i="3"/>
  <c r="J35" i="3"/>
  <c r="J24" i="3"/>
  <c r="E24" i="3"/>
  <c r="J55" i="3" s="1"/>
  <c r="J23" i="3"/>
  <c r="J18" i="3"/>
  <c r="E18" i="3"/>
  <c r="J17" i="3"/>
  <c r="J12" i="3"/>
  <c r="J52" i="3" s="1"/>
  <c r="E7" i="3"/>
  <c r="E70" i="3" s="1"/>
  <c r="BK873" i="2"/>
  <c r="BI873" i="2"/>
  <c r="BH873" i="2"/>
  <c r="BG873" i="2"/>
  <c r="BF873" i="2"/>
  <c r="T873" i="2"/>
  <c r="R873" i="2"/>
  <c r="P873" i="2"/>
  <c r="J873" i="2"/>
  <c r="BE873" i="2" s="1"/>
  <c r="BK872" i="2"/>
  <c r="BI872" i="2"/>
  <c r="BH872" i="2"/>
  <c r="BG872" i="2"/>
  <c r="BF872" i="2"/>
  <c r="T872" i="2"/>
  <c r="R872" i="2"/>
  <c r="P872" i="2"/>
  <c r="J872" i="2"/>
  <c r="BE872" i="2" s="1"/>
  <c r="BK871" i="2"/>
  <c r="BI871" i="2"/>
  <c r="BH871" i="2"/>
  <c r="BG871" i="2"/>
  <c r="BF871" i="2"/>
  <c r="T871" i="2"/>
  <c r="R871" i="2"/>
  <c r="P871" i="2"/>
  <c r="J871" i="2"/>
  <c r="BE871" i="2" s="1"/>
  <c r="BK870" i="2"/>
  <c r="BI870" i="2"/>
  <c r="BH870" i="2"/>
  <c r="BG870" i="2"/>
  <c r="BF870" i="2"/>
  <c r="T870" i="2"/>
  <c r="R870" i="2"/>
  <c r="P870" i="2"/>
  <c r="J870" i="2"/>
  <c r="BE870" i="2" s="1"/>
  <c r="BK869" i="2"/>
  <c r="BI869" i="2"/>
  <c r="BH869" i="2"/>
  <c r="BG869" i="2"/>
  <c r="BF869" i="2"/>
  <c r="T869" i="2"/>
  <c r="R869" i="2"/>
  <c r="P869" i="2"/>
  <c r="J869" i="2"/>
  <c r="BE869" i="2" s="1"/>
  <c r="BK868" i="2"/>
  <c r="BI868" i="2"/>
  <c r="BH868" i="2"/>
  <c r="BG868" i="2"/>
  <c r="BF868" i="2"/>
  <c r="T868" i="2"/>
  <c r="R868" i="2"/>
  <c r="P868" i="2"/>
  <c r="J868" i="2"/>
  <c r="BE868" i="2" s="1"/>
  <c r="BK867" i="2"/>
  <c r="T867" i="2"/>
  <c r="P867" i="2"/>
  <c r="J867" i="2"/>
  <c r="BK866" i="2"/>
  <c r="BI866" i="2"/>
  <c r="BH866" i="2"/>
  <c r="BG866" i="2"/>
  <c r="BF866" i="2"/>
  <c r="T866" i="2"/>
  <c r="R866" i="2"/>
  <c r="P866" i="2"/>
  <c r="J866" i="2"/>
  <c r="BE866" i="2" s="1"/>
  <c r="BK865" i="2"/>
  <c r="BI865" i="2"/>
  <c r="BH865" i="2"/>
  <c r="BG865" i="2"/>
  <c r="BF865" i="2"/>
  <c r="T865" i="2"/>
  <c r="R865" i="2"/>
  <c r="P865" i="2"/>
  <c r="J865" i="2"/>
  <c r="BE865" i="2" s="1"/>
  <c r="BK864" i="2"/>
  <c r="BI864" i="2"/>
  <c r="BH864" i="2"/>
  <c r="BG864" i="2"/>
  <c r="BF864" i="2"/>
  <c r="T864" i="2"/>
  <c r="R864" i="2"/>
  <c r="P864" i="2"/>
  <c r="J864" i="2"/>
  <c r="BE864" i="2" s="1"/>
  <c r="BK863" i="2"/>
  <c r="BI863" i="2"/>
  <c r="BH863" i="2"/>
  <c r="BG863" i="2"/>
  <c r="BF863" i="2"/>
  <c r="T863" i="2"/>
  <c r="R863" i="2"/>
  <c r="P863" i="2"/>
  <c r="J863" i="2"/>
  <c r="BE863" i="2" s="1"/>
  <c r="BK862" i="2"/>
  <c r="BI862" i="2"/>
  <c r="BH862" i="2"/>
  <c r="BG862" i="2"/>
  <c r="BF862" i="2"/>
  <c r="T862" i="2"/>
  <c r="R862" i="2"/>
  <c r="P862" i="2"/>
  <c r="J862" i="2"/>
  <c r="BE862" i="2" s="1"/>
  <c r="BK861" i="2"/>
  <c r="BK860" i="2" s="1"/>
  <c r="J860" i="2" s="1"/>
  <c r="J90" i="2" s="1"/>
  <c r="BI861" i="2"/>
  <c r="BH861" i="2"/>
  <c r="BG861" i="2"/>
  <c r="BF861" i="2"/>
  <c r="T861" i="2"/>
  <c r="T860" i="2" s="1"/>
  <c r="R861" i="2"/>
  <c r="P861" i="2"/>
  <c r="P860" i="2" s="1"/>
  <c r="J861" i="2"/>
  <c r="BE861" i="2" s="1"/>
  <c r="R860" i="2"/>
  <c r="BK859" i="2"/>
  <c r="BI859" i="2"/>
  <c r="BH859" i="2"/>
  <c r="BG859" i="2"/>
  <c r="BF859" i="2"/>
  <c r="BE859" i="2"/>
  <c r="T859" i="2"/>
  <c r="R859" i="2"/>
  <c r="P859" i="2"/>
  <c r="J859" i="2"/>
  <c r="BK858" i="2"/>
  <c r="BI858" i="2"/>
  <c r="BH858" i="2"/>
  <c r="BG858" i="2"/>
  <c r="BF858" i="2"/>
  <c r="T858" i="2"/>
  <c r="R858" i="2"/>
  <c r="P858" i="2"/>
  <c r="J858" i="2"/>
  <c r="BE858" i="2" s="1"/>
  <c r="BK857" i="2"/>
  <c r="BI857" i="2"/>
  <c r="BH857" i="2"/>
  <c r="BG857" i="2"/>
  <c r="BF857" i="2"/>
  <c r="T857" i="2"/>
  <c r="R857" i="2"/>
  <c r="P857" i="2"/>
  <c r="J857" i="2"/>
  <c r="BE857" i="2" s="1"/>
  <c r="BK856" i="2"/>
  <c r="BI856" i="2"/>
  <c r="BH856" i="2"/>
  <c r="BG856" i="2"/>
  <c r="BF856" i="2"/>
  <c r="T856" i="2"/>
  <c r="R856" i="2"/>
  <c r="P856" i="2"/>
  <c r="J856" i="2"/>
  <c r="BE856" i="2" s="1"/>
  <c r="BK855" i="2"/>
  <c r="BI855" i="2"/>
  <c r="BH855" i="2"/>
  <c r="BG855" i="2"/>
  <c r="BF855" i="2"/>
  <c r="T855" i="2"/>
  <c r="R855" i="2"/>
  <c r="P855" i="2"/>
  <c r="J855" i="2"/>
  <c r="BE855" i="2" s="1"/>
  <c r="BK854" i="2"/>
  <c r="BI854" i="2"/>
  <c r="BH854" i="2"/>
  <c r="BG854" i="2"/>
  <c r="BF854" i="2"/>
  <c r="T854" i="2"/>
  <c r="R854" i="2"/>
  <c r="P854" i="2"/>
  <c r="J854" i="2"/>
  <c r="BE854" i="2" s="1"/>
  <c r="BK853" i="2"/>
  <c r="BI853" i="2"/>
  <c r="BH853" i="2"/>
  <c r="BG853" i="2"/>
  <c r="BF853" i="2"/>
  <c r="T853" i="2"/>
  <c r="R853" i="2"/>
  <c r="P853" i="2"/>
  <c r="J853" i="2"/>
  <c r="BE853" i="2" s="1"/>
  <c r="BK852" i="2"/>
  <c r="J852" i="2" s="1"/>
  <c r="J89" i="2" s="1"/>
  <c r="T852" i="2"/>
  <c r="P852" i="2"/>
  <c r="BK851" i="2"/>
  <c r="BI851" i="2"/>
  <c r="BH851" i="2"/>
  <c r="BG851" i="2"/>
  <c r="BF851" i="2"/>
  <c r="T851" i="2"/>
  <c r="R851" i="2"/>
  <c r="P851" i="2"/>
  <c r="J851" i="2"/>
  <c r="BE851" i="2" s="1"/>
  <c r="BK847" i="2"/>
  <c r="BK846" i="2" s="1"/>
  <c r="J846" i="2" s="1"/>
  <c r="BI847" i="2"/>
  <c r="BH847" i="2"/>
  <c r="BG847" i="2"/>
  <c r="BF847" i="2"/>
  <c r="T847" i="2"/>
  <c r="T846" i="2" s="1"/>
  <c r="R847" i="2"/>
  <c r="P847" i="2"/>
  <c r="P846" i="2" s="1"/>
  <c r="J847" i="2"/>
  <c r="BE847" i="2" s="1"/>
  <c r="R846" i="2"/>
  <c r="BK845" i="2"/>
  <c r="BI845" i="2"/>
  <c r="BH845" i="2"/>
  <c r="BG845" i="2"/>
  <c r="BF845" i="2"/>
  <c r="T845" i="2"/>
  <c r="R845" i="2"/>
  <c r="P845" i="2"/>
  <c r="J845" i="2"/>
  <c r="BE845" i="2" s="1"/>
  <c r="BK844" i="2"/>
  <c r="BI844" i="2"/>
  <c r="BH844" i="2"/>
  <c r="BG844" i="2"/>
  <c r="BF844" i="2"/>
  <c r="T844" i="2"/>
  <c r="R844" i="2"/>
  <c r="P844" i="2"/>
  <c r="J844" i="2"/>
  <c r="BE844" i="2" s="1"/>
  <c r="BK843" i="2"/>
  <c r="BI843" i="2"/>
  <c r="BH843" i="2"/>
  <c r="BG843" i="2"/>
  <c r="BF843" i="2"/>
  <c r="T843" i="2"/>
  <c r="R843" i="2"/>
  <c r="P843" i="2"/>
  <c r="J843" i="2"/>
  <c r="BE843" i="2" s="1"/>
  <c r="BK842" i="2"/>
  <c r="BI842" i="2"/>
  <c r="BH842" i="2"/>
  <c r="BG842" i="2"/>
  <c r="BF842" i="2"/>
  <c r="T842" i="2"/>
  <c r="R842" i="2"/>
  <c r="P842" i="2"/>
  <c r="J842" i="2"/>
  <c r="BE842" i="2" s="1"/>
  <c r="BK839" i="2"/>
  <c r="BI839" i="2"/>
  <c r="BH839" i="2"/>
  <c r="BG839" i="2"/>
  <c r="BF839" i="2"/>
  <c r="T839" i="2"/>
  <c r="R839" i="2"/>
  <c r="P839" i="2"/>
  <c r="J839" i="2"/>
  <c r="BE839" i="2" s="1"/>
  <c r="BK835" i="2"/>
  <c r="BI835" i="2"/>
  <c r="BH835" i="2"/>
  <c r="BG835" i="2"/>
  <c r="BF835" i="2"/>
  <c r="T835" i="2"/>
  <c r="R835" i="2"/>
  <c r="P835" i="2"/>
  <c r="J835" i="2"/>
  <c r="BE835" i="2" s="1"/>
  <c r="BK833" i="2"/>
  <c r="BI833" i="2"/>
  <c r="BH833" i="2"/>
  <c r="BG833" i="2"/>
  <c r="BF833" i="2"/>
  <c r="T833" i="2"/>
  <c r="R833" i="2"/>
  <c r="P833" i="2"/>
  <c r="J833" i="2"/>
  <c r="BE833" i="2" s="1"/>
  <c r="BK830" i="2"/>
  <c r="BI830" i="2"/>
  <c r="BH830" i="2"/>
  <c r="BG830" i="2"/>
  <c r="BF830" i="2"/>
  <c r="T830" i="2"/>
  <c r="R830" i="2"/>
  <c r="P830" i="2"/>
  <c r="J830" i="2"/>
  <c r="BE830" i="2" s="1"/>
  <c r="BK829" i="2"/>
  <c r="J829" i="2" s="1"/>
  <c r="J87" i="2" s="1"/>
  <c r="T829" i="2"/>
  <c r="P829" i="2"/>
  <c r="BK828" i="2"/>
  <c r="BI828" i="2"/>
  <c r="BH828" i="2"/>
  <c r="BG828" i="2"/>
  <c r="BF828" i="2"/>
  <c r="T828" i="2"/>
  <c r="R828" i="2"/>
  <c r="P828" i="2"/>
  <c r="J828" i="2"/>
  <c r="BE828" i="2" s="1"/>
  <c r="BK827" i="2"/>
  <c r="BI827" i="2"/>
  <c r="BH827" i="2"/>
  <c r="BG827" i="2"/>
  <c r="BF827" i="2"/>
  <c r="T827" i="2"/>
  <c r="R827" i="2"/>
  <c r="P827" i="2"/>
  <c r="J827" i="2"/>
  <c r="BE827" i="2" s="1"/>
  <c r="BK824" i="2"/>
  <c r="BI824" i="2"/>
  <c r="BH824" i="2"/>
  <c r="BG824" i="2"/>
  <c r="BF824" i="2"/>
  <c r="T824" i="2"/>
  <c r="R824" i="2"/>
  <c r="P824" i="2"/>
  <c r="J824" i="2"/>
  <c r="BE824" i="2" s="1"/>
  <c r="BK821" i="2"/>
  <c r="BI821" i="2"/>
  <c r="BH821" i="2"/>
  <c r="BG821" i="2"/>
  <c r="BF821" i="2"/>
  <c r="T821" i="2"/>
  <c r="R821" i="2"/>
  <c r="P821" i="2"/>
  <c r="J821" i="2"/>
  <c r="BE821" i="2" s="1"/>
  <c r="BK817" i="2"/>
  <c r="BI817" i="2"/>
  <c r="BH817" i="2"/>
  <c r="BG817" i="2"/>
  <c r="BF817" i="2"/>
  <c r="T817" i="2"/>
  <c r="R817" i="2"/>
  <c r="P817" i="2"/>
  <c r="J817" i="2"/>
  <c r="BE817" i="2" s="1"/>
  <c r="BK813" i="2"/>
  <c r="BI813" i="2"/>
  <c r="BH813" i="2"/>
  <c r="BG813" i="2"/>
  <c r="BF813" i="2"/>
  <c r="T813" i="2"/>
  <c r="R813" i="2"/>
  <c r="P813" i="2"/>
  <c r="J813" i="2"/>
  <c r="BE813" i="2" s="1"/>
  <c r="BK809" i="2"/>
  <c r="BI809" i="2"/>
  <c r="BH809" i="2"/>
  <c r="BG809" i="2"/>
  <c r="BF809" i="2"/>
  <c r="T809" i="2"/>
  <c r="R809" i="2"/>
  <c r="P809" i="2"/>
  <c r="J809" i="2"/>
  <c r="BE809" i="2" s="1"/>
  <c r="BK805" i="2"/>
  <c r="BI805" i="2"/>
  <c r="BH805" i="2"/>
  <c r="BG805" i="2"/>
  <c r="BF805" i="2"/>
  <c r="T805" i="2"/>
  <c r="R805" i="2"/>
  <c r="P805" i="2"/>
  <c r="J805" i="2"/>
  <c r="BE805" i="2" s="1"/>
  <c r="BK801" i="2"/>
  <c r="BI801" i="2"/>
  <c r="BH801" i="2"/>
  <c r="BG801" i="2"/>
  <c r="BF801" i="2"/>
  <c r="T801" i="2"/>
  <c r="R801" i="2"/>
  <c r="P801" i="2"/>
  <c r="J801" i="2"/>
  <c r="BE801" i="2" s="1"/>
  <c r="BK797" i="2"/>
  <c r="BI797" i="2"/>
  <c r="BH797" i="2"/>
  <c r="BG797" i="2"/>
  <c r="BF797" i="2"/>
  <c r="T797" i="2"/>
  <c r="R797" i="2"/>
  <c r="P797" i="2"/>
  <c r="J797" i="2"/>
  <c r="BE797" i="2" s="1"/>
  <c r="BK793" i="2"/>
  <c r="BI793" i="2"/>
  <c r="BH793" i="2"/>
  <c r="BG793" i="2"/>
  <c r="BF793" i="2"/>
  <c r="T793" i="2"/>
  <c r="R793" i="2"/>
  <c r="P793" i="2"/>
  <c r="J793" i="2"/>
  <c r="BE793" i="2" s="1"/>
  <c r="BK792" i="2"/>
  <c r="BI792" i="2"/>
  <c r="BH792" i="2"/>
  <c r="BG792" i="2"/>
  <c r="BF792" i="2"/>
  <c r="T792" i="2"/>
  <c r="R792" i="2"/>
  <c r="P792" i="2"/>
  <c r="J792" i="2"/>
  <c r="BE792" i="2" s="1"/>
  <c r="BK787" i="2"/>
  <c r="BI787" i="2"/>
  <c r="BH787" i="2"/>
  <c r="BG787" i="2"/>
  <c r="BF787" i="2"/>
  <c r="T787" i="2"/>
  <c r="R787" i="2"/>
  <c r="P787" i="2"/>
  <c r="J787" i="2"/>
  <c r="BE787" i="2" s="1"/>
  <c r="BK783" i="2"/>
  <c r="BI783" i="2"/>
  <c r="BH783" i="2"/>
  <c r="BG783" i="2"/>
  <c r="BF783" i="2"/>
  <c r="T783" i="2"/>
  <c r="R783" i="2"/>
  <c r="P783" i="2"/>
  <c r="J783" i="2"/>
  <c r="BE783" i="2" s="1"/>
  <c r="BK780" i="2"/>
  <c r="BI780" i="2"/>
  <c r="BH780" i="2"/>
  <c r="BG780" i="2"/>
  <c r="BF780" i="2"/>
  <c r="T780" i="2"/>
  <c r="R780" i="2"/>
  <c r="P780" i="2"/>
  <c r="J780" i="2"/>
  <c r="BE780" i="2" s="1"/>
  <c r="BK777" i="2"/>
  <c r="BK776" i="2" s="1"/>
  <c r="J776" i="2" s="1"/>
  <c r="J86" i="2" s="1"/>
  <c r="BI777" i="2"/>
  <c r="BH777" i="2"/>
  <c r="BG777" i="2"/>
  <c r="BF777" i="2"/>
  <c r="T777" i="2"/>
  <c r="T776" i="2" s="1"/>
  <c r="R777" i="2"/>
  <c r="P777" i="2"/>
  <c r="J777" i="2"/>
  <c r="BE777" i="2" s="1"/>
  <c r="R776" i="2"/>
  <c r="BK775" i="2"/>
  <c r="BI775" i="2"/>
  <c r="BH775" i="2"/>
  <c r="BG775" i="2"/>
  <c r="BF775" i="2"/>
  <c r="T775" i="2"/>
  <c r="R775" i="2"/>
  <c r="P775" i="2"/>
  <c r="J775" i="2"/>
  <c r="BE775" i="2" s="1"/>
  <c r="BK774" i="2"/>
  <c r="BI774" i="2"/>
  <c r="BH774" i="2"/>
  <c r="BG774" i="2"/>
  <c r="BF774" i="2"/>
  <c r="T774" i="2"/>
  <c r="R774" i="2"/>
  <c r="P774" i="2"/>
  <c r="J774" i="2"/>
  <c r="BE774" i="2" s="1"/>
  <c r="BK773" i="2"/>
  <c r="BI773" i="2"/>
  <c r="BH773" i="2"/>
  <c r="BG773" i="2"/>
  <c r="BF773" i="2"/>
  <c r="T773" i="2"/>
  <c r="R773" i="2"/>
  <c r="P773" i="2"/>
  <c r="J773" i="2"/>
  <c r="BE773" i="2" s="1"/>
  <c r="BK772" i="2"/>
  <c r="BI772" i="2"/>
  <c r="BH772" i="2"/>
  <c r="BG772" i="2"/>
  <c r="BF772" i="2"/>
  <c r="T772" i="2"/>
  <c r="R772" i="2"/>
  <c r="P772" i="2"/>
  <c r="J772" i="2"/>
  <c r="BE772" i="2" s="1"/>
  <c r="BK771" i="2"/>
  <c r="BI771" i="2"/>
  <c r="BH771" i="2"/>
  <c r="BG771" i="2"/>
  <c r="BF771" i="2"/>
  <c r="T771" i="2"/>
  <c r="R771" i="2"/>
  <c r="P771" i="2"/>
  <c r="J771" i="2"/>
  <c r="BE771" i="2" s="1"/>
  <c r="BK770" i="2"/>
  <c r="BI770" i="2"/>
  <c r="BH770" i="2"/>
  <c r="BG770" i="2"/>
  <c r="BF770" i="2"/>
  <c r="T770" i="2"/>
  <c r="R770" i="2"/>
  <c r="P770" i="2"/>
  <c r="J770" i="2"/>
  <c r="BE770" i="2" s="1"/>
  <c r="BK769" i="2"/>
  <c r="BI769" i="2"/>
  <c r="BH769" i="2"/>
  <c r="BG769" i="2"/>
  <c r="BF769" i="2"/>
  <c r="T769" i="2"/>
  <c r="R769" i="2"/>
  <c r="P769" i="2"/>
  <c r="J769" i="2"/>
  <c r="BE769" i="2" s="1"/>
  <c r="BK768" i="2"/>
  <c r="BI768" i="2"/>
  <c r="BH768" i="2"/>
  <c r="BG768" i="2"/>
  <c r="BF768" i="2"/>
  <c r="T768" i="2"/>
  <c r="R768" i="2"/>
  <c r="P768" i="2"/>
  <c r="J768" i="2"/>
  <c r="BE768" i="2" s="1"/>
  <c r="BK767" i="2"/>
  <c r="BI767" i="2"/>
  <c r="BH767" i="2"/>
  <c r="BG767" i="2"/>
  <c r="BF767" i="2"/>
  <c r="T767" i="2"/>
  <c r="R767" i="2"/>
  <c r="P767" i="2"/>
  <c r="J767" i="2"/>
  <c r="BE767" i="2" s="1"/>
  <c r="BK766" i="2"/>
  <c r="BI766" i="2"/>
  <c r="BH766" i="2"/>
  <c r="BG766" i="2"/>
  <c r="BF766" i="2"/>
  <c r="T766" i="2"/>
  <c r="R766" i="2"/>
  <c r="P766" i="2"/>
  <c r="J766" i="2"/>
  <c r="BE766" i="2" s="1"/>
  <c r="BK765" i="2"/>
  <c r="BI765" i="2"/>
  <c r="BH765" i="2"/>
  <c r="BG765" i="2"/>
  <c r="BF765" i="2"/>
  <c r="T765" i="2"/>
  <c r="R765" i="2"/>
  <c r="P765" i="2"/>
  <c r="J765" i="2"/>
  <c r="BE765" i="2" s="1"/>
  <c r="BK764" i="2"/>
  <c r="BI764" i="2"/>
  <c r="BH764" i="2"/>
  <c r="BG764" i="2"/>
  <c r="BF764" i="2"/>
  <c r="T764" i="2"/>
  <c r="R764" i="2"/>
  <c r="P764" i="2"/>
  <c r="J764" i="2"/>
  <c r="BE764" i="2" s="1"/>
  <c r="BK763" i="2"/>
  <c r="BI763" i="2"/>
  <c r="BH763" i="2"/>
  <c r="BG763" i="2"/>
  <c r="BF763" i="2"/>
  <c r="T763" i="2"/>
  <c r="R763" i="2"/>
  <c r="P763" i="2"/>
  <c r="J763" i="2"/>
  <c r="BE763" i="2" s="1"/>
  <c r="BK762" i="2"/>
  <c r="BI762" i="2"/>
  <c r="BH762" i="2"/>
  <c r="BG762" i="2"/>
  <c r="BF762" i="2"/>
  <c r="BE762" i="2"/>
  <c r="T762" i="2"/>
  <c r="R762" i="2"/>
  <c r="P762" i="2"/>
  <c r="J762" i="2"/>
  <c r="BK761" i="2"/>
  <c r="BI761" i="2"/>
  <c r="BH761" i="2"/>
  <c r="BG761" i="2"/>
  <c r="BF761" i="2"/>
  <c r="T761" i="2"/>
  <c r="R761" i="2"/>
  <c r="P761" i="2"/>
  <c r="J761" i="2"/>
  <c r="BE761" i="2" s="1"/>
  <c r="BK760" i="2"/>
  <c r="BI760" i="2"/>
  <c r="BH760" i="2"/>
  <c r="BG760" i="2"/>
  <c r="BF760" i="2"/>
  <c r="T760" i="2"/>
  <c r="R760" i="2"/>
  <c r="P760" i="2"/>
  <c r="J760" i="2"/>
  <c r="BE760" i="2" s="1"/>
  <c r="BK759" i="2"/>
  <c r="T759" i="2"/>
  <c r="P759" i="2"/>
  <c r="J759" i="2"/>
  <c r="BK758" i="2"/>
  <c r="BI758" i="2"/>
  <c r="BH758" i="2"/>
  <c r="BG758" i="2"/>
  <c r="BF758" i="2"/>
  <c r="T758" i="2"/>
  <c r="R758" i="2"/>
  <c r="P758" i="2"/>
  <c r="J758" i="2"/>
  <c r="BE758" i="2" s="1"/>
  <c r="BK755" i="2"/>
  <c r="BI755" i="2"/>
  <c r="BH755" i="2"/>
  <c r="BG755" i="2"/>
  <c r="BF755" i="2"/>
  <c r="T755" i="2"/>
  <c r="R755" i="2"/>
  <c r="P755" i="2"/>
  <c r="J755" i="2"/>
  <c r="BE755" i="2" s="1"/>
  <c r="BK749" i="2"/>
  <c r="BI749" i="2"/>
  <c r="BH749" i="2"/>
  <c r="BG749" i="2"/>
  <c r="BF749" i="2"/>
  <c r="T749" i="2"/>
  <c r="R749" i="2"/>
  <c r="P749" i="2"/>
  <c r="J749" i="2"/>
  <c r="BE749" i="2" s="1"/>
  <c r="BK743" i="2"/>
  <c r="BI743" i="2"/>
  <c r="BH743" i="2"/>
  <c r="BG743" i="2"/>
  <c r="BF743" i="2"/>
  <c r="T743" i="2"/>
  <c r="R743" i="2"/>
  <c r="P743" i="2"/>
  <c r="J743" i="2"/>
  <c r="BE743" i="2" s="1"/>
  <c r="BK737" i="2"/>
  <c r="BI737" i="2"/>
  <c r="BH737" i="2"/>
  <c r="BG737" i="2"/>
  <c r="BF737" i="2"/>
  <c r="T737" i="2"/>
  <c r="R737" i="2"/>
  <c r="P737" i="2"/>
  <c r="J737" i="2"/>
  <c r="BE737" i="2" s="1"/>
  <c r="BK731" i="2"/>
  <c r="BI731" i="2"/>
  <c r="BH731" i="2"/>
  <c r="BG731" i="2"/>
  <c r="BF731" i="2"/>
  <c r="T731" i="2"/>
  <c r="R731" i="2"/>
  <c r="P731" i="2"/>
  <c r="J731" i="2"/>
  <c r="BE731" i="2" s="1"/>
  <c r="BK725" i="2"/>
  <c r="BI725" i="2"/>
  <c r="BH725" i="2"/>
  <c r="BG725" i="2"/>
  <c r="BF725" i="2"/>
  <c r="T725" i="2"/>
  <c r="T724" i="2" s="1"/>
  <c r="R725" i="2"/>
  <c r="P725" i="2"/>
  <c r="J725" i="2"/>
  <c r="BE725" i="2" s="1"/>
  <c r="BK724" i="2"/>
  <c r="J724" i="2" s="1"/>
  <c r="J84" i="2" s="1"/>
  <c r="R724" i="2"/>
  <c r="BK722" i="2"/>
  <c r="BI722" i="2"/>
  <c r="BH722" i="2"/>
  <c r="BG722" i="2"/>
  <c r="BF722" i="2"/>
  <c r="T722" i="2"/>
  <c r="T721" i="2" s="1"/>
  <c r="R722" i="2"/>
  <c r="P722" i="2"/>
  <c r="P721" i="2" s="1"/>
  <c r="J722" i="2"/>
  <c r="BE722" i="2" s="1"/>
  <c r="BK721" i="2"/>
  <c r="J721" i="2" s="1"/>
  <c r="J82" i="2" s="1"/>
  <c r="R721" i="2"/>
  <c r="BK720" i="2"/>
  <c r="BI720" i="2"/>
  <c r="BH720" i="2"/>
  <c r="BG720" i="2"/>
  <c r="BF720" i="2"/>
  <c r="T720" i="2"/>
  <c r="R720" i="2"/>
  <c r="P720" i="2"/>
  <c r="J720" i="2"/>
  <c r="BE720" i="2" s="1"/>
  <c r="BK718" i="2"/>
  <c r="BI718" i="2"/>
  <c r="BH718" i="2"/>
  <c r="BG718" i="2"/>
  <c r="BF718" i="2"/>
  <c r="T718" i="2"/>
  <c r="R718" i="2"/>
  <c r="P718" i="2"/>
  <c r="J718" i="2"/>
  <c r="BE718" i="2" s="1"/>
  <c r="BK717" i="2"/>
  <c r="BI717" i="2"/>
  <c r="BH717" i="2"/>
  <c r="BG717" i="2"/>
  <c r="BF717" i="2"/>
  <c r="T717" i="2"/>
  <c r="R717" i="2"/>
  <c r="P717" i="2"/>
  <c r="J717" i="2"/>
  <c r="BE717" i="2" s="1"/>
  <c r="BK716" i="2"/>
  <c r="BI716" i="2"/>
  <c r="BH716" i="2"/>
  <c r="BG716" i="2"/>
  <c r="BF716" i="2"/>
  <c r="BE716" i="2"/>
  <c r="T716" i="2"/>
  <c r="R716" i="2"/>
  <c r="P716" i="2"/>
  <c r="J716" i="2"/>
  <c r="BK715" i="2"/>
  <c r="BI715" i="2"/>
  <c r="BH715" i="2"/>
  <c r="BG715" i="2"/>
  <c r="BF715" i="2"/>
  <c r="T715" i="2"/>
  <c r="R715" i="2"/>
  <c r="P715" i="2"/>
  <c r="J715" i="2"/>
  <c r="BE715" i="2" s="1"/>
  <c r="BK714" i="2"/>
  <c r="T714" i="2"/>
  <c r="P714" i="2"/>
  <c r="J714" i="2"/>
  <c r="BK713" i="2"/>
  <c r="BI713" i="2"/>
  <c r="BH713" i="2"/>
  <c r="BG713" i="2"/>
  <c r="BF713" i="2"/>
  <c r="T713" i="2"/>
  <c r="R713" i="2"/>
  <c r="P713" i="2"/>
  <c r="J713" i="2"/>
  <c r="BE713" i="2" s="1"/>
  <c r="BK710" i="2"/>
  <c r="BI710" i="2"/>
  <c r="BH710" i="2"/>
  <c r="BG710" i="2"/>
  <c r="BF710" i="2"/>
  <c r="T710" i="2"/>
  <c r="R710" i="2"/>
  <c r="P710" i="2"/>
  <c r="J710" i="2"/>
  <c r="BE710" i="2" s="1"/>
  <c r="BK707" i="2"/>
  <c r="BK706" i="2" s="1"/>
  <c r="J706" i="2" s="1"/>
  <c r="J80" i="2" s="1"/>
  <c r="BI707" i="2"/>
  <c r="BH707" i="2"/>
  <c r="BG707" i="2"/>
  <c r="BF707" i="2"/>
  <c r="T707" i="2"/>
  <c r="R707" i="2"/>
  <c r="P707" i="2"/>
  <c r="P706" i="2" s="1"/>
  <c r="J707" i="2"/>
  <c r="BE707" i="2" s="1"/>
  <c r="R706" i="2"/>
  <c r="BK700" i="2"/>
  <c r="BI700" i="2"/>
  <c r="BH700" i="2"/>
  <c r="BG700" i="2"/>
  <c r="BF700" i="2"/>
  <c r="T700" i="2"/>
  <c r="R700" i="2"/>
  <c r="P700" i="2"/>
  <c r="J700" i="2"/>
  <c r="BE700" i="2" s="1"/>
  <c r="BK695" i="2"/>
  <c r="BI695" i="2"/>
  <c r="BH695" i="2"/>
  <c r="BG695" i="2"/>
  <c r="BF695" i="2"/>
  <c r="T695" i="2"/>
  <c r="R695" i="2"/>
  <c r="R694" i="2" s="1"/>
  <c r="P695" i="2"/>
  <c r="J695" i="2"/>
  <c r="BE695" i="2" s="1"/>
  <c r="BK694" i="2"/>
  <c r="T694" i="2"/>
  <c r="P694" i="2"/>
  <c r="J694" i="2"/>
  <c r="BK693" i="2"/>
  <c r="BI693" i="2"/>
  <c r="BH693" i="2"/>
  <c r="BG693" i="2"/>
  <c r="BF693" i="2"/>
  <c r="T693" i="2"/>
  <c r="R693" i="2"/>
  <c r="P693" i="2"/>
  <c r="J693" i="2"/>
  <c r="BE693" i="2" s="1"/>
  <c r="BK692" i="2"/>
  <c r="BI692" i="2"/>
  <c r="BH692" i="2"/>
  <c r="BG692" i="2"/>
  <c r="BF692" i="2"/>
  <c r="T692" i="2"/>
  <c r="R692" i="2"/>
  <c r="P692" i="2"/>
  <c r="J692" i="2"/>
  <c r="BE692" i="2" s="1"/>
  <c r="BK684" i="2"/>
  <c r="BI684" i="2"/>
  <c r="BH684" i="2"/>
  <c r="BG684" i="2"/>
  <c r="BF684" i="2"/>
  <c r="T684" i="2"/>
  <c r="R684" i="2"/>
  <c r="P684" i="2"/>
  <c r="J684" i="2"/>
  <c r="BE684" i="2" s="1"/>
  <c r="BK683" i="2"/>
  <c r="BI683" i="2"/>
  <c r="BH683" i="2"/>
  <c r="BG683" i="2"/>
  <c r="BF683" i="2"/>
  <c r="T683" i="2"/>
  <c r="R683" i="2"/>
  <c r="P683" i="2"/>
  <c r="J683" i="2"/>
  <c r="BE683" i="2" s="1"/>
  <c r="BK682" i="2"/>
  <c r="BI682" i="2"/>
  <c r="BH682" i="2"/>
  <c r="BG682" i="2"/>
  <c r="BF682" i="2"/>
  <c r="T682" i="2"/>
  <c r="T681" i="2" s="1"/>
  <c r="R682" i="2"/>
  <c r="P682" i="2"/>
  <c r="P681" i="2" s="1"/>
  <c r="J682" i="2"/>
  <c r="BE682" i="2" s="1"/>
  <c r="R681" i="2"/>
  <c r="BK680" i="2"/>
  <c r="BI680" i="2"/>
  <c r="BH680" i="2"/>
  <c r="BG680" i="2"/>
  <c r="BF680" i="2"/>
  <c r="BE680" i="2"/>
  <c r="T680" i="2"/>
  <c r="R680" i="2"/>
  <c r="P680" i="2"/>
  <c r="J680" i="2"/>
  <c r="BK676" i="2"/>
  <c r="BI676" i="2"/>
  <c r="BH676" i="2"/>
  <c r="BG676" i="2"/>
  <c r="BF676" i="2"/>
  <c r="T676" i="2"/>
  <c r="R676" i="2"/>
  <c r="P676" i="2"/>
  <c r="J676" i="2"/>
  <c r="BE676" i="2" s="1"/>
  <c r="BK668" i="2"/>
  <c r="BI668" i="2"/>
  <c r="BH668" i="2"/>
  <c r="BG668" i="2"/>
  <c r="BF668" i="2"/>
  <c r="T668" i="2"/>
  <c r="R668" i="2"/>
  <c r="P668" i="2"/>
  <c r="J668" i="2"/>
  <c r="BE668" i="2" s="1"/>
  <c r="BK667" i="2"/>
  <c r="BI667" i="2"/>
  <c r="BH667" i="2"/>
  <c r="BG667" i="2"/>
  <c r="BF667" i="2"/>
  <c r="T667" i="2"/>
  <c r="R667" i="2"/>
  <c r="P667" i="2"/>
  <c r="J667" i="2"/>
  <c r="BE667" i="2" s="1"/>
  <c r="BK666" i="2"/>
  <c r="BI666" i="2"/>
  <c r="BH666" i="2"/>
  <c r="BG666" i="2"/>
  <c r="BF666" i="2"/>
  <c r="T666" i="2"/>
  <c r="R666" i="2"/>
  <c r="P666" i="2"/>
  <c r="J666" i="2"/>
  <c r="BE666" i="2" s="1"/>
  <c r="BK665" i="2"/>
  <c r="BI665" i="2"/>
  <c r="BH665" i="2"/>
  <c r="BG665" i="2"/>
  <c r="BF665" i="2"/>
  <c r="T665" i="2"/>
  <c r="R665" i="2"/>
  <c r="P665" i="2"/>
  <c r="J665" i="2"/>
  <c r="BE665" i="2" s="1"/>
  <c r="BK664" i="2"/>
  <c r="BI664" i="2"/>
  <c r="BH664" i="2"/>
  <c r="BG664" i="2"/>
  <c r="BF664" i="2"/>
  <c r="T664" i="2"/>
  <c r="R664" i="2"/>
  <c r="P664" i="2"/>
  <c r="J664" i="2"/>
  <c r="BE664" i="2" s="1"/>
  <c r="BK661" i="2"/>
  <c r="BI661" i="2"/>
  <c r="BH661" i="2"/>
  <c r="BG661" i="2"/>
  <c r="BF661" i="2"/>
  <c r="T661" i="2"/>
  <c r="R661" i="2"/>
  <c r="P661" i="2"/>
  <c r="J661" i="2"/>
  <c r="BE661" i="2" s="1"/>
  <c r="BK655" i="2"/>
  <c r="BI655" i="2"/>
  <c r="BH655" i="2"/>
  <c r="BG655" i="2"/>
  <c r="BF655" i="2"/>
  <c r="BE655" i="2"/>
  <c r="T655" i="2"/>
  <c r="R655" i="2"/>
  <c r="P655" i="2"/>
  <c r="J655" i="2"/>
  <c r="BK654" i="2"/>
  <c r="T654" i="2"/>
  <c r="P654" i="2"/>
  <c r="J654" i="2"/>
  <c r="BK653" i="2"/>
  <c r="BI653" i="2"/>
  <c r="BH653" i="2"/>
  <c r="BG653" i="2"/>
  <c r="BF653" i="2"/>
  <c r="T653" i="2"/>
  <c r="R653" i="2"/>
  <c r="P653" i="2"/>
  <c r="J653" i="2"/>
  <c r="BE653" i="2" s="1"/>
  <c r="BK652" i="2"/>
  <c r="BI652" i="2"/>
  <c r="BH652" i="2"/>
  <c r="BG652" i="2"/>
  <c r="BF652" i="2"/>
  <c r="T652" i="2"/>
  <c r="R652" i="2"/>
  <c r="P652" i="2"/>
  <c r="J652" i="2"/>
  <c r="BE652" i="2" s="1"/>
  <c r="BK651" i="2"/>
  <c r="BI651" i="2"/>
  <c r="BH651" i="2"/>
  <c r="BG651" i="2"/>
  <c r="BF651" i="2"/>
  <c r="T651" i="2"/>
  <c r="R651" i="2"/>
  <c r="P651" i="2"/>
  <c r="J651" i="2"/>
  <c r="BE651" i="2" s="1"/>
  <c r="BK650" i="2"/>
  <c r="BK649" i="2" s="1"/>
  <c r="BI650" i="2"/>
  <c r="BH650" i="2"/>
  <c r="BG650" i="2"/>
  <c r="BF650" i="2"/>
  <c r="T650" i="2"/>
  <c r="R650" i="2"/>
  <c r="P650" i="2"/>
  <c r="P649" i="2" s="1"/>
  <c r="J650" i="2"/>
  <c r="BE650" i="2" s="1"/>
  <c r="R649" i="2"/>
  <c r="BK646" i="2"/>
  <c r="BI646" i="2"/>
  <c r="BH646" i="2"/>
  <c r="BG646" i="2"/>
  <c r="BF646" i="2"/>
  <c r="T646" i="2"/>
  <c r="R646" i="2"/>
  <c r="P646" i="2"/>
  <c r="J646" i="2"/>
  <c r="BE646" i="2" s="1"/>
  <c r="BK643" i="2"/>
  <c r="BI643" i="2"/>
  <c r="BH643" i="2"/>
  <c r="BG643" i="2"/>
  <c r="BF643" i="2"/>
  <c r="T643" i="2"/>
  <c r="R643" i="2"/>
  <c r="P643" i="2"/>
  <c r="J643" i="2"/>
  <c r="BE643" i="2" s="1"/>
  <c r="BK640" i="2"/>
  <c r="BI640" i="2"/>
  <c r="BH640" i="2"/>
  <c r="BG640" i="2"/>
  <c r="BF640" i="2"/>
  <c r="T640" i="2"/>
  <c r="T639" i="2" s="1"/>
  <c r="R640" i="2"/>
  <c r="P640" i="2"/>
  <c r="P639" i="2" s="1"/>
  <c r="J640" i="2"/>
  <c r="BE640" i="2" s="1"/>
  <c r="R639" i="2"/>
  <c r="BK637" i="2"/>
  <c r="BI637" i="2"/>
  <c r="BH637" i="2"/>
  <c r="BG637" i="2"/>
  <c r="BF637" i="2"/>
  <c r="BE637" i="2"/>
  <c r="T637" i="2"/>
  <c r="R637" i="2"/>
  <c r="P637" i="2"/>
  <c r="J637" i="2"/>
  <c r="BK634" i="2"/>
  <c r="BI634" i="2"/>
  <c r="BH634" i="2"/>
  <c r="BG634" i="2"/>
  <c r="BF634" i="2"/>
  <c r="T634" i="2"/>
  <c r="R634" i="2"/>
  <c r="P634" i="2"/>
  <c r="J634" i="2"/>
  <c r="BE634" i="2" s="1"/>
  <c r="BK632" i="2"/>
  <c r="BI632" i="2"/>
  <c r="BH632" i="2"/>
  <c r="BG632" i="2"/>
  <c r="BF632" i="2"/>
  <c r="T632" i="2"/>
  <c r="R632" i="2"/>
  <c r="P632" i="2"/>
  <c r="J632" i="2"/>
  <c r="BE632" i="2" s="1"/>
  <c r="BK629" i="2"/>
  <c r="BI629" i="2"/>
  <c r="BH629" i="2"/>
  <c r="BG629" i="2"/>
  <c r="BF629" i="2"/>
  <c r="T629" i="2"/>
  <c r="R629" i="2"/>
  <c r="P629" i="2"/>
  <c r="J629" i="2"/>
  <c r="BE629" i="2" s="1"/>
  <c r="BK626" i="2"/>
  <c r="BI626" i="2"/>
  <c r="BH626" i="2"/>
  <c r="BG626" i="2"/>
  <c r="BF626" i="2"/>
  <c r="T626" i="2"/>
  <c r="R626" i="2"/>
  <c r="P626" i="2"/>
  <c r="J626" i="2"/>
  <c r="BE626" i="2" s="1"/>
  <c r="BK623" i="2"/>
  <c r="BI623" i="2"/>
  <c r="BH623" i="2"/>
  <c r="BG623" i="2"/>
  <c r="BF623" i="2"/>
  <c r="T623" i="2"/>
  <c r="R623" i="2"/>
  <c r="P623" i="2"/>
  <c r="J623" i="2"/>
  <c r="BE623" i="2" s="1"/>
  <c r="BK622" i="2"/>
  <c r="T622" i="2"/>
  <c r="P622" i="2"/>
  <c r="J622" i="2"/>
  <c r="BK620" i="2"/>
  <c r="BI620" i="2"/>
  <c r="BH620" i="2"/>
  <c r="BG620" i="2"/>
  <c r="BF620" i="2"/>
  <c r="T620" i="2"/>
  <c r="R620" i="2"/>
  <c r="P620" i="2"/>
  <c r="J620" i="2"/>
  <c r="BE620" i="2" s="1"/>
  <c r="BK617" i="2"/>
  <c r="BI617" i="2"/>
  <c r="BH617" i="2"/>
  <c r="BG617" i="2"/>
  <c r="BF617" i="2"/>
  <c r="T617" i="2"/>
  <c r="R617" i="2"/>
  <c r="P617" i="2"/>
  <c r="J617" i="2"/>
  <c r="BE617" i="2" s="1"/>
  <c r="BK614" i="2"/>
  <c r="BI614" i="2"/>
  <c r="BH614" i="2"/>
  <c r="BG614" i="2"/>
  <c r="BF614" i="2"/>
  <c r="T614" i="2"/>
  <c r="R614" i="2"/>
  <c r="P614" i="2"/>
  <c r="J614" i="2"/>
  <c r="BE614" i="2" s="1"/>
  <c r="BK611" i="2"/>
  <c r="BI611" i="2"/>
  <c r="BH611" i="2"/>
  <c r="BG611" i="2"/>
  <c r="BF611" i="2"/>
  <c r="T611" i="2"/>
  <c r="T610" i="2" s="1"/>
  <c r="T609" i="2" s="1"/>
  <c r="R611" i="2"/>
  <c r="P611" i="2"/>
  <c r="J611" i="2"/>
  <c r="BE611" i="2" s="1"/>
  <c r="BK610" i="2"/>
  <c r="J610" i="2" s="1"/>
  <c r="J72" i="2" s="1"/>
  <c r="R610" i="2"/>
  <c r="BK606" i="2"/>
  <c r="BI606" i="2"/>
  <c r="BH606" i="2"/>
  <c r="BG606" i="2"/>
  <c r="BF606" i="2"/>
  <c r="T606" i="2"/>
  <c r="R606" i="2"/>
  <c r="P606" i="2"/>
  <c r="J606" i="2"/>
  <c r="BE606" i="2" s="1"/>
  <c r="BK601" i="2"/>
  <c r="BI601" i="2"/>
  <c r="BH601" i="2"/>
  <c r="BG601" i="2"/>
  <c r="BF601" i="2"/>
  <c r="T601" i="2"/>
  <c r="R601" i="2"/>
  <c r="P601" i="2"/>
  <c r="J601" i="2"/>
  <c r="BE601" i="2" s="1"/>
  <c r="BK599" i="2"/>
  <c r="BI599" i="2"/>
  <c r="BH599" i="2"/>
  <c r="BG599" i="2"/>
  <c r="BF599" i="2"/>
  <c r="T599" i="2"/>
  <c r="R599" i="2"/>
  <c r="P599" i="2"/>
  <c r="J599" i="2"/>
  <c r="BE599" i="2" s="1"/>
  <c r="BK598" i="2"/>
  <c r="BI598" i="2"/>
  <c r="BH598" i="2"/>
  <c r="BG598" i="2"/>
  <c r="BF598" i="2"/>
  <c r="T598" i="2"/>
  <c r="R598" i="2"/>
  <c r="P598" i="2"/>
  <c r="J598" i="2"/>
  <c r="BE598" i="2" s="1"/>
  <c r="BK597" i="2"/>
  <c r="BI597" i="2"/>
  <c r="BH597" i="2"/>
  <c r="BG597" i="2"/>
  <c r="BF597" i="2"/>
  <c r="T597" i="2"/>
  <c r="R597" i="2"/>
  <c r="P597" i="2"/>
  <c r="J597" i="2"/>
  <c r="BE597" i="2" s="1"/>
  <c r="BK594" i="2"/>
  <c r="BI594" i="2"/>
  <c r="BH594" i="2"/>
  <c r="BG594" i="2"/>
  <c r="BF594" i="2"/>
  <c r="T594" i="2"/>
  <c r="R594" i="2"/>
  <c r="P594" i="2"/>
  <c r="J594" i="2"/>
  <c r="BE594" i="2" s="1"/>
  <c r="BK592" i="2"/>
  <c r="BI592" i="2"/>
  <c r="BH592" i="2"/>
  <c r="BG592" i="2"/>
  <c r="BF592" i="2"/>
  <c r="T592" i="2"/>
  <c r="R592" i="2"/>
  <c r="P592" i="2"/>
  <c r="J592" i="2"/>
  <c r="BE592" i="2" s="1"/>
  <c r="BK590" i="2"/>
  <c r="BI590" i="2"/>
  <c r="BH590" i="2"/>
  <c r="BG590" i="2"/>
  <c r="BF590" i="2"/>
  <c r="T590" i="2"/>
  <c r="R590" i="2"/>
  <c r="P590" i="2"/>
  <c r="J590" i="2"/>
  <c r="BE590" i="2" s="1"/>
  <c r="BK589" i="2"/>
  <c r="BI589" i="2"/>
  <c r="BH589" i="2"/>
  <c r="BG589" i="2"/>
  <c r="BF589" i="2"/>
  <c r="T589" i="2"/>
  <c r="R589" i="2"/>
  <c r="P589" i="2"/>
  <c r="J589" i="2"/>
  <c r="BE589" i="2" s="1"/>
  <c r="BK588" i="2"/>
  <c r="BI588" i="2"/>
  <c r="BH588" i="2"/>
  <c r="BG588" i="2"/>
  <c r="BF588" i="2"/>
  <c r="T588" i="2"/>
  <c r="R588" i="2"/>
  <c r="P588" i="2"/>
  <c r="J588" i="2"/>
  <c r="BE588" i="2" s="1"/>
  <c r="BK587" i="2"/>
  <c r="BI587" i="2"/>
  <c r="BH587" i="2"/>
  <c r="BG587" i="2"/>
  <c r="BF587" i="2"/>
  <c r="T587" i="2"/>
  <c r="R587" i="2"/>
  <c r="P587" i="2"/>
  <c r="J587" i="2"/>
  <c r="BE587" i="2" s="1"/>
  <c r="BK586" i="2"/>
  <c r="BI586" i="2"/>
  <c r="BH586" i="2"/>
  <c r="BG586" i="2"/>
  <c r="BF586" i="2"/>
  <c r="T586" i="2"/>
  <c r="R586" i="2"/>
  <c r="P586" i="2"/>
  <c r="J586" i="2"/>
  <c r="BE586" i="2" s="1"/>
  <c r="BK585" i="2"/>
  <c r="BI585" i="2"/>
  <c r="BH585" i="2"/>
  <c r="BG585" i="2"/>
  <c r="BF585" i="2"/>
  <c r="T585" i="2"/>
  <c r="R585" i="2"/>
  <c r="P585" i="2"/>
  <c r="J585" i="2"/>
  <c r="BE585" i="2" s="1"/>
  <c r="BK584" i="2"/>
  <c r="BI584" i="2"/>
  <c r="BH584" i="2"/>
  <c r="BG584" i="2"/>
  <c r="BF584" i="2"/>
  <c r="T584" i="2"/>
  <c r="R584" i="2"/>
  <c r="P584" i="2"/>
  <c r="J584" i="2"/>
  <c r="BE584" i="2" s="1"/>
  <c r="BK578" i="2"/>
  <c r="BI578" i="2"/>
  <c r="BH578" i="2"/>
  <c r="BG578" i="2"/>
  <c r="BF578" i="2"/>
  <c r="T578" i="2"/>
  <c r="R578" i="2"/>
  <c r="P578" i="2"/>
  <c r="J578" i="2"/>
  <c r="BE578" i="2" s="1"/>
  <c r="BK577" i="2"/>
  <c r="BI577" i="2"/>
  <c r="BH577" i="2"/>
  <c r="BG577" i="2"/>
  <c r="BF577" i="2"/>
  <c r="T577" i="2"/>
  <c r="R577" i="2"/>
  <c r="P577" i="2"/>
  <c r="J577" i="2"/>
  <c r="BE577" i="2" s="1"/>
  <c r="BK576" i="2"/>
  <c r="BI576" i="2"/>
  <c r="BH576" i="2"/>
  <c r="BG576" i="2"/>
  <c r="BF576" i="2"/>
  <c r="T576" i="2"/>
  <c r="R576" i="2"/>
  <c r="P576" i="2"/>
  <c r="J576" i="2"/>
  <c r="BE576" i="2" s="1"/>
  <c r="BK573" i="2"/>
  <c r="BI573" i="2"/>
  <c r="BH573" i="2"/>
  <c r="BG573" i="2"/>
  <c r="BF573" i="2"/>
  <c r="T573" i="2"/>
  <c r="R573" i="2"/>
  <c r="P573" i="2"/>
  <c r="J573" i="2"/>
  <c r="BE573" i="2" s="1"/>
  <c r="BK570" i="2"/>
  <c r="BI570" i="2"/>
  <c r="BH570" i="2"/>
  <c r="BG570" i="2"/>
  <c r="BF570" i="2"/>
  <c r="T570" i="2"/>
  <c r="R570" i="2"/>
  <c r="P570" i="2"/>
  <c r="J570" i="2"/>
  <c r="BE570" i="2" s="1"/>
  <c r="BK558" i="2"/>
  <c r="BI558" i="2"/>
  <c r="BH558" i="2"/>
  <c r="BG558" i="2"/>
  <c r="BF558" i="2"/>
  <c r="T558" i="2"/>
  <c r="R558" i="2"/>
  <c r="P558" i="2"/>
  <c r="J558" i="2"/>
  <c r="BE558" i="2" s="1"/>
  <c r="BK557" i="2"/>
  <c r="BI557" i="2"/>
  <c r="BH557" i="2"/>
  <c r="BG557" i="2"/>
  <c r="BF557" i="2"/>
  <c r="T557" i="2"/>
  <c r="R557" i="2"/>
  <c r="P557" i="2"/>
  <c r="J557" i="2"/>
  <c r="BE557" i="2" s="1"/>
  <c r="BK551" i="2"/>
  <c r="BI551" i="2"/>
  <c r="BH551" i="2"/>
  <c r="BG551" i="2"/>
  <c r="BF551" i="2"/>
  <c r="T551" i="2"/>
  <c r="R551" i="2"/>
  <c r="P551" i="2"/>
  <c r="J551" i="2"/>
  <c r="BE551" i="2" s="1"/>
  <c r="BK545" i="2"/>
  <c r="BI545" i="2"/>
  <c r="BH545" i="2"/>
  <c r="BG545" i="2"/>
  <c r="BF545" i="2"/>
  <c r="T545" i="2"/>
  <c r="R545" i="2"/>
  <c r="P545" i="2"/>
  <c r="J545" i="2"/>
  <c r="BE545" i="2" s="1"/>
  <c r="BK539" i="2"/>
  <c r="BK538" i="2" s="1"/>
  <c r="J538" i="2" s="1"/>
  <c r="BI539" i="2"/>
  <c r="BH539" i="2"/>
  <c r="BG539" i="2"/>
  <c r="BF539" i="2"/>
  <c r="T539" i="2"/>
  <c r="T538" i="2" s="1"/>
  <c r="R539" i="2"/>
  <c r="P539" i="2"/>
  <c r="J539" i="2"/>
  <c r="BE539" i="2" s="1"/>
  <c r="R538" i="2"/>
  <c r="BK535" i="2"/>
  <c r="BI535" i="2"/>
  <c r="BH535" i="2"/>
  <c r="BG535" i="2"/>
  <c r="BF535" i="2"/>
  <c r="T535" i="2"/>
  <c r="R535" i="2"/>
  <c r="P535" i="2"/>
  <c r="J535" i="2"/>
  <c r="BE535" i="2" s="1"/>
  <c r="BK531" i="2"/>
  <c r="BI531" i="2"/>
  <c r="BH531" i="2"/>
  <c r="BG531" i="2"/>
  <c r="BF531" i="2"/>
  <c r="T531" i="2"/>
  <c r="R531" i="2"/>
  <c r="P531" i="2"/>
  <c r="J531" i="2"/>
  <c r="BE531" i="2" s="1"/>
  <c r="BK526" i="2"/>
  <c r="BI526" i="2"/>
  <c r="BH526" i="2"/>
  <c r="BG526" i="2"/>
  <c r="BF526" i="2"/>
  <c r="T526" i="2"/>
  <c r="R526" i="2"/>
  <c r="P526" i="2"/>
  <c r="J526" i="2"/>
  <c r="BE526" i="2" s="1"/>
  <c r="BK521" i="2"/>
  <c r="BI521" i="2"/>
  <c r="BH521" i="2"/>
  <c r="BG521" i="2"/>
  <c r="BF521" i="2"/>
  <c r="T521" i="2"/>
  <c r="R521" i="2"/>
  <c r="P521" i="2"/>
  <c r="J521" i="2"/>
  <c r="BE521" i="2" s="1"/>
  <c r="BK516" i="2"/>
  <c r="BI516" i="2"/>
  <c r="BH516" i="2"/>
  <c r="BG516" i="2"/>
  <c r="BF516" i="2"/>
  <c r="BE516" i="2"/>
  <c r="T516" i="2"/>
  <c r="R516" i="2"/>
  <c r="P516" i="2"/>
  <c r="J516" i="2"/>
  <c r="BK511" i="2"/>
  <c r="BI511" i="2"/>
  <c r="BH511" i="2"/>
  <c r="BG511" i="2"/>
  <c r="BF511" i="2"/>
  <c r="T511" i="2"/>
  <c r="R511" i="2"/>
  <c r="P511" i="2"/>
  <c r="J511" i="2"/>
  <c r="BE511" i="2" s="1"/>
  <c r="BK506" i="2"/>
  <c r="BI506" i="2"/>
  <c r="BH506" i="2"/>
  <c r="BG506" i="2"/>
  <c r="BF506" i="2"/>
  <c r="T506" i="2"/>
  <c r="R506" i="2"/>
  <c r="P506" i="2"/>
  <c r="J506" i="2"/>
  <c r="BE506" i="2" s="1"/>
  <c r="BK498" i="2"/>
  <c r="BI498" i="2"/>
  <c r="BH498" i="2"/>
  <c r="BG498" i="2"/>
  <c r="BF498" i="2"/>
  <c r="T498" i="2"/>
  <c r="R498" i="2"/>
  <c r="P498" i="2"/>
  <c r="J498" i="2"/>
  <c r="BE498" i="2" s="1"/>
  <c r="BK490" i="2"/>
  <c r="BI490" i="2"/>
  <c r="BH490" i="2"/>
  <c r="BG490" i="2"/>
  <c r="BF490" i="2"/>
  <c r="T490" i="2"/>
  <c r="R490" i="2"/>
  <c r="P490" i="2"/>
  <c r="J490" i="2"/>
  <c r="BE490" i="2" s="1"/>
  <c r="BK482" i="2"/>
  <c r="BI482" i="2"/>
  <c r="BH482" i="2"/>
  <c r="BG482" i="2"/>
  <c r="BF482" i="2"/>
  <c r="T482" i="2"/>
  <c r="R482" i="2"/>
  <c r="P482" i="2"/>
  <c r="J482" i="2"/>
  <c r="BE482" i="2" s="1"/>
  <c r="BK481" i="2"/>
  <c r="T481" i="2"/>
  <c r="P481" i="2"/>
  <c r="J481" i="2"/>
  <c r="BK479" i="2"/>
  <c r="BI479" i="2"/>
  <c r="BH479" i="2"/>
  <c r="BG479" i="2"/>
  <c r="BF479" i="2"/>
  <c r="T479" i="2"/>
  <c r="R479" i="2"/>
  <c r="P479" i="2"/>
  <c r="J479" i="2"/>
  <c r="BE479" i="2" s="1"/>
  <c r="BK476" i="2"/>
  <c r="BI476" i="2"/>
  <c r="BH476" i="2"/>
  <c r="BG476" i="2"/>
  <c r="BF476" i="2"/>
  <c r="T476" i="2"/>
  <c r="R476" i="2"/>
  <c r="P476" i="2"/>
  <c r="J476" i="2"/>
  <c r="BE476" i="2" s="1"/>
  <c r="BK472" i="2"/>
  <c r="BI472" i="2"/>
  <c r="BH472" i="2"/>
  <c r="BG472" i="2"/>
  <c r="BF472" i="2"/>
  <c r="T472" i="2"/>
  <c r="R472" i="2"/>
  <c r="P472" i="2"/>
  <c r="J472" i="2"/>
  <c r="BE472" i="2" s="1"/>
  <c r="BK462" i="2"/>
  <c r="BI462" i="2"/>
  <c r="BH462" i="2"/>
  <c r="BG462" i="2"/>
  <c r="BF462" i="2"/>
  <c r="T462" i="2"/>
  <c r="R462" i="2"/>
  <c r="P462" i="2"/>
  <c r="J462" i="2"/>
  <c r="BE462" i="2" s="1"/>
  <c r="BK456" i="2"/>
  <c r="BI456" i="2"/>
  <c r="BH456" i="2"/>
  <c r="BG456" i="2"/>
  <c r="BF456" i="2"/>
  <c r="T456" i="2"/>
  <c r="R456" i="2"/>
  <c r="P456" i="2"/>
  <c r="J456" i="2"/>
  <c r="BE456" i="2" s="1"/>
  <c r="BK446" i="2"/>
  <c r="BI446" i="2"/>
  <c r="BH446" i="2"/>
  <c r="BG446" i="2"/>
  <c r="BF446" i="2"/>
  <c r="T446" i="2"/>
  <c r="R446" i="2"/>
  <c r="P446" i="2"/>
  <c r="J446" i="2"/>
  <c r="BE446" i="2" s="1"/>
  <c r="BK440" i="2"/>
  <c r="BI440" i="2"/>
  <c r="BH440" i="2"/>
  <c r="BG440" i="2"/>
  <c r="BF440" i="2"/>
  <c r="T440" i="2"/>
  <c r="R440" i="2"/>
  <c r="P440" i="2"/>
  <c r="J440" i="2"/>
  <c r="BE440" i="2" s="1"/>
  <c r="BK430" i="2"/>
  <c r="BI430" i="2"/>
  <c r="BH430" i="2"/>
  <c r="BG430" i="2"/>
  <c r="BF430" i="2"/>
  <c r="T430" i="2"/>
  <c r="R430" i="2"/>
  <c r="P430" i="2"/>
  <c r="J430" i="2"/>
  <c r="BE430" i="2" s="1"/>
  <c r="BK424" i="2"/>
  <c r="BI424" i="2"/>
  <c r="BH424" i="2"/>
  <c r="BG424" i="2"/>
  <c r="BF424" i="2"/>
  <c r="T424" i="2"/>
  <c r="R424" i="2"/>
  <c r="P424" i="2"/>
  <c r="J424" i="2"/>
  <c r="BE424" i="2" s="1"/>
  <c r="BK414" i="2"/>
  <c r="BI414" i="2"/>
  <c r="BH414" i="2"/>
  <c r="BG414" i="2"/>
  <c r="BF414" i="2"/>
  <c r="T414" i="2"/>
  <c r="R414" i="2"/>
  <c r="P414" i="2"/>
  <c r="J414" i="2"/>
  <c r="BE414" i="2" s="1"/>
  <c r="BK408" i="2"/>
  <c r="BI408" i="2"/>
  <c r="BH408" i="2"/>
  <c r="BG408" i="2"/>
  <c r="BF408" i="2"/>
  <c r="T408" i="2"/>
  <c r="R408" i="2"/>
  <c r="P408" i="2"/>
  <c r="J408" i="2"/>
  <c r="BE408" i="2" s="1"/>
  <c r="BK398" i="2"/>
  <c r="BI398" i="2"/>
  <c r="BH398" i="2"/>
  <c r="BG398" i="2"/>
  <c r="BF398" i="2"/>
  <c r="T398" i="2"/>
  <c r="R398" i="2"/>
  <c r="P398" i="2"/>
  <c r="J398" i="2"/>
  <c r="BE398" i="2" s="1"/>
  <c r="BK393" i="2"/>
  <c r="BI393" i="2"/>
  <c r="BH393" i="2"/>
  <c r="BG393" i="2"/>
  <c r="BF393" i="2"/>
  <c r="T393" i="2"/>
  <c r="R393" i="2"/>
  <c r="P393" i="2"/>
  <c r="J393" i="2"/>
  <c r="BE393" i="2" s="1"/>
  <c r="BK369" i="2"/>
  <c r="BI369" i="2"/>
  <c r="BH369" i="2"/>
  <c r="BG369" i="2"/>
  <c r="BF369" i="2"/>
  <c r="T369" i="2"/>
  <c r="R369" i="2"/>
  <c r="P369" i="2"/>
  <c r="J369" i="2"/>
  <c r="BE369" i="2" s="1"/>
  <c r="BK359" i="2"/>
  <c r="BI359" i="2"/>
  <c r="BH359" i="2"/>
  <c r="BG359" i="2"/>
  <c r="BF359" i="2"/>
  <c r="T359" i="2"/>
  <c r="R359" i="2"/>
  <c r="P359" i="2"/>
  <c r="J359" i="2"/>
  <c r="BE359" i="2" s="1"/>
  <c r="BK356" i="2"/>
  <c r="BI356" i="2"/>
  <c r="BH356" i="2"/>
  <c r="BG356" i="2"/>
  <c r="BF356" i="2"/>
  <c r="T356" i="2"/>
  <c r="R356" i="2"/>
  <c r="P356" i="2"/>
  <c r="J356" i="2"/>
  <c r="BE356" i="2" s="1"/>
  <c r="BK351" i="2"/>
  <c r="BI351" i="2"/>
  <c r="BH351" i="2"/>
  <c r="BG351" i="2"/>
  <c r="BF351" i="2"/>
  <c r="T351" i="2"/>
  <c r="R351" i="2"/>
  <c r="P351" i="2"/>
  <c r="J351" i="2"/>
  <c r="BE351" i="2" s="1"/>
  <c r="BK327" i="2"/>
  <c r="BI327" i="2"/>
  <c r="BH327" i="2"/>
  <c r="BG327" i="2"/>
  <c r="BF327" i="2"/>
  <c r="T327" i="2"/>
  <c r="R327" i="2"/>
  <c r="P327" i="2"/>
  <c r="J327" i="2"/>
  <c r="BE327" i="2" s="1"/>
  <c r="BK317" i="2"/>
  <c r="BI317" i="2"/>
  <c r="BH317" i="2"/>
  <c r="BG317" i="2"/>
  <c r="BF317" i="2"/>
  <c r="T317" i="2"/>
  <c r="R317" i="2"/>
  <c r="P317" i="2"/>
  <c r="P316" i="2" s="1"/>
  <c r="J317" i="2"/>
  <c r="BE317" i="2" s="1"/>
  <c r="R316" i="2"/>
  <c r="BK313" i="2"/>
  <c r="BI313" i="2"/>
  <c r="BH313" i="2"/>
  <c r="BG313" i="2"/>
  <c r="BF313" i="2"/>
  <c r="T313" i="2"/>
  <c r="R313" i="2"/>
  <c r="P313" i="2"/>
  <c r="J313" i="2"/>
  <c r="BE313" i="2" s="1"/>
  <c r="BK309" i="2"/>
  <c r="BI309" i="2"/>
  <c r="BH309" i="2"/>
  <c r="BG309" i="2"/>
  <c r="BF309" i="2"/>
  <c r="T309" i="2"/>
  <c r="R309" i="2"/>
  <c r="P309" i="2"/>
  <c r="J309" i="2"/>
  <c r="BE309" i="2" s="1"/>
  <c r="BK306" i="2"/>
  <c r="BI306" i="2"/>
  <c r="BH306" i="2"/>
  <c r="BG306" i="2"/>
  <c r="BF306" i="2"/>
  <c r="BE306" i="2"/>
  <c r="T306" i="2"/>
  <c r="R306" i="2"/>
  <c r="P306" i="2"/>
  <c r="J306" i="2"/>
  <c r="BK303" i="2"/>
  <c r="BI303" i="2"/>
  <c r="BH303" i="2"/>
  <c r="BG303" i="2"/>
  <c r="BF303" i="2"/>
  <c r="T303" i="2"/>
  <c r="R303" i="2"/>
  <c r="P303" i="2"/>
  <c r="J303" i="2"/>
  <c r="BE303" i="2" s="1"/>
  <c r="BK300" i="2"/>
  <c r="BI300" i="2"/>
  <c r="BH300" i="2"/>
  <c r="BG300" i="2"/>
  <c r="BF300" i="2"/>
  <c r="T300" i="2"/>
  <c r="R300" i="2"/>
  <c r="P300" i="2"/>
  <c r="J300" i="2"/>
  <c r="BE300" i="2" s="1"/>
  <c r="BK297" i="2"/>
  <c r="BI297" i="2"/>
  <c r="BH297" i="2"/>
  <c r="BG297" i="2"/>
  <c r="BF297" i="2"/>
  <c r="T297" i="2"/>
  <c r="R297" i="2"/>
  <c r="P297" i="2"/>
  <c r="J297" i="2"/>
  <c r="BE297" i="2" s="1"/>
  <c r="BK294" i="2"/>
  <c r="BI294" i="2"/>
  <c r="BH294" i="2"/>
  <c r="BG294" i="2"/>
  <c r="BF294" i="2"/>
  <c r="T294" i="2"/>
  <c r="R294" i="2"/>
  <c r="P294" i="2"/>
  <c r="J294" i="2"/>
  <c r="BE294" i="2" s="1"/>
  <c r="BK284" i="2"/>
  <c r="BI284" i="2"/>
  <c r="BH284" i="2"/>
  <c r="BG284" i="2"/>
  <c r="BF284" i="2"/>
  <c r="T284" i="2"/>
  <c r="R284" i="2"/>
  <c r="P284" i="2"/>
  <c r="J284" i="2"/>
  <c r="BE284" i="2" s="1"/>
  <c r="BK274" i="2"/>
  <c r="BK273" i="2" s="1"/>
  <c r="BI274" i="2"/>
  <c r="BH274" i="2"/>
  <c r="BG274" i="2"/>
  <c r="BF274" i="2"/>
  <c r="T274" i="2"/>
  <c r="T273" i="2" s="1"/>
  <c r="R274" i="2"/>
  <c r="P274" i="2"/>
  <c r="J274" i="2"/>
  <c r="BE274" i="2" s="1"/>
  <c r="P273" i="2"/>
  <c r="P272" i="2" s="1"/>
  <c r="BK269" i="2"/>
  <c r="BI269" i="2"/>
  <c r="BH269" i="2"/>
  <c r="BG269" i="2"/>
  <c r="BF269" i="2"/>
  <c r="T269" i="2"/>
  <c r="R269" i="2"/>
  <c r="P269" i="2"/>
  <c r="J269" i="2"/>
  <c r="BE269" i="2" s="1"/>
  <c r="BK267" i="2"/>
  <c r="BI267" i="2"/>
  <c r="BH267" i="2"/>
  <c r="BG267" i="2"/>
  <c r="BF267" i="2"/>
  <c r="T267" i="2"/>
  <c r="R267" i="2"/>
  <c r="P267" i="2"/>
  <c r="J267" i="2"/>
  <c r="BE267" i="2" s="1"/>
  <c r="BK264" i="2"/>
  <c r="BI264" i="2"/>
  <c r="BH264" i="2"/>
  <c r="BG264" i="2"/>
  <c r="BF264" i="2"/>
  <c r="T264" i="2"/>
  <c r="R264" i="2"/>
  <c r="P264" i="2"/>
  <c r="J264" i="2"/>
  <c r="BE264" i="2" s="1"/>
  <c r="BK261" i="2"/>
  <c r="BI261" i="2"/>
  <c r="BH261" i="2"/>
  <c r="BG261" i="2"/>
  <c r="BF261" i="2"/>
  <c r="T261" i="2"/>
  <c r="R261" i="2"/>
  <c r="P261" i="2"/>
  <c r="J261" i="2"/>
  <c r="BE261" i="2" s="1"/>
  <c r="BK255" i="2"/>
  <c r="BI255" i="2"/>
  <c r="BH255" i="2"/>
  <c r="BG255" i="2"/>
  <c r="BF255" i="2"/>
  <c r="T255" i="2"/>
  <c r="R255" i="2"/>
  <c r="P255" i="2"/>
  <c r="J255" i="2"/>
  <c r="BE255" i="2" s="1"/>
  <c r="BK252" i="2"/>
  <c r="BI252" i="2"/>
  <c r="BH252" i="2"/>
  <c r="BG252" i="2"/>
  <c r="BF252" i="2"/>
  <c r="T252" i="2"/>
  <c r="R252" i="2"/>
  <c r="P252" i="2"/>
  <c r="J252" i="2"/>
  <c r="BE252" i="2" s="1"/>
  <c r="BK249" i="2"/>
  <c r="BI249" i="2"/>
  <c r="BH249" i="2"/>
  <c r="BG249" i="2"/>
  <c r="BF249" i="2"/>
  <c r="T249" i="2"/>
  <c r="R249" i="2"/>
  <c r="P249" i="2"/>
  <c r="J249" i="2"/>
  <c r="BE249" i="2" s="1"/>
  <c r="BK243" i="2"/>
  <c r="BI243" i="2"/>
  <c r="BH243" i="2"/>
  <c r="BG243" i="2"/>
  <c r="BF243" i="2"/>
  <c r="T243" i="2"/>
  <c r="R243" i="2"/>
  <c r="P243" i="2"/>
  <c r="J243" i="2"/>
  <c r="BE243" i="2" s="1"/>
  <c r="BK240" i="2"/>
  <c r="BI240" i="2"/>
  <c r="BH240" i="2"/>
  <c r="BG240" i="2"/>
  <c r="BF240" i="2"/>
  <c r="T240" i="2"/>
  <c r="R240" i="2"/>
  <c r="P240" i="2"/>
  <c r="P233" i="2" s="1"/>
  <c r="J240" i="2"/>
  <c r="BE240" i="2" s="1"/>
  <c r="BK234" i="2"/>
  <c r="BI234" i="2"/>
  <c r="BH234" i="2"/>
  <c r="BG234" i="2"/>
  <c r="BF234" i="2"/>
  <c r="T234" i="2"/>
  <c r="T233" i="2" s="1"/>
  <c r="R234" i="2"/>
  <c r="R233" i="2" s="1"/>
  <c r="P234" i="2"/>
  <c r="J234" i="2"/>
  <c r="BE234" i="2" s="1"/>
  <c r="BK233" i="2"/>
  <c r="J233" i="2" s="1"/>
  <c r="J64" i="2" s="1"/>
  <c r="BK230" i="2"/>
  <c r="BI230" i="2"/>
  <c r="BH230" i="2"/>
  <c r="BG230" i="2"/>
  <c r="BF230" i="2"/>
  <c r="T230" i="2"/>
  <c r="R230" i="2"/>
  <c r="P230" i="2"/>
  <c r="J230" i="2"/>
  <c r="BE230" i="2" s="1"/>
  <c r="BK226" i="2"/>
  <c r="BI226" i="2"/>
  <c r="BH226" i="2"/>
  <c r="BG226" i="2"/>
  <c r="BF226" i="2"/>
  <c r="T226" i="2"/>
  <c r="R226" i="2"/>
  <c r="P226" i="2"/>
  <c r="J226" i="2"/>
  <c r="BE226" i="2" s="1"/>
  <c r="BK224" i="2"/>
  <c r="BI224" i="2"/>
  <c r="BH224" i="2"/>
  <c r="BG224" i="2"/>
  <c r="BF224" i="2"/>
  <c r="T224" i="2"/>
  <c r="R224" i="2"/>
  <c r="P224" i="2"/>
  <c r="J224" i="2"/>
  <c r="BE224" i="2" s="1"/>
  <c r="BK223" i="2"/>
  <c r="BI223" i="2"/>
  <c r="BH223" i="2"/>
  <c r="BG223" i="2"/>
  <c r="BF223" i="2"/>
  <c r="T223" i="2"/>
  <c r="R223" i="2"/>
  <c r="P223" i="2"/>
  <c r="P169" i="2" s="1"/>
  <c r="J223" i="2"/>
  <c r="BE223" i="2" s="1"/>
  <c r="BK221" i="2"/>
  <c r="BI221" i="2"/>
  <c r="BH221" i="2"/>
  <c r="BG221" i="2"/>
  <c r="BF221" i="2"/>
  <c r="T221" i="2"/>
  <c r="R221" i="2"/>
  <c r="P221" i="2"/>
  <c r="J221" i="2"/>
  <c r="BE221" i="2" s="1"/>
  <c r="BK213" i="2"/>
  <c r="BI213" i="2"/>
  <c r="BH213" i="2"/>
  <c r="BG213" i="2"/>
  <c r="BF213" i="2"/>
  <c r="T213" i="2"/>
  <c r="R213" i="2"/>
  <c r="P213" i="2"/>
  <c r="J213" i="2"/>
  <c r="BE213" i="2" s="1"/>
  <c r="BK211" i="2"/>
  <c r="BI211" i="2"/>
  <c r="BH211" i="2"/>
  <c r="BG211" i="2"/>
  <c r="BF211" i="2"/>
  <c r="T211" i="2"/>
  <c r="R211" i="2"/>
  <c r="P211" i="2"/>
  <c r="J211" i="2"/>
  <c r="BE211" i="2" s="1"/>
  <c r="BK208" i="2"/>
  <c r="BI208" i="2"/>
  <c r="BH208" i="2"/>
  <c r="BG208" i="2"/>
  <c r="BF208" i="2"/>
  <c r="T208" i="2"/>
  <c r="R208" i="2"/>
  <c r="P208" i="2"/>
  <c r="J208" i="2"/>
  <c r="BE208" i="2" s="1"/>
  <c r="BK198" i="2"/>
  <c r="BI198" i="2"/>
  <c r="BH198" i="2"/>
  <c r="BG198" i="2"/>
  <c r="BF198" i="2"/>
  <c r="T198" i="2"/>
  <c r="R198" i="2"/>
  <c r="P198" i="2"/>
  <c r="J198" i="2"/>
  <c r="BE198" i="2" s="1"/>
  <c r="BK196" i="2"/>
  <c r="BI196" i="2"/>
  <c r="BH196" i="2"/>
  <c r="BG196" i="2"/>
  <c r="BF196" i="2"/>
  <c r="BE196" i="2"/>
  <c r="T196" i="2"/>
  <c r="R196" i="2"/>
  <c r="P196" i="2"/>
  <c r="J196" i="2"/>
  <c r="BK188" i="2"/>
  <c r="BI188" i="2"/>
  <c r="BH188" i="2"/>
  <c r="BG188" i="2"/>
  <c r="BF188" i="2"/>
  <c r="T188" i="2"/>
  <c r="R188" i="2"/>
  <c r="P188" i="2"/>
  <c r="J188" i="2"/>
  <c r="BE188" i="2" s="1"/>
  <c r="BK180" i="2"/>
  <c r="BI180" i="2"/>
  <c r="BH180" i="2"/>
  <c r="BG180" i="2"/>
  <c r="BF180" i="2"/>
  <c r="T180" i="2"/>
  <c r="R180" i="2"/>
  <c r="P180" i="2"/>
  <c r="J180" i="2"/>
  <c r="BE180" i="2" s="1"/>
  <c r="BK170" i="2"/>
  <c r="BI170" i="2"/>
  <c r="BH170" i="2"/>
  <c r="BG170" i="2"/>
  <c r="BF170" i="2"/>
  <c r="T170" i="2"/>
  <c r="R170" i="2"/>
  <c r="R169" i="2" s="1"/>
  <c r="P170" i="2"/>
  <c r="J170" i="2"/>
  <c r="BE170" i="2" s="1"/>
  <c r="T169" i="2"/>
  <c r="BK168" i="2"/>
  <c r="BI168" i="2"/>
  <c r="BH168" i="2"/>
  <c r="BG168" i="2"/>
  <c r="BF168" i="2"/>
  <c r="T168" i="2"/>
  <c r="R168" i="2"/>
  <c r="P168" i="2"/>
  <c r="J168" i="2"/>
  <c r="BE168" i="2" s="1"/>
  <c r="BK165" i="2"/>
  <c r="BI165" i="2"/>
  <c r="BH165" i="2"/>
  <c r="BG165" i="2"/>
  <c r="BF165" i="2"/>
  <c r="T165" i="2"/>
  <c r="T164" i="2" s="1"/>
  <c r="R165" i="2"/>
  <c r="P165" i="2"/>
  <c r="P164" i="2" s="1"/>
  <c r="J165" i="2"/>
  <c r="BE165" i="2" s="1"/>
  <c r="BK164" i="2"/>
  <c r="R164" i="2"/>
  <c r="J164" i="2"/>
  <c r="J62" i="2" s="1"/>
  <c r="BK154" i="2"/>
  <c r="BI154" i="2"/>
  <c r="BH154" i="2"/>
  <c r="BG154" i="2"/>
  <c r="BF154" i="2"/>
  <c r="T154" i="2"/>
  <c r="R154" i="2"/>
  <c r="P154" i="2"/>
  <c r="J154" i="2"/>
  <c r="BE154" i="2" s="1"/>
  <c r="BK148" i="2"/>
  <c r="BI148" i="2"/>
  <c r="BH148" i="2"/>
  <c r="BG148" i="2"/>
  <c r="BF148" i="2"/>
  <c r="BE148" i="2"/>
  <c r="T148" i="2"/>
  <c r="R148" i="2"/>
  <c r="P148" i="2"/>
  <c r="J148" i="2"/>
  <c r="BK146" i="2"/>
  <c r="BI146" i="2"/>
  <c r="BH146" i="2"/>
  <c r="BG146" i="2"/>
  <c r="BF146" i="2"/>
  <c r="T146" i="2"/>
  <c r="R146" i="2"/>
  <c r="P146" i="2"/>
  <c r="J146" i="2"/>
  <c r="BE146" i="2" s="1"/>
  <c r="BK145" i="2"/>
  <c r="BI145" i="2"/>
  <c r="BH145" i="2"/>
  <c r="BG145" i="2"/>
  <c r="BF145" i="2"/>
  <c r="T145" i="2"/>
  <c r="R145" i="2"/>
  <c r="P145" i="2"/>
  <c r="J145" i="2"/>
  <c r="BE145" i="2" s="1"/>
  <c r="BK143" i="2"/>
  <c r="BI143" i="2"/>
  <c r="BH143" i="2"/>
  <c r="BG143" i="2"/>
  <c r="BF143" i="2"/>
  <c r="T143" i="2"/>
  <c r="R143" i="2"/>
  <c r="P143" i="2"/>
  <c r="J143" i="2"/>
  <c r="BE143" i="2" s="1"/>
  <c r="BK140" i="2"/>
  <c r="BI140" i="2"/>
  <c r="BH140" i="2"/>
  <c r="BG140" i="2"/>
  <c r="BF140" i="2"/>
  <c r="T140" i="2"/>
  <c r="R140" i="2"/>
  <c r="P140" i="2"/>
  <c r="J140" i="2"/>
  <c r="BE140" i="2" s="1"/>
  <c r="BK136" i="2"/>
  <c r="BI136" i="2"/>
  <c r="BH136" i="2"/>
  <c r="BG136" i="2"/>
  <c r="BF136" i="2"/>
  <c r="T136" i="2"/>
  <c r="R136" i="2"/>
  <c r="P136" i="2"/>
  <c r="J136" i="2"/>
  <c r="BE136" i="2" s="1"/>
  <c r="BK134" i="2"/>
  <c r="BI134" i="2"/>
  <c r="BH134" i="2"/>
  <c r="BG134" i="2"/>
  <c r="BF134" i="2"/>
  <c r="BE134" i="2"/>
  <c r="T134" i="2"/>
  <c r="R134" i="2"/>
  <c r="P134" i="2"/>
  <c r="J134" i="2"/>
  <c r="BK128" i="2"/>
  <c r="BI128" i="2"/>
  <c r="BH128" i="2"/>
  <c r="BG128" i="2"/>
  <c r="BF128" i="2"/>
  <c r="T128" i="2"/>
  <c r="R128" i="2"/>
  <c r="P128" i="2"/>
  <c r="J128" i="2"/>
  <c r="BE128" i="2" s="1"/>
  <c r="BK127" i="2"/>
  <c r="BI127" i="2"/>
  <c r="BH127" i="2"/>
  <c r="BG127" i="2"/>
  <c r="BF127" i="2"/>
  <c r="BE127" i="2"/>
  <c r="T127" i="2"/>
  <c r="R127" i="2"/>
  <c r="P127" i="2"/>
  <c r="J127" i="2"/>
  <c r="BK124" i="2"/>
  <c r="BI124" i="2"/>
  <c r="BH124" i="2"/>
  <c r="BG124" i="2"/>
  <c r="BF124" i="2"/>
  <c r="T124" i="2"/>
  <c r="R124" i="2"/>
  <c r="P124" i="2"/>
  <c r="J124" i="2"/>
  <c r="BE124" i="2" s="1"/>
  <c r="BK121" i="2"/>
  <c r="BI121" i="2"/>
  <c r="BH121" i="2"/>
  <c r="BG121" i="2"/>
  <c r="BF121" i="2"/>
  <c r="BE121" i="2"/>
  <c r="T121" i="2"/>
  <c r="R121" i="2"/>
  <c r="P121" i="2"/>
  <c r="J121" i="2"/>
  <c r="BK120" i="2"/>
  <c r="BK113" i="2" s="1"/>
  <c r="J113" i="2" s="1"/>
  <c r="J61" i="2" s="1"/>
  <c r="BI120" i="2"/>
  <c r="BH120" i="2"/>
  <c r="BG120" i="2"/>
  <c r="BF120" i="2"/>
  <c r="T120" i="2"/>
  <c r="R120" i="2"/>
  <c r="P120" i="2"/>
  <c r="J120" i="2"/>
  <c r="BE120" i="2" s="1"/>
  <c r="BK114" i="2"/>
  <c r="BI114" i="2"/>
  <c r="BH114" i="2"/>
  <c r="BG114" i="2"/>
  <c r="F35" i="2" s="1"/>
  <c r="BB55" i="1" s="1"/>
  <c r="BF114" i="2"/>
  <c r="T114" i="2"/>
  <c r="R114" i="2"/>
  <c r="R113" i="2" s="1"/>
  <c r="P114" i="2"/>
  <c r="J114" i="2"/>
  <c r="BE114" i="2" s="1"/>
  <c r="T113" i="2"/>
  <c r="P113" i="2"/>
  <c r="J108" i="2"/>
  <c r="J107" i="2"/>
  <c r="F107" i="2"/>
  <c r="J105" i="2"/>
  <c r="F105" i="2"/>
  <c r="E103" i="2"/>
  <c r="J91" i="2"/>
  <c r="J88" i="2"/>
  <c r="J85" i="2"/>
  <c r="J81" i="2"/>
  <c r="J79" i="2"/>
  <c r="J77" i="2"/>
  <c r="J73" i="2"/>
  <c r="J70" i="2"/>
  <c r="J69" i="2"/>
  <c r="F55" i="2"/>
  <c r="J54" i="2"/>
  <c r="F54" i="2"/>
  <c r="F52" i="2"/>
  <c r="E50" i="2"/>
  <c r="J37" i="2"/>
  <c r="J36" i="2"/>
  <c r="AY55" i="1" s="1"/>
  <c r="J35" i="2"/>
  <c r="J24" i="2"/>
  <c r="E24" i="2"/>
  <c r="J55" i="2" s="1"/>
  <c r="J23" i="2"/>
  <c r="J18" i="2"/>
  <c r="E18" i="2"/>
  <c r="F108" i="2" s="1"/>
  <c r="J17" i="2"/>
  <c r="J12" i="2"/>
  <c r="J52" i="2" s="1"/>
  <c r="E7" i="2"/>
  <c r="E48" i="2" s="1"/>
  <c r="AY56" i="1"/>
  <c r="AX56" i="1"/>
  <c r="AU56" i="1"/>
  <c r="AX55" i="1"/>
  <c r="AS54" i="1"/>
  <c r="AM50" i="1"/>
  <c r="L50" i="1"/>
  <c r="AM49" i="1"/>
  <c r="L49" i="1"/>
  <c r="AM47" i="1"/>
  <c r="L47" i="1"/>
  <c r="L45" i="1"/>
  <c r="L44" i="1"/>
  <c r="BK169" i="2" l="1"/>
  <c r="J169" i="2" s="1"/>
  <c r="J63" i="2" s="1"/>
  <c r="BK723" i="2"/>
  <c r="J723" i="2" s="1"/>
  <c r="J83" i="2" s="1"/>
  <c r="F37" i="2"/>
  <c r="BD55" i="1" s="1"/>
  <c r="J34" i="2"/>
  <c r="AW55" i="1" s="1"/>
  <c r="F34" i="2"/>
  <c r="BA55" i="1" s="1"/>
  <c r="BA54" i="1" s="1"/>
  <c r="AW54" i="1" s="1"/>
  <c r="AK30" i="1" s="1"/>
  <c r="F36" i="2"/>
  <c r="BC55" i="1" s="1"/>
  <c r="F36" i="3"/>
  <c r="BC56" i="1" s="1"/>
  <c r="F34" i="3"/>
  <c r="BA56" i="1" s="1"/>
  <c r="BK81" i="3"/>
  <c r="J81" i="3" s="1"/>
  <c r="J60" i="3" s="1"/>
  <c r="F37" i="3"/>
  <c r="BD56" i="1" s="1"/>
  <c r="J34" i="3"/>
  <c r="AW56" i="1" s="1"/>
  <c r="J33" i="3"/>
  <c r="AV56" i="1" s="1"/>
  <c r="F33" i="3"/>
  <c r="AZ56" i="1" s="1"/>
  <c r="J33" i="2"/>
  <c r="AV55" i="1" s="1"/>
  <c r="F33" i="2"/>
  <c r="AZ55" i="1" s="1"/>
  <c r="E101" i="2"/>
  <c r="P648" i="2"/>
  <c r="R714" i="2"/>
  <c r="T723" i="2"/>
  <c r="P776" i="2"/>
  <c r="R852" i="2"/>
  <c r="E48" i="3"/>
  <c r="BK80" i="3"/>
  <c r="J80" i="3" s="1"/>
  <c r="J273" i="2"/>
  <c r="J67" i="2" s="1"/>
  <c r="BK272" i="2"/>
  <c r="BK316" i="2"/>
  <c r="J316" i="2" s="1"/>
  <c r="J68" i="2" s="1"/>
  <c r="T316" i="2"/>
  <c r="T272" i="2" s="1"/>
  <c r="T271" i="2" s="1"/>
  <c r="P538" i="2"/>
  <c r="P271" i="2" s="1"/>
  <c r="P112" i="2" s="1"/>
  <c r="P111" i="2" s="1"/>
  <c r="AU55" i="1" s="1"/>
  <c r="AU54" i="1" s="1"/>
  <c r="P610" i="2"/>
  <c r="P609" i="2" s="1"/>
  <c r="R654" i="2"/>
  <c r="R829" i="2"/>
  <c r="R81" i="3"/>
  <c r="R80" i="3" s="1"/>
  <c r="F35" i="3"/>
  <c r="BB56" i="1" s="1"/>
  <c r="BB54" i="1" s="1"/>
  <c r="J649" i="2"/>
  <c r="J76" i="2" s="1"/>
  <c r="BK648" i="2"/>
  <c r="J648" i="2" s="1"/>
  <c r="J75" i="2" s="1"/>
  <c r="R273" i="2"/>
  <c r="R481" i="2"/>
  <c r="R609" i="2"/>
  <c r="R622" i="2"/>
  <c r="BK639" i="2"/>
  <c r="J639" i="2" s="1"/>
  <c r="J74" i="2" s="1"/>
  <c r="R648" i="2"/>
  <c r="T649" i="2"/>
  <c r="BK681" i="2"/>
  <c r="J681" i="2" s="1"/>
  <c r="J78" i="2" s="1"/>
  <c r="T706" i="2"/>
  <c r="P724" i="2"/>
  <c r="P723" i="2" s="1"/>
  <c r="R759" i="2"/>
  <c r="R723" i="2" s="1"/>
  <c r="R867" i="2"/>
  <c r="J74" i="3"/>
  <c r="J77" i="3"/>
  <c r="AT55" i="1" l="1"/>
  <c r="BD54" i="1"/>
  <c r="W33" i="1" s="1"/>
  <c r="BC54" i="1"/>
  <c r="W32" i="1" s="1"/>
  <c r="AT56" i="1"/>
  <c r="W30" i="1"/>
  <c r="AZ54" i="1"/>
  <c r="AV54" i="1" s="1"/>
  <c r="J59" i="3"/>
  <c r="J30" i="3"/>
  <c r="AX54" i="1"/>
  <c r="W31" i="1"/>
  <c r="R272" i="2"/>
  <c r="R271" i="2" s="1"/>
  <c r="R112" i="2" s="1"/>
  <c r="R111" i="2" s="1"/>
  <c r="BK609" i="2"/>
  <c r="J609" i="2" s="1"/>
  <c r="J71" i="2" s="1"/>
  <c r="T648" i="2"/>
  <c r="T112" i="2" s="1"/>
  <c r="T111" i="2" s="1"/>
  <c r="J272" i="2"/>
  <c r="J66" i="2" s="1"/>
  <c r="AY54" i="1" l="1"/>
  <c r="W29" i="1"/>
  <c r="J39" i="3"/>
  <c r="AG56" i="1"/>
  <c r="AN56" i="1" s="1"/>
  <c r="AT54" i="1"/>
  <c r="AK29" i="1"/>
  <c r="BK271" i="2"/>
  <c r="J271" i="2" l="1"/>
  <c r="J65" i="2" s="1"/>
  <c r="BK112" i="2"/>
  <c r="J112" i="2" l="1"/>
  <c r="J60" i="2" s="1"/>
  <c r="BK111" i="2"/>
  <c r="J111" i="2" s="1"/>
  <c r="J59" i="2" l="1"/>
  <c r="J30" i="2"/>
  <c r="J39" i="2" l="1"/>
  <c r="AG55" i="1"/>
  <c r="AN55" i="1" l="1"/>
  <c r="AG54" i="1"/>
  <c r="AK26" i="1" l="1"/>
  <c r="AK35" i="1" s="1"/>
  <c r="AN54" i="1"/>
</calcChain>
</file>

<file path=xl/sharedStrings.xml><?xml version="1.0" encoding="utf-8"?>
<sst xmlns="http://schemas.openxmlformats.org/spreadsheetml/2006/main" count="8176" uniqueCount="1444">
  <si>
    <t>Export Komplet</t>
  </si>
  <si>
    <t>VZ</t>
  </si>
  <si>
    <t>2.0</t>
  </si>
  <si>
    <t>False</t>
  </si>
  <si>
    <t>{565b011b-650d-44c0-adfa-fdfd8171976a}</t>
  </si>
  <si>
    <t>&gt;&gt;  skryté sloupce  &lt;&lt;</t>
  </si>
  <si>
    <t>0,01</t>
  </si>
  <si>
    <t>21</t>
  </si>
  <si>
    <t>15</t>
  </si>
  <si>
    <t>REKAPITULACE STAVBY</t>
  </si>
  <si>
    <t>v ---  níže se nacházejí doplnkové a pomocné údaje k sestavám  --- v</t>
  </si>
  <si>
    <t>Návod na vyplnění</t>
  </si>
  <si>
    <t>0,001</t>
  </si>
  <si>
    <t>Kód:</t>
  </si>
  <si>
    <t>1</t>
  </si>
  <si>
    <t>Měnit lze pouze buňky se žlutým podbarvením!_x005F_x000D_
_x005F_x000D_
1) v Rekapitulaci stavby vyplňte údaje o Uchazeči (přenesou se do ostatních sestav i v jiných listech)_x005F_x000D_
_x005F_x000D_
2) na vybraných listech vyplňte v sestavě Soupis prací ceny u položek</t>
  </si>
  <si>
    <t>Stavba:</t>
  </si>
  <si>
    <t>SHZ HORŠOVSKÝ TÝN-OBNOVA HLÁSKY</t>
  </si>
  <si>
    <t>KSO:</t>
  </si>
  <si>
    <t>CC-CZ:</t>
  </si>
  <si>
    <t>Místo:</t>
  </si>
  <si>
    <t xml:space="preserve"> </t>
  </si>
  <si>
    <t>Datum:</t>
  </si>
  <si>
    <t>28.3.2019</t>
  </si>
  <si>
    <t>Zadavatel:</t>
  </si>
  <si>
    <t>IČ:</t>
  </si>
  <si>
    <t>Národní památkový ústav</t>
  </si>
  <si>
    <t>DIČ:</t>
  </si>
  <si>
    <t>Uchazeč:</t>
  </si>
  <si>
    <t>04874391</t>
  </si>
  <si>
    <t>Stucco TM - Město Touškov s.r.o.</t>
  </si>
  <si>
    <t>CZ04874391</t>
  </si>
  <si>
    <t>Projektant:</t>
  </si>
  <si>
    <t>Atelier Heritas, s.r.o.</t>
  </si>
  <si>
    <t>True</t>
  </si>
  <si>
    <t>Zpracovatel:</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</si>
  <si>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</si>
  <si>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</si>
  <si>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</si>
  <si>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</si>
  <si>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</si>
  <si>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</si>
  <si>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</si>
  <si>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</si>
  <si>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</si>
  <si>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</si>
  <si>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</si>
  <si>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</si>
  <si>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</si>
  <si>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</si>
  <si>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</si>
  <si>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</si>
  <si>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</si>
  <si>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</si>
  <si>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</si>
  <si>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</si>
  <si>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</si>
  <si>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</si>
  <si>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Ostat._x005F_x000D_
náklady [CZK]</t>
  </si>
  <si>
    <t>DPH [CZK]</t>
  </si>
  <si>
    <t>Normohodiny [h]</t>
  </si>
  <si>
    <t>DPH základní [CZK]</t>
  </si>
  <si>
    <t>DPH snížená [CZK]</t>
  </si>
  <si>
    <t>DPH základní přenesená_x005F_x000D_
[CZK]</t>
  </si>
  <si>
    <t>DPH snížená přenesená_x005F_x000D_
[CZK]</t>
  </si>
  <si>
    <t>Základna_x005F_x000D_
DPH základní</t>
  </si>
  <si>
    <t>Základna_x005F_x000D_
DPH snížená</t>
  </si>
  <si>
    <t>Základna_x005F_x000D_
DPH zákl. přenesená</t>
  </si>
  <si>
    <t>Základna_x005F_x000D_
DPH sníž. přenesená</t>
  </si>
  <si>
    <t>Základna_x005F_x000D_
DPH nulová</t>
  </si>
  <si>
    <t>Náklady stavby celkem</t>
  </si>
  <si>
    <t>D</t>
  </si>
  <si>
    <t>0</t>
  </si>
  <si>
    <t>###NOIMPORT###</t>
  </si>
  <si>
    <t>IMPORT</t>
  </si>
  <si>
    <t>{00000000-0000-0000-0000-000000000000}</t>
  </si>
  <si>
    <t>/</t>
  </si>
  <si>
    <t>STA</t>
  </si>
  <si>
    <t>{23416be0-446f-40c5-b742-8838bf87e33c}</t>
  </si>
  <si>
    <t>2</t>
  </si>
  <si>
    <t>VRN</t>
  </si>
  <si>
    <t>Ostatní a vedlejší náklady</t>
  </si>
  <si>
    <t>{5e6b37e9-3386-41a6-8bb3-4c7d78f210c1}</t>
  </si>
  <si>
    <t>KRYCÍ LIST SOUPISU PRACÍ</t>
  </si>
  <si>
    <t>Objekt:</t>
  </si>
  <si>
    <t>1 - SHZ HORŠOVSKÝ TÝN-OBNOVA HLÁSKY</t>
  </si>
  <si>
    <t>Součástí zadávací dokumentace je nejen výkaz výměr, ale i projektová dokumentace. Cena musí být tvořena na základě prohlídky stavby a minimálně těchto dvou částí zadávací dokumentace. Přesto, že tento výkaz výměr byl vypracován s nejvyšší péčí,  je na výhradní odpovědnosti nabízejícího zkontrolovat položky a výměry zde uvedené s výkresovou a textovou částí dokumentace a případně uvést opravené či doplněné položky na zvláštní list nabídky.</t>
  </si>
  <si>
    <t>REKAPITULACE ČLENĚNÍ SOUPISU PRACÍ</t>
  </si>
  <si>
    <t>Kód dílu - Popis</t>
  </si>
  <si>
    <t>Cena celkem [CZK]</t>
  </si>
  <si>
    <t>-1</t>
  </si>
  <si>
    <t>HSV - Práce a dodávky HSV</t>
  </si>
  <si>
    <t xml:space="preserve">    1 - Zemní práce</t>
  </si>
  <si>
    <t xml:space="preserve">    2 - Zakládání</t>
  </si>
  <si>
    <t xml:space="preserve">    3 - Svislé a kompletní konstrukce</t>
  </si>
  <si>
    <t xml:space="preserve">    5 - Komunikace pozemní</t>
  </si>
  <si>
    <t xml:space="preserve">    6 - Úpravy povrchů, podlahy a osazování výplní</t>
  </si>
  <si>
    <t xml:space="preserve">      61 - Úprava povrchů vnitřních</t>
  </si>
  <si>
    <t xml:space="preserve">        61a - 1PP</t>
  </si>
  <si>
    <t xml:space="preserve">        61b - 1NP</t>
  </si>
  <si>
    <t xml:space="preserve">        61c - 2NP</t>
  </si>
  <si>
    <t xml:space="preserve">      62 - Úprava povrchů vnějších</t>
  </si>
  <si>
    <t xml:space="preserve">      63 - Podlahy a podlahové konstrukce</t>
  </si>
  <si>
    <t xml:space="preserve">        63a - Podlaha P1</t>
  </si>
  <si>
    <t xml:space="preserve">        63b - Podlaha P2</t>
  </si>
  <si>
    <t xml:space="preserve">        63c - Podlaha P3</t>
  </si>
  <si>
    <t xml:space="preserve">    9 - Ostatní konstrukce a práce, bourání</t>
  </si>
  <si>
    <t xml:space="preserve">      93 - Ostatní</t>
  </si>
  <si>
    <t xml:space="preserve">      94 - Lešení a stavební výtahy</t>
  </si>
  <si>
    <t xml:space="preserve">      95 - Restaurování</t>
  </si>
  <si>
    <t xml:space="preserve">      96 - Bourání konstrukcí</t>
  </si>
  <si>
    <t xml:space="preserve">      98 - Sanace</t>
  </si>
  <si>
    <t xml:space="preserve">    997 - Přesun sutě</t>
  </si>
  <si>
    <t xml:space="preserve">    998 - Přesun hmot</t>
  </si>
  <si>
    <t>PSV - Práce a dodávky PSV</t>
  </si>
  <si>
    <t xml:space="preserve">    711 - Izolace proti vodě, vlhkosti a plynům</t>
  </si>
  <si>
    <t xml:space="preserve">    740 - Elektromontáže </t>
  </si>
  <si>
    <t xml:space="preserve">    762 - Konstrukce tesařské</t>
  </si>
  <si>
    <t xml:space="preserve">    764 - Konstrukce klempířské</t>
  </si>
  <si>
    <t xml:space="preserve">    765 - Krytina skládaná</t>
  </si>
  <si>
    <t xml:space="preserve">    766 - Konstrukce truhlářské</t>
  </si>
  <si>
    <t xml:space="preserve">    767 - Konstrukce zámečnické</t>
  </si>
  <si>
    <t xml:space="preserve">    772 - Podlahy z kamene</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</si>
  <si>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</si>
  <si>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</si>
  <si>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</si>
  <si>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</si>
  <si>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</si>
  <si>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</si>
  <si>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</si>
  <si>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</si>
  <si>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</si>
  <si>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</si>
  <si>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</si>
  <si>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</si>
  <si>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</si>
  <si>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</si>
  <si>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</si>
  <si>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</si>
  <si>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</si>
  <si>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</si>
  <si>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131203101</t>
  </si>
  <si>
    <t>Hloubení zapažených i nezapažených jam ručním nebo pneumatickým nářadím s urovnáním dna do předepsaného profilu a spádu v horninách tř. 3 soudržných</t>
  </si>
  <si>
    <t>m3</t>
  </si>
  <si>
    <t>CS ÚRS 2019 01</t>
  </si>
  <si>
    <t>4</t>
  </si>
  <si>
    <t>-775774564</t>
  </si>
  <si>
    <t>VV</t>
  </si>
  <si>
    <t>P41</t>
  </si>
  <si>
    <t>12,0*3,5</t>
  </si>
  <si>
    <t>P42</t>
  </si>
  <si>
    <t>66,0*(0,2+0,2)</t>
  </si>
  <si>
    <t>Součet</t>
  </si>
  <si>
    <t>131203109</t>
  </si>
  <si>
    <t>Hloubení zapažených i nezapažených jam ručním nebo pneumatickým nářadím s urovnáním dna do předepsaného profilu a spádu v horninách tř. 3 Příplatek k cenám za lepivost horniny tř. 3</t>
  </si>
  <si>
    <t>1779063059</t>
  </si>
  <si>
    <t>3</t>
  </si>
  <si>
    <t>K052</t>
  </si>
  <si>
    <t>Odstranění písového lože či zeminy tl. 180mm- ručně</t>
  </si>
  <si>
    <t>m2</t>
  </si>
  <si>
    <t>1677382829</t>
  </si>
  <si>
    <t>P6</t>
  </si>
  <si>
    <t>18,0</t>
  </si>
  <si>
    <t>132212101</t>
  </si>
  <si>
    <t>Hloubení zapažených i nezapažených rýh šířky do 600 mm ručním nebo pneumatickým nářadím s urovnáním dna do předepsaného profilu a spádu v horninách tř. 3 soudržných</t>
  </si>
  <si>
    <t>-1434102264</t>
  </si>
  <si>
    <t>rýha pro realizaci minerální stěrky</t>
  </si>
  <si>
    <t>33,5/0,5*(0,5)*0,3</t>
  </si>
  <si>
    <t>5</t>
  </si>
  <si>
    <t>132212109</t>
  </si>
  <si>
    <t>Hloubení zapažených i nezapažených rýh šířky do 600 mm ručním nebo pneumatickým nářadím s urovnáním dna do předepsaného profilu a spádu v horninách tř. 3 Příplatek k cenám za lepivost horniny tř. 3</t>
  </si>
  <si>
    <t>-2138410551</t>
  </si>
  <si>
    <t>6</t>
  </si>
  <si>
    <t>162201211</t>
  </si>
  <si>
    <t>Vodorovné přemístění výkopku nebo sypaniny stavebním kolečkem s naložením a vyprázdněním kolečka na hromady nebo do dopravního prostředku na vzdálenost do 10 m z horniny tř. 1 až 4</t>
  </si>
  <si>
    <t>-1147062506</t>
  </si>
  <si>
    <t>odvoz vykopávky na deponii</t>
  </si>
  <si>
    <t>68,4+10,05</t>
  </si>
  <si>
    <t>odvoz z deponie zpět</t>
  </si>
  <si>
    <t>22,3</t>
  </si>
  <si>
    <t>7</t>
  </si>
  <si>
    <t>162201219</t>
  </si>
  <si>
    <t>Vodorovné přemístění výkopku nebo sypaniny stavebním kolečkem s naložením a vyprázdněním kolečka na hromady nebo do dopravního prostředku na vzdálenost do 10 m z horniny Příplatek k ceně za každých dalších 10 m</t>
  </si>
  <si>
    <t>CS ÚRS 2017 02</t>
  </si>
  <si>
    <t>1247250729</t>
  </si>
  <si>
    <t>100,75*4 'Přepočtené koeficientem množství</t>
  </si>
  <si>
    <t>8</t>
  </si>
  <si>
    <t>167101102</t>
  </si>
  <si>
    <t>Nakládání, skládání a překládání neulehlého výkopku nebo sypaniny nakládání, množství přes 100 m3, z hornin tř. 1 až 4</t>
  </si>
  <si>
    <t>2075036418</t>
  </si>
  <si>
    <t>z deponie zpět nebo k odvozu na skládku</t>
  </si>
  <si>
    <t>9</t>
  </si>
  <si>
    <t>162701105</t>
  </si>
  <si>
    <t>Vodorovné přemístění výkopku nebo sypaniny po suchu na obvyklém dopravním prostředku, bez naložení výkopku, avšak se složením bez rozhrnutí z horniny tř. 1 až 4 na vzdálenost přes 9 000 do 10 000 m</t>
  </si>
  <si>
    <t>-1037025696</t>
  </si>
  <si>
    <t>výkop-zásyp</t>
  </si>
  <si>
    <t>68,4+10,05-22,3</t>
  </si>
  <si>
    <t>10</t>
  </si>
  <si>
    <t>162701109</t>
  </si>
  <si>
    <t>Vodorovné přemístění výkopku nebo sypaniny po suchu na obvyklém dopravním prostředku, bez naložení výkopku, avšak se složením bez rozhrnutí z horniny tř. 1 až 4 na vzdálenost Příplatek k ceně za každých dalších i započatých 1 000 m</t>
  </si>
  <si>
    <t>1975526607</t>
  </si>
  <si>
    <t>56,15*20 'Přepočtené koeficientem množství</t>
  </si>
  <si>
    <t>11</t>
  </si>
  <si>
    <t>171201201</t>
  </si>
  <si>
    <t>Uložení sypaniny na skládky</t>
  </si>
  <si>
    <t>-1354490238</t>
  </si>
  <si>
    <t>12</t>
  </si>
  <si>
    <t>171201211</t>
  </si>
  <si>
    <t>Poplatek za uložení stavebního odpadu na skládce (skládkovné) zeminy a kameniva zatříděného do Katalogu odpadů pod kódem 170 504</t>
  </si>
  <si>
    <t>t</t>
  </si>
  <si>
    <t>815483766</t>
  </si>
  <si>
    <t>56,15*2 'Přepočtené koeficientem množství</t>
  </si>
  <si>
    <t>13</t>
  </si>
  <si>
    <t>174101101-1</t>
  </si>
  <si>
    <t>Zásyp sypaninou ručně z jakékoliv horniny s uložením výkopku ve vrstvách se zhutněním jam, šachet, rýh nebo kolem objektů v těchto vykopávkách</t>
  </si>
  <si>
    <t>-1126086485</t>
  </si>
  <si>
    <t>3,5*3,5</t>
  </si>
  <si>
    <t>14</t>
  </si>
  <si>
    <t>919726122</t>
  </si>
  <si>
    <t>Geotextilie netkaná pro ochranu, separaci nebo filtraci měrná hmotnost přes 200 do 300 g/m2</t>
  </si>
  <si>
    <t>645686344</t>
  </si>
  <si>
    <t>30,4*3</t>
  </si>
  <si>
    <t>svisle</t>
  </si>
  <si>
    <t>22,5*1,0*3</t>
  </si>
  <si>
    <t>66,0</t>
  </si>
  <si>
    <t>(13,0+13,0)*1,0</t>
  </si>
  <si>
    <t>Zakládání</t>
  </si>
  <si>
    <t>212755216</t>
  </si>
  <si>
    <t>Trativody bez lože z drenážních trubek plastových flexibilních D 160 mm</t>
  </si>
  <si>
    <t>m</t>
  </si>
  <si>
    <t>-1270727369</t>
  </si>
  <si>
    <t>22,5+4,0+1,5*2</t>
  </si>
  <si>
    <t>16</t>
  </si>
  <si>
    <t>212972113</t>
  </si>
  <si>
    <t>Opláštění drenážních trub filtrační textilií DN 160</t>
  </si>
  <si>
    <t>-1195229883</t>
  </si>
  <si>
    <t>Svislé a kompletní konstrukce</t>
  </si>
  <si>
    <t>17</t>
  </si>
  <si>
    <t>311231126</t>
  </si>
  <si>
    <t xml:space="preserve">Zdivo z cihel pálených nosné z cihel plných dl. 290 mm P 20 až 25, na maltu </t>
  </si>
  <si>
    <t>-430732399</t>
  </si>
  <si>
    <t>jižní pohled</t>
  </si>
  <si>
    <t>13,5*0,45</t>
  </si>
  <si>
    <t>severní pohled</t>
  </si>
  <si>
    <t>15,0*0,45</t>
  </si>
  <si>
    <t>boční zídka</t>
  </si>
  <si>
    <t>0,3</t>
  </si>
  <si>
    <t>Mezisoučet</t>
  </si>
  <si>
    <t>rezerva 10%</t>
  </si>
  <si>
    <t>13,125*1,1</t>
  </si>
  <si>
    <t>18</t>
  </si>
  <si>
    <t>K00166</t>
  </si>
  <si>
    <t xml:space="preserve">Vyrovnání stávající koruny zdiva maltou nebo cihelným materiálem (pro založení nového zdiva) a stabilizace </t>
  </si>
  <si>
    <t>99600058</t>
  </si>
  <si>
    <t>23,0*0,6</t>
  </si>
  <si>
    <t>27,0*0,6</t>
  </si>
  <si>
    <t>19,5*0,6</t>
  </si>
  <si>
    <t>19</t>
  </si>
  <si>
    <t>x1</t>
  </si>
  <si>
    <t>Montáž ukončující vrstvy vodorovné nebo šikmé z cihel pálených na maltu MVC nebo MC včetně spárování lícových a podkladního lože ve spádu</t>
  </si>
  <si>
    <t>-1228299783</t>
  </si>
  <si>
    <t>23,6*0,6</t>
  </si>
  <si>
    <t>20</t>
  </si>
  <si>
    <t>M</t>
  </si>
  <si>
    <t>x13</t>
  </si>
  <si>
    <t>cihla ostře pálená ručně dělaná na zakázku (typ dle stávající, vzorky předložit k odsouhlasení)_x005F_x000D_
Ostře pálené cihly, pevnost cihel 35 MPa, nasákavost &lt;6%.</t>
  </si>
  <si>
    <t>-1186716601</t>
  </si>
  <si>
    <t>42,06*1,1 'Přepočtené koeficientem množství</t>
  </si>
  <si>
    <t>985223212</t>
  </si>
  <si>
    <t>Přezdívání zdiva do aktivované malty kamenného, objemu přes 3 m3</t>
  </si>
  <si>
    <t>1227438019</t>
  </si>
  <si>
    <t>přezdění koruny zdiva</t>
  </si>
  <si>
    <t>parapetní zídky</t>
  </si>
  <si>
    <t>jih</t>
  </si>
  <si>
    <t>23,0*0,15*0,45</t>
  </si>
  <si>
    <t>sever</t>
  </si>
  <si>
    <t>22,0*0,15*0,45</t>
  </si>
  <si>
    <t>4,9*0,45</t>
  </si>
  <si>
    <t>22</t>
  </si>
  <si>
    <t>5838075x</t>
  </si>
  <si>
    <t>kámen</t>
  </si>
  <si>
    <t>-470808557</t>
  </si>
  <si>
    <t>předpoklad 50% nového kamene</t>
  </si>
  <si>
    <t>5,243*1,8*0,5</t>
  </si>
  <si>
    <t>23</t>
  </si>
  <si>
    <t>985222111</t>
  </si>
  <si>
    <t>Sbírání a třídění kamene nebo cihel ručně ze suti s očištěním kamene</t>
  </si>
  <si>
    <t>-2078995622</t>
  </si>
  <si>
    <t>5,243</t>
  </si>
  <si>
    <t>24</t>
  </si>
  <si>
    <t>345244221-1</t>
  </si>
  <si>
    <t>Venkovní parapety z cihel ostře pálených na maltu z cihel dl. 290 mm tl. 65 mm</t>
  </si>
  <si>
    <t>835603246</t>
  </si>
  <si>
    <t>T02</t>
  </si>
  <si>
    <t>0,86*0,3</t>
  </si>
  <si>
    <t>T05</t>
  </si>
  <si>
    <t>0,63*0,3</t>
  </si>
  <si>
    <t>T06-T11</t>
  </si>
  <si>
    <t>1,15*0,6*6</t>
  </si>
  <si>
    <t>25</t>
  </si>
  <si>
    <t>K056</t>
  </si>
  <si>
    <t>Zakrývání odskoku patní části na jižní straně kamennými placáky do malty</t>
  </si>
  <si>
    <t>-1283452428</t>
  </si>
  <si>
    <t>27,0*0,2</t>
  </si>
  <si>
    <t>26</t>
  </si>
  <si>
    <t>K108</t>
  </si>
  <si>
    <t>Dozdívka záklenku u krbu v 1PP</t>
  </si>
  <si>
    <t>kpl</t>
  </si>
  <si>
    <t>2109564899</t>
  </si>
  <si>
    <t>27</t>
  </si>
  <si>
    <t>K131</t>
  </si>
  <si>
    <t>Zednické vyspravení drážek zbylých po okenních rámech</t>
  </si>
  <si>
    <t>1443724995</t>
  </si>
  <si>
    <t>(1,9+1,4+1,9)*6</t>
  </si>
  <si>
    <t>28</t>
  </si>
  <si>
    <t>K132</t>
  </si>
  <si>
    <t>Zazdívka otvoru po osazení obruče</t>
  </si>
  <si>
    <t>1444974534</t>
  </si>
  <si>
    <t>0,5*0,5*0,5</t>
  </si>
  <si>
    <t>0,75*0,5*0,5</t>
  </si>
  <si>
    <t>29</t>
  </si>
  <si>
    <t>K139</t>
  </si>
  <si>
    <t xml:space="preserve">Oprava niky </t>
  </si>
  <si>
    <t>kus</t>
  </si>
  <si>
    <t>1444155421</t>
  </si>
  <si>
    <t>m12</t>
  </si>
  <si>
    <t>Komunikace pozemní</t>
  </si>
  <si>
    <t>30</t>
  </si>
  <si>
    <t>5648611x43</t>
  </si>
  <si>
    <t>D+M Podklad ze štěrkodrti ŠD 0-16 s rozprostřením a zhutněním, po zhutnění tl. 200 mm- ručně</t>
  </si>
  <si>
    <t>1407494200</t>
  </si>
  <si>
    <t>30,4</t>
  </si>
  <si>
    <t>31</t>
  </si>
  <si>
    <t>5648711x5</t>
  </si>
  <si>
    <t>D+M Podklad ze štěrkodrti ŠD 8-16 s rozprostřením a zhutněním, po zhutnění tl. 150 mm- ručně</t>
  </si>
  <si>
    <t>-709710302</t>
  </si>
  <si>
    <t>32</t>
  </si>
  <si>
    <t>K110</t>
  </si>
  <si>
    <t>D+M žulového štětu, okrová barva, tl.200mm vč. obsypu a podsypu ze štěrkodrtě 0-4</t>
  </si>
  <si>
    <t>1943956430</t>
  </si>
  <si>
    <t>33</t>
  </si>
  <si>
    <t>K051</t>
  </si>
  <si>
    <t>Demontáž kamenných placáků k dalšímu použití</t>
  </si>
  <si>
    <t>977988498</t>
  </si>
  <si>
    <t>34</t>
  </si>
  <si>
    <t>K053</t>
  </si>
  <si>
    <t>Očištění kamenných placáků</t>
  </si>
  <si>
    <t>1694350502</t>
  </si>
  <si>
    <t>35</t>
  </si>
  <si>
    <t>5648711x59</t>
  </si>
  <si>
    <t>D+M Podklad ze štěrkodrti ŠD 0-16 s rozprostřením a zhutněním, po zhutnění tl. 150 mm- ručně</t>
  </si>
  <si>
    <t>270570714</t>
  </si>
  <si>
    <t>P7</t>
  </si>
  <si>
    <t>2,0</t>
  </si>
  <si>
    <t>36</t>
  </si>
  <si>
    <t>K054</t>
  </si>
  <si>
    <t xml:space="preserve">Zpětná montáž kamenných placáků tl. 50mm do pískové lože tl. 30mm a zasypání </t>
  </si>
  <si>
    <t>-2128973887</t>
  </si>
  <si>
    <t>37</t>
  </si>
  <si>
    <t>K0541</t>
  </si>
  <si>
    <t xml:space="preserve">Montáž kamenných placáků tl. 50mm do pískové lože tl. 30mm a zasypání </t>
  </si>
  <si>
    <t>1849442148</t>
  </si>
  <si>
    <t>38</t>
  </si>
  <si>
    <t>x88</t>
  </si>
  <si>
    <t>kamenné placáky tl. 50mm</t>
  </si>
  <si>
    <t>-971424588</t>
  </si>
  <si>
    <t>2*1,1 'Přepočtené koeficientem množství</t>
  </si>
  <si>
    <t>39</t>
  </si>
  <si>
    <t>K044</t>
  </si>
  <si>
    <t>D+M rigolu z kamenných placáků osazených do maltového lože vč. vyspárování</t>
  </si>
  <si>
    <t>1904816852</t>
  </si>
  <si>
    <t>7,0*0,7</t>
  </si>
  <si>
    <t>Úpravy povrchů, podlahy a osazování výplní</t>
  </si>
  <si>
    <t>61</t>
  </si>
  <si>
    <t>Úprava povrchů vnitřních</t>
  </si>
  <si>
    <t>61a</t>
  </si>
  <si>
    <t>1PP</t>
  </si>
  <si>
    <t>40</t>
  </si>
  <si>
    <t>K080</t>
  </si>
  <si>
    <t>Oprava omítek v 1PP-_x005F_x000D_
STÁVAJÍCÍ OPRAVOVANÉ OMÍTKY_x005F_x000D_
Provedení důkladné prohlídky stavu dochovaných omítek. Povrch historických omítek bude očištěn. V případě nesoudržnosti bude provedeno zpevnění + oprava._x005F_x000D_
!!! PROVEDE RESTAURÁTOR !!!</t>
  </si>
  <si>
    <t>262734481</t>
  </si>
  <si>
    <t>strop</t>
  </si>
  <si>
    <t>14,5*1,3</t>
  </si>
  <si>
    <t>stěny</t>
  </si>
  <si>
    <t>11,7*2,1</t>
  </si>
  <si>
    <t>ostění</t>
  </si>
  <si>
    <t>(0,8+0,8)*0,9+(0,81+0,81)*1,88+(1,63+1,63)*0,97</t>
  </si>
  <si>
    <t>-nová omítka</t>
  </si>
  <si>
    <t>-4,0</t>
  </si>
  <si>
    <t>41</t>
  </si>
  <si>
    <t>K081</t>
  </si>
  <si>
    <t>Oprava omítek v 1PP-_x005F_x000D_
STÁVAJÍCÍ OPRAVOVANÉ OMÍTKY_x005F_x000D_
Nový prodyšný nátěr na vápenné bázi v lomené bílé barvě_x005F_x000D_
!!! PROVEDE RESTAURÁTOR !!!</t>
  </si>
  <si>
    <t>-1945063425</t>
  </si>
  <si>
    <t>42</t>
  </si>
  <si>
    <t>K082</t>
  </si>
  <si>
    <t>Oprava omítek v 1PP-_x005F_x000D_
NOVÉ OMÍTKY_x005F_x000D_
Povrch zdiva bude očištěn, budou vyškrábány spáry_x005F_x000D_
!!! PROVEDE RESTAURÁTOR !!!</t>
  </si>
  <si>
    <t>200419188</t>
  </si>
  <si>
    <t xml:space="preserve">předpoklad </t>
  </si>
  <si>
    <t>4,0</t>
  </si>
  <si>
    <t>43</t>
  </si>
  <si>
    <t>K083</t>
  </si>
  <si>
    <t>Oprava omítek v 1PP-_x005F_x000D_
NOVÉ OMÍTKY_x005F_x000D_
Povrch zdiva bude zpevněn._x005F_x000D_
!!! PROVEDE RESTAURÁTOR !!!</t>
  </si>
  <si>
    <t>819799250</t>
  </si>
  <si>
    <t>44</t>
  </si>
  <si>
    <t>K084</t>
  </si>
  <si>
    <t>Oprava omítek v 1PP-_x005F_x000D_
NOVÉ OMÍTKY_x005F_x000D_
Proveden vápenný podhoz_x005F_x000D_
!!! PROVEDE RESTAURÁTOR !!!</t>
  </si>
  <si>
    <t>718808137</t>
  </si>
  <si>
    <t>45</t>
  </si>
  <si>
    <t>K0841</t>
  </si>
  <si>
    <t>Oprava omítek v 1PP-_x005F_x000D_
NOVÉ OMÍTKY_x005F_x000D_
Nová omítka- prodyšná, jednovrstvá s hydraulickými přísadami bez cementu, dřevem hlazená omítka (zrnitost bude odpovídat okolním dochovaným omítkám)_x005F_x000D_
!!! PROVEDE RESTAURÁTOR !!!</t>
  </si>
  <si>
    <t>-91353459</t>
  </si>
  <si>
    <t>46</t>
  </si>
  <si>
    <t>K08412</t>
  </si>
  <si>
    <t>Oprava omítek v 1PP-_x005F_x000D_
NOVÉ OMÍTKY_x005F_x000D_
Nový prodyšný nátěr na vápenné bázi v lomené bílé barvě_x005F_x000D_
!!! PROVEDE RESTAURÁTOR !!!</t>
  </si>
  <si>
    <t>1429084450</t>
  </si>
  <si>
    <t>47</t>
  </si>
  <si>
    <t>619991001</t>
  </si>
  <si>
    <t>Zakrytí vnitřních ploch před znečištěním včetně pozdějšího odkrytí podlah fólií přilepenou lepící páskou</t>
  </si>
  <si>
    <t>-356796402</t>
  </si>
  <si>
    <t>P1</t>
  </si>
  <si>
    <t>11,4</t>
  </si>
  <si>
    <t>48</t>
  </si>
  <si>
    <t>619991011</t>
  </si>
  <si>
    <t>Zakrytí vnitřních ploch před znečištěním včetně pozdějšího odkrytí konstrukcí a prvků obalením fólií a přelepením páskou</t>
  </si>
  <si>
    <t>-393755298</t>
  </si>
  <si>
    <t>10,0</t>
  </si>
  <si>
    <t>61b</t>
  </si>
  <si>
    <t>1NP</t>
  </si>
  <si>
    <t>49</t>
  </si>
  <si>
    <t>K085</t>
  </si>
  <si>
    <t>Oprava omítek v 1NP-_x005F_x000D_
STÁVAJÍCÍ OPRAVOVANÉ OMÍTKY_x005F_x000D_
Provedení důkladné prohlídky stavu dochovaných omítek. Povrch historických omítek bude očištěn. V případě nesoudržnosti bude provedeno zpevnění + oprava.</t>
  </si>
  <si>
    <t>-1555200247</t>
  </si>
  <si>
    <t>m13</t>
  </si>
  <si>
    <t>15,9*1,3</t>
  </si>
  <si>
    <t>17,5*2,0</t>
  </si>
  <si>
    <t>-41,828*0,5</t>
  </si>
  <si>
    <t>50</t>
  </si>
  <si>
    <t>K085A</t>
  </si>
  <si>
    <t>Oprava omítek v 1NP-_x005F_x000D_
STÁVAJÍCÍ OPRAVOVANÉ OMÍTKY_x005F_x000D_
Provedení důkladné prohlídky stavu dochovaných omítek. Povrch historických omítek bude očištěn. V případě nesoudržnosti bude provedeno zpevnění + oprava._x005F_x000D_
!!! PROVEDE RESTAURÁTOR !!!</t>
  </si>
  <si>
    <t>1480907031</t>
  </si>
  <si>
    <t>m11</t>
  </si>
  <si>
    <t>14,9*1,3</t>
  </si>
  <si>
    <t>13,1*3,1</t>
  </si>
  <si>
    <t>-otvory</t>
  </si>
  <si>
    <t>-(0,93*2,0)</t>
  </si>
  <si>
    <t>(1,0+1,0)*0,96+(0,8+0,8)*2,16</t>
  </si>
  <si>
    <t>-6,0</t>
  </si>
  <si>
    <t>8,0*1,3</t>
  </si>
  <si>
    <t>12,5*2,6</t>
  </si>
  <si>
    <t>(0,81+0,81)*2,0</t>
  </si>
  <si>
    <t>-46,14*0,3</t>
  </si>
  <si>
    <t>51</t>
  </si>
  <si>
    <t>K086A</t>
  </si>
  <si>
    <t>Oprava omítek v 1NP-_x005F_x000D_
STÁVAJÍCÍ OPRAVOVANÉ OMÍTKY_x005F_x000D_
Sejmutí novodobých omítek_x005F_x000D_
!!! PROVEDE RESTAURÁTOR !!!</t>
  </si>
  <si>
    <t>-119911347</t>
  </si>
  <si>
    <t>5,0</t>
  </si>
  <si>
    <t>52</t>
  </si>
  <si>
    <t>K087A</t>
  </si>
  <si>
    <t>Oprava omítek v 1NP-_x005F_x000D_
STÁVAJÍCÍ OPRAVOVANÉ OMÍTKY_x005F_x000D_
sejmutí druhotného přeštukování plastických částí krbu_x005F_x000D_
!!! PROVEDE RESTAURÁTOR !!!</t>
  </si>
  <si>
    <t>-1840660350</t>
  </si>
  <si>
    <t>odhad</t>
  </si>
  <si>
    <t>53</t>
  </si>
  <si>
    <t>K088</t>
  </si>
  <si>
    <t>Oprava omítek v 1NP-_x005F_x000D_
STÁVAJÍCÍ OPRAVOVANÉ OMÍTKY_x005F_x000D_
Nový prodyšný nátěr na vápenné bázi v lomené bílé barvě</t>
  </si>
  <si>
    <t>1040592084</t>
  </si>
  <si>
    <t>54</t>
  </si>
  <si>
    <t>K088A</t>
  </si>
  <si>
    <t>Oprava omítek v 1NP-_x005F_x000D_
STÁVAJÍCÍ OPRAVOVANÉ OMÍTKY_x005F_x000D_
Nový prodyšný nátěr na vápenné bázi v lomené bílé barvě_x005F_x000D_
!!! PROVEDE RESTAURÁTOR !!!</t>
  </si>
  <si>
    <t>-1871600463</t>
  </si>
  <si>
    <t>55</t>
  </si>
  <si>
    <t>K089</t>
  </si>
  <si>
    <t>Oprava omítek v 1NP-_x005F_x000D_
NOVÉ OMÍTKY_x005F_x000D_
Povrch zdiva bude očištěn, budou vyškrábány spáry</t>
  </si>
  <si>
    <t>826906322</t>
  </si>
  <si>
    <t>nová omítka</t>
  </si>
  <si>
    <t>41,828*0,5</t>
  </si>
  <si>
    <t>56</t>
  </si>
  <si>
    <t>K089aa</t>
  </si>
  <si>
    <t>Oprava omítek v 1NP-_x005F_x000D_
NOVÉ OMÍTKY_x005F_x000D_
Povrch zdiva bude očištěn, budou vyškrábány spáry_x005F_x000D_
!!! PROVEDE RESTAURÁTOR !!!</t>
  </si>
  <si>
    <t>-212230732</t>
  </si>
  <si>
    <t>6,0</t>
  </si>
  <si>
    <t>46,14*0,3</t>
  </si>
  <si>
    <t>57</t>
  </si>
  <si>
    <t>K090</t>
  </si>
  <si>
    <t>Oprava omítek v 1NP-_x005F_x000D_
NOVÉ OMÍTKY_x005F_x000D_
Povrch zdiva bude zpevněn.</t>
  </si>
  <si>
    <t>-1490024762</t>
  </si>
  <si>
    <t>58</t>
  </si>
  <si>
    <t>K090aa</t>
  </si>
  <si>
    <t>Oprava omítek v 1NP-_x005F_x000D_
NOVÉ OMÍTKY_x005F_x000D_
Povrch zdiva bude zpevněn._x005F_x000D_
!!! PROVEDE RESTAURÁTOR !!!</t>
  </si>
  <si>
    <t>411868020</t>
  </si>
  <si>
    <t>59</t>
  </si>
  <si>
    <t>K091</t>
  </si>
  <si>
    <t>Oprava omítek v 1NP-_x005F_x000D_
NOVÉ OMÍTKY_x005F_x000D_
Proveden vápenný podhoz</t>
  </si>
  <si>
    <t>2073350620</t>
  </si>
  <si>
    <t>60</t>
  </si>
  <si>
    <t>K091aa</t>
  </si>
  <si>
    <t>Oprava omítek v 1NP-_x005F_x000D_
NOVÉ OMÍTKY_x005F_x000D_
Proveden vápenný podhoz_x005F_x000D_
!!! PROVEDE RESTAURÁTOR !!!</t>
  </si>
  <si>
    <t>53832861</t>
  </si>
  <si>
    <t>K0911</t>
  </si>
  <si>
    <t>Oprava omítek v 1NP-_x005F_x000D_
NOVÉ OMÍTKY_x005F_x000D_
Nová omítka- prodyšná, jednovrstvá s hydraulickými přísadami bez cementu, dřevem hlazená omítka (zrnitost bude odpovídat okolním dochovaným omítkám)</t>
  </si>
  <si>
    <t>1651128134</t>
  </si>
  <si>
    <t>62</t>
  </si>
  <si>
    <t>K0911ss</t>
  </si>
  <si>
    <t>Oprava omítek v 1NP-_x005F_x000D_
NOVÉ OMÍTKY_x005F_x000D_
Nová omítka- prodyšná, jednovrstvá s hydraulickými přísadami bez cementu, dřevem hlazená omítka (zrnitost bude odpovídat okolním dochovaným omítkám)_x005F_x000D_
!!! PROVEDE RESTAURÁTOR !!!</t>
  </si>
  <si>
    <t>1287869833</t>
  </si>
  <si>
    <t>63</t>
  </si>
  <si>
    <t>K0911198</t>
  </si>
  <si>
    <t>Oprava omítek v 1NP-_x005F_x000D_
NOVÉ OMÍTKY_x005F_x000D_
Nový prodyšný nátěr na vápenné bázi v lomené bílé barvě</t>
  </si>
  <si>
    <t>1068954095</t>
  </si>
  <si>
    <t>64</t>
  </si>
  <si>
    <t>K09111aa</t>
  </si>
  <si>
    <t>Oprava omítek v 1NP-_x005F_x000D_
NOVÉ OMÍTKY_x005F_x000D_
Nový prodyšný nátěr na vápenné bázi v lomené bílé barvě_x005F_x000D_
!!! PROVEDE RESTAURÁTOR !!!</t>
  </si>
  <si>
    <t>-394939123</t>
  </si>
  <si>
    <t>65</t>
  </si>
  <si>
    <t>202693843</t>
  </si>
  <si>
    <t>P2</t>
  </si>
  <si>
    <t>(14,4+7,4+13,3)</t>
  </si>
  <si>
    <t>66</t>
  </si>
  <si>
    <t>-2014000088</t>
  </si>
  <si>
    <t>67</t>
  </si>
  <si>
    <t>K137</t>
  </si>
  <si>
    <t>Oprava omítky podstupnic schodiště</t>
  </si>
  <si>
    <t>1327130546</t>
  </si>
  <si>
    <t>1,9*0,3+1,6*0,3+1,3*0,3</t>
  </si>
  <si>
    <t>61c</t>
  </si>
  <si>
    <t>2NP</t>
  </si>
  <si>
    <t>68</t>
  </si>
  <si>
    <t>K092</t>
  </si>
  <si>
    <t>Oprava omítek v 2NP-_x005F_x000D_
STÁVAJÍCÍ OPRAVOVANÉ OMÍTKY_x005F_x000D_
Provedení důkladné prohlídky stavu dochovaných omítek. Povrch historických omítek bude očištěn. V případě nesoudržnosti bude provedeno zpevnění + oprava._x005F_x000D_
!!! PROVEDE RESTAURÁTOR !!!</t>
  </si>
  <si>
    <t>621578342</t>
  </si>
  <si>
    <t>22,8*3,6</t>
  </si>
  <si>
    <t>-(1,21*2,0+1,15*1,8*6)</t>
  </si>
  <si>
    <t>-nové omítky</t>
  </si>
  <si>
    <t>-67,24*0,5</t>
  </si>
  <si>
    <t>69</t>
  </si>
  <si>
    <t>K093</t>
  </si>
  <si>
    <t>Oprava omítek v 2NP-_x005F_x000D_
STÁVAJÍCÍ OPRAVOVANÉ OMÍTKY_x005F_x000D_
Historické omítky, ve kterých zanikla mladší vrstva, budou překryty ochrannou vrstvou vápenné omítky nebo štuku_x005F_x000D_
!!! PROVEDE RESTAURÁTOR !!!</t>
  </si>
  <si>
    <t>-1768843014</t>
  </si>
  <si>
    <t>70</t>
  </si>
  <si>
    <t>K094</t>
  </si>
  <si>
    <t>Oprava omítek v 2NP-_x005F_x000D_
STÁVAJÍCÍ OPRAVOVANÉ OMÍTKY_x005F_x000D_
Nový prodyšný nátěr na vápenné bázi v lomené bílé barvě</t>
  </si>
  <si>
    <t>1913170682</t>
  </si>
  <si>
    <t>71</t>
  </si>
  <si>
    <t>K095</t>
  </si>
  <si>
    <t>Oprava omítek v 2NP-_x005F_x000D_
NOVÉ OMÍTKY_x005F_x000D_
Povrch zdiva bude očištěn, budou vyškrábány spáry</t>
  </si>
  <si>
    <t>-888303528</t>
  </si>
  <si>
    <t>nové omítky</t>
  </si>
  <si>
    <t>67,24*0,5</t>
  </si>
  <si>
    <t>72</t>
  </si>
  <si>
    <t>K096</t>
  </si>
  <si>
    <t>Oprava omítek v 2NP-_x005F_x000D_
NOVÉ OMÍTKY_x005F_x000D_
Povrch zdiva bude zpevněn.</t>
  </si>
  <si>
    <t>360260659</t>
  </si>
  <si>
    <t>73</t>
  </si>
  <si>
    <t>K097</t>
  </si>
  <si>
    <t>Oprava omítek v 2NP-_x005F_x000D_
NOVÉ OMÍTKY_x005F_x000D_
Proveden vápenný podhoz</t>
  </si>
  <si>
    <t>493542299</t>
  </si>
  <si>
    <t>74</t>
  </si>
  <si>
    <t>K0978</t>
  </si>
  <si>
    <t>Oprava omítek v 2NP-_x005F_x000D_
NOVÉ OMÍTKY_x005F_x000D_
Nová omítka- prodyšná, jednovrstvá s hydraulickými přísadami bez cementu, dřevem hlazená omítka (zrnitost bude odpovídat okolním dochovaným omítkám)</t>
  </si>
  <si>
    <t>339868068</t>
  </si>
  <si>
    <t>75</t>
  </si>
  <si>
    <t>K098</t>
  </si>
  <si>
    <t>Oprava omítek v 2NP-_x005F_x000D_
NOVÉ OMÍTKY_x005F_x000D_
Nový prodyšný nátěr na vápenné bázi v lomené bílé barvě</t>
  </si>
  <si>
    <t>-1402908033</t>
  </si>
  <si>
    <t>77</t>
  </si>
  <si>
    <t>-2100639559</t>
  </si>
  <si>
    <t>P3</t>
  </si>
  <si>
    <t>22,9</t>
  </si>
  <si>
    <t>78</t>
  </si>
  <si>
    <t>507658940</t>
  </si>
  <si>
    <t>Úprava povrchů vnějších</t>
  </si>
  <si>
    <t>79</t>
  </si>
  <si>
    <t>x891</t>
  </si>
  <si>
    <t>PARAPENÍ A BOČNÍ ZÍDKA_x005F_x000D_
Podhoz- špric</t>
  </si>
  <si>
    <t>-2126347173</t>
  </si>
  <si>
    <t>parapetní zídka</t>
  </si>
  <si>
    <t>211,0</t>
  </si>
  <si>
    <t>52,8</t>
  </si>
  <si>
    <t>80</t>
  </si>
  <si>
    <t>x89</t>
  </si>
  <si>
    <t>PARAPENÍ A BOČNÍ ZÍDKA_x005F_x000D_
Potažení vnějších ploch pletivem v ploše nebo pruzích, na plném podkladu rabicovým</t>
  </si>
  <si>
    <t>1275793863</t>
  </si>
  <si>
    <t>94,4</t>
  </si>
  <si>
    <t>40,4</t>
  </si>
  <si>
    <t>81</t>
  </si>
  <si>
    <t>K144</t>
  </si>
  <si>
    <t>PARAPENÍ A BOČNÍ ZÍDKA_x005F_x000D_
Jednovrstvá omítka s hydraulickými přísadami bez cementu dřevem hlazená</t>
  </si>
  <si>
    <t>436095219</t>
  </si>
  <si>
    <t>82</t>
  </si>
  <si>
    <t>K145</t>
  </si>
  <si>
    <t>PARAPENÍ A BOČNÍ ZÍDKA_x005F_x000D_
Nový prodyšný nátěr na vápenné bázi ve světlém okru</t>
  </si>
  <si>
    <t>1465422889</t>
  </si>
  <si>
    <t>83</t>
  </si>
  <si>
    <t>K117</t>
  </si>
  <si>
    <t>STÁVAJÍCÍ OPRAVOVANÉ OMÍTKY_x005F_x000D_
chemické a mechanické očištění biologicky narušených ploch (mechy a řasy)</t>
  </si>
  <si>
    <t>-980037237</t>
  </si>
  <si>
    <t>plocha fasády</t>
  </si>
  <si>
    <t>215,0</t>
  </si>
  <si>
    <t>-1,15*1,8*6</t>
  </si>
  <si>
    <t>-0,86*1,2</t>
  </si>
  <si>
    <t>+špalety</t>
  </si>
  <si>
    <t>(1,15+1,8+1,15+1,8)*0,25*6</t>
  </si>
  <si>
    <t>(0,86+1,2+1,2+0,86)*0,25</t>
  </si>
  <si>
    <t>-oprava ze 100%</t>
  </si>
  <si>
    <t>-78,31</t>
  </si>
  <si>
    <t>84</t>
  </si>
  <si>
    <t>K118</t>
  </si>
  <si>
    <t>STÁVAJÍCÍ OPRAVOVANÉ OMÍTKY_x005F_x000D_
Provedení důkladné prohlídky stavu dochovaných omítek. Povrch historických omítek bude očištěn. V případě zjištění nesoudržnosti bude provedeno jejich zpevnění. Zpevnění vápennou vodou. Odkryté fragmenty starších omítek je třeba zajistit restaurátorsky._x005F_x000D_
!!! PROVEDE RESTAURÁTOR !!!</t>
  </si>
  <si>
    <t>-1931239576</t>
  </si>
  <si>
    <t>50%</t>
  </si>
  <si>
    <t>133,118*0,5</t>
  </si>
  <si>
    <t>85</t>
  </si>
  <si>
    <t>K1181</t>
  </si>
  <si>
    <t>STÁVAJÍCÍ OPRAVOVANÉ OMÍTKY_x005F_x000D_
Provedení důkladné prohlídky stavu dochovaných omítek. Povrch historických omítek bude očištěn. V případě zjištění nesoudržnosti bude provedeno jejich zpevnění. Zpevnění organokřemičitany. Odkryté fragmenty starších omítek je třeba zajistit restaurátorsky._x005F_x000D_
!!! PROVEDE RESTAURÁTOR !!!</t>
  </si>
  <si>
    <t>-1245397437</t>
  </si>
  <si>
    <t>86</t>
  </si>
  <si>
    <t>K119</t>
  </si>
  <si>
    <t>STÁVAJÍCÍ OPRAVOVANÉ OMÍTKY_x005F_x000D_
Historické cenné omítky budou po zajištění překryty ochrannou vrstvou vápenné malty/štuku_x005F_x000D_
!!! PROVEDE RESTAURÁTOR !!!</t>
  </si>
  <si>
    <t>-1649856844</t>
  </si>
  <si>
    <t>87</t>
  </si>
  <si>
    <t>K120</t>
  </si>
  <si>
    <t>STÁVAJÍCÍ OPRAVOVANÉ OMÍTKY_x005F_x000D_
Nový prodyšný nátěr na vápenné bázi ve světlém okru</t>
  </si>
  <si>
    <t>-1552933105</t>
  </si>
  <si>
    <t>88</t>
  </si>
  <si>
    <t>K121</t>
  </si>
  <si>
    <t>NOVÉ OMÍTKY_x005F_x000D_
chemické a mechanické očištění biologicky narušených ploch (mechy a řasy)</t>
  </si>
  <si>
    <t>1949809039</t>
  </si>
  <si>
    <t>měřeno v grafickém programu</t>
  </si>
  <si>
    <t>10,5+2,5+6,5+14,0+1,0+2,5+1,0+13,0+2,0+6,5+2,0+2,0+16,0</t>
  </si>
  <si>
    <t>-(1,15*1,8*2)</t>
  </si>
  <si>
    <t>(1,15+1,8+1,8+1,15)*2*0,25</t>
  </si>
  <si>
    <t>89</t>
  </si>
  <si>
    <t>K122</t>
  </si>
  <si>
    <t>NOVÉ OMÍTKY_x005F_x000D_
Povrch zdiva bude očištěn, budou vyškrábány spáry</t>
  </si>
  <si>
    <t>150918116</t>
  </si>
  <si>
    <t>90</t>
  </si>
  <si>
    <t>K123</t>
  </si>
  <si>
    <t>NOVÉ OMÍTKY_x005F_x000D_
Povrch zdiva bude zpevněn</t>
  </si>
  <si>
    <t>-1882890453</t>
  </si>
  <si>
    <t>91</t>
  </si>
  <si>
    <t>K124</t>
  </si>
  <si>
    <t>NOVÉ OMÍTKY_x005F_x000D_
Hloubkové zpevnění trhlin a dutin historických omítek- minerální vápenný grout</t>
  </si>
  <si>
    <t>-228280467</t>
  </si>
  <si>
    <t>92</t>
  </si>
  <si>
    <t>K125</t>
  </si>
  <si>
    <t>NOVÉ OMÍTKY_x005F_x000D_
Proveden vápenný podhoz</t>
  </si>
  <si>
    <t>1179171702</t>
  </si>
  <si>
    <t>93</t>
  </si>
  <si>
    <t>K126</t>
  </si>
  <si>
    <t>NOVÉ OMÍTKY_x005F_x000D_
Nová omítka- prodyšná, jednovrstvá s hydraulickými přísadami bez cementu, dřevem hlazená omítka (zrnitost bude odpovídat okolním dochovaným omítkám)</t>
  </si>
  <si>
    <t>-1505597500</t>
  </si>
  <si>
    <t>94</t>
  </si>
  <si>
    <t>K127</t>
  </si>
  <si>
    <t>NOVÉ OMÍTKY_x005F_x000D_
Nový prodyšný nátěr na vápenné bázi ve světlém okru</t>
  </si>
  <si>
    <t>842907619</t>
  </si>
  <si>
    <t>95</t>
  </si>
  <si>
    <t>K128</t>
  </si>
  <si>
    <t>NOVÉ OMÍTKY_x005F_x000D_
Podél dotykové linie terénu se stěnou bude proveden pruh minerální těsnící stěrky š.200mm</t>
  </si>
  <si>
    <t>-1520986661</t>
  </si>
  <si>
    <t>19,0*0,2</t>
  </si>
  <si>
    <t>96</t>
  </si>
  <si>
    <t>K129</t>
  </si>
  <si>
    <t>NOVÉ OMÍTKY_x005F_x000D_
Omítka s hydrofobní úpravou na parapety</t>
  </si>
  <si>
    <t>1681116378</t>
  </si>
  <si>
    <t>1,3*0,3*6</t>
  </si>
  <si>
    <t>97</t>
  </si>
  <si>
    <t>K133</t>
  </si>
  <si>
    <t>SKLADBA STĚNY P8- MINERÁLNÍ STĚRKA_x005F_x000D_
Vyrovnávací omítka tl. 25mm</t>
  </si>
  <si>
    <t>-1855029237</t>
  </si>
  <si>
    <t>P8</t>
  </si>
  <si>
    <t>33,5</t>
  </si>
  <si>
    <t>98</t>
  </si>
  <si>
    <t>K134</t>
  </si>
  <si>
    <t>SKLADBA STĚNY P8- MINERÁLNÍ STĚRKA_x005F_x000D_
Penetrace</t>
  </si>
  <si>
    <t>1749227488</t>
  </si>
  <si>
    <t>99</t>
  </si>
  <si>
    <t>K135</t>
  </si>
  <si>
    <t>SKLADBA STĚNY P8- MINERÁLNÍ STĚRKA_x005F_x000D_
Minerální těsnící stěrka</t>
  </si>
  <si>
    <t>-1026528164</t>
  </si>
  <si>
    <t>100</t>
  </si>
  <si>
    <t>K136</t>
  </si>
  <si>
    <t>SKLADBA STĚNY P8- MINERÁLNÍ STĚRKA_x005F_x000D_
Vápenná omítka tl. 25mm+ nátěr</t>
  </si>
  <si>
    <t>-1198377690</t>
  </si>
  <si>
    <t>33,5/0,5*0,2</t>
  </si>
  <si>
    <t>101</t>
  </si>
  <si>
    <t>629991011</t>
  </si>
  <si>
    <t>Zakrytí vnějších ploch před znečištěním včetně pozdějšího odkrytí výplní otvorů a svislých ploch fólií přilepenou lepící páskou</t>
  </si>
  <si>
    <t>-400612623</t>
  </si>
  <si>
    <t>0,86*1,2</t>
  </si>
  <si>
    <t>0,63*1,8</t>
  </si>
  <si>
    <t>1,15*1,8*6</t>
  </si>
  <si>
    <t>102</t>
  </si>
  <si>
    <t>629991001</t>
  </si>
  <si>
    <t>Zakrytí vnějších ploch před znečištěním včetně pozdějšího odkrytí ploch podélných rovných (např. chodníků) fólií položenou volně</t>
  </si>
  <si>
    <t>194000817</t>
  </si>
  <si>
    <t>předpoklad</t>
  </si>
  <si>
    <t>33,5/0,5*1,5</t>
  </si>
  <si>
    <t>Podlahy a podlahové konstrukce</t>
  </si>
  <si>
    <t>63a</t>
  </si>
  <si>
    <t>Podlaha P1</t>
  </si>
  <si>
    <t>103</t>
  </si>
  <si>
    <t>K099</t>
  </si>
  <si>
    <t>Rozebrání cihelné dlažby v místě narušení</t>
  </si>
  <si>
    <t>152771306</t>
  </si>
  <si>
    <t>3,0</t>
  </si>
  <si>
    <t>104</t>
  </si>
  <si>
    <t>K100</t>
  </si>
  <si>
    <t>Vyrovnání deformací štěrkodrtí tl.cca 50mm</t>
  </si>
  <si>
    <t>1071208668</t>
  </si>
  <si>
    <t>105</t>
  </si>
  <si>
    <t>K101</t>
  </si>
  <si>
    <t>Zpětné přeskládání cihelné dlažby vč. výplně spár křemičitým pískem</t>
  </si>
  <si>
    <t>299685531</t>
  </si>
  <si>
    <t>106</t>
  </si>
  <si>
    <t>M102</t>
  </si>
  <si>
    <t>dlažba cihelná dělaná na zakázku(typ dle stávající, vzorky předložit k odsouhlasení)_x005F_x000D_
Ostře pálené cihly, pevnost cihel 35 MPa, nasákavost &lt;6%.</t>
  </si>
  <si>
    <t>987778086</t>
  </si>
  <si>
    <t>1*1,1 'Přepočtené koeficientem množství</t>
  </si>
  <si>
    <t>63b</t>
  </si>
  <si>
    <t>Podlaha P2</t>
  </si>
  <si>
    <t>107</t>
  </si>
  <si>
    <t>719968745</t>
  </si>
  <si>
    <t>1,4</t>
  </si>
  <si>
    <t>108</t>
  </si>
  <si>
    <t>-716092705</t>
  </si>
  <si>
    <t>109</t>
  </si>
  <si>
    <t>-1724659101</t>
  </si>
  <si>
    <t>110</t>
  </si>
  <si>
    <t>635666094</t>
  </si>
  <si>
    <t>0,5*1,1 'Přepočtené koeficientem množství</t>
  </si>
  <si>
    <t>111</t>
  </si>
  <si>
    <t>K102</t>
  </si>
  <si>
    <t>Monáž cihelné dlažby do pískového lože tl. 50mm vč. výplně spár křemičitým pískem</t>
  </si>
  <si>
    <t>-910845257</t>
  </si>
  <si>
    <t>13,0</t>
  </si>
  <si>
    <t>112</t>
  </si>
  <si>
    <t>M103</t>
  </si>
  <si>
    <t>cihelná dlažba dělaná na zakázku (formát dle stávajícího nálezu v daném místě, vzorky předložit k odsouhlasení)_x005F_x000D_
Ostře pálené cihly, pevnost cihel 35 MPa, nasákavost &lt;6%._x005F_x000D_
_x005F_x000D_
nalezeny 2 formáty cihel - německý formát 250/125/65 mm a klasický formát 290/140/65 mm.</t>
  </si>
  <si>
    <t>634523468</t>
  </si>
  <si>
    <t>13*1,1 'Přepočtené koeficientem množství</t>
  </si>
  <si>
    <t>63c</t>
  </si>
  <si>
    <t>Podlaha P3</t>
  </si>
  <si>
    <t>113</t>
  </si>
  <si>
    <t>6324x</t>
  </si>
  <si>
    <t>Potěr betonový vyrovnávací v ploše o průměrné (střední) tl. přes 20 do 40 mm</t>
  </si>
  <si>
    <t>1230153279</t>
  </si>
  <si>
    <t>114</t>
  </si>
  <si>
    <t>K103</t>
  </si>
  <si>
    <t>Montáž cihelné dlažby lepené s výplní spár křemičitým pískem</t>
  </si>
  <si>
    <t>404929037</t>
  </si>
  <si>
    <t>115</t>
  </si>
  <si>
    <t>M104</t>
  </si>
  <si>
    <t>cihelná dlažba_x005F_x000D_
(vzorky předložit k odsouhlasení)_x005F_x000D_
Ostře pálené cihly, pevnost cihel 35 MPa, nasákavost &lt;6%.</t>
  </si>
  <si>
    <t>1030110399</t>
  </si>
  <si>
    <t>22,9*1,1 'Přepočtené koeficientem množství</t>
  </si>
  <si>
    <t>Ostatní konstrukce a práce, bourání</t>
  </si>
  <si>
    <t>Ostatní</t>
  </si>
  <si>
    <t>116</t>
  </si>
  <si>
    <t>K032</t>
  </si>
  <si>
    <t>Provedení sond pro zjištění skutečných stavů</t>
  </si>
  <si>
    <t>-1826746252</t>
  </si>
  <si>
    <t>117</t>
  </si>
  <si>
    <t>K043</t>
  </si>
  <si>
    <t>Statické zajištění konstukce zídky při odkopání cesty</t>
  </si>
  <si>
    <t>-1937419897</t>
  </si>
  <si>
    <t>118</t>
  </si>
  <si>
    <t>K130</t>
  </si>
  <si>
    <t>Kontrola napnutí již provedené obruče</t>
  </si>
  <si>
    <t>-1217601873</t>
  </si>
  <si>
    <t>119</t>
  </si>
  <si>
    <t>K157</t>
  </si>
  <si>
    <t>D+M odvětrání ubouraného komínového tělesa- 3x ocelová trubka pr.25mm vč. provrtáním betonu</t>
  </si>
  <si>
    <t>-643894502</t>
  </si>
  <si>
    <t>Lešení a stavební výtahy</t>
  </si>
  <si>
    <t>120</t>
  </si>
  <si>
    <t>941211112</t>
  </si>
  <si>
    <t>Montáž lešení řadového rámového lehkého pracovního s podlahami s provozním zatížením tř. 3 do 200 kg/m2 šířky tř. SW06 přes 0,6 do 0,9 m, výšky přes 10 do 25 m</t>
  </si>
  <si>
    <t>-1732121119</t>
  </si>
  <si>
    <t>hláska</t>
  </si>
  <si>
    <t>220,0</t>
  </si>
  <si>
    <t>zídky</t>
  </si>
  <si>
    <t>105,0+80,0</t>
  </si>
  <si>
    <t>121</t>
  </si>
  <si>
    <t>941211211</t>
  </si>
  <si>
    <t>Montáž lešení řadového rámového lehkého pracovního s podlahami s provozním zatížením tř. 3 do 200 kg/m2 Příplatek za první a každý další den použití lešení k ceně -1111 nebo -1112</t>
  </si>
  <si>
    <t>227720635</t>
  </si>
  <si>
    <t>předpoklad 4 měsíce</t>
  </si>
  <si>
    <t>405*31*4</t>
  </si>
  <si>
    <t>122</t>
  </si>
  <si>
    <t>941211812</t>
  </si>
  <si>
    <t>Demontáž lešení řadového rámového lehkého pracovního s provozním zatížením tř. 3 do 200 kg/m2 šířky tř. SW06 přes 0,6 do 0,9 m, výšky přes 10 do 25 m</t>
  </si>
  <si>
    <t>78842097</t>
  </si>
  <si>
    <t>123</t>
  </si>
  <si>
    <t>944511111</t>
  </si>
  <si>
    <t>Montáž ochranné sítě zavěšené na konstrukci lešení z textilie z umělých vláken</t>
  </si>
  <si>
    <t>1255717903</t>
  </si>
  <si>
    <t>124</t>
  </si>
  <si>
    <t>944511211</t>
  </si>
  <si>
    <t>Montáž ochranné sítě Příplatek za první a každý další den použití sítě k ceně -1111</t>
  </si>
  <si>
    <t>-787536552</t>
  </si>
  <si>
    <t>125</t>
  </si>
  <si>
    <t>944511811</t>
  </si>
  <si>
    <t>Demontáž ochranné sítě zavěšené na konstrukci lešení z textilie z umělých vláken</t>
  </si>
  <si>
    <t>508931076</t>
  </si>
  <si>
    <t>126</t>
  </si>
  <si>
    <t>949101111</t>
  </si>
  <si>
    <t>Lešení pomocné pracovní pro objekty pozemních staveb pro zatížení do 150 kg/m2, o výšce lešeňové podlahy do 1,9 m</t>
  </si>
  <si>
    <t>-833133769</t>
  </si>
  <si>
    <t>35,1</t>
  </si>
  <si>
    <t>127</t>
  </si>
  <si>
    <t>949101112</t>
  </si>
  <si>
    <t>Lešení pomocné pracovní pro objekty pozemních staveb pro zatížení do 150 kg/m2, o výšce lešeňové podlahy přes 1,9 do 3,5 m</t>
  </si>
  <si>
    <t>-1285607780</t>
  </si>
  <si>
    <t>pro opravu krovu</t>
  </si>
  <si>
    <t>23,0</t>
  </si>
  <si>
    <t>128</t>
  </si>
  <si>
    <t>K041</t>
  </si>
  <si>
    <t>Příplatek za provedení lešení ve složitém terénu</t>
  </si>
  <si>
    <t>-110526042</t>
  </si>
  <si>
    <t>Restaurování</t>
  </si>
  <si>
    <t>129</t>
  </si>
  <si>
    <t>K008</t>
  </si>
  <si>
    <t>D+M prvku R01_x005F_x000D_
POPIS STÁVAJÍCÍHO VÝROBKU / NÁVRH OPRAV_x005F_x000D_
KRB:_x005F_x000D_
Stávající krb je nefunkční, objekt neobsahuje žádné dochované komíny. Krb bude opraven, bude však ponechán nefunkční. Bude provedena restaurátorská obnova a doplnění kamene._x005F_x000D_
Povrchová úprava bude ponechána._x005F_x000D_
Budou odstraněny pouze nesoudržné nátěry. Barevné řešení bude sjednoceno s interiérem - bílá barva.</t>
  </si>
  <si>
    <t>318957366</t>
  </si>
  <si>
    <t>130</t>
  </si>
  <si>
    <t>K009</t>
  </si>
  <si>
    <t xml:space="preserve">D+M prvku R02_x005F_x000D_
POPIS STÁVAJÍCÍHO VÝROBKU / NÁVRH OPRAV_x005F_x000D_
KRB:_x005F_x000D_
Stávající krb je nefunkční, objekt neobsahuje žádné dochované komíny. Krb bude opraven, bude však ponechán nefunkční. Překlad je kamenný._x005F_x000D_
Vodorovná římsa krbu musí být staticky zajištěna. Předpoklad vložení kotevní výztuže s pruty injektované speciální vysoko pevnostní směsí._x005F_x000D_
Následně bude provedena restaurátorská obnova a doplnění kamene._x005F_x000D_
Bude sejmuto druhotné přeštukování z plastických částí krbu. Barevné řešení bude sjednoceno s interiérem - bílá barva._x005F_x000D_
Komínové těleso krbu je ubourané, průduch je zabetonovaný podlahou 2.NP. Tím pádem nedochází k odvětrání. </t>
  </si>
  <si>
    <t>-30920</t>
  </si>
  <si>
    <t>131</t>
  </si>
  <si>
    <t>952901111</t>
  </si>
  <si>
    <t>Vyčištění budov nebo objektů před předáním do užívání budov bytové nebo občanské výstavby, světlé výšky podlaží do 4 m</t>
  </si>
  <si>
    <t>800900276</t>
  </si>
  <si>
    <t>132</t>
  </si>
  <si>
    <t>K141</t>
  </si>
  <si>
    <t>D+M potrubí PVC KG 150, délky 0,6m, ukončeno před lícem zdi plochým kamenem s odtokovým žlábkem a okapničkou</t>
  </si>
  <si>
    <t>309540734</t>
  </si>
  <si>
    <t>133</t>
  </si>
  <si>
    <t>K142</t>
  </si>
  <si>
    <t>D+M potrubí PVC KG 150, délky 0,5m, ukončeno před lícem zdi plochým kamenem s odtokovým žlábkem a okapničkou</t>
  </si>
  <si>
    <t>1545602680</t>
  </si>
  <si>
    <t>Bourání konstrukcí</t>
  </si>
  <si>
    <t>134</t>
  </si>
  <si>
    <t>x76</t>
  </si>
  <si>
    <t>Chemické a mechanické odstranění zeleně ze zdiva</t>
  </si>
  <si>
    <t>1671850103</t>
  </si>
  <si>
    <t>parapetní a boční zídky</t>
  </si>
  <si>
    <t>137,3+6,7</t>
  </si>
  <si>
    <t>18,0+24,6</t>
  </si>
  <si>
    <t>135</t>
  </si>
  <si>
    <t>K045</t>
  </si>
  <si>
    <t>Celoplošné očištění klenebního zdiva až na nosný podklad. Odstranění všech nesoudržných částí.</t>
  </si>
  <si>
    <t>233012699</t>
  </si>
  <si>
    <t>22,5*1,5</t>
  </si>
  <si>
    <t>Sanace</t>
  </si>
  <si>
    <t>136</t>
  </si>
  <si>
    <t>K050</t>
  </si>
  <si>
    <t>Mechanická a chemická sanace zdiva v okolí narušených prvků krovu</t>
  </si>
  <si>
    <t>1712517092</t>
  </si>
  <si>
    <t>15,0</t>
  </si>
  <si>
    <t>137</t>
  </si>
  <si>
    <t>K138</t>
  </si>
  <si>
    <t>Sanace trhlin v klenbě- vyklínovat a zednicky vyspravit</t>
  </si>
  <si>
    <t>1153464274</t>
  </si>
  <si>
    <t>138</t>
  </si>
  <si>
    <t>x753</t>
  </si>
  <si>
    <t>Propojení zídky se zdivem hlásky ocelovými kotvami R10 z betonářské oceli délky 1,0m vč. vyvrtání otvoru a chemické malty</t>
  </si>
  <si>
    <t>-1066126363</t>
  </si>
  <si>
    <t>997</t>
  </si>
  <si>
    <t>Přesun sutě</t>
  </si>
  <si>
    <t>139</t>
  </si>
  <si>
    <t>997013216</t>
  </si>
  <si>
    <t>Vnitrostaveništní doprava suti a vybouraných hmot vodorovně do 50 m svisle ručně (nošením po schodech) pro budovy a haly výšky přes 18 do 21 m</t>
  </si>
  <si>
    <t>1873092693</t>
  </si>
  <si>
    <t>140</t>
  </si>
  <si>
    <t>997013501</t>
  </si>
  <si>
    <t>Odvoz suti a vybouraných hmot na skládku nebo meziskládku se složením, na vzdálenost do 1 km</t>
  </si>
  <si>
    <t>-1643784388</t>
  </si>
  <si>
    <t>141</t>
  </si>
  <si>
    <t>997013511</t>
  </si>
  <si>
    <t>Odvoz suti a vybouraných hmot z meziskládky na skládku s naložením a se složením, na vzdálenost do 1 km</t>
  </si>
  <si>
    <t>-1701774143</t>
  </si>
  <si>
    <t>142</t>
  </si>
  <si>
    <t>997013509</t>
  </si>
  <si>
    <t>Odvoz suti a vybouraných hmot na skládku nebo meziskládku se složením, na vzdálenost Příplatek k ceně za každý další i započatý 1 km přes 1 km</t>
  </si>
  <si>
    <t>849354366</t>
  </si>
  <si>
    <t>34,296*30 'Přepočtené koeficientem množství</t>
  </si>
  <si>
    <t>143</t>
  </si>
  <si>
    <t>997013831</t>
  </si>
  <si>
    <t>Poplatek za uložení stavebního odpadu na skládce (skládkovné) směsného stavebního a demoličního zatříděného do Katalogu odpadů pod kódem 170 904</t>
  </si>
  <si>
    <t>-1254292680</t>
  </si>
  <si>
    <t>998</t>
  </si>
  <si>
    <t>Přesun hmot</t>
  </si>
  <si>
    <t>144</t>
  </si>
  <si>
    <t>998018003</t>
  </si>
  <si>
    <t>Přesun hmot pro budovy občanské výstavby, bydlení, výrobu a služby ruční - bez užití mechanizace vodorovná dopravní vzdálenost do 100 m pro budovy s jakoukoliv nosnou konstrukcí výšky přes 12 do 24 m</t>
  </si>
  <si>
    <t>1730761962</t>
  </si>
  <si>
    <t>PSV</t>
  </si>
  <si>
    <t>Práce a dodávky PSV</t>
  </si>
  <si>
    <t>711</t>
  </si>
  <si>
    <t>Izolace proti vodě, vlhkosti a plynům</t>
  </si>
  <si>
    <t>145</t>
  </si>
  <si>
    <t>K111</t>
  </si>
  <si>
    <t>D+M penetrace stávající klenby</t>
  </si>
  <si>
    <t>1691528555</t>
  </si>
  <si>
    <t>146</t>
  </si>
  <si>
    <t>K112</t>
  </si>
  <si>
    <t>D+M těsnící stěrka jako adhezní můstek</t>
  </si>
  <si>
    <t>-1551008350</t>
  </si>
  <si>
    <t>147</t>
  </si>
  <si>
    <t>K113</t>
  </si>
  <si>
    <t>D+M hydraulicky rychle tuhnoucí izolační a vyplňující malta se síronovzdorným pojivem (vyrovnání rubu klenby) tl. 10mm</t>
  </si>
  <si>
    <t>-697924849</t>
  </si>
  <si>
    <t>148</t>
  </si>
  <si>
    <t>K114</t>
  </si>
  <si>
    <t>D+M penetrace pod stěrku</t>
  </si>
  <si>
    <t>-346529563</t>
  </si>
  <si>
    <t>149</t>
  </si>
  <si>
    <t>K115</t>
  </si>
  <si>
    <t>D+M izolační stěrky modifikované plastem (vysoce tažná, vysoká přilnavost)- nanesená ve 2 vrstvách, 1. vrstva s armovací síťovinou</t>
  </si>
  <si>
    <t>-658395212</t>
  </si>
  <si>
    <t>150</t>
  </si>
  <si>
    <t>K116</t>
  </si>
  <si>
    <t>D+M fabionu u styku podlahy a stěny:_x005F_x000D_
vytvořeno z těsnící izolační malty+ penetrace+ hydraulicky rychle tuhnoucí izolační a vyplňující malty se síronovzdorným pojivem</t>
  </si>
  <si>
    <t>-2049421223</t>
  </si>
  <si>
    <t>P41- fabion</t>
  </si>
  <si>
    <t>22,5</t>
  </si>
  <si>
    <t>151</t>
  </si>
  <si>
    <t>998711203</t>
  </si>
  <si>
    <t>Přesun hmot pro izolace proti vodě, vlhkosti a plynům stanovený procentní sazbou (%) z ceny vodorovná dopravní vzdálenost do 50 m v objektech výšky přes 12 do 60 m</t>
  </si>
  <si>
    <t>%</t>
  </si>
  <si>
    <t>1431436859</t>
  </si>
  <si>
    <t>740</t>
  </si>
  <si>
    <t xml:space="preserve">Elektromontáže </t>
  </si>
  <si>
    <t>152</t>
  </si>
  <si>
    <t>210 22-0101</t>
  </si>
  <si>
    <t>Drát AlMgSi pr.8mm vč.montáže podpěr</t>
  </si>
  <si>
    <t>-1514703855</t>
  </si>
  <si>
    <t>153</t>
  </si>
  <si>
    <t>210 22-0144</t>
  </si>
  <si>
    <t>Podpěra vedení PV01(do zdi)</t>
  </si>
  <si>
    <t>ks</t>
  </si>
  <si>
    <t>596107087</t>
  </si>
  <si>
    <t>154</t>
  </si>
  <si>
    <t>210 22-0124</t>
  </si>
  <si>
    <t>Podpěra vedení- na plechovou střešní krytinu</t>
  </si>
  <si>
    <t>741470790</t>
  </si>
  <si>
    <t>155</t>
  </si>
  <si>
    <t>210 22-0111</t>
  </si>
  <si>
    <t>Uzem.drát FeZn pr. 10mm</t>
  </si>
  <si>
    <t>909092808</t>
  </si>
  <si>
    <t>156</t>
  </si>
  <si>
    <t>210 22-0111.1</t>
  </si>
  <si>
    <t>Zemnící pásek FeZn 30/4mm</t>
  </si>
  <si>
    <t>840400487</t>
  </si>
  <si>
    <t>157</t>
  </si>
  <si>
    <t>210 22-0301</t>
  </si>
  <si>
    <t>Hromosvodová svorka SS</t>
  </si>
  <si>
    <t>-1298758170</t>
  </si>
  <si>
    <t>158</t>
  </si>
  <si>
    <t>210 22-0301.1</t>
  </si>
  <si>
    <t>Hromosvodová svorka SRO3</t>
  </si>
  <si>
    <t>232344413</t>
  </si>
  <si>
    <t>159</t>
  </si>
  <si>
    <t>210 22-0301.2</t>
  </si>
  <si>
    <t>Zkušební svorka SZ</t>
  </si>
  <si>
    <t>-1254605838</t>
  </si>
  <si>
    <t>160</t>
  </si>
  <si>
    <t>210 29-3011</t>
  </si>
  <si>
    <t>Ochranný ůhelník vč.držáků</t>
  </si>
  <si>
    <t>-1844254968</t>
  </si>
  <si>
    <t>161</t>
  </si>
  <si>
    <t>210 29-3018</t>
  </si>
  <si>
    <t>Ochranný antikorozní nátěr svorek</t>
  </si>
  <si>
    <t>-885422339</t>
  </si>
  <si>
    <t>162</t>
  </si>
  <si>
    <t>P220-01</t>
  </si>
  <si>
    <t>Připojení korouhve na jímací drát</t>
  </si>
  <si>
    <t>2020409198</t>
  </si>
  <si>
    <t>163</t>
  </si>
  <si>
    <t>P220-02</t>
  </si>
  <si>
    <t>Výškové práce na střeše vč.bezpečnostního kotvení</t>
  </si>
  <si>
    <t>-245558416</t>
  </si>
  <si>
    <t>164</t>
  </si>
  <si>
    <t>P220-03</t>
  </si>
  <si>
    <t>Výchozí revize hromosvodu</t>
  </si>
  <si>
    <t>hod.</t>
  </si>
  <si>
    <t>-289124204</t>
  </si>
  <si>
    <t>165</t>
  </si>
  <si>
    <t>K076</t>
  </si>
  <si>
    <t>Přirážka na prořez</t>
  </si>
  <si>
    <t>-339260655</t>
  </si>
  <si>
    <t>166</t>
  </si>
  <si>
    <t>K077</t>
  </si>
  <si>
    <t>Přirážka na podružný materiál</t>
  </si>
  <si>
    <t>-1593879808</t>
  </si>
  <si>
    <t>167</t>
  </si>
  <si>
    <t>K078</t>
  </si>
  <si>
    <t>PPV</t>
  </si>
  <si>
    <t>-1206350327</t>
  </si>
  <si>
    <t>762</t>
  </si>
  <si>
    <t>Konstrukce tesařské</t>
  </si>
  <si>
    <t>168</t>
  </si>
  <si>
    <t>762341811</t>
  </si>
  <si>
    <t>Demontáž bednění a laťování bednění střech rovných, obloukových, sklonu do 60° se všemi nadstřešními konstrukcemi z prken hrubých, hoblovaných tl. do 32 mm</t>
  </si>
  <si>
    <t>1227887835</t>
  </si>
  <si>
    <t>viz. výpis řeziva</t>
  </si>
  <si>
    <t>55,0</t>
  </si>
  <si>
    <t>169</t>
  </si>
  <si>
    <t>762341350</t>
  </si>
  <si>
    <t>Bednění a laťování montáž bednění střech obloukových sklonu do 60° s vyřezáním otvorů, nároží, úžlabí, nadstřešních konstrukcí z prken hoblovaných</t>
  </si>
  <si>
    <t>-51177461</t>
  </si>
  <si>
    <t>170</t>
  </si>
  <si>
    <t>605x1</t>
  </si>
  <si>
    <t>prkno- nehoblovaná prkna</t>
  </si>
  <si>
    <t>-852432727</t>
  </si>
  <si>
    <t>1,38</t>
  </si>
  <si>
    <t>1,38*1,1 'Přepočtené koeficientem množství</t>
  </si>
  <si>
    <t>171</t>
  </si>
  <si>
    <t>K031</t>
  </si>
  <si>
    <t>Sanace původního řeziva_x005F_x000D_
Bude provedena celoplošná citlivá mechanická sanace ponechávaného dřeva řešené části krovu a chemická sanace dřeva a zdiva v okolí narušení.</t>
  </si>
  <si>
    <t>-587831579</t>
  </si>
  <si>
    <t>původní krov</t>
  </si>
  <si>
    <t>172</t>
  </si>
  <si>
    <t>K027</t>
  </si>
  <si>
    <t>Provizorní podepření krovu při realizaci oprav</t>
  </si>
  <si>
    <t>-473368725</t>
  </si>
  <si>
    <t>173</t>
  </si>
  <si>
    <t>K069</t>
  </si>
  <si>
    <t>POZEDNICE 200/160, popis úpravy: nastavit_x005F_x000D_
řezivo - použít třídy S10 (C24),HOBLOVANÉ, ČSN 732824 -1 (EN 338),smrk vlhkost 20%, PODLOŽKY DUB!!</t>
  </si>
  <si>
    <t>347066673</t>
  </si>
  <si>
    <t>viz. výpis</t>
  </si>
  <si>
    <t>0,26</t>
  </si>
  <si>
    <t>0,26*1,1 'Přepočtené koeficientem množství</t>
  </si>
  <si>
    <t>174</t>
  </si>
  <si>
    <t>K070</t>
  </si>
  <si>
    <t>VAZNÝ TRÁM 180/200, popis úpravy: nastavit_x005F_x000D_
řezivo - použít třídy S10 (C24),HOBLOVANÉ, ČSN 732824 -1 (EN 338),smrk vlhkost 20%, PODLOŽKY DUB!!</t>
  </si>
  <si>
    <t>568493290</t>
  </si>
  <si>
    <t>0,22</t>
  </si>
  <si>
    <t>0,22*1,1 'Přepočtené koeficientem množství</t>
  </si>
  <si>
    <t>175</t>
  </si>
  <si>
    <t>K071</t>
  </si>
  <si>
    <t>KRÁTČE 180/200, popis úpravy: vyměnit_x005F_x000D_
řezivo - použít třídy S10 (C24),HOBLOVANÉ, ČSN 732824 -1 (EN 338),smrk vlhkost 20%, PODLOŽKY DUB!!</t>
  </si>
  <si>
    <t>1867270542</t>
  </si>
  <si>
    <t>176</t>
  </si>
  <si>
    <t>K072</t>
  </si>
  <si>
    <t>VÝMĚNA 180/200, popis úpravy: vyměnit_x005F_x000D_
řezivo - použít třídy S10 (C24),HOBLOVANÉ, ČSN 732824 -1 (EN 338),smrk vlhkost 20%, PODLOŽKY DUB!!</t>
  </si>
  <si>
    <t>60230323</t>
  </si>
  <si>
    <t>0,11</t>
  </si>
  <si>
    <t>0,11*1,1 'Přepočtené koeficientem množství</t>
  </si>
  <si>
    <t>177</t>
  </si>
  <si>
    <t>K073</t>
  </si>
  <si>
    <t>HROTNICE 200/200, popis úpravy: nastavit_x005F_x000D_
řezivo - použít třídy S10 (C24),HOBLOVANÉ, ČSN 732824 -1 (EN 338),smrk vlhkost 20%, PODLOŽKY DUB!!</t>
  </si>
  <si>
    <t>-1257976385</t>
  </si>
  <si>
    <t>0,12</t>
  </si>
  <si>
    <t>0,12*1,1 'Přepočtené koeficientem množství</t>
  </si>
  <si>
    <t>178</t>
  </si>
  <si>
    <t>K074</t>
  </si>
  <si>
    <t>VZPĚRA 160/160, popis úpravy: vyměnit_x005F_x000D_
řezivo - použít třídy S10 (C24),HOBLOVANÉ, ČSN 732824 -1 (EN 338),smrk vlhkost 20%, PODLOŽKY DUB!!</t>
  </si>
  <si>
    <t>-234422518</t>
  </si>
  <si>
    <t>0,31</t>
  </si>
  <si>
    <t>0,31*1,1 'Přepočtené koeficientem množství</t>
  </si>
  <si>
    <t>179</t>
  </si>
  <si>
    <t>K075</t>
  </si>
  <si>
    <t>KROKEV 80/160, popis úpravy: vyměnit_x005F_x000D_
řezivo - použít třídy S10 (C24),HOBLOVANÉ, ČSN 732824 -1 (EN 338),smrk vlhkost 20%, PODLOŽKY DUB!!</t>
  </si>
  <si>
    <t>695895415</t>
  </si>
  <si>
    <t>0,64</t>
  </si>
  <si>
    <t>0,64*1,1 'Přepočtené koeficientem množství</t>
  </si>
  <si>
    <t>180</t>
  </si>
  <si>
    <t>762395000-1</t>
  </si>
  <si>
    <t>Spojovací prostředky krovů, bednění a laťování, nadstřešních konstrukcí svory, prkna, hřebíky, pásová ocel, vruty, dubové kolíky, ocelové svorníky, ocelové roubíky, matice, ocelové podložky viz. detaily</t>
  </si>
  <si>
    <t>-1397583634</t>
  </si>
  <si>
    <t>3,24</t>
  </si>
  <si>
    <t>181</t>
  </si>
  <si>
    <t>K067</t>
  </si>
  <si>
    <t>Impregnace řeziva_x005F_x000D_
řezivo impregnovat bezbarvě- typové označení ( Fb, B, Ip, P)D dle ČSN 490600-1</t>
  </si>
  <si>
    <t>-2053737079</t>
  </si>
  <si>
    <t>182</t>
  </si>
  <si>
    <t>K079</t>
  </si>
  <si>
    <t>Revize prvků krovu</t>
  </si>
  <si>
    <t>1308637542</t>
  </si>
  <si>
    <t>183</t>
  </si>
  <si>
    <t>998762203</t>
  </si>
  <si>
    <t>Přesun hmot pro konstrukce tesařské stanovený procentní sazbou (%) z ceny vodorovná dopravní vzdálenost do 50 m v objektech výšky přes 12 do 24 m</t>
  </si>
  <si>
    <t>495943737</t>
  </si>
  <si>
    <t>764</t>
  </si>
  <si>
    <t>Konstrukce klempířské</t>
  </si>
  <si>
    <t>184</t>
  </si>
  <si>
    <t>764002413</t>
  </si>
  <si>
    <t>Montáž strukturní oddělovací rohože jakékoli rš</t>
  </si>
  <si>
    <t>1723294737</t>
  </si>
  <si>
    <t>K01</t>
  </si>
  <si>
    <t>56,0</t>
  </si>
  <si>
    <t>185</t>
  </si>
  <si>
    <t>283x1</t>
  </si>
  <si>
    <t>strukturovaná dělící rohož ve tvaru nopů, která zajišťuje permanentní větrání ze spodní strany plechových dílců. Difuzně otevřený nosný 3 vrstvý pás, který kombinuje odolnou difuzně_x005F_x000D_
otevřenou textílii s vloženým vodotěsným filmem s nakašírovanou polypropylenovou strukturovanou rohoží ve tvaru nopů)</t>
  </si>
  <si>
    <t>-176607680</t>
  </si>
  <si>
    <t>56*1,15 'Přepočtené koeficientem množství</t>
  </si>
  <si>
    <t>186</t>
  </si>
  <si>
    <t>764001821</t>
  </si>
  <si>
    <t>Demontáž klempířských konstrukcí krytiny ze svitků nebo tabulí do suti</t>
  </si>
  <si>
    <t>-1916644220</t>
  </si>
  <si>
    <t>střecha hlásky</t>
  </si>
  <si>
    <t>viz. K01</t>
  </si>
  <si>
    <t>187</t>
  </si>
  <si>
    <t>K023</t>
  </si>
  <si>
    <t>D+M prvku K01_x005F_x000D_
HLADKÁ DRÁŽKOVANÁ (FALCOVANÁ) KRYTINA_x005F_x000D_
krytina z pásů š.1000 v. 1000mm, pásy budou posunuté v každém poli o 1/3 výšky_x005F_x000D_
materiál: titanzinek 0,7mm_x005F_x000D_
povrchová úprava: nátěr v barvě červené_x005F_x000D_
Rozměry nezahrnují přesahy a překryvy materiálu</t>
  </si>
  <si>
    <t>-176528956</t>
  </si>
  <si>
    <t>188</t>
  </si>
  <si>
    <t>K065</t>
  </si>
  <si>
    <t>D+M prvku K02_x005F_x000D_
MAKOVICE+ KOROUHEV_x005F_x000D_
Vzhled, rozměr a barevnost dle historického stavu_x005F_x000D_
materiál: titanzinek 0,7mm</t>
  </si>
  <si>
    <t>-147388870</t>
  </si>
  <si>
    <t>189</t>
  </si>
  <si>
    <t>K025</t>
  </si>
  <si>
    <t>Demontáž stávající makovice a korouhve</t>
  </si>
  <si>
    <t>999060775</t>
  </si>
  <si>
    <t>190</t>
  </si>
  <si>
    <t>K068</t>
  </si>
  <si>
    <t>Příplatek za provedení klempířských větracích otvorů</t>
  </si>
  <si>
    <t>1246213346</t>
  </si>
  <si>
    <t>191</t>
  </si>
  <si>
    <t>998764203</t>
  </si>
  <si>
    <t>Přesun hmot pro konstrukce klempířské stanovený procentní sazbou (%) z ceny vodorovná dopravní vzdálenost do 50 m v objektech výšky přes 12 do 24 m</t>
  </si>
  <si>
    <t>-1407385882</t>
  </si>
  <si>
    <t>765</t>
  </si>
  <si>
    <t>Krytina skládaná</t>
  </si>
  <si>
    <t>192</t>
  </si>
  <si>
    <t>765192001</t>
  </si>
  <si>
    <t>Nouzové zakrytí střechy plachtou</t>
  </si>
  <si>
    <t>-135138564</t>
  </si>
  <si>
    <t>193</t>
  </si>
  <si>
    <t>998765203</t>
  </si>
  <si>
    <t>Přesun hmot pro krytiny skládané stanovený procentní sazbou (%) z ceny vodorovná dopravní vzdálenost do 50 m v objektech výšky přes 12 do 24 m</t>
  </si>
  <si>
    <t>-1245197197</t>
  </si>
  <si>
    <t>766</t>
  </si>
  <si>
    <t>Konstrukce truhlářské</t>
  </si>
  <si>
    <t>194</t>
  </si>
  <si>
    <t>998766203</t>
  </si>
  <si>
    <t>Přesun hmot pro konstrukce truhlářské stanovený procentní sazbou (%) z ceny vodorovná dopravní vzdálenost do 50 m v objektech výšky přes 12 do 24 m</t>
  </si>
  <si>
    <t>-751019054</t>
  </si>
  <si>
    <t>195</t>
  </si>
  <si>
    <t>K010</t>
  </si>
  <si>
    <t>D+M prvku T01_x005F_x000D_
Světlost zárubně 910/1570 mm_x005F_x000D_
POPIS NOVÉHO VÝROBKU:_x005F_x000D_
DVEŘE: jednokřídlové, ven otvíravé, kombinované konstrukce (svlaková konstrukce s pobitím – obvodový rám s vodorovnou výplní), s lištovaným kosočtvercovým okénkem, okénko s 2prutovou mříží a sítí proti hmyzu, bez zasklení, zárubeň tesařská s obložkami – doplnění stávající zárubně, s novým kamenným prahem Ka04 _x005F_x000D_
Materiál: zárubeň – dub, obložky, křídlo –smrk_x005F_x000D_
Zasklení: bez zasklení_x005F_x000D_
Kování: skoba 2 ks, kovaný pásový závěs 2ks, přítuha 1 ks, vložkový zámek 1 ks, atypická kovaná zámková otočná krytka 1 ks, petlice+visací zámek 1 ks, kovaná mřížka 1 ks + kovové pletivo (Ø drátu 3 mm, oko 10/10 mm)_x005F_x000D_
Povrchová úprava: krycí olejový nátěr, barva tyrkysová tmavá (RAL 5018 – odstín bude odsouhlasen na základě vzorku), kování – nátěr v barvě dveří_x005F_x000D_
POPIS STÁVAJÍCÍHO VÝROBKU / NÁVRH OPRAV_x005F_x000D_
Vchodové dveře mají dochovanou pouze zárubeň._x005F_x000D_
ZÁRUBEŇ DVEŘÍ:_x005F_x000D_
Povrchová úprava je silně znečištěna, z části smyta. Na ploše velké množství mechanických_x005F_x000D_
poškození. Část prvku zejména spodní partie je silně narušena i chybí. Jedná se o dřevěnou tesařskou zárubeň s obložkami - z měkkého dřeva (patrně borovice). Povrchová úprava zárubně je krycí olejový nátěr v tmavě tyrkysové barvě._x005F_x000D_
NÁVRH OPRAV:_x005F_x000D_
- odstranit obložky a stojky tesařské zárubně_x005F_x000D_
- ponechat překlad tesařské zárubně, truhlářsky opravit_x005F_x000D_
- ponechávané dřevo impregnovat proti dřevokazným houbám bezbarvými prostředky_x005F_x000D_
- vložit nový kamenný práh Ka04</t>
  </si>
  <si>
    <t>-1653827977</t>
  </si>
  <si>
    <t>196</t>
  </si>
  <si>
    <t>K011</t>
  </si>
  <si>
    <t>D+M prvku T02_x005F_x000D_
Světlost 580/920-970 mm_x005F_x000D_
NOVÝ (+ oprava rámu)_x005F_x000D_
POPIS NOVÉHO VÝROBKU:_x005F_x000D_
OKENICE: jednokřídlová, dovnitř otvíravá, svlakové konstrukce, s lištovaným kosočtvercovým okénkem, okénko se sítí proti hmyzu, bez zasklení _x005F_x000D_
Materiál: smrk_x005F_x000D_
Zasklení: bez zasklení_x005F_x000D_
Kování: skoba 2 ks, kovaný pásový závěs 2 ks, přítuha 1 ks, obrtlík 2 ks, kovové pletivo_x005F_x000D_
(Ø drátu 3 mm, oko 10/10 mm) _x005F_x000D_
Povrchová úprava: krycí olejový nátěr, barva tyrkysová tmavá (RAL 5018 – odstín bude odsouhlasen na základě vzorku),_x005F_x000D_
kování – nátěr v barvě okenice_x005F_x000D_
POPIS STÁVAJÍCÍHO VÝROBKU / NÁVRH OPRAV_x005F_x000D_
Dochovaný vnitřní rám._x005F_x000D_
NÁVRH OPRAV:_x005F_x000D_
- truhlářsky opravit stávající rám + nový nátěr – krycí olejový nátěr, barva tmavá tyrkysová (RAL 5018 – odstín bude odsouhlasen na základě vzorku)_x005F_x000D_
- do stávajícího rámu vložit svlakovou okenici._x005F_x000D_
- ponechávané dřevo impregnovat proti dřevokazným houbám bezbarvými prostředky</t>
  </si>
  <si>
    <t>-2142549378</t>
  </si>
  <si>
    <t>197</t>
  </si>
  <si>
    <t>K012</t>
  </si>
  <si>
    <t>D+M prvku T03_x005F_x000D_
Světlost zárubně 890/1890 mm_x005F_x000D_
POPIS NOVÉHO VÝROBKU:_x005F_x000D_
DVEŘE: jednokřídlové, ven otvíravé, kombinované konstrukce (svlaková konstrukce s pobitím – obvodový rám s vodorovnou výplní), s lištovaným kosočtvercovým okénkem, okénko_x005F_x000D_
s 2prutovou mříží a sítí proti hmyzu, bez zasklení, zárubeň tesařská s obložkami –_x005F_x000D_
doplnění stávající zárubně, s novým kamenným prahem Ka04_x005F_x000D_
Materiál: zárubeň – dub, obložky, křídlo – smrk_x005F_x000D_
Zasklení: bez zasklení_x005F_x000D_
Kování: skoba 2 ks, kovaný pásový závěs 2 ks, přítuha 1 ks, vložkový zámek 1 ks,_x005F_x000D_
atypická kovaná zámková otočná krytka 1 ks, petlice+visací zámek 1 ks, kovaná_x005F_x000D_
mřížka 1 ks + kovové pletivo (Ø drátu 3 mm, oko 10/10 mm)_x005F_x000D_
Povrchová úprava: krycí olejový nátěr, barva tyrkysová tmavá (RAL 5018 – odstín bude odsouhlasen na základě vzorku),_x005F_x000D_
kování – nátěr v barvě dveří_x005F_x000D_
POPIS STÁVAJÍCÍHO VÝROBKU / NÁVRH OPRAV:_x005F_x000D_
Vchodové dveře mají dochovanou pouze_x005F_x000D_
zárubeň._x005F_x000D_
ZÁRUBEŇ DVEŘÍ:_x005F_x000D_
Povrchová úprava je silně znečištěna, z části smyta. Na ploše velké množství mechanických_x005F_x000D_
poškození. Část prvku zejména spodní partie je silně narušena i chybí._x005F_x000D_
Jedná se o dřevěnou tesařskou zárubeň šířky 165 mm s obložkami tloušťky 20-25 mm - z měkkého dřeva (patrně borovice) a překladem – z dubu._x005F_x000D_
Povrchová úprava zárubně je krycí olejový nátěr v tmavě tyrkysové barvě._x005F_x000D_
NÁVRH OPRAV:_x005F_x000D_
- odstranit obložky a stojky tesařské zárubně_x005F_x000D_
- ponechat překlad tesařské zárubně, truhlářsky opravit_x005F_x000D_
- ponechávané dřevo impregnovat proti dřevokazným houbám bezbarvými prostředky_x005F_x000D_
- vložit nový kamenný práh Ka05</t>
  </si>
  <si>
    <t>-1028584948</t>
  </si>
  <si>
    <t>198</t>
  </si>
  <si>
    <t>K013</t>
  </si>
  <si>
    <t>D+M prvku T04_x005F_x000D_
Světlost zárubně 920/1740 mm_x005F_x000D_
POPIS STÁVAJÍCÍHO VÝROBKU / NÁVRH OPRAV:_x005F_x000D_
Vnitřní dveře mají dochovanou pouze zárubeň._x005F_x000D_
ZÁRUBEŇ DVEŘÍ:_x005F_x000D_
Povrchová úprava je silně znečištěna, z části smyta. Na ploše velké množství mechanických_x005F_x000D_
poškození. Část prvku zejména spodní partie je silně narušena i chybí. Křídlo nebude doplňováno. Jedná se o dřevěnou tesařskou zárubeň šířky 185 mm s obložkami šířky 130 mm a tloušťky 25 mm - z tvrdého dřeva (patrně dub). Povrchová úprava zárubně je krycí olejový nátěr v tmavě tyrkysové barvě._x005F_x000D_
NÁVRH OPRAV:_x005F_x000D_
- truhlářsky opravit (narušené části - zejména spodní partie vyměnit za dubové prvky) + nový_x005F_x000D_
nátěr – krycí olejový nátěr, barva tmavá tyrkysová_x005F_x000D_
- doplnit chybějící či narušené části zárubně (obložky 2 ks) – z dubového dřeva + nový nátěr –_x005F_x000D_
krycí olejový nátěr, barva tmavá tyrkysová (RAL 5018 – odstín bude odsouhlasen na základě_x005F_x000D_
vzorku) _x005F_x000D_
- dubovou zárubeň před instalací obložek natřít vápnem_x005F_x000D_
- ponechávané dřevo impregnovat proti dřevokazným houbám bezbarvými prostředky</t>
  </si>
  <si>
    <t>-935512501</t>
  </si>
  <si>
    <t>199</t>
  </si>
  <si>
    <t>K014</t>
  </si>
  <si>
    <t>D+M prvku T05_x005F_x000D_
Světlost 510/720mm_x005F_x000D_
POPIS NOVÉHO VÝROBKU:_x005F_x000D_
OKENICE: jednokřídlová, ven otvíravá, svlakové konstrukce, s lištovaným kosočtvercovým okénkem, okénko s 2prutovou mříží a sítí proti hmyzu, bez zasklení _x005F_x000D_
Materiál: smrk_x005F_x000D_
Zasklení: bez zasklení_x005F_x000D_
Kování: skoba 2 ks, kovaný pásový závěs 2 ks, přítuha 1 ks, obrtlík 2 ks, oko+háček 1ks, kovaná mřížka 1 ks + kovové pletivo (Ø drátu 3 mm, oko 10/10 mm) _x005F_x000D_
Povrchová úprava: krycí olejový nátěr, barva tyrkysová tmavá (RAL 5018 – odstín bude odsouhlasen na základě vzorku), kování – nátěr v barvě okenice_x005F_x000D_
POPIS STÁVAJÍCÍHO VÝROBKU / NÁVRH OPRAV_x005F_x000D_
V otvoru zachován dubový rám._x005F_x000D_
Jedná se o dřevěnou tesařskou zárubeň s falcem zvenku i zevnitř šířky 245 mm s obložkami šířky 130mm a tloušťky 20 mm - z tvrdého dřeva (patrně dub). Zvenku obložka chybí._x005F_x000D_
NÁVRH OPRAV:_x005F_x000D_
- truhlářsky opravit stávající rám + nový nátěr – krycí olejový nátěr, barva tmavá tyrkysová (RAL 5018 – odstín bude odsouhlasen na základě vzorku)_x005F_x000D_
- doplnit chybějící obložku – z dubového dřeva + nový nátěr – krycí olejový nátěr, barva tmavá_x005F_x000D_
tyrkysová (RAL 5018 – odstín bude odsouhlasen na základě vzorku)_x005F_x000D_
- do rámu osadit z vnější strany svlakovou okenici_x005F_x000D_
- ponechávané dřevo impregnovat proti dřevokazným houbám bezbarvými prostředky</t>
  </si>
  <si>
    <t>-677149526</t>
  </si>
  <si>
    <t>200</t>
  </si>
  <si>
    <t>K015</t>
  </si>
  <si>
    <t>D+M prvku T06_x005F_x000D_
Výška sezení 450 mm_x005F_x000D_
Výška stolu 750 mm_x005F_x000D_
POPIS NOVÉHO VÝROBKU:_x005F_x000D_
STŮL+8 MÍST K SEZENÍ:_x005F_x000D_
Do interiéru 2NP bude vyroben kulatý stůl ø 1600 mm s 8 místy k sezení (ø sedáku 500mm). Konstrukce stolu bude kovová složená z 2 obručí ø 1500 mm, šířky 100mm, tl. 10 mm, z 8 nohou kruhového průřezu o ø 80 mm a nosné konstrukce sedáku, která je také kruhového průřezu o ø 80 mm a je přivařená k nohám stolu. Stolová deska a sedáky budou dřevěné. Stůl bude kotven do podlahy._x005F_x000D_
Materiál: dřevo – dub, kov – železo_x005F_x000D_
Povrchová úprava: dřevo – lazurní olejový nátěr, kov – pozinkování</t>
  </si>
  <si>
    <t>-1943754754</t>
  </si>
  <si>
    <t>767</t>
  </si>
  <si>
    <t>Konstrukce zámečnické</t>
  </si>
  <si>
    <t>201</t>
  </si>
  <si>
    <t>K003</t>
  </si>
  <si>
    <t>D+M prvku Ko03_x005F_x000D_
POPIS NOVÉHO VÝROBKU:_x005F_x000D_
OKENNÍ KOVANÁ MŘÍŽ_x005F_x000D_
pevná, se 2 svislými pruty čtvercového tvaru 16/16 mm spojenými 3x 2 pásovinami 5/40 mm,_x005F_x000D_
nýtovaná, kotvená do zdi _x005F_x000D_
Povrchová úprava: pozink – žárové pozinkování ponorem, zinkový povlak min. tl. 85 ɲm, krycí nátěr - tmavě tyrkysová barva (RAL 5018 – odstín bude odsouhlasen na základě vzorku)</t>
  </si>
  <si>
    <t>2017321748</t>
  </si>
  <si>
    <t>202</t>
  </si>
  <si>
    <t>K061</t>
  </si>
  <si>
    <t>D+M prvku Ko04_x005F_x000D_
POPIS NOVÉHO VÝROBKU:_x005F_x000D_
KOVANÉ ZÁBRADLÍ_x005F_x000D_
Z tyčoviny Ø 20 mm, kotvené do zdi _x005F_x000D_
Povrchová úprava: šedý nátěr</t>
  </si>
  <si>
    <t>1293275125</t>
  </si>
  <si>
    <t>203</t>
  </si>
  <si>
    <t>K004</t>
  </si>
  <si>
    <t>D+M prvku Z01_x005F_x000D_
POPIS STÁVAJÍCÍHO VÝROBKU / NÁVRH OPRAV_x005F_x000D_
ZTUŽUJÍCÍ TÁHLO:_x005F_x000D_
Ocelové táhlo se závlačí, uprostřed spojené kovářským zámkem, profil táhla 10/60 mm,_x005F_x000D_
ukončení táhla závlačemi skrytými pod omítkou_x005F_x000D_
NÁVRH OPRAV:_x005F_x000D_
- očistit táhlo_x005F_x000D_
- opatřit antikorozním nátěrem</t>
  </si>
  <si>
    <t>-1597812306</t>
  </si>
  <si>
    <t>204</t>
  </si>
  <si>
    <t>K062</t>
  </si>
  <si>
    <t>D+M prvku Z02_x005F_x000D_
ZTUŽUJÍCÍ TÁHLO:_x005F_x000D_
Ocelové táhlo profilu ø 27 mm s napínačem ukončené zapuštěnými deskami 300/300/15 mm (skryté pod omítkou), žárově pozinkované, s antikorozním nátěrem</t>
  </si>
  <si>
    <t>-809069552</t>
  </si>
  <si>
    <t>205</t>
  </si>
  <si>
    <t>K109</t>
  </si>
  <si>
    <t>Kovový rošt- vyčistit a ponechat</t>
  </si>
  <si>
    <t>831697245</t>
  </si>
  <si>
    <t>206</t>
  </si>
  <si>
    <t>998767203</t>
  </si>
  <si>
    <t>Přesun hmot pro zámečnické konstrukce stanovený procentní sazbou (%) z ceny vodorovná dopravní vzdálenost do 50 m v objektech výšky přes 12 do 24 m</t>
  </si>
  <si>
    <t>-471806233</t>
  </si>
  <si>
    <t>772</t>
  </si>
  <si>
    <t>Podlahy z kamene</t>
  </si>
  <si>
    <t>207</t>
  </si>
  <si>
    <t>K005</t>
  </si>
  <si>
    <t>D+M prvku Ka01_x005F_x000D_
9 STUPŇŮ_x005F_x000D_
POPIS STÁVAJÍCÍHO VÝROBKU / NÁVRH OPRAV_x005F_x000D_
KAMENNÉ STUPNĚ_x005F_x000D_
NÁVRH OPRAV:_x005F_x000D_
- odstranění povrchových nečistot kamene (mechanické případné chemické očištění povrchu)_x005F_x000D_
- oprava spárování_x005F_x000D_
- dotmelení spár_x005F_x000D_
- povrchová úprava konzervace + hydrofobizace</t>
  </si>
  <si>
    <t>938079344</t>
  </si>
  <si>
    <t>208</t>
  </si>
  <si>
    <t>K006</t>
  </si>
  <si>
    <t>D+M prvku Ka02_x005F_x000D_
POPIS STÁVAJÍCÍHO VÝROBKU / NÁVRH OPRAV_x005F_x000D_
KAMENNÉ OSTĚNÍ včetně stupně_x005F_x000D_
NÁVRH OPRAV:_x005F_x000D_
- základní restaurátorská revize_x005F_x000D_
- mechanické případné chemické očištění povrchu a odstranění nečistot_x005F_x000D_
- dotmelení spár_x005F_x000D_
- povrchová úprava- konzervace, ponechat povrch kamene natřený. Nátěr sjednotit s barvou fasády</t>
  </si>
  <si>
    <t>670988441</t>
  </si>
  <si>
    <t>209</t>
  </si>
  <si>
    <t>K007</t>
  </si>
  <si>
    <t>D+M prvku Ka03_x005F_x000D_
POPIS STÁVAJÍCÍHO VÝROBKU / NÁVRH OPRAV_x005F_x000D_
KAMENNÁ PODESTA vstupních dveří do 2.NP_x005F_x000D_
NÁVRH OPRAV:_x005F_x000D_
- restaurátorská revize_x005F_x000D_
- mechanické případné chemické očištění povrchu a odstranění nečistot (nepředpokládáme nutnost demontáže desky)_x005F_x000D_
- případné doplnění poškozené profilace_x005F_x000D_
- revize ukotvení_x005F_x000D_
- povrchová úprava- konzervace + hydrofobizace (ponechat režný kámen)</t>
  </si>
  <si>
    <t>-1054207221</t>
  </si>
  <si>
    <t>210</t>
  </si>
  <si>
    <t>K063</t>
  </si>
  <si>
    <t>D+M prvku Ka04_x005F_x000D_
1000/250/150 mm_x005F_x000D_
POPIS NOVÉHO VÝROBKU _x005F_x000D_
KAMENNÝ PRÁH vstupních dveří do 1.PP_x005F_x000D_
Materiál: žula_x005F_x000D_
Hydrofobizace povrchu</t>
  </si>
  <si>
    <t>-1288215213</t>
  </si>
  <si>
    <t>211</t>
  </si>
  <si>
    <t>K064</t>
  </si>
  <si>
    <t>D+M prvku Ka05_x005F_x000D_
900/200/150 mm_x005F_x000D_
KAMENNÝ PRÁH vstupních dveří do 1.NP_x005F_x000D_
Materiál: žula_x005F_x000D_
Hydrofobizace povrchu</t>
  </si>
  <si>
    <t>-729902639</t>
  </si>
  <si>
    <t>212</t>
  </si>
  <si>
    <t>998772203</t>
  </si>
  <si>
    <t>Přesun hmot pro kamenné dlažby, obklady schodišťových stupňů a soklů stanovený procentní sazbou (%) z ceny vodorovná dopravní vzdálenost do 50 m v objektech výšky přes 12 do 60 m</t>
  </si>
  <si>
    <t>1846738721</t>
  </si>
  <si>
    <t>VRN - Ostatní a vedlejší náklady</t>
  </si>
  <si>
    <t>VRN - Vedlejší rozpočtové náklady</t>
  </si>
  <si>
    <t>Vedlejší rozpočtové náklady</t>
  </si>
  <si>
    <t>K033</t>
  </si>
  <si>
    <t>Zpracování záměru na restaurování</t>
  </si>
  <si>
    <t>31545962</t>
  </si>
  <si>
    <t>K034</t>
  </si>
  <si>
    <t>Návrh způsobu odstranění graffiti v interiéru hlásky</t>
  </si>
  <si>
    <t>-204443210</t>
  </si>
  <si>
    <t>K035</t>
  </si>
  <si>
    <t>Vzorkování omítek, nátěrů, dlažby, malt atd.</t>
  </si>
  <si>
    <t>1283585332</t>
  </si>
  <si>
    <t>K042</t>
  </si>
  <si>
    <t>Zajištění argeologického dohledu při zemních prací</t>
  </si>
  <si>
    <t>-222809064</t>
  </si>
  <si>
    <t>K280</t>
  </si>
  <si>
    <t>Dílenská a výrobní dokumentace</t>
  </si>
  <si>
    <t>979964087</t>
  </si>
  <si>
    <t>x2</t>
  </si>
  <si>
    <t>Zařízení staveniště _x005F_x000D_
Veškeré náklady související se zařízením staveniště, zejména: náklady s umístěním, dopravou, provozem a likvidací skladů a buňkoviště, náklady s projednáním připojení, připojením a odpojením stavby na veř.rozvod elektrické energie a vody a úhrada za spotřebovaná tato média, náklady na umístění, dopravu, provoz a likvidaci hygienických zařízení stavby, náklady na staveništní rozvaděč(e), vnitrostaveništní rozvody elektrické energie a vody, náklady na vytápění a osvětlení staveniště, náklady na opatření k zamezení negativního vlivu stavby na okolí (protiprachová, protihluková apod.), náklady na čištění veřejných komunikací znečištěných stavbou, náklady na úklid prostoru staveniště, náklady na znovuuvedení prostoru zařízení staveniště do původního stavu atd.</t>
  </si>
  <si>
    <t>-907552957</t>
  </si>
  <si>
    <t>x3</t>
  </si>
  <si>
    <t>Mimostaveništní doprava_x005F_x000D_
Obsahuje náklady na veškerou dopravu potřebného materiálu a výrobků od místa prodejce nebo výrobce do prostoru složení v objektu zařízení staveniště, včetně nákladů s dopravou souvisejících (naložení při pořízení, složení na stavbě, provoz mechanizmu nutného k naložení, složení a přepravě, mzdové náklady s dopravou souvisejícími, vyřízení a úhrada dopravních výjímek, povolení, zvláštních oprávnění k dopravě, doprovod, dopravní trasování apod.). Při dovozu ze třetích zemí náklady na clo, dovozní přirážky apod. Vzdálenost je dána vzdáleností konkrétního výrobce či prodejce při pořízení konkrétní věci od místa vyložení na staveništi. Také obsahuje náklady na dopravu pracovníků.</t>
  </si>
  <si>
    <t>-1579860879</t>
  </si>
  <si>
    <t>x4</t>
  </si>
  <si>
    <t>Koordinační činnost</t>
  </si>
  <si>
    <t>-2127660783</t>
  </si>
  <si>
    <t>x5</t>
  </si>
  <si>
    <t>Opatření BOZP v rozsahu NV 591/2006 Sb. a další platné legislativy_x005F_x000D_
Náklady na veškerá opatření na úseku BOZP v rozsahu NV 591/2006Sb, NV 262/2005 Sb., zák. 309/2006 Sb., zák. 183/2006 Sb., další platné legislativy, Plánu BOZP, zejména:koordinátor BOZP, oplocení a likvidace oplocení staveniště, označení staveniště, zabezpečení vjezdu a výjezdu na staveniště, zpracování technologických postupů bouracích, montážních, betonářských a dalších prací, opatření při práci ve výškách a nad volnou hloubkou, opatření při zemních pracích, opatření kolektivní ochrany, opatření individuální ochrany, opatření při bouracích pracích, opatření při betonářských a montážních pracích, platná revizní oprávnění, opatření při užívání stavební mechanizace, protipožární opatření, vybavení prostředky první pomoci, protipožárními prostředky, opatření při přenosu elektrické energie apod.</t>
  </si>
  <si>
    <t>242113659</t>
  </si>
  <si>
    <t>x6</t>
  </si>
  <si>
    <t>Fotodokumentace průběhu stavby</t>
  </si>
  <si>
    <t>-2103921285</t>
  </si>
  <si>
    <t>x7</t>
  </si>
  <si>
    <t xml:space="preserve">Vypracování dokumentace skutečného provedení Obsahuje vypracování dokumentace skutečného provedení stavby autorizovanou osobou v 3 tištěných paré + 1x na digitálním nosiči - VE FORMÁTECH PDF a V OTEVŘENÉM FORMÁTU dwg A doc, dále soupis a zdůvodnění změn oproti původní dokumentaci, projednání změn oproti původní dokumentaci, vyžadujících povolení Změny stavby před dokončením, pokud tato změna nebyla vědomě vyvolána zadavatelem stavby, včetně vypracování všech podkladů a podání na příslušném úřadě veřejné správy. 	_x005F_x000D_
</t>
  </si>
  <si>
    <t>-1981596039</t>
  </si>
  <si>
    <t>K105</t>
  </si>
  <si>
    <t>Ztížené pracovní podmínky- složitý přístup ke stavbě, nedostupnost vody a elektřiny</t>
  </si>
  <si>
    <t>-2081834545</t>
  </si>
  <si>
    <t>K106</t>
  </si>
  <si>
    <t>Ztížené výrobní podmínky- nesmí být používána pytlovaná malta._x005F_x000D_
Nové malty budou míchány dle rozborů stávajících omítkových vrstev. Malty budou odpovídat zrnitostí původním maltám, Pojivo bude vápenné s hydraulickými přísadami bez cementu! Předpokládá se zadání přípravy malt specializované firmě.</t>
  </si>
  <si>
    <t>-1227074520</t>
  </si>
  <si>
    <t>K107</t>
  </si>
  <si>
    <t>Ochrana navazujících objektů před poškozením</t>
  </si>
  <si>
    <t>451749264</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</si>
  <si>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</si>
  <si>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</si>
  <si>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</si>
  <si>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</si>
  <si>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9"/>
        <rFont val="Trebuchet MS"/>
        <family val="2"/>
        <charset val="238"/>
      </rPr>
      <t xml:space="preserve">Rekapitulace stavby </t>
    </r>
    <r>
      <rPr>
        <sz val="9"/>
        <rFont val="Trebuchet MS"/>
        <family val="2"/>
        <charset val="238"/>
      </rPr>
      <t>obsahuje sestavu Rekapitulace stavby a Rekapitulace objektů stavby a soupisů prací.</t>
    </r>
  </si>
  <si>
    <r>
      <rPr>
        <sz val="9"/>
        <rFont val="Trebuchet MS"/>
        <family val="2"/>
        <charset val="238"/>
      </rPr>
      <t xml:space="preserve">V sestavě </t>
    </r>
    <r>
      <rPr>
        <b/>
        <sz val="9"/>
        <rFont val="Trebuchet MS"/>
        <family val="2"/>
        <charset val="238"/>
      </rPr>
      <t>Rekapitulace stavby</t>
    </r>
    <r>
      <rPr>
        <sz val="9"/>
        <rFont val="Trebuchet MS"/>
        <family val="2"/>
        <charset val="238"/>
      </rPr>
      <t xml:space="preserve"> jsou uvedeny informace identifikující předmět veřejné zakázky na stavební práce, KSO, CC-CZ, CZ-CPV, CZ-CPA a rekapitulaci </t>
    </r>
  </si>
  <si>
    <t>celkové nabídkové ceny uchazeče.</t>
  </si>
  <si>
    <t xml:space="preserve">Termínem "uchazeč" (resp. zhotovitel) se myslí "účastník zadávacího řízení" ve smyslu zákona o zadávání veřejných zakázek. </t>
  </si>
  <si>
    <r>
      <rPr>
        <sz val="9"/>
        <rFont val="Trebuchet MS"/>
        <family val="2"/>
        <charset val="238"/>
      </rPr>
      <t xml:space="preserve">V sestavě </t>
    </r>
    <r>
      <rPr>
        <b/>
        <sz val="9"/>
        <rFont val="Trebuchet MS"/>
        <family val="2"/>
        <charset val="238"/>
      </rPr>
      <t>Rekapitulace objektů stavby a soupisů prací</t>
    </r>
    <r>
      <rPr>
        <sz val="9"/>
        <rFont val="Trebuchet MS"/>
        <family val="2"/>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</si>
  <si>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</si>
  <si>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</si>
  <si>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</si>
  <si>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</si>
  <si>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</si>
  <si>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</si>
  <si>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</si>
  <si>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</si>
  <si>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</si>
  <si>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</si>
  <si>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Soupis</t>
  </si>
  <si>
    <t>Soupis prací pro daný typ objektu</t>
  </si>
  <si>
    <r>
      <rPr>
        <i/>
        <sz val="9"/>
        <rFont val="Trebuchet MS"/>
        <family val="2"/>
        <charset val="238"/>
      </rPr>
      <t xml:space="preserve">Soupis prací </t>
    </r>
    <r>
      <rPr>
        <sz val="9"/>
        <rFont val="Trebuchet MS"/>
        <family val="2"/>
        <charset val="238"/>
      </rPr>
      <t>pro jednotlivé objekty obsahuje sestavy Krycí list soupisu prací, Rekapitulace členění soupisu prací, Soupis prací. Za soupis prací může být považován</t>
    </r>
  </si>
  <si>
    <t>i objekt stavby v případě, že neobsahuje podřízenou zakázku.</t>
  </si>
  <si>
    <r>
      <rPr>
        <b/>
        <sz val="9"/>
        <rFont val="Trebuchet MS"/>
        <family val="2"/>
        <charset val="238"/>
      </rPr>
      <t>Krycí list soupisu</t>
    </r>
    <r>
      <rPr>
        <sz val="9"/>
        <rFont val="Trebuchet MS"/>
        <family val="2"/>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</si>
  <si>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</si>
  <si>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9"/>
        <rFont val="Trebuchet MS"/>
        <family val="2"/>
        <charset val="238"/>
      </rPr>
      <t>Rekapitulace členění soupisu prací</t>
    </r>
    <r>
      <rPr>
        <sz val="9"/>
        <rFont val="Trebuchet MS"/>
        <family val="2"/>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</si>
  <si>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</si>
  <si>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9"/>
        <rFont val="Trebuchet MS"/>
        <family val="2"/>
        <charset val="238"/>
      </rPr>
      <t xml:space="preserve">Soupis prací </t>
    </r>
    <r>
      <rPr>
        <sz val="9"/>
        <rFont val="Trebuchet MS"/>
        <family val="2"/>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</si>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</sst>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47">
    <font>
      <sz val="8"/>
      <name val="Arial CE"/>
      <family val="2"/>
      <charset val="1"/>
    </font>
    <font>
      <sz val="8"/>
      <color rgb="FFFFFFFF"/>
      <name val="Arial CE"/>
      <charset val="1"/>
    </font>
    <font>
      <sz val="8"/>
      <color rgb="FF3366FF"/>
      <name val="Arial CE"/>
      <charset val="1"/>
    </font>
    <font>
      <b/>
      <sz val="14"/>
      <name val="Arial CE"/>
      <charset val="1"/>
    </font>
    <font>
      <b/>
      <sz val="12"/>
      <color rgb="FF969696"/>
      <name val="Arial CE"/>
      <charset val="1"/>
    </font>
    <font>
      <sz val="10"/>
      <color rgb="FF969696"/>
      <name val="Arial CE"/>
      <charset val="1"/>
    </font>
    <font>
      <sz val="10"/>
      <name val="Arial CE"/>
      <charset val="1"/>
    </font>
    <font>
      <b/>
      <sz val="8"/>
      <color rgb="FF969696"/>
      <name val="Arial CE"/>
      <charset val="1"/>
    </font>
    <font>
      <b/>
      <sz val="11"/>
      <name val="Arial CE"/>
      <charset val="1"/>
    </font>
    <font>
      <b/>
      <sz val="10"/>
      <name val="Arial CE"/>
      <charset val="1"/>
    </font>
    <font>
      <b/>
      <sz val="10"/>
      <color rgb="FF969696"/>
      <name val="Arial CE"/>
      <charset val="1"/>
    </font>
    <font>
      <b/>
      <sz val="12"/>
      <name val="Arial CE"/>
      <charset val="1"/>
    </font>
    <font>
      <sz val="12"/>
      <color rgb="FF969696"/>
      <name val="Arial CE"/>
      <charset val="1"/>
    </font>
    <font>
      <sz val="9"/>
      <name val="Arial CE"/>
      <charset val="1"/>
    </font>
    <font>
      <sz val="9"/>
      <color rgb="FF969696"/>
      <name val="Arial CE"/>
      <charset val="1"/>
    </font>
    <font>
      <b/>
      <sz val="12"/>
      <color rgb="FF960000"/>
      <name val="Arial CE"/>
      <charset val="1"/>
    </font>
    <font>
      <sz val="12"/>
      <name val="Arial CE"/>
      <charset val="1"/>
    </font>
    <font>
      <sz val="18"/>
      <color rgb="FF0000FF"/>
      <name val="Wingdings 2"/>
      <family val="1"/>
      <charset val="2"/>
    </font>
    <font>
      <u/>
      <sz val="11"/>
      <color rgb="FF0000FF"/>
      <name val="Calibri"/>
      <family val="2"/>
      <charset val="238"/>
    </font>
    <font>
      <sz val="11"/>
      <name val="Arial CE"/>
      <charset val="1"/>
    </font>
    <font>
      <b/>
      <sz val="11"/>
      <color rgb="FF003366"/>
      <name val="Arial CE"/>
      <charset val="1"/>
    </font>
    <font>
      <sz val="11"/>
      <color rgb="FF003366"/>
      <name val="Arial CE"/>
      <charset val="1"/>
    </font>
    <font>
      <sz val="11"/>
      <color rgb="FF969696"/>
      <name val="Arial CE"/>
      <charset val="1"/>
    </font>
    <font>
      <sz val="10"/>
      <color rgb="FF3366FF"/>
      <name val="Arial CE"/>
      <charset val="1"/>
    </font>
    <font>
      <sz val="8"/>
      <color rgb="FF969696"/>
      <name val="Arial CE"/>
      <charset val="1"/>
    </font>
    <font>
      <b/>
      <sz val="12"/>
      <color rgb="FF800000"/>
      <name val="Arial CE"/>
      <charset val="1"/>
    </font>
    <font>
      <sz val="12"/>
      <color rgb="FF003366"/>
      <name val="Arial CE"/>
      <charset val="1"/>
    </font>
    <font>
      <sz val="10"/>
      <color rgb="FF003366"/>
      <name val="Arial CE"/>
      <charset val="1"/>
    </font>
    <font>
      <sz val="8"/>
      <color rgb="FF960000"/>
      <name val="Arial CE"/>
      <charset val="1"/>
    </font>
    <font>
      <b/>
      <sz val="8"/>
      <name val="Arial CE"/>
      <charset val="1"/>
    </font>
    <font>
      <sz val="8"/>
      <color rgb="FF003366"/>
      <name val="Arial CE"/>
      <charset val="1"/>
    </font>
    <font>
      <sz val="8"/>
      <color rgb="FF800080"/>
      <name val="Arial CE"/>
      <charset val="1"/>
    </font>
    <font>
      <sz val="7"/>
      <color rgb="FF969696"/>
      <name val="Arial CE"/>
      <charset val="1"/>
    </font>
    <font>
      <sz val="8"/>
      <color rgb="FF505050"/>
      <name val="Arial CE"/>
      <charset val="1"/>
    </font>
    <font>
      <sz val="8"/>
      <color rgb="FFFF0000"/>
      <name val="Arial CE"/>
      <charset val="1"/>
    </font>
    <font>
      <sz val="8"/>
      <color rgb="FF0000A8"/>
      <name val="Arial CE"/>
      <charset val="1"/>
    </font>
    <font>
      <i/>
      <sz val="9"/>
      <color rgb="FF0000FF"/>
      <name val="Arial CE"/>
      <charset val="1"/>
    </font>
    <font>
      <i/>
      <sz val="8"/>
      <color rgb="FF0000FF"/>
      <name val="Arial CE"/>
      <charset val="1"/>
    </font>
    <font>
      <i/>
      <sz val="8"/>
      <color rgb="FF003366"/>
      <name val="Arial CE"/>
      <charset val="1"/>
    </font>
    <font>
      <sz val="8"/>
      <name val="Trebuchet MS"/>
      <family val="2"/>
      <charset val="238"/>
    </font>
    <font>
      <b/>
      <sz val="16"/>
      <name val="Trebuchet MS"/>
      <family val="2"/>
      <charset val="238"/>
    </font>
    <font>
      <b/>
      <sz val="11"/>
      <name val="Trebuchet MS"/>
      <family val="2"/>
      <charset val="238"/>
    </font>
    <font>
      <sz val="9"/>
      <name val="Trebuchet MS"/>
      <family val="2"/>
      <charset val="238"/>
    </font>
    <font>
      <i/>
      <sz val="9"/>
      <name val="Trebuchet MS"/>
      <family val="2"/>
      <charset val="238"/>
    </font>
    <font>
      <b/>
      <sz val="9"/>
      <name val="Trebuchet MS"/>
      <family val="2"/>
      <charset val="238"/>
    </font>
    <font>
      <sz val="10"/>
      <name val="Trebuchet MS"/>
      <family val="2"/>
      <charset val="238"/>
    </font>
    <font>
      <sz val="11"/>
      <name val="Trebuchet MS"/>
      <family val="2"/>
      <charset val="238"/>
    </font>
  </fonts>
  <fills count="6">
    <fill>
      <patternFill patternType="none"/>
    </fill>
    <fill>
      <patternFill patternType="gray125"/>
    </fill>
    <fill>
      <patternFill patternType="solid">
        <fgColor rgb="FFC0C0C0"/>
        <bgColor rgb="FFBEBEBE"/>
      </patternFill>
    </fill>
    <fill>
      <patternFill patternType="solid">
        <fgColor rgb="FFFFFFCC"/>
        <bgColor rgb="FFFFFFFF"/>
      </patternFill>
    </fill>
    <fill>
      <patternFill patternType="solid">
        <fgColor rgb="FFBEBEBE"/>
        <bgColor rgb="FFC0C0C0"/>
      </patternFill>
    </fill>
    <fill>
      <patternFill patternType="solid">
        <fgColor rgb="FFD2D2D2"/>
        <bgColor rgb="FFC0C0C0"/>
      </patternFill>
    </fill>
  </fills>
  <borders count="26">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top style="hair">
        <color auto="1"/>
      </top>
      <bottom/>
      <diagonal/>
    </border>
    <border>
      <left/>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s>
  <cellStyleXfs count="2">
    <xf numFmtId="0" fontId="0" fillId="0" borderId="0"/>
    <xf numFmtId="0" fontId="18" fillId="0" borderId="0" applyBorder="0" applyProtection="0"/>
  </cellStyleXfs>
  <cellXfs count="329">
    <xf numFmtId="0" fontId="0" fillId="0" borderId="0" xfId="0"/>
    <xf numFmtId="0" fontId="1" fillId="0" borderId="0" xfId="0" applyFont="1" applyAlignment="1">
      <alignment horizontal="left" vertical="center"/>
    </xf>
    <xf numFmtId="0" fontId="0" fillId="0" borderId="0" xfId="0" applyFont="1" applyAlignment="1">
      <alignment horizontal="left" vertical="center"/>
    </xf>
    <xf numFmtId="0" fontId="0" fillId="0" borderId="1" xfId="0" applyBorder="1"/>
    <xf numFmtId="0" fontId="0" fillId="0" borderId="2" xfId="0" applyBorder="1"/>
    <xf numFmtId="0" fontId="0" fillId="0" borderId="3" xfId="0" applyBorder="1"/>
    <xf numFmtId="0" fontId="3" fillId="0" borderId="0" xfId="0" applyFont="1" applyAlignment="1">
      <alignment horizontal="left" vertical="center"/>
    </xf>
    <xf numFmtId="0" fontId="2"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top"/>
    </xf>
    <xf numFmtId="0" fontId="8" fillId="0" borderId="0" xfId="0" applyFont="1" applyAlignment="1">
      <alignment horizontal="left" vertical="top"/>
    </xf>
    <xf numFmtId="0" fontId="5" fillId="0" borderId="0" xfId="0" applyFont="1" applyAlignment="1">
      <alignment horizontal="left" vertical="center"/>
    </xf>
    <xf numFmtId="0" fontId="6" fillId="0" borderId="0" xfId="0" applyFont="1" applyAlignment="1">
      <alignment horizontal="left" vertical="center"/>
    </xf>
    <xf numFmtId="0" fontId="6" fillId="3" borderId="0" xfId="0" applyFont="1" applyFill="1" applyAlignment="1" applyProtection="1">
      <alignment horizontal="left" vertical="center"/>
      <protection locked="0"/>
    </xf>
    <xf numFmtId="49" fontId="6" fillId="3" borderId="0" xfId="0" applyNumberFormat="1" applyFont="1" applyFill="1" applyAlignment="1" applyProtection="1">
      <alignment horizontal="left" vertical="center"/>
      <protection locked="0"/>
    </xf>
    <xf numFmtId="0" fontId="0" fillId="0" borderId="4" xfId="0" applyBorder="1"/>
    <xf numFmtId="0" fontId="0" fillId="0" borderId="0" xfId="0" applyFont="1" applyAlignment="1">
      <alignment vertical="center"/>
    </xf>
    <xf numFmtId="0" fontId="0" fillId="0" borderId="3" xfId="0" applyFont="1" applyBorder="1" applyAlignment="1">
      <alignment vertical="center"/>
    </xf>
    <xf numFmtId="0" fontId="9" fillId="0" borderId="5" xfId="0" applyFont="1" applyBorder="1" applyAlignment="1">
      <alignment horizontal="left" vertical="center"/>
    </xf>
    <xf numFmtId="0" fontId="0" fillId="0" borderId="5" xfId="0" applyFont="1" applyBorder="1" applyAlignment="1">
      <alignment vertical="center"/>
    </xf>
    <xf numFmtId="0" fontId="5" fillId="0" borderId="0" xfId="0" applyFont="1" applyAlignment="1">
      <alignment vertical="center"/>
    </xf>
    <xf numFmtId="0" fontId="5" fillId="0" borderId="3" xfId="0" applyFont="1" applyBorder="1" applyAlignment="1">
      <alignment vertical="center"/>
    </xf>
    <xf numFmtId="0" fontId="0" fillId="4" borderId="0" xfId="0" applyFont="1" applyFill="1" applyAlignment="1">
      <alignment vertical="center"/>
    </xf>
    <xf numFmtId="0" fontId="11" fillId="4" borderId="6" xfId="0" applyFont="1" applyFill="1" applyBorder="1" applyAlignment="1">
      <alignment horizontal="left" vertical="center"/>
    </xf>
    <xf numFmtId="0" fontId="0" fillId="4" borderId="7" xfId="0" applyFont="1" applyFill="1" applyBorder="1" applyAlignment="1">
      <alignment vertical="center"/>
    </xf>
    <xf numFmtId="0" fontId="11" fillId="4" borderId="7" xfId="0" applyFont="1" applyFill="1" applyBorder="1" applyAlignment="1">
      <alignment horizontal="center"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6" fillId="0" borderId="0" xfId="0" applyFont="1" applyAlignment="1">
      <alignment vertical="center"/>
    </xf>
    <xf numFmtId="0" fontId="6" fillId="0" borderId="3" xfId="0" applyFont="1" applyBorder="1" applyAlignment="1">
      <alignment vertical="center"/>
    </xf>
    <xf numFmtId="0" fontId="8" fillId="0" borderId="0" xfId="0" applyFont="1" applyAlignment="1">
      <alignment vertical="center"/>
    </xf>
    <xf numFmtId="0" fontId="8" fillId="0" borderId="3" xfId="0" applyFont="1" applyBorder="1" applyAlignment="1">
      <alignment vertical="center"/>
    </xf>
    <xf numFmtId="0" fontId="8" fillId="0" borderId="0" xfId="0" applyFont="1" applyAlignment="1">
      <alignment horizontal="left" vertical="center"/>
    </xf>
    <xf numFmtId="0" fontId="9" fillId="0" borderId="0" xfId="0" applyFont="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0" fillId="0" borderId="0" xfId="0" applyFont="1" applyBorder="1" applyAlignment="1">
      <alignment vertical="center"/>
    </xf>
    <xf numFmtId="0" fontId="0" fillId="0" borderId="14" xfId="0" applyFont="1" applyBorder="1" applyAlignment="1">
      <alignment vertical="center"/>
    </xf>
    <xf numFmtId="0" fontId="0" fillId="5" borderId="7" xfId="0" applyFont="1" applyFill="1" applyBorder="1" applyAlignment="1">
      <alignment vertical="center"/>
    </xf>
    <xf numFmtId="0" fontId="13" fillId="5" borderId="8"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0" fillId="0" borderId="11" xfId="0" applyFont="1" applyBorder="1" applyAlignment="1">
      <alignment vertical="center"/>
    </xf>
    <xf numFmtId="0" fontId="11" fillId="0" borderId="0" xfId="0" applyFont="1" applyAlignment="1">
      <alignment vertical="center"/>
    </xf>
    <xf numFmtId="0" fontId="11" fillId="0" borderId="3" xfId="0" applyFont="1" applyBorder="1" applyAlignment="1">
      <alignment vertical="center"/>
    </xf>
    <xf numFmtId="0" fontId="15" fillId="0" borderId="0" xfId="0" applyFont="1" applyAlignment="1">
      <alignment horizontal="left" vertical="center"/>
    </xf>
    <xf numFmtId="0" fontId="15" fillId="0" borderId="0" xfId="0" applyFont="1" applyAlignment="1">
      <alignment vertical="center"/>
    </xf>
    <xf numFmtId="0" fontId="11" fillId="0" borderId="0" xfId="0" applyFont="1" applyAlignment="1">
      <alignment horizontal="center" vertical="center"/>
    </xf>
    <xf numFmtId="4" fontId="12" fillId="0" borderId="18" xfId="0" applyNumberFormat="1" applyFont="1" applyBorder="1" applyAlignment="1">
      <alignment vertical="center"/>
    </xf>
    <xf numFmtId="4" fontId="12" fillId="0" borderId="0" xfId="0" applyNumberFormat="1" applyFont="1" applyBorder="1" applyAlignment="1">
      <alignment vertical="center"/>
    </xf>
    <xf numFmtId="166" fontId="12" fillId="0" borderId="0" xfId="0" applyNumberFormat="1" applyFont="1" applyBorder="1" applyAlignment="1">
      <alignment vertical="center"/>
    </xf>
    <xf numFmtId="4" fontId="12" fillId="0" borderId="14" xfId="0" applyNumberFormat="1" applyFont="1" applyBorder="1" applyAlignment="1">
      <alignment vertical="center"/>
    </xf>
    <xf numFmtId="0" fontId="11" fillId="0" borderId="0" xfId="0" applyFont="1" applyAlignment="1">
      <alignment horizontal="left" vertical="center"/>
    </xf>
    <xf numFmtId="0" fontId="16" fillId="0" borderId="0" xfId="0" applyFont="1" applyAlignment="1">
      <alignment horizontal="left" vertical="center"/>
    </xf>
    <xf numFmtId="0" fontId="17" fillId="0" borderId="0" xfId="1" applyFont="1" applyBorder="1" applyAlignment="1" applyProtection="1">
      <alignment horizontal="center" vertical="center"/>
    </xf>
    <xf numFmtId="0" fontId="19" fillId="0" borderId="3" xfId="0" applyFont="1" applyBorder="1" applyAlignment="1">
      <alignment vertical="center"/>
    </xf>
    <xf numFmtId="0" fontId="20" fillId="0" borderId="0" xfId="0" applyFont="1" applyAlignment="1">
      <alignment vertical="center"/>
    </xf>
    <xf numFmtId="0" fontId="21" fillId="0" borderId="0" xfId="0" applyFont="1" applyAlignment="1">
      <alignment vertical="center"/>
    </xf>
    <xf numFmtId="0" fontId="8" fillId="0" borderId="0" xfId="0" applyFont="1" applyAlignment="1">
      <alignment horizontal="center" vertical="center"/>
    </xf>
    <xf numFmtId="4" fontId="22" fillId="0" borderId="18" xfId="0" applyNumberFormat="1" applyFont="1" applyBorder="1" applyAlignment="1">
      <alignment vertical="center"/>
    </xf>
    <xf numFmtId="4" fontId="22" fillId="0" borderId="0" xfId="0" applyNumberFormat="1" applyFont="1" applyBorder="1" applyAlignment="1">
      <alignment vertical="center"/>
    </xf>
    <xf numFmtId="166" fontId="22" fillId="0" borderId="0" xfId="0" applyNumberFormat="1" applyFont="1" applyBorder="1" applyAlignment="1">
      <alignment vertical="center"/>
    </xf>
    <xf numFmtId="4" fontId="22" fillId="0" borderId="14" xfId="0" applyNumberFormat="1" applyFont="1" applyBorder="1" applyAlignment="1">
      <alignment vertical="center"/>
    </xf>
    <xf numFmtId="0" fontId="19" fillId="0" borderId="0" xfId="0" applyFont="1" applyAlignment="1">
      <alignment vertical="center"/>
    </xf>
    <xf numFmtId="0" fontId="19" fillId="0" borderId="0" xfId="0" applyFont="1" applyAlignment="1">
      <alignment horizontal="left" vertical="center"/>
    </xf>
    <xf numFmtId="4" fontId="22" fillId="0" borderId="19" xfId="0" applyNumberFormat="1" applyFont="1" applyBorder="1" applyAlignment="1">
      <alignment vertical="center"/>
    </xf>
    <xf numFmtId="4" fontId="22" fillId="0" borderId="20" xfId="0" applyNumberFormat="1" applyFont="1" applyBorder="1" applyAlignment="1">
      <alignment vertical="center"/>
    </xf>
    <xf numFmtId="166" fontId="22" fillId="0" borderId="20" xfId="0" applyNumberFormat="1" applyFont="1" applyBorder="1" applyAlignment="1">
      <alignment vertical="center"/>
    </xf>
    <xf numFmtId="4" fontId="22" fillId="0" borderId="21" xfId="0" applyNumberFormat="1" applyFont="1" applyBorder="1" applyAlignment="1">
      <alignment vertical="center"/>
    </xf>
    <xf numFmtId="0" fontId="0" fillId="0" borderId="0" xfId="0" applyProtection="1">
      <protection locked="0"/>
    </xf>
    <xf numFmtId="0" fontId="0" fillId="0" borderId="2" xfId="0" applyBorder="1" applyProtection="1">
      <protection locked="0"/>
    </xf>
    <xf numFmtId="0" fontId="23" fillId="0" borderId="0" xfId="0" applyFont="1" applyAlignment="1">
      <alignment horizontal="left" vertical="center"/>
    </xf>
    <xf numFmtId="0" fontId="0" fillId="0" borderId="0" xfId="0" applyFont="1" applyAlignment="1" applyProtection="1">
      <alignment vertical="center"/>
      <protection locked="0"/>
    </xf>
    <xf numFmtId="0" fontId="5" fillId="0" borderId="0" xfId="0" applyFont="1" applyAlignment="1" applyProtection="1">
      <alignment horizontal="left" vertical="center"/>
      <protection locked="0"/>
    </xf>
    <xf numFmtId="165" fontId="6"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0" fillId="0" borderId="0" xfId="0" applyFont="1" applyAlignment="1" applyProtection="1">
      <alignment vertical="center" wrapText="1"/>
      <protection locked="0"/>
    </xf>
    <xf numFmtId="0" fontId="0" fillId="0" borderId="12" xfId="0" applyFont="1" applyBorder="1" applyAlignment="1" applyProtection="1">
      <alignment vertical="center"/>
      <protection locked="0"/>
    </xf>
    <xf numFmtId="0" fontId="9" fillId="0" borderId="0" xfId="0" applyFont="1" applyAlignment="1">
      <alignment horizontal="left" vertical="center"/>
    </xf>
    <xf numFmtId="4" fontId="15" fillId="0" borderId="0" xfId="0" applyNumberFormat="1" applyFont="1" applyAlignment="1">
      <alignment vertical="center"/>
    </xf>
    <xf numFmtId="0" fontId="5" fillId="0" borderId="0" xfId="0" applyFont="1" applyAlignment="1">
      <alignment horizontal="right" vertical="center"/>
    </xf>
    <xf numFmtId="0" fontId="5" fillId="0" borderId="0" xfId="0" applyFont="1" applyAlignment="1" applyProtection="1">
      <alignment horizontal="right" vertical="center"/>
      <protection locked="0"/>
    </xf>
    <xf numFmtId="0" fontId="24" fillId="0" borderId="0" xfId="0" applyFont="1" applyAlignment="1">
      <alignment horizontal="left" vertical="center"/>
    </xf>
    <xf numFmtId="4" fontId="5" fillId="0" borderId="0" xfId="0" applyNumberFormat="1" applyFont="1" applyAlignment="1">
      <alignment vertical="center"/>
    </xf>
    <xf numFmtId="164" fontId="5" fillId="0" borderId="0" xfId="0" applyNumberFormat="1" applyFont="1" applyAlignment="1" applyProtection="1">
      <alignment horizontal="right" vertical="center"/>
      <protection locked="0"/>
    </xf>
    <xf numFmtId="0" fontId="0" fillId="5" borderId="0" xfId="0" applyFont="1" applyFill="1" applyAlignment="1">
      <alignment vertical="center"/>
    </xf>
    <xf numFmtId="0" fontId="11" fillId="5" borderId="6" xfId="0" applyFont="1" applyFill="1" applyBorder="1" applyAlignment="1">
      <alignment horizontal="left" vertical="center"/>
    </xf>
    <xf numFmtId="0" fontId="11" fillId="5" borderId="7" xfId="0" applyFont="1" applyFill="1" applyBorder="1" applyAlignment="1">
      <alignment horizontal="right" vertical="center"/>
    </xf>
    <xf numFmtId="0" fontId="11" fillId="5" borderId="7" xfId="0" applyFont="1" applyFill="1" applyBorder="1" applyAlignment="1">
      <alignment horizontal="center" vertical="center"/>
    </xf>
    <xf numFmtId="0" fontId="0" fillId="5" borderId="7" xfId="0" applyFont="1" applyFill="1" applyBorder="1" applyAlignment="1" applyProtection="1">
      <alignment vertical="center"/>
      <protection locked="0"/>
    </xf>
    <xf numFmtId="4" fontId="11" fillId="5" borderId="7" xfId="0" applyNumberFormat="1" applyFont="1" applyFill="1" applyBorder="1" applyAlignment="1">
      <alignment vertical="center"/>
    </xf>
    <xf numFmtId="0" fontId="0" fillId="5" borderId="8" xfId="0" applyFont="1" applyFill="1" applyBorder="1" applyAlignment="1">
      <alignment vertical="center"/>
    </xf>
    <xf numFmtId="0" fontId="0" fillId="0" borderId="10" xfId="0" applyFont="1" applyBorder="1" applyAlignment="1" applyProtection="1">
      <alignment vertical="center"/>
      <protection locked="0"/>
    </xf>
    <xf numFmtId="0" fontId="0" fillId="0" borderId="2" xfId="0" applyFont="1" applyBorder="1" applyAlignment="1" applyProtection="1">
      <alignment vertical="center"/>
      <protection locked="0"/>
    </xf>
    <xf numFmtId="0" fontId="6" fillId="0" borderId="0" xfId="0" applyFont="1" applyAlignment="1">
      <alignment horizontal="left" vertical="center" wrapText="1"/>
    </xf>
    <xf numFmtId="0" fontId="13" fillId="5" borderId="0" xfId="0" applyFont="1" applyFill="1" applyAlignment="1">
      <alignment horizontal="left" vertical="center"/>
    </xf>
    <xf numFmtId="0" fontId="0" fillId="5" borderId="0" xfId="0" applyFont="1" applyFill="1" applyAlignment="1" applyProtection="1">
      <alignment vertical="center"/>
      <protection locked="0"/>
    </xf>
    <xf numFmtId="0" fontId="13" fillId="5" borderId="0" xfId="0" applyFont="1" applyFill="1" applyAlignment="1">
      <alignment horizontal="right" vertical="center"/>
    </xf>
    <xf numFmtId="0" fontId="25" fillId="0" borderId="0" xfId="0" applyFont="1" applyAlignment="1">
      <alignment horizontal="left" vertical="center"/>
    </xf>
    <xf numFmtId="0" fontId="26" fillId="0" borderId="0" xfId="0" applyFont="1" applyAlignment="1">
      <alignment vertical="center"/>
    </xf>
    <xf numFmtId="0" fontId="26" fillId="0" borderId="3" xfId="0" applyFont="1" applyBorder="1" applyAlignment="1">
      <alignment vertical="center"/>
    </xf>
    <xf numFmtId="0" fontId="26" fillId="0" borderId="20" xfId="0" applyFont="1" applyBorder="1" applyAlignment="1">
      <alignment horizontal="left" vertical="center"/>
    </xf>
    <xf numFmtId="0" fontId="26" fillId="0" borderId="20" xfId="0" applyFont="1" applyBorder="1" applyAlignment="1">
      <alignment vertical="center"/>
    </xf>
    <xf numFmtId="0" fontId="26" fillId="0" borderId="20" xfId="0" applyFont="1" applyBorder="1" applyAlignment="1" applyProtection="1">
      <alignment vertical="center"/>
      <protection locked="0"/>
    </xf>
    <xf numFmtId="4" fontId="26" fillId="0" borderId="20" xfId="0" applyNumberFormat="1" applyFont="1" applyBorder="1" applyAlignment="1">
      <alignment vertical="center"/>
    </xf>
    <xf numFmtId="0" fontId="27" fillId="0" borderId="0" xfId="0" applyFont="1" applyAlignment="1">
      <alignment vertical="center"/>
    </xf>
    <xf numFmtId="0" fontId="27" fillId="0" borderId="3" xfId="0" applyFont="1" applyBorder="1" applyAlignment="1">
      <alignment vertical="center"/>
    </xf>
    <xf numFmtId="0" fontId="27" fillId="0" borderId="20" xfId="0" applyFont="1" applyBorder="1" applyAlignment="1">
      <alignment horizontal="left" vertical="center"/>
    </xf>
    <xf numFmtId="0" fontId="27" fillId="0" borderId="20" xfId="0" applyFont="1" applyBorder="1" applyAlignment="1">
      <alignment vertical="center"/>
    </xf>
    <xf numFmtId="0" fontId="27" fillId="0" borderId="20" xfId="0" applyFont="1" applyBorder="1" applyAlignment="1" applyProtection="1">
      <alignment vertical="center"/>
      <protection locked="0"/>
    </xf>
    <xf numFmtId="4" fontId="27" fillId="0" borderId="20" xfId="0" applyNumberFormat="1"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lignment horizontal="center" vertical="center" wrapText="1"/>
    </xf>
    <xf numFmtId="0" fontId="13" fillId="5" borderId="15" xfId="0" applyFont="1" applyFill="1" applyBorder="1" applyAlignment="1">
      <alignment horizontal="center" vertical="center" wrapText="1"/>
    </xf>
    <xf numFmtId="0" fontId="13" fillId="5" borderId="16" xfId="0" applyFont="1" applyFill="1" applyBorder="1" applyAlignment="1">
      <alignment horizontal="center" vertical="center" wrapText="1"/>
    </xf>
    <xf numFmtId="0" fontId="13" fillId="5" borderId="16" xfId="0" applyFont="1" applyFill="1" applyBorder="1" applyAlignment="1" applyProtection="1">
      <alignment horizontal="center" vertical="center" wrapText="1"/>
      <protection locked="0"/>
    </xf>
    <xf numFmtId="0" fontId="13" fillId="5" borderId="17" xfId="0" applyFont="1" applyFill="1" applyBorder="1" applyAlignment="1">
      <alignment horizontal="center" vertical="center" wrapText="1"/>
    </xf>
    <xf numFmtId="4" fontId="15" fillId="0" borderId="0" xfId="0" applyNumberFormat="1" applyFont="1" applyAlignment="1"/>
    <xf numFmtId="166" fontId="28" fillId="0" borderId="12" xfId="0" applyNumberFormat="1" applyFont="1" applyBorder="1" applyAlignment="1"/>
    <xf numFmtId="166" fontId="28" fillId="0" borderId="13" xfId="0" applyNumberFormat="1" applyFont="1" applyBorder="1" applyAlignment="1"/>
    <xf numFmtId="4" fontId="29" fillId="0" borderId="0" xfId="0" applyNumberFormat="1" applyFont="1" applyAlignment="1">
      <alignment vertical="center"/>
    </xf>
    <xf numFmtId="0" fontId="30" fillId="0" borderId="0" xfId="0" applyFont="1" applyAlignment="1"/>
    <xf numFmtId="0" fontId="30" fillId="0" borderId="3" xfId="0" applyFont="1" applyBorder="1" applyAlignment="1"/>
    <xf numFmtId="0" fontId="30" fillId="0" borderId="0" xfId="0" applyFont="1" applyAlignment="1">
      <alignment horizontal="left"/>
    </xf>
    <xf numFmtId="0" fontId="26" fillId="0" borderId="0" xfId="0" applyFont="1" applyAlignment="1">
      <alignment horizontal="left"/>
    </xf>
    <xf numFmtId="0" fontId="30" fillId="0" borderId="0" xfId="0" applyFont="1" applyAlignment="1" applyProtection="1">
      <protection locked="0"/>
    </xf>
    <xf numFmtId="4" fontId="26" fillId="0" borderId="0" xfId="0" applyNumberFormat="1" applyFont="1" applyAlignment="1"/>
    <xf numFmtId="0" fontId="30" fillId="0" borderId="18" xfId="0" applyFont="1" applyBorder="1" applyAlignment="1"/>
    <xf numFmtId="0" fontId="30" fillId="0" borderId="0" xfId="0" applyFont="1" applyBorder="1" applyAlignment="1"/>
    <xf numFmtId="166" fontId="30" fillId="0" borderId="0" xfId="0" applyNumberFormat="1" applyFont="1" applyBorder="1" applyAlignment="1"/>
    <xf numFmtId="166" fontId="30" fillId="0" borderId="14" xfId="0" applyNumberFormat="1" applyFont="1" applyBorder="1" applyAlignment="1"/>
    <xf numFmtId="0" fontId="30" fillId="0" borderId="0" xfId="0" applyFont="1" applyAlignment="1">
      <alignment horizontal="center"/>
    </xf>
    <xf numFmtId="4" fontId="30" fillId="0" borderId="0" xfId="0" applyNumberFormat="1" applyFont="1" applyAlignment="1">
      <alignment vertical="center"/>
    </xf>
    <xf numFmtId="0" fontId="27" fillId="0" borderId="0" xfId="0" applyFont="1" applyAlignment="1">
      <alignment horizontal="left"/>
    </xf>
    <xf numFmtId="4" fontId="27" fillId="0" borderId="0" xfId="0" applyNumberFormat="1" applyFont="1" applyAlignment="1"/>
    <xf numFmtId="0" fontId="0" fillId="0" borderId="3" xfId="0" applyFont="1" applyBorder="1" applyAlignment="1" applyProtection="1">
      <alignment vertical="center"/>
      <protection locked="0"/>
    </xf>
    <xf numFmtId="0" fontId="13" fillId="0" borderId="22" xfId="0" applyFont="1" applyBorder="1" applyAlignment="1" applyProtection="1">
      <alignment horizontal="center" vertical="center"/>
      <protection locked="0"/>
    </xf>
    <xf numFmtId="49" fontId="13" fillId="0" borderId="22" xfId="0" applyNumberFormat="1" applyFont="1" applyBorder="1" applyAlignment="1" applyProtection="1">
      <alignment horizontal="left" vertical="center" wrapText="1"/>
      <protection locked="0"/>
    </xf>
    <xf numFmtId="0" fontId="13" fillId="0" borderId="22" xfId="0" applyFont="1" applyBorder="1" applyAlignment="1" applyProtection="1">
      <alignment horizontal="left" vertical="center" wrapText="1"/>
      <protection locked="0"/>
    </xf>
    <xf numFmtId="0" fontId="13" fillId="0" borderId="22" xfId="0" applyFont="1" applyBorder="1" applyAlignment="1" applyProtection="1">
      <alignment horizontal="center" vertical="center" wrapText="1"/>
      <protection locked="0"/>
    </xf>
    <xf numFmtId="167" fontId="13" fillId="0" borderId="22" xfId="0" applyNumberFormat="1" applyFont="1" applyBorder="1" applyAlignment="1" applyProtection="1">
      <alignment vertical="center"/>
      <protection locked="0"/>
    </xf>
    <xf numFmtId="4" fontId="13" fillId="3" borderId="22" xfId="0" applyNumberFormat="1" applyFont="1" applyFill="1" applyBorder="1" applyAlignment="1" applyProtection="1">
      <alignment vertical="center"/>
      <protection locked="0"/>
    </xf>
    <xf numFmtId="4" fontId="13" fillId="0" borderId="22" xfId="0" applyNumberFormat="1" applyFont="1" applyBorder="1" applyAlignment="1" applyProtection="1">
      <alignment vertical="center"/>
      <protection locked="0"/>
    </xf>
    <xf numFmtId="0" fontId="14" fillId="3" borderId="18" xfId="0" applyFont="1" applyFill="1" applyBorder="1" applyAlignment="1" applyProtection="1">
      <alignment horizontal="left" vertical="center"/>
      <protection locked="0"/>
    </xf>
    <xf numFmtId="0" fontId="14" fillId="0" borderId="0" xfId="0" applyFont="1" applyBorder="1" applyAlignment="1">
      <alignment horizontal="center" vertical="center"/>
    </xf>
    <xf numFmtId="166" fontId="14" fillId="0" borderId="0" xfId="0" applyNumberFormat="1" applyFont="1" applyBorder="1" applyAlignment="1">
      <alignment vertical="center"/>
    </xf>
    <xf numFmtId="166" fontId="14" fillId="0" borderId="14" xfId="0" applyNumberFormat="1" applyFont="1" applyBorder="1" applyAlignment="1">
      <alignment vertical="center"/>
    </xf>
    <xf numFmtId="0" fontId="13" fillId="0" borderId="0" xfId="0" applyFont="1" applyAlignment="1">
      <alignment horizontal="left" vertical="center"/>
    </xf>
    <xf numFmtId="4" fontId="0" fillId="0" borderId="0" xfId="0" applyNumberFormat="1" applyFont="1" applyAlignment="1">
      <alignment vertical="center"/>
    </xf>
    <xf numFmtId="0" fontId="31" fillId="0" borderId="0" xfId="0" applyFont="1" applyAlignment="1">
      <alignment vertical="center"/>
    </xf>
    <xf numFmtId="0" fontId="31" fillId="0" borderId="3" xfId="0" applyFont="1" applyBorder="1" applyAlignment="1">
      <alignment vertical="center"/>
    </xf>
    <xf numFmtId="0" fontId="32" fillId="0" borderId="0" xfId="0" applyFont="1" applyAlignment="1">
      <alignment horizontal="left" vertical="center"/>
    </xf>
    <xf numFmtId="0" fontId="31" fillId="0" borderId="0" xfId="0" applyFont="1" applyAlignment="1">
      <alignment horizontal="left" vertical="center"/>
    </xf>
    <xf numFmtId="0" fontId="31" fillId="0" borderId="0" xfId="0" applyFont="1" applyAlignment="1">
      <alignment horizontal="left" vertical="center" wrapText="1"/>
    </xf>
    <xf numFmtId="0" fontId="31" fillId="0" borderId="0" xfId="0" applyFont="1" applyAlignment="1" applyProtection="1">
      <alignment vertical="center"/>
      <protection locked="0"/>
    </xf>
    <xf numFmtId="0" fontId="31" fillId="0" borderId="18" xfId="0" applyFont="1" applyBorder="1" applyAlignment="1">
      <alignment vertical="center"/>
    </xf>
    <xf numFmtId="0" fontId="31" fillId="0" borderId="0" xfId="0" applyFont="1" applyBorder="1" applyAlignment="1">
      <alignment vertical="center"/>
    </xf>
    <xf numFmtId="0" fontId="31" fillId="0" borderId="14" xfId="0" applyFont="1" applyBorder="1" applyAlignment="1">
      <alignment vertical="center"/>
    </xf>
    <xf numFmtId="0" fontId="33" fillId="0" borderId="0" xfId="0" applyFont="1" applyAlignment="1">
      <alignment vertical="center"/>
    </xf>
    <xf numFmtId="0" fontId="33" fillId="0" borderId="3" xfId="0" applyFont="1" applyBorder="1" applyAlignment="1">
      <alignment vertical="center"/>
    </xf>
    <xf numFmtId="0" fontId="33" fillId="0" borderId="0" xfId="0" applyFont="1" applyAlignment="1">
      <alignment horizontal="left" vertical="center"/>
    </xf>
    <xf numFmtId="0" fontId="33" fillId="0" borderId="0" xfId="0" applyFont="1" applyAlignment="1">
      <alignment horizontal="left" vertical="center" wrapText="1"/>
    </xf>
    <xf numFmtId="167" fontId="33" fillId="0" borderId="0" xfId="0" applyNumberFormat="1" applyFont="1" applyAlignment="1">
      <alignment vertical="center"/>
    </xf>
    <xf numFmtId="0" fontId="33" fillId="0" borderId="0" xfId="0" applyFont="1" applyAlignment="1" applyProtection="1">
      <alignment vertical="center"/>
      <protection locked="0"/>
    </xf>
    <xf numFmtId="0" fontId="33" fillId="0" borderId="18" xfId="0" applyFont="1" applyBorder="1" applyAlignment="1">
      <alignment vertical="center"/>
    </xf>
    <xf numFmtId="0" fontId="33" fillId="0" borderId="0" xfId="0" applyFont="1" applyBorder="1" applyAlignment="1">
      <alignment vertical="center"/>
    </xf>
    <xf numFmtId="0" fontId="33" fillId="0" borderId="14" xfId="0" applyFont="1" applyBorder="1" applyAlignment="1">
      <alignment vertical="center"/>
    </xf>
    <xf numFmtId="0" fontId="34" fillId="0" borderId="0" xfId="0" applyFont="1" applyAlignment="1">
      <alignment vertical="center"/>
    </xf>
    <xf numFmtId="0" fontId="34" fillId="0" borderId="3" xfId="0" applyFont="1" applyBorder="1" applyAlignment="1">
      <alignment vertical="center"/>
    </xf>
    <xf numFmtId="0" fontId="34" fillId="0" borderId="0" xfId="0" applyFont="1" applyAlignment="1">
      <alignment horizontal="left" vertical="center"/>
    </xf>
    <xf numFmtId="0" fontId="34" fillId="0" borderId="0" xfId="0" applyFont="1" applyAlignment="1">
      <alignment horizontal="left" vertical="center" wrapText="1"/>
    </xf>
    <xf numFmtId="167" fontId="34" fillId="0" borderId="0" xfId="0" applyNumberFormat="1" applyFont="1" applyAlignment="1">
      <alignment vertical="center"/>
    </xf>
    <xf numFmtId="0" fontId="34" fillId="0" borderId="0" xfId="0" applyFont="1" applyAlignment="1" applyProtection="1">
      <alignment vertical="center"/>
      <protection locked="0"/>
    </xf>
    <xf numFmtId="0" fontId="34" fillId="0" borderId="18" xfId="0" applyFont="1" applyBorder="1" applyAlignment="1">
      <alignment vertical="center"/>
    </xf>
    <xf numFmtId="0" fontId="34" fillId="0" borderId="0" xfId="0" applyFont="1" applyBorder="1" applyAlignment="1">
      <alignment vertical="center"/>
    </xf>
    <xf numFmtId="0" fontId="34" fillId="0" borderId="14" xfId="0" applyFont="1" applyBorder="1" applyAlignment="1">
      <alignment vertical="center"/>
    </xf>
    <xf numFmtId="0" fontId="35" fillId="0" borderId="0" xfId="0" applyFont="1" applyAlignment="1">
      <alignment vertical="center"/>
    </xf>
    <xf numFmtId="0" fontId="35" fillId="0" borderId="3" xfId="0" applyFont="1" applyBorder="1" applyAlignment="1">
      <alignment vertical="center"/>
    </xf>
    <xf numFmtId="0" fontId="35" fillId="0" borderId="0" xfId="0" applyFont="1" applyAlignment="1">
      <alignment horizontal="left" vertical="center"/>
    </xf>
    <xf numFmtId="0" fontId="35" fillId="0" borderId="0" xfId="0" applyFont="1" applyAlignment="1">
      <alignment horizontal="left" vertical="center" wrapText="1"/>
    </xf>
    <xf numFmtId="167" fontId="35" fillId="0" borderId="0" xfId="0" applyNumberFormat="1" applyFont="1" applyAlignment="1">
      <alignment vertical="center"/>
    </xf>
    <xf numFmtId="0" fontId="35" fillId="0" borderId="0" xfId="0" applyFont="1" applyAlignment="1" applyProtection="1">
      <alignment vertical="center"/>
      <protection locked="0"/>
    </xf>
    <xf numFmtId="0" fontId="35" fillId="0" borderId="18" xfId="0" applyFont="1" applyBorder="1" applyAlignment="1">
      <alignment vertical="center"/>
    </xf>
    <xf numFmtId="0" fontId="35" fillId="0" borderId="0" xfId="0" applyFont="1" applyBorder="1" applyAlignment="1">
      <alignment vertical="center"/>
    </xf>
    <xf numFmtId="0" fontId="35" fillId="0" borderId="14" xfId="0" applyFont="1" applyBorder="1" applyAlignment="1">
      <alignment vertical="center"/>
    </xf>
    <xf numFmtId="0" fontId="36" fillId="0" borderId="22" xfId="0" applyFont="1" applyBorder="1" applyAlignment="1" applyProtection="1">
      <alignment horizontal="center" vertical="center"/>
      <protection locked="0"/>
    </xf>
    <xf numFmtId="49" fontId="36" fillId="0" borderId="22" xfId="0" applyNumberFormat="1" applyFont="1" applyBorder="1" applyAlignment="1" applyProtection="1">
      <alignment horizontal="left" vertical="center" wrapText="1"/>
      <protection locked="0"/>
    </xf>
    <xf numFmtId="0" fontId="36" fillId="0" borderId="22" xfId="0" applyFont="1" applyBorder="1" applyAlignment="1" applyProtection="1">
      <alignment horizontal="left" vertical="center" wrapText="1"/>
      <protection locked="0"/>
    </xf>
    <xf numFmtId="0" fontId="36" fillId="0" borderId="22" xfId="0" applyFont="1" applyBorder="1" applyAlignment="1" applyProtection="1">
      <alignment horizontal="center" vertical="center" wrapText="1"/>
      <protection locked="0"/>
    </xf>
    <xf numFmtId="167" fontId="36" fillId="0" borderId="22" xfId="0" applyNumberFormat="1" applyFont="1" applyBorder="1" applyAlignment="1" applyProtection="1">
      <alignment vertical="center"/>
      <protection locked="0"/>
    </xf>
    <xf numFmtId="4" fontId="36" fillId="3" borderId="22" xfId="0" applyNumberFormat="1" applyFont="1" applyFill="1" applyBorder="1" applyAlignment="1" applyProtection="1">
      <alignment vertical="center"/>
      <protection locked="0"/>
    </xf>
    <xf numFmtId="4" fontId="36" fillId="0" borderId="22" xfId="0" applyNumberFormat="1" applyFont="1" applyBorder="1" applyAlignment="1" applyProtection="1">
      <alignment vertical="center"/>
      <protection locked="0"/>
    </xf>
    <xf numFmtId="0" fontId="37" fillId="0" borderId="3" xfId="0" applyFont="1" applyBorder="1" applyAlignment="1">
      <alignment vertical="center"/>
    </xf>
    <xf numFmtId="0" fontId="36" fillId="3" borderId="18" xfId="0" applyFont="1" applyFill="1" applyBorder="1" applyAlignment="1" applyProtection="1">
      <alignment horizontal="left" vertical="center"/>
      <protection locked="0"/>
    </xf>
    <xf numFmtId="0" fontId="36" fillId="0" borderId="0" xfId="0" applyFont="1" applyBorder="1" applyAlignment="1">
      <alignment horizontal="center" vertical="center"/>
    </xf>
    <xf numFmtId="0" fontId="38" fillId="0" borderId="0" xfId="0" applyFont="1" applyAlignment="1"/>
    <xf numFmtId="0" fontId="38" fillId="0" borderId="3" xfId="0" applyFont="1" applyBorder="1" applyAlignment="1"/>
    <xf numFmtId="0" fontId="38" fillId="0" borderId="0" xfId="0" applyFont="1" applyAlignment="1">
      <alignment horizontal="left"/>
    </xf>
    <xf numFmtId="0" fontId="38" fillId="0" borderId="0" xfId="0" applyFont="1" applyAlignment="1" applyProtection="1">
      <protection locked="0"/>
    </xf>
    <xf numFmtId="4" fontId="38" fillId="0" borderId="0" xfId="0" applyNumberFormat="1" applyFont="1" applyAlignment="1"/>
    <xf numFmtId="0" fontId="38" fillId="0" borderId="18" xfId="0" applyFont="1" applyBorder="1" applyAlignment="1"/>
    <xf numFmtId="0" fontId="38" fillId="0" borderId="0" xfId="0" applyFont="1" applyBorder="1" applyAlignment="1"/>
    <xf numFmtId="166" fontId="38" fillId="0" borderId="0" xfId="0" applyNumberFormat="1" applyFont="1" applyBorder="1" applyAlignment="1"/>
    <xf numFmtId="166" fontId="38" fillId="0" borderId="14" xfId="0" applyNumberFormat="1" applyFont="1" applyBorder="1" applyAlignment="1"/>
    <xf numFmtId="0" fontId="38" fillId="0" borderId="0" xfId="0" applyFont="1" applyAlignment="1">
      <alignment horizontal="center"/>
    </xf>
    <xf numFmtId="4" fontId="38" fillId="0" borderId="0" xfId="0" applyNumberFormat="1" applyFont="1" applyAlignment="1">
      <alignment vertical="center"/>
    </xf>
    <xf numFmtId="167" fontId="13" fillId="3" borderId="22" xfId="0" applyNumberFormat="1" applyFont="1" applyFill="1" applyBorder="1" applyAlignment="1" applyProtection="1">
      <alignment vertical="center"/>
      <protection locked="0"/>
    </xf>
    <xf numFmtId="0" fontId="13" fillId="0" borderId="22" xfId="0" applyFont="1" applyBorder="1" applyAlignment="1" applyProtection="1">
      <alignment horizontal="left" vertical="top" wrapText="1"/>
      <protection locked="0"/>
    </xf>
    <xf numFmtId="0" fontId="14" fillId="3" borderId="19" xfId="0" applyFont="1" applyFill="1" applyBorder="1" applyAlignment="1" applyProtection="1">
      <alignment horizontal="left" vertical="center"/>
      <protection locked="0"/>
    </xf>
    <xf numFmtId="0" fontId="14" fillId="0" borderId="20" xfId="0" applyFont="1" applyBorder="1" applyAlignment="1">
      <alignment horizontal="center" vertical="center"/>
    </xf>
    <xf numFmtId="0" fontId="0" fillId="0" borderId="20" xfId="0" applyFont="1" applyBorder="1" applyAlignment="1">
      <alignment vertical="center"/>
    </xf>
    <xf numFmtId="166" fontId="14" fillId="0" borderId="20" xfId="0" applyNumberFormat="1" applyFont="1" applyBorder="1" applyAlignment="1">
      <alignment vertical="center"/>
    </xf>
    <xf numFmtId="166" fontId="14" fillId="0" borderId="21" xfId="0" applyNumberFormat="1" applyFont="1" applyBorder="1" applyAlignment="1">
      <alignment vertical="center"/>
    </xf>
    <xf numFmtId="0" fontId="0" fillId="0" borderId="0" xfId="0" applyAlignment="1">
      <alignment vertical="top"/>
    </xf>
    <xf numFmtId="0" fontId="39" fillId="0" borderId="1" xfId="0" applyFont="1" applyBorder="1" applyAlignment="1">
      <alignment vertical="center" wrapText="1"/>
    </xf>
    <xf numFmtId="0" fontId="39" fillId="0" borderId="2" xfId="0" applyFont="1" applyBorder="1" applyAlignment="1">
      <alignment vertical="center" wrapText="1"/>
    </xf>
    <xf numFmtId="0" fontId="39" fillId="0" borderId="23" xfId="0" applyFont="1" applyBorder="1" applyAlignment="1">
      <alignment vertical="center" wrapText="1"/>
    </xf>
    <xf numFmtId="0" fontId="0" fillId="0" borderId="0" xfId="0" applyAlignment="1">
      <alignment horizontal="center" vertical="center"/>
    </xf>
    <xf numFmtId="0" fontId="39" fillId="0" borderId="3" xfId="0" applyFont="1" applyBorder="1" applyAlignment="1">
      <alignment horizontal="center" vertical="center" wrapText="1"/>
    </xf>
    <xf numFmtId="0" fontId="39" fillId="0" borderId="24" xfId="0" applyFont="1" applyBorder="1" applyAlignment="1">
      <alignment horizontal="center" vertical="center" wrapText="1"/>
    </xf>
    <xf numFmtId="0" fontId="39" fillId="0" borderId="3" xfId="0" applyFont="1" applyBorder="1" applyAlignment="1">
      <alignment vertical="center" wrapText="1"/>
    </xf>
    <xf numFmtId="0" fontId="39" fillId="0" borderId="24" xfId="0" applyFont="1" applyBorder="1" applyAlignment="1">
      <alignment vertical="center" wrapText="1"/>
    </xf>
    <xf numFmtId="0" fontId="41" fillId="0" borderId="0" xfId="0" applyFont="1" applyBorder="1" applyAlignment="1">
      <alignment horizontal="left" vertical="center" wrapText="1"/>
    </xf>
    <xf numFmtId="0" fontId="42" fillId="0" borderId="0" xfId="0" applyFont="1" applyBorder="1" applyAlignment="1">
      <alignment horizontal="left" vertical="center" wrapText="1"/>
    </xf>
    <xf numFmtId="0" fontId="42" fillId="0" borderId="3" xfId="0" applyFont="1" applyBorder="1" applyAlignment="1">
      <alignment vertical="center" wrapText="1"/>
    </xf>
    <xf numFmtId="0" fontId="42" fillId="0" borderId="0" xfId="0" applyFont="1" applyBorder="1" applyAlignment="1">
      <alignment vertical="center" wrapText="1"/>
    </xf>
    <xf numFmtId="0" fontId="42" fillId="0" borderId="0" xfId="0" applyFont="1" applyBorder="1" applyAlignment="1">
      <alignment horizontal="left" vertical="center"/>
    </xf>
    <xf numFmtId="0" fontId="42" fillId="0" borderId="0" xfId="0" applyFont="1" applyBorder="1" applyAlignment="1">
      <alignment vertical="center"/>
    </xf>
    <xf numFmtId="49" fontId="42" fillId="0" borderId="0" xfId="0" applyNumberFormat="1" applyFont="1" applyBorder="1" applyAlignment="1">
      <alignment vertical="center" wrapText="1"/>
    </xf>
    <xf numFmtId="0" fontId="39" fillId="0" borderId="9" xfId="0" applyFont="1" applyBorder="1" applyAlignment="1">
      <alignment vertical="center" wrapText="1"/>
    </xf>
    <xf numFmtId="0" fontId="45" fillId="0" borderId="10" xfId="0" applyFont="1" applyBorder="1" applyAlignment="1">
      <alignment vertical="center" wrapText="1"/>
    </xf>
    <xf numFmtId="0" fontId="39" fillId="0" borderId="25" xfId="0" applyFont="1" applyBorder="1" applyAlignment="1">
      <alignment vertical="center" wrapText="1"/>
    </xf>
    <xf numFmtId="0" fontId="39" fillId="0" borderId="0" xfId="0" applyFont="1" applyBorder="1" applyAlignment="1">
      <alignment vertical="top"/>
    </xf>
    <xf numFmtId="0" fontId="39" fillId="0" borderId="0" xfId="0" applyFont="1" applyAlignment="1">
      <alignment vertical="top"/>
    </xf>
    <xf numFmtId="0" fontId="39" fillId="0" borderId="1" xfId="0" applyFont="1" applyBorder="1" applyAlignment="1">
      <alignment horizontal="left" vertical="center"/>
    </xf>
    <xf numFmtId="0" fontId="39" fillId="0" borderId="2" xfId="0" applyFont="1" applyBorder="1" applyAlignment="1">
      <alignment horizontal="left" vertical="center"/>
    </xf>
    <xf numFmtId="0" fontId="39" fillId="0" borderId="23" xfId="0" applyFont="1" applyBorder="1" applyAlignment="1">
      <alignment horizontal="left" vertical="center"/>
    </xf>
    <xf numFmtId="0" fontId="39" fillId="0" borderId="3" xfId="0" applyFont="1" applyBorder="1" applyAlignment="1">
      <alignment horizontal="left" vertical="center"/>
    </xf>
    <xf numFmtId="0" fontId="39" fillId="0" borderId="24" xfId="0" applyFont="1" applyBorder="1" applyAlignment="1">
      <alignment horizontal="left" vertical="center"/>
    </xf>
    <xf numFmtId="0" fontId="41" fillId="0" borderId="0" xfId="0" applyFont="1" applyBorder="1" applyAlignment="1">
      <alignment horizontal="left" vertical="center"/>
    </xf>
    <xf numFmtId="0" fontId="46" fillId="0" borderId="0" xfId="0" applyFont="1" applyAlignment="1">
      <alignment horizontal="left" vertical="center"/>
    </xf>
    <xf numFmtId="0" fontId="41" fillId="0" borderId="10" xfId="0" applyFont="1" applyBorder="1" applyAlignment="1">
      <alignment horizontal="left" vertical="center"/>
    </xf>
    <xf numFmtId="0" fontId="41" fillId="0" borderId="10" xfId="0" applyFont="1" applyBorder="1" applyAlignment="1">
      <alignment horizontal="center" vertical="center"/>
    </xf>
    <xf numFmtId="0" fontId="46" fillId="0" borderId="10" xfId="0" applyFont="1" applyBorder="1" applyAlignment="1">
      <alignment horizontal="left" vertical="center"/>
    </xf>
    <xf numFmtId="0" fontId="44" fillId="0" borderId="0" xfId="0" applyFont="1" applyBorder="1" applyAlignment="1">
      <alignment horizontal="left" vertical="center"/>
    </xf>
    <xf numFmtId="0" fontId="42" fillId="0" borderId="0" xfId="0" applyFont="1" applyAlignment="1">
      <alignment horizontal="left" vertical="center"/>
    </xf>
    <xf numFmtId="0" fontId="42" fillId="0" borderId="0" xfId="0" applyFont="1" applyBorder="1" applyAlignment="1">
      <alignment horizontal="center" vertical="center"/>
    </xf>
    <xf numFmtId="0" fontId="42" fillId="0" borderId="3" xfId="0" applyFont="1" applyBorder="1" applyAlignment="1">
      <alignment horizontal="left" vertical="center"/>
    </xf>
    <xf numFmtId="0" fontId="39" fillId="0" borderId="9" xfId="0" applyFont="1" applyBorder="1" applyAlignment="1">
      <alignment horizontal="left" vertical="center"/>
    </xf>
    <xf numFmtId="0" fontId="45" fillId="0" borderId="10" xfId="0" applyFont="1" applyBorder="1" applyAlignment="1">
      <alignment horizontal="left" vertical="center"/>
    </xf>
    <xf numFmtId="0" fontId="39" fillId="0" borderId="25" xfId="0" applyFont="1" applyBorder="1" applyAlignment="1">
      <alignment horizontal="left" vertical="center"/>
    </xf>
    <xf numFmtId="0" fontId="39" fillId="0" borderId="0" xfId="0" applyFont="1" applyBorder="1" applyAlignment="1">
      <alignment horizontal="left" vertical="center"/>
    </xf>
    <xf numFmtId="0" fontId="45" fillId="0" borderId="0" xfId="0" applyFont="1" applyBorder="1" applyAlignment="1">
      <alignment horizontal="left" vertical="center"/>
    </xf>
    <xf numFmtId="0" fontId="46" fillId="0" borderId="0" xfId="0" applyFont="1" applyBorder="1" applyAlignment="1">
      <alignment horizontal="left" vertical="center"/>
    </xf>
    <xf numFmtId="0" fontId="42" fillId="0" borderId="10" xfId="0" applyFont="1" applyBorder="1" applyAlignment="1">
      <alignment horizontal="left" vertical="center"/>
    </xf>
    <xf numFmtId="0" fontId="39" fillId="0" borderId="0" xfId="0" applyFont="1" applyBorder="1" applyAlignment="1">
      <alignment horizontal="left" vertical="center" wrapText="1"/>
    </xf>
    <xf numFmtId="0" fontId="42" fillId="0" borderId="0" xfId="0" applyFont="1" applyBorder="1" applyAlignment="1">
      <alignment horizontal="center" vertical="center" wrapText="1"/>
    </xf>
    <xf numFmtId="0" fontId="39" fillId="0" borderId="1" xfId="0" applyFont="1" applyBorder="1" applyAlignment="1">
      <alignment horizontal="left" vertical="center" wrapText="1"/>
    </xf>
    <xf numFmtId="0" fontId="39" fillId="0" borderId="2" xfId="0" applyFont="1" applyBorder="1" applyAlignment="1">
      <alignment horizontal="left" vertical="center" wrapText="1"/>
    </xf>
    <xf numFmtId="0" fontId="39" fillId="0" borderId="23" xfId="0" applyFont="1" applyBorder="1" applyAlignment="1">
      <alignment horizontal="left" vertical="center" wrapText="1"/>
    </xf>
    <xf numFmtId="0" fontId="39" fillId="0" borderId="3" xfId="0" applyFont="1" applyBorder="1" applyAlignment="1">
      <alignment horizontal="left" vertical="center" wrapText="1"/>
    </xf>
    <xf numFmtId="0" fontId="39" fillId="0" borderId="24" xfId="0" applyFont="1" applyBorder="1" applyAlignment="1">
      <alignment horizontal="left" vertical="center" wrapText="1"/>
    </xf>
    <xf numFmtId="0" fontId="46" fillId="0" borderId="3" xfId="0" applyFont="1" applyBorder="1" applyAlignment="1">
      <alignment horizontal="left" vertical="center" wrapText="1"/>
    </xf>
    <xf numFmtId="0" fontId="46" fillId="0" borderId="24" xfId="0" applyFont="1" applyBorder="1" applyAlignment="1">
      <alignment horizontal="left" vertical="center" wrapText="1"/>
    </xf>
    <xf numFmtId="0" fontId="42" fillId="0" borderId="3" xfId="0" applyFont="1" applyBorder="1" applyAlignment="1">
      <alignment horizontal="left" vertical="center" wrapText="1"/>
    </xf>
    <xf numFmtId="0" fontId="42" fillId="0" borderId="24" xfId="0" applyFont="1" applyBorder="1" applyAlignment="1">
      <alignment horizontal="left" vertical="center" wrapText="1"/>
    </xf>
    <xf numFmtId="0" fontId="42" fillId="0" borderId="24" xfId="0" applyFont="1" applyBorder="1" applyAlignment="1">
      <alignment horizontal="left" vertical="center"/>
    </xf>
    <xf numFmtId="0" fontId="42" fillId="0" borderId="9" xfId="0" applyFont="1" applyBorder="1" applyAlignment="1">
      <alignment horizontal="left" vertical="center" wrapText="1"/>
    </xf>
    <xf numFmtId="0" fontId="42" fillId="0" borderId="10" xfId="0" applyFont="1" applyBorder="1" applyAlignment="1">
      <alignment horizontal="left" vertical="center" wrapText="1"/>
    </xf>
    <xf numFmtId="0" fontId="42" fillId="0" borderId="25" xfId="0" applyFont="1" applyBorder="1" applyAlignment="1">
      <alignment horizontal="left" vertical="center" wrapText="1"/>
    </xf>
    <xf numFmtId="0" fontId="42" fillId="0" borderId="0" xfId="0" applyFont="1" applyBorder="1" applyAlignment="1">
      <alignment horizontal="left" vertical="top"/>
    </xf>
    <xf numFmtId="0" fontId="42" fillId="0" borderId="0" xfId="0" applyFont="1" applyBorder="1" applyAlignment="1">
      <alignment horizontal="center" vertical="top"/>
    </xf>
    <xf numFmtId="0" fontId="42" fillId="0" borderId="9" xfId="0" applyFont="1" applyBorder="1" applyAlignment="1">
      <alignment horizontal="left" vertical="center"/>
    </xf>
    <xf numFmtId="0" fontId="42" fillId="0" borderId="25" xfId="0" applyFont="1" applyBorder="1" applyAlignment="1">
      <alignment horizontal="left" vertical="center"/>
    </xf>
    <xf numFmtId="0" fontId="46" fillId="0" borderId="0" xfId="0" applyFont="1" applyAlignment="1">
      <alignment vertical="center"/>
    </xf>
    <xf numFmtId="0" fontId="41" fillId="0" borderId="0" xfId="0" applyFont="1" applyBorder="1" applyAlignment="1">
      <alignment vertical="center"/>
    </xf>
    <xf numFmtId="0" fontId="46" fillId="0" borderId="10" xfId="0" applyFont="1" applyBorder="1" applyAlignment="1">
      <alignment vertical="center"/>
    </xf>
    <xf numFmtId="0" fontId="41" fillId="0" borderId="10" xfId="0" applyFont="1" applyBorder="1" applyAlignment="1">
      <alignment vertical="center"/>
    </xf>
    <xf numFmtId="0" fontId="0" fillId="0" borderId="0" xfId="0" applyFont="1" applyBorder="1" applyAlignment="1">
      <alignment vertical="top"/>
    </xf>
    <xf numFmtId="49" fontId="42" fillId="0" borderId="0" xfId="0" applyNumberFormat="1" applyFont="1" applyBorder="1" applyAlignment="1">
      <alignment horizontal="left" vertical="center"/>
    </xf>
    <xf numFmtId="0" fontId="0" fillId="0" borderId="10" xfId="0" applyBorder="1" applyAlignment="1">
      <alignment vertical="top"/>
    </xf>
    <xf numFmtId="0" fontId="41" fillId="0" borderId="10" xfId="0" applyFont="1" applyBorder="1" applyAlignment="1">
      <alignment horizontal="left"/>
    </xf>
    <xf numFmtId="0" fontId="46" fillId="0" borderId="10" xfId="0" applyFont="1" applyBorder="1" applyAlignment="1"/>
    <xf numFmtId="0" fontId="39" fillId="0" borderId="3" xfId="0" applyFont="1" applyBorder="1" applyAlignment="1">
      <alignment vertical="top"/>
    </xf>
    <xf numFmtId="0" fontId="39" fillId="0" borderId="24" xfId="0" applyFont="1" applyBorder="1" applyAlignment="1">
      <alignment vertical="top"/>
    </xf>
    <xf numFmtId="0" fontId="39" fillId="0" borderId="0" xfId="0" applyFont="1" applyBorder="1" applyAlignment="1">
      <alignment horizontal="center" vertical="center"/>
    </xf>
    <xf numFmtId="0" fontId="39" fillId="0" borderId="0" xfId="0" applyFont="1" applyBorder="1" applyAlignment="1">
      <alignment horizontal="left" vertical="top"/>
    </xf>
    <xf numFmtId="0" fontId="39" fillId="0" borderId="9" xfId="0" applyFont="1" applyBorder="1" applyAlignment="1">
      <alignment vertical="top"/>
    </xf>
    <xf numFmtId="0" fontId="39" fillId="0" borderId="10" xfId="0" applyFont="1" applyBorder="1" applyAlignment="1">
      <alignment vertical="top"/>
    </xf>
    <xf numFmtId="0" fontId="39" fillId="0" borderId="25" xfId="0" applyFont="1" applyBorder="1" applyAlignment="1">
      <alignment vertical="top"/>
    </xf>
    <xf numFmtId="0" fontId="20" fillId="0" borderId="0" xfId="0" applyFont="1" applyBorder="1" applyAlignment="1">
      <alignment horizontal="left" vertical="center" wrapText="1"/>
    </xf>
    <xf numFmtId="4" fontId="21" fillId="0" borderId="0" xfId="0" applyNumberFormat="1" applyFont="1" applyBorder="1" applyAlignment="1">
      <alignment vertical="center"/>
    </xf>
    <xf numFmtId="0" fontId="13" fillId="5" borderId="6" xfId="0" applyFont="1" applyFill="1" applyBorder="1" applyAlignment="1">
      <alignment horizontal="center" vertical="center"/>
    </xf>
    <xf numFmtId="0" fontId="13" fillId="5" borderId="7" xfId="0" applyFont="1" applyFill="1" applyBorder="1" applyAlignment="1">
      <alignment horizontal="center" vertical="center"/>
    </xf>
    <xf numFmtId="0" fontId="13" fillId="5" borderId="7" xfId="0" applyFont="1" applyFill="1" applyBorder="1" applyAlignment="1">
      <alignment horizontal="right" vertical="center"/>
    </xf>
    <xf numFmtId="4" fontId="15" fillId="0" borderId="0" xfId="0" applyNumberFormat="1" applyFont="1" applyBorder="1" applyAlignment="1">
      <alignment horizontal="right" vertical="center"/>
    </xf>
    <xf numFmtId="4" fontId="15" fillId="0" borderId="0" xfId="0" applyNumberFormat="1" applyFont="1" applyBorder="1" applyAlignment="1">
      <alignment vertical="center"/>
    </xf>
    <xf numFmtId="0" fontId="8" fillId="0" borderId="0" xfId="0" applyFont="1" applyBorder="1" applyAlignment="1">
      <alignment horizontal="left" vertical="center" wrapText="1"/>
    </xf>
    <xf numFmtId="165" fontId="6" fillId="0" borderId="0" xfId="0" applyNumberFormat="1" applyFont="1" applyBorder="1" applyAlignment="1">
      <alignment horizontal="left" vertical="center"/>
    </xf>
    <xf numFmtId="0" fontId="6" fillId="0" borderId="0" xfId="0" applyFont="1" applyBorder="1" applyAlignment="1">
      <alignment vertical="center" wrapText="1"/>
    </xf>
    <xf numFmtId="0" fontId="12" fillId="0" borderId="11" xfId="0" applyFont="1" applyBorder="1" applyAlignment="1">
      <alignment horizontal="center" vertical="center"/>
    </xf>
    <xf numFmtId="164" fontId="5" fillId="0" borderId="0" xfId="0" applyNumberFormat="1" applyFont="1" applyBorder="1" applyAlignment="1">
      <alignment horizontal="left" vertical="center"/>
    </xf>
    <xf numFmtId="4" fontId="10" fillId="0" borderId="0" xfId="0" applyNumberFormat="1" applyFont="1" applyBorder="1" applyAlignment="1">
      <alignment vertical="center"/>
    </xf>
    <xf numFmtId="0" fontId="11" fillId="4" borderId="7" xfId="0" applyFont="1" applyFill="1" applyBorder="1" applyAlignment="1">
      <alignment horizontal="left" vertical="center"/>
    </xf>
    <xf numFmtId="4" fontId="11" fillId="4" borderId="8" xfId="0" applyNumberFormat="1" applyFont="1" applyFill="1" applyBorder="1" applyAlignment="1">
      <alignment vertical="center"/>
    </xf>
    <xf numFmtId="0" fontId="2" fillId="2" borderId="0" xfId="0" applyFont="1" applyFill="1" applyBorder="1" applyAlignment="1">
      <alignment horizontal="center" vertical="center"/>
    </xf>
    <xf numFmtId="0" fontId="6" fillId="0" borderId="0" xfId="0" applyFont="1" applyBorder="1" applyAlignment="1">
      <alignment horizontal="left" vertical="center"/>
    </xf>
    <xf numFmtId="0" fontId="7" fillId="0" borderId="0" xfId="0" applyFont="1" applyBorder="1" applyAlignment="1">
      <alignment horizontal="left" vertical="top" wrapText="1"/>
    </xf>
    <xf numFmtId="0" fontId="8" fillId="0" borderId="0" xfId="0" applyFont="1" applyBorder="1" applyAlignment="1">
      <alignment horizontal="left" vertical="top" wrapText="1"/>
    </xf>
    <xf numFmtId="49" fontId="6" fillId="3" borderId="0" xfId="0" applyNumberFormat="1" applyFont="1" applyFill="1" applyBorder="1" applyAlignment="1" applyProtection="1">
      <alignment horizontal="left" vertical="center"/>
      <protection locked="0"/>
    </xf>
    <xf numFmtId="0" fontId="6" fillId="0" borderId="0" xfId="0" applyFont="1" applyBorder="1" applyAlignment="1">
      <alignment horizontal="left" vertical="center" wrapText="1"/>
    </xf>
    <xf numFmtId="4" fontId="9" fillId="0" borderId="5"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wrapText="1"/>
    </xf>
    <xf numFmtId="0" fontId="6" fillId="3" borderId="0" xfId="0" applyFont="1" applyFill="1" applyBorder="1" applyAlignment="1" applyProtection="1">
      <alignment horizontal="left" vertical="center"/>
      <protection locked="0"/>
    </xf>
    <xf numFmtId="0" fontId="42" fillId="0" borderId="0" xfId="0" applyFont="1" applyBorder="1" applyAlignment="1">
      <alignment horizontal="left" vertical="top"/>
    </xf>
    <xf numFmtId="0" fontId="42" fillId="0" borderId="0" xfId="0" applyFont="1" applyBorder="1" applyAlignment="1">
      <alignment horizontal="left" vertical="center"/>
    </xf>
    <xf numFmtId="0" fontId="40" fillId="0" borderId="0" xfId="0" applyFont="1" applyBorder="1" applyAlignment="1">
      <alignment horizontal="center" vertical="center" wrapText="1"/>
    </xf>
    <xf numFmtId="0" fontId="41" fillId="0" borderId="10" xfId="0" applyFont="1" applyBorder="1" applyAlignment="1">
      <alignment horizontal="left"/>
    </xf>
    <xf numFmtId="0" fontId="42" fillId="0" borderId="0" xfId="0" applyFont="1" applyBorder="1" applyAlignment="1">
      <alignment horizontal="left" vertical="center" wrapText="1"/>
    </xf>
    <xf numFmtId="0" fontId="40" fillId="0" borderId="0" xfId="0" applyFont="1" applyBorder="1" applyAlignment="1">
      <alignment horizontal="center" vertical="center"/>
    </xf>
    <xf numFmtId="49" fontId="42" fillId="0" borderId="0" xfId="0" applyNumberFormat="1" applyFont="1" applyBorder="1" applyAlignment="1">
      <alignment horizontal="left" vertical="center" wrapText="1"/>
    </xf>
    <xf numFmtId="0" fontId="41" fillId="0" borderId="10" xfId="0" applyFont="1" applyBorder="1" applyAlignment="1">
      <alignment horizontal="left" wrapText="1"/>
    </xf>
    <xf numFmtId="0" fontId="44" fillId="0" borderId="0" xfId="0" applyFont="1" applyBorder="1" applyAlignment="1">
      <alignment horizontal="left" vertical="center" wrapText="1"/>
    </xf>
    <xf numFmtId="0" fontId="43" fillId="0" borderId="0" xfId="0" applyFont="1" applyBorder="1" applyAlignment="1">
      <alignment horizontal="left" vertical="center" wrapText="1"/>
    </xf>
  </cellXfs>
  <cellStyles count="2">
    <cellStyle name="Hypertextový odkaz" xfId="1" builtinId="8"/>
    <cellStyle name="Normální"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A8"/>
      <rgbColor rgb="FF808000"/>
      <rgbColor rgb="FF800080"/>
      <rgbColor rgb="FF008080"/>
      <rgbColor rgb="FFC0C0C0"/>
      <rgbColor rgb="FF808080"/>
      <rgbColor rgb="FF9999FF"/>
      <rgbColor rgb="FF993366"/>
      <rgbColor rgb="FFFFFFCC"/>
      <rgbColor rgb="FFCCFFFF"/>
      <rgbColor rgb="FF660066"/>
      <rgbColor rgb="FFFF8080"/>
      <rgbColor rgb="FF0066CC"/>
      <rgbColor rgb="FFD2D2D2"/>
      <rgbColor rgb="FF000080"/>
      <rgbColor rgb="FFFF00FF"/>
      <rgbColor rgb="FFFFFF00"/>
      <rgbColor rgb="FF00FFFF"/>
      <rgbColor rgb="FF800080"/>
      <rgbColor rgb="FF960000"/>
      <rgbColor rgb="FF008080"/>
      <rgbColor rgb="FF0000FF"/>
      <rgbColor rgb="FF00CCFF"/>
      <rgbColor rgb="FFCCFFFF"/>
      <rgbColor rgb="FFCCFFCC"/>
      <rgbColor rgb="FFFFFF99"/>
      <rgbColor rgb="FFBEBEBE"/>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50505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285120</xdr:colOff>
      <xdr:row>1</xdr:row>
      <xdr:rowOff>142560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0" y="0"/>
          <a:ext cx="285120" cy="28512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285120</xdr:colOff>
      <xdr:row>1</xdr:row>
      <xdr:rowOff>142560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0" y="0"/>
          <a:ext cx="285120" cy="285120"/>
        </a:xfrm>
        <a:prstGeom prst="rect">
          <a:avLst/>
        </a:prstGeom>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285120</xdr:colOff>
      <xdr:row>1</xdr:row>
      <xdr:rowOff>142560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xdr:blipFill>
      <xdr:spPr>
        <a:xfrm>
          <a:off x="0" y="0"/>
          <a:ext cx="285120" cy="285120"/>
        </a:xfrm>
        <a:prstGeom prst="rect">
          <a:avLst/>
        </a:prstGeom>
        <a:ln>
          <a:noFill/>
        </a:ln>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58"/>
  <sheetViews>
    <sheetView showGridLines="0" tabSelected="1" zoomScaleNormal="100" workbookViewId="0">
      <selection activeCell="E15" sqref="E15"/>
    </sheetView>
  </sheetViews>
  <sheetFormatPr defaultRowHeight="11.2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customWidth="1"/>
    <col min="44" max="44" width="13.6640625" customWidth="1"/>
    <col min="45" max="47" width="25.83203125" hidden="1" customWidth="1"/>
    <col min="48" max="49" width="21.6640625" hidden="1" customWidth="1"/>
    <col min="50" max="51" width="25" hidden="1" customWidth="1"/>
    <col min="52" max="52" width="21.6640625" hidden="1" customWidth="1"/>
    <col min="53" max="53" width="19.1640625" hidden="1" customWidth="1"/>
    <col min="54" max="54" width="25" hidden="1" customWidth="1"/>
    <col min="55" max="55" width="21.6640625" hidden="1" customWidth="1"/>
    <col min="56" max="56" width="19.1640625" hidden="1" customWidth="1"/>
    <col min="57" max="57" width="66.5" customWidth="1"/>
    <col min="58" max="70" width="8.5" customWidth="1"/>
    <col min="71" max="91" width="9.33203125" hidden="1" customWidth="1"/>
    <col min="92" max="1025" width="8.5" customWidth="1"/>
  </cols>
  <sheetData>
    <row r="1" spans="1:74">
      <c r="A1" s="1" t="s">
        <v>0</v>
      </c>
      <c r="AZ1" s="1" t="s">
        <v>1</v>
      </c>
      <c r="BA1" s="1" t="s">
        <v>2</v>
      </c>
      <c r="BB1" s="1"/>
      <c r="BT1" s="1" t="s">
        <v>3</v>
      </c>
      <c r="BU1" s="1" t="s">
        <v>3</v>
      </c>
      <c r="BV1" s="1" t="s">
        <v>4</v>
      </c>
    </row>
    <row r="2" spans="1:74" ht="36.950000000000003" customHeight="1">
      <c r="AR2" s="309" t="s">
        <v>5</v>
      </c>
      <c r="AS2" s="309"/>
      <c r="AT2" s="309"/>
      <c r="AU2" s="309"/>
      <c r="AV2" s="309"/>
      <c r="AW2" s="309"/>
      <c r="AX2" s="309"/>
      <c r="AY2" s="309"/>
      <c r="AZ2" s="309"/>
      <c r="BA2" s="309"/>
      <c r="BB2" s="309"/>
      <c r="BC2" s="309"/>
      <c r="BD2" s="309"/>
      <c r="BE2" s="309"/>
      <c r="BS2" s="2" t="s">
        <v>6</v>
      </c>
      <c r="BT2" s="2" t="s">
        <v>7</v>
      </c>
    </row>
    <row r="3" spans="1:74" ht="6.95" customHeight="1">
      <c r="B3" s="3"/>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5"/>
      <c r="BS3" s="2" t="s">
        <v>6</v>
      </c>
      <c r="BT3" s="2" t="s">
        <v>8</v>
      </c>
    </row>
    <row r="4" spans="1:74" ht="24.95" customHeight="1">
      <c r="B4" s="5"/>
      <c r="D4" s="6" t="s">
        <v>9</v>
      </c>
      <c r="AR4" s="5"/>
      <c r="AS4" s="7" t="s">
        <v>10</v>
      </c>
      <c r="BE4" s="8" t="s">
        <v>11</v>
      </c>
      <c r="BS4" s="2" t="s">
        <v>12</v>
      </c>
    </row>
    <row r="5" spans="1:74" ht="12" customHeight="1">
      <c r="B5" s="5"/>
      <c r="D5" s="9" t="s">
        <v>13</v>
      </c>
      <c r="K5" s="310" t="s">
        <v>14</v>
      </c>
      <c r="L5" s="310"/>
      <c r="M5" s="310"/>
      <c r="N5" s="310"/>
      <c r="O5" s="310"/>
      <c r="P5" s="310"/>
      <c r="Q5" s="310"/>
      <c r="R5" s="310"/>
      <c r="S5" s="310"/>
      <c r="T5" s="310"/>
      <c r="U5" s="310"/>
      <c r="V5" s="310"/>
      <c r="W5" s="310"/>
      <c r="X5" s="310"/>
      <c r="Y5" s="310"/>
      <c r="Z5" s="310"/>
      <c r="AA5" s="310"/>
      <c r="AB5" s="310"/>
      <c r="AC5" s="310"/>
      <c r="AD5" s="310"/>
      <c r="AE5" s="310"/>
      <c r="AF5" s="310"/>
      <c r="AG5" s="310"/>
      <c r="AH5" s="310"/>
      <c r="AI5" s="310"/>
      <c r="AJ5" s="310"/>
      <c r="AK5" s="310"/>
      <c r="AL5" s="310"/>
      <c r="AM5" s="310"/>
      <c r="AN5" s="310"/>
      <c r="AO5" s="310"/>
      <c r="AR5" s="5"/>
      <c r="BE5" s="311" t="s">
        <v>15</v>
      </c>
      <c r="BS5" s="2" t="s">
        <v>6</v>
      </c>
    </row>
    <row r="6" spans="1:74" ht="36.950000000000003" customHeight="1">
      <c r="B6" s="5"/>
      <c r="D6" s="10" t="s">
        <v>16</v>
      </c>
      <c r="K6" s="312" t="s">
        <v>17</v>
      </c>
      <c r="L6" s="312"/>
      <c r="M6" s="312"/>
      <c r="N6" s="312"/>
      <c r="O6" s="312"/>
      <c r="P6" s="312"/>
      <c r="Q6" s="312"/>
      <c r="R6" s="312"/>
      <c r="S6" s="312"/>
      <c r="T6" s="312"/>
      <c r="U6" s="312"/>
      <c r="V6" s="312"/>
      <c r="W6" s="312"/>
      <c r="X6" s="312"/>
      <c r="Y6" s="312"/>
      <c r="Z6" s="312"/>
      <c r="AA6" s="312"/>
      <c r="AB6" s="312"/>
      <c r="AC6" s="312"/>
      <c r="AD6" s="312"/>
      <c r="AE6" s="312"/>
      <c r="AF6" s="312"/>
      <c r="AG6" s="312"/>
      <c r="AH6" s="312"/>
      <c r="AI6" s="312"/>
      <c r="AJ6" s="312"/>
      <c r="AK6" s="312"/>
      <c r="AL6" s="312"/>
      <c r="AM6" s="312"/>
      <c r="AN6" s="312"/>
      <c r="AO6" s="312"/>
      <c r="AR6" s="5"/>
      <c r="BE6" s="311"/>
      <c r="BS6" s="2" t="s">
        <v>6</v>
      </c>
    </row>
    <row r="7" spans="1:74" ht="12" customHeight="1">
      <c r="B7" s="5"/>
      <c r="D7" s="11" t="s">
        <v>18</v>
      </c>
      <c r="K7" s="12"/>
      <c r="AK7" s="11" t="s">
        <v>19</v>
      </c>
      <c r="AN7" s="12"/>
      <c r="AR7" s="5"/>
      <c r="BE7" s="311"/>
      <c r="BS7" s="2" t="s">
        <v>6</v>
      </c>
    </row>
    <row r="8" spans="1:74" ht="12" customHeight="1">
      <c r="B8" s="5"/>
      <c r="D8" s="11" t="s">
        <v>20</v>
      </c>
      <c r="K8" s="12" t="s">
        <v>21</v>
      </c>
      <c r="AK8" s="11" t="s">
        <v>22</v>
      </c>
      <c r="AN8" s="13" t="s">
        <v>23</v>
      </c>
      <c r="AR8" s="5"/>
      <c r="BE8" s="311"/>
      <c r="BS8" s="2" t="s">
        <v>6</v>
      </c>
    </row>
    <row r="9" spans="1:74" ht="14.45" customHeight="1">
      <c r="B9" s="5"/>
      <c r="AR9" s="5"/>
      <c r="BE9" s="311"/>
      <c r="BS9" s="2" t="s">
        <v>6</v>
      </c>
    </row>
    <row r="10" spans="1:74" ht="12" customHeight="1">
      <c r="B10" s="5"/>
      <c r="D10" s="11" t="s">
        <v>24</v>
      </c>
      <c r="AK10" s="11" t="s">
        <v>25</v>
      </c>
      <c r="AN10" s="12"/>
      <c r="AR10" s="5"/>
      <c r="BE10" s="311"/>
      <c r="BS10" s="2" t="s">
        <v>6</v>
      </c>
    </row>
    <row r="11" spans="1:74" ht="18.399999999999999" customHeight="1">
      <c r="B11" s="5"/>
      <c r="E11" s="12" t="s">
        <v>26</v>
      </c>
      <c r="AK11" s="11" t="s">
        <v>27</v>
      </c>
      <c r="AN11" s="12"/>
      <c r="AR11" s="5"/>
      <c r="BE11" s="311"/>
      <c r="BS11" s="2" t="s">
        <v>6</v>
      </c>
    </row>
    <row r="12" spans="1:74" ht="6.95" customHeight="1">
      <c r="B12" s="5"/>
      <c r="AR12" s="5"/>
      <c r="BE12" s="311"/>
      <c r="BS12" s="2" t="s">
        <v>6</v>
      </c>
    </row>
    <row r="13" spans="1:74" ht="12" customHeight="1">
      <c r="B13" s="5"/>
      <c r="D13" s="11" t="s">
        <v>28</v>
      </c>
      <c r="AK13" s="11" t="s">
        <v>25</v>
      </c>
      <c r="AN13" s="14" t="s">
        <v>29</v>
      </c>
      <c r="AR13" s="5"/>
      <c r="BE13" s="311"/>
      <c r="BS13" s="2" t="s">
        <v>6</v>
      </c>
    </row>
    <row r="14" spans="1:74" ht="12.75">
      <c r="B14" s="5"/>
      <c r="E14" s="313" t="s">
        <v>30</v>
      </c>
      <c r="F14" s="313"/>
      <c r="G14" s="313"/>
      <c r="H14" s="313"/>
      <c r="I14" s="313"/>
      <c r="J14" s="313"/>
      <c r="K14" s="313"/>
      <c r="L14" s="313"/>
      <c r="M14" s="313"/>
      <c r="N14" s="313"/>
      <c r="O14" s="313"/>
      <c r="P14" s="313"/>
      <c r="Q14" s="313"/>
      <c r="R14" s="313"/>
      <c r="S14" s="313"/>
      <c r="T14" s="313"/>
      <c r="U14" s="313"/>
      <c r="V14" s="313"/>
      <c r="W14" s="313"/>
      <c r="X14" s="313"/>
      <c r="Y14" s="313"/>
      <c r="Z14" s="313"/>
      <c r="AA14" s="313"/>
      <c r="AB14" s="313"/>
      <c r="AC14" s="313"/>
      <c r="AD14" s="313"/>
      <c r="AE14" s="313"/>
      <c r="AF14" s="313"/>
      <c r="AG14" s="313"/>
      <c r="AH14" s="313"/>
      <c r="AI14" s="313"/>
      <c r="AJ14" s="313"/>
      <c r="AK14" s="11" t="s">
        <v>27</v>
      </c>
      <c r="AN14" s="14" t="s">
        <v>31</v>
      </c>
      <c r="AR14" s="5"/>
      <c r="BE14" s="311"/>
      <c r="BS14" s="2" t="s">
        <v>6</v>
      </c>
    </row>
    <row r="15" spans="1:74" ht="6.95" customHeight="1">
      <c r="B15" s="5"/>
      <c r="AR15" s="5"/>
      <c r="BE15" s="311"/>
      <c r="BS15" s="2" t="s">
        <v>3</v>
      </c>
    </row>
    <row r="16" spans="1:74" ht="12" customHeight="1">
      <c r="B16" s="5"/>
      <c r="D16" s="11" t="s">
        <v>32</v>
      </c>
      <c r="AK16" s="11" t="s">
        <v>25</v>
      </c>
      <c r="AN16" s="12"/>
      <c r="AR16" s="5"/>
      <c r="BE16" s="311"/>
      <c r="BS16" s="2" t="s">
        <v>3</v>
      </c>
    </row>
    <row r="17" spans="2:71" ht="18.399999999999999" customHeight="1">
      <c r="B17" s="5"/>
      <c r="E17" s="12" t="s">
        <v>33</v>
      </c>
      <c r="AK17" s="11" t="s">
        <v>27</v>
      </c>
      <c r="AN17" s="12"/>
      <c r="AR17" s="5"/>
      <c r="BE17" s="311"/>
      <c r="BS17" s="2" t="s">
        <v>34</v>
      </c>
    </row>
    <row r="18" spans="2:71" ht="6.95" customHeight="1">
      <c r="B18" s="5"/>
      <c r="AR18" s="5"/>
      <c r="BE18" s="311"/>
      <c r="BS18" s="2" t="s">
        <v>6</v>
      </c>
    </row>
    <row r="19" spans="2:71" ht="12" customHeight="1">
      <c r="B19" s="5"/>
      <c r="D19" s="11" t="s">
        <v>35</v>
      </c>
      <c r="AK19" s="11" t="s">
        <v>25</v>
      </c>
      <c r="AN19" s="12"/>
      <c r="AR19" s="5"/>
      <c r="BE19" s="311"/>
      <c r="BS19" s="2" t="s">
        <v>6</v>
      </c>
    </row>
    <row r="20" spans="2:71" ht="18.399999999999999" customHeight="1">
      <c r="B20" s="5"/>
      <c r="E20" s="12" t="s">
        <v>21</v>
      </c>
      <c r="AK20" s="11" t="s">
        <v>27</v>
      </c>
      <c r="AN20" s="12"/>
      <c r="AR20" s="5"/>
      <c r="BE20" s="311"/>
      <c r="BS20" s="2" t="s">
        <v>3</v>
      </c>
    </row>
    <row r="21" spans="2:71" ht="6.95" customHeight="1">
      <c r="B21" s="5"/>
      <c r="AR21" s="5"/>
      <c r="BE21" s="311"/>
    </row>
    <row r="22" spans="2:71" ht="12" customHeight="1">
      <c r="B22" s="5"/>
      <c r="D22" s="11" t="s">
        <v>36</v>
      </c>
      <c r="AR22" s="5"/>
      <c r="BE22" s="311"/>
    </row>
    <row r="23" spans="2:71" ht="51" customHeight="1">
      <c r="B23" s="5"/>
      <c r="E23" s="314" t="s">
        <v>37</v>
      </c>
      <c r="F23" s="314"/>
      <c r="G23" s="314"/>
      <c r="H23" s="314"/>
      <c r="I23" s="314"/>
      <c r="J23" s="314"/>
      <c r="K23" s="314"/>
      <c r="L23" s="314"/>
      <c r="M23" s="314"/>
      <c r="N23" s="314"/>
      <c r="O23" s="314"/>
      <c r="P23" s="314"/>
      <c r="Q23" s="314"/>
      <c r="R23" s="314"/>
      <c r="S23" s="314"/>
      <c r="T23" s="314"/>
      <c r="U23" s="314"/>
      <c r="V23" s="314"/>
      <c r="W23" s="314"/>
      <c r="X23" s="314"/>
      <c r="Y23" s="314"/>
      <c r="Z23" s="314"/>
      <c r="AA23" s="314"/>
      <c r="AB23" s="314"/>
      <c r="AC23" s="314"/>
      <c r="AD23" s="314"/>
      <c r="AE23" s="314"/>
      <c r="AF23" s="314"/>
      <c r="AG23" s="314"/>
      <c r="AH23" s="314"/>
      <c r="AI23" s="314"/>
      <c r="AJ23" s="314"/>
      <c r="AK23" s="314"/>
      <c r="AL23" s="314"/>
      <c r="AM23" s="314"/>
      <c r="AN23" s="314"/>
      <c r="AR23" s="5"/>
      <c r="BE23" s="311"/>
    </row>
    <row r="24" spans="2:71" ht="6.95" customHeight="1">
      <c r="B24" s="5"/>
      <c r="AR24" s="5"/>
      <c r="BE24" s="311"/>
    </row>
    <row r="25" spans="2:71" ht="6.95" customHeight="1">
      <c r="B25" s="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R25" s="5"/>
      <c r="BE25" s="311"/>
    </row>
    <row r="26" spans="2:71" s="16" customFormat="1" ht="25.9" customHeight="1">
      <c r="B26" s="17"/>
      <c r="D26" s="18" t="s">
        <v>38</v>
      </c>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315">
        <f>ROUND(AG54,2)</f>
        <v>4037639.59</v>
      </c>
      <c r="AL26" s="315"/>
      <c r="AM26" s="315"/>
      <c r="AN26" s="315"/>
      <c r="AO26" s="315"/>
      <c r="AR26" s="17"/>
      <c r="BE26" s="311"/>
    </row>
    <row r="27" spans="2:71" s="16" customFormat="1" ht="6.95" customHeight="1">
      <c r="B27" s="17"/>
      <c r="AR27" s="17"/>
      <c r="BE27" s="311"/>
    </row>
    <row r="28" spans="2:71" s="16" customFormat="1" ht="12.75">
      <c r="B28" s="17"/>
      <c r="L28" s="316" t="s">
        <v>39</v>
      </c>
      <c r="M28" s="316"/>
      <c r="N28" s="316"/>
      <c r="O28" s="316"/>
      <c r="P28" s="316"/>
      <c r="W28" s="316" t="s">
        <v>40</v>
      </c>
      <c r="X28" s="316"/>
      <c r="Y28" s="316"/>
      <c r="Z28" s="316"/>
      <c r="AA28" s="316"/>
      <c r="AB28" s="316"/>
      <c r="AC28" s="316"/>
      <c r="AD28" s="316"/>
      <c r="AE28" s="316"/>
      <c r="AK28" s="316" t="s">
        <v>41</v>
      </c>
      <c r="AL28" s="316"/>
      <c r="AM28" s="316"/>
      <c r="AN28" s="316"/>
      <c r="AO28" s="316"/>
      <c r="AR28" s="17"/>
      <c r="BE28" s="311"/>
    </row>
    <row r="29" spans="2:71" s="20" customFormat="1" ht="14.45" customHeight="1">
      <c r="B29" s="21"/>
      <c r="D29" s="11" t="s">
        <v>42</v>
      </c>
      <c r="F29" s="11" t="s">
        <v>43</v>
      </c>
      <c r="L29" s="305">
        <v>0.21</v>
      </c>
      <c r="M29" s="305"/>
      <c r="N29" s="305"/>
      <c r="O29" s="305"/>
      <c r="P29" s="305"/>
      <c r="W29" s="306">
        <f>ROUND(AZ54, 2)</f>
        <v>4037639.59</v>
      </c>
      <c r="X29" s="306"/>
      <c r="Y29" s="306"/>
      <c r="Z29" s="306"/>
      <c r="AA29" s="306"/>
      <c r="AB29" s="306"/>
      <c r="AC29" s="306"/>
      <c r="AD29" s="306"/>
      <c r="AE29" s="306"/>
      <c r="AK29" s="306">
        <f>ROUND(AV54, 2)</f>
        <v>847904.31</v>
      </c>
      <c r="AL29" s="306"/>
      <c r="AM29" s="306"/>
      <c r="AN29" s="306"/>
      <c r="AO29" s="306"/>
      <c r="AR29" s="21"/>
      <c r="BE29" s="311"/>
    </row>
    <row r="30" spans="2:71" s="20" customFormat="1" ht="14.45" customHeight="1">
      <c r="B30" s="21"/>
      <c r="F30" s="11" t="s">
        <v>44</v>
      </c>
      <c r="L30" s="305">
        <v>0.15</v>
      </c>
      <c r="M30" s="305"/>
      <c r="N30" s="305"/>
      <c r="O30" s="305"/>
      <c r="P30" s="305"/>
      <c r="W30" s="306">
        <f>ROUND(BA54, 2)</f>
        <v>0</v>
      </c>
      <c r="X30" s="306"/>
      <c r="Y30" s="306"/>
      <c r="Z30" s="306"/>
      <c r="AA30" s="306"/>
      <c r="AB30" s="306"/>
      <c r="AC30" s="306"/>
      <c r="AD30" s="306"/>
      <c r="AE30" s="306"/>
      <c r="AK30" s="306">
        <f>ROUND(AW54, 2)</f>
        <v>0</v>
      </c>
      <c r="AL30" s="306"/>
      <c r="AM30" s="306"/>
      <c r="AN30" s="306"/>
      <c r="AO30" s="306"/>
      <c r="AR30" s="21"/>
      <c r="BE30" s="311"/>
    </row>
    <row r="31" spans="2:71" s="20" customFormat="1" ht="14.45" hidden="1" customHeight="1">
      <c r="B31" s="21"/>
      <c r="F31" s="11" t="s">
        <v>45</v>
      </c>
      <c r="L31" s="305">
        <v>0.21</v>
      </c>
      <c r="M31" s="305"/>
      <c r="N31" s="305"/>
      <c r="O31" s="305"/>
      <c r="P31" s="305"/>
      <c r="W31" s="306">
        <f>ROUND(BB54, 2)</f>
        <v>0</v>
      </c>
      <c r="X31" s="306"/>
      <c r="Y31" s="306"/>
      <c r="Z31" s="306"/>
      <c r="AA31" s="306"/>
      <c r="AB31" s="306"/>
      <c r="AC31" s="306"/>
      <c r="AD31" s="306"/>
      <c r="AE31" s="306"/>
      <c r="AK31" s="306">
        <v>0</v>
      </c>
      <c r="AL31" s="306"/>
      <c r="AM31" s="306"/>
      <c r="AN31" s="306"/>
      <c r="AO31" s="306"/>
      <c r="AR31" s="21"/>
      <c r="BE31" s="311"/>
    </row>
    <row r="32" spans="2:71" s="20" customFormat="1" ht="14.45" hidden="1" customHeight="1">
      <c r="B32" s="21"/>
      <c r="F32" s="11" t="s">
        <v>46</v>
      </c>
      <c r="L32" s="305">
        <v>0.15</v>
      </c>
      <c r="M32" s="305"/>
      <c r="N32" s="305"/>
      <c r="O32" s="305"/>
      <c r="P32" s="305"/>
      <c r="W32" s="306">
        <f>ROUND(BC54, 2)</f>
        <v>0</v>
      </c>
      <c r="X32" s="306"/>
      <c r="Y32" s="306"/>
      <c r="Z32" s="306"/>
      <c r="AA32" s="306"/>
      <c r="AB32" s="306"/>
      <c r="AC32" s="306"/>
      <c r="AD32" s="306"/>
      <c r="AE32" s="306"/>
      <c r="AK32" s="306">
        <v>0</v>
      </c>
      <c r="AL32" s="306"/>
      <c r="AM32" s="306"/>
      <c r="AN32" s="306"/>
      <c r="AO32" s="306"/>
      <c r="AR32" s="21"/>
      <c r="BE32" s="311"/>
    </row>
    <row r="33" spans="2:44" s="20" customFormat="1" ht="14.45" hidden="1" customHeight="1">
      <c r="B33" s="21"/>
      <c r="F33" s="11" t="s">
        <v>47</v>
      </c>
      <c r="L33" s="305">
        <v>0</v>
      </c>
      <c r="M33" s="305"/>
      <c r="N33" s="305"/>
      <c r="O33" s="305"/>
      <c r="P33" s="305"/>
      <c r="W33" s="306">
        <f>ROUND(BD54, 2)</f>
        <v>0</v>
      </c>
      <c r="X33" s="306"/>
      <c r="Y33" s="306"/>
      <c r="Z33" s="306"/>
      <c r="AA33" s="306"/>
      <c r="AB33" s="306"/>
      <c r="AC33" s="306"/>
      <c r="AD33" s="306"/>
      <c r="AE33" s="306"/>
      <c r="AK33" s="306">
        <v>0</v>
      </c>
      <c r="AL33" s="306"/>
      <c r="AM33" s="306"/>
      <c r="AN33" s="306"/>
      <c r="AO33" s="306"/>
      <c r="AR33" s="21"/>
    </row>
    <row r="34" spans="2:44" s="16" customFormat="1" ht="6.95" customHeight="1">
      <c r="B34" s="17"/>
      <c r="AR34" s="17"/>
    </row>
    <row r="35" spans="2:44" s="16" customFormat="1" ht="25.9" customHeight="1">
      <c r="B35" s="17"/>
      <c r="C35" s="22"/>
      <c r="D35" s="23" t="s">
        <v>48</v>
      </c>
      <c r="E35" s="24"/>
      <c r="F35" s="24"/>
      <c r="G35" s="24"/>
      <c r="H35" s="24"/>
      <c r="I35" s="24"/>
      <c r="J35" s="24"/>
      <c r="K35" s="24"/>
      <c r="L35" s="24"/>
      <c r="M35" s="24"/>
      <c r="N35" s="24"/>
      <c r="O35" s="24"/>
      <c r="P35" s="24"/>
      <c r="Q35" s="24"/>
      <c r="R35" s="24"/>
      <c r="S35" s="24"/>
      <c r="T35" s="25" t="s">
        <v>49</v>
      </c>
      <c r="U35" s="24"/>
      <c r="V35" s="24"/>
      <c r="W35" s="24"/>
      <c r="X35" s="307" t="s">
        <v>50</v>
      </c>
      <c r="Y35" s="307"/>
      <c r="Z35" s="307"/>
      <c r="AA35" s="307"/>
      <c r="AB35" s="307"/>
      <c r="AC35" s="24"/>
      <c r="AD35" s="24"/>
      <c r="AE35" s="24"/>
      <c r="AF35" s="24"/>
      <c r="AG35" s="24"/>
      <c r="AH35" s="24"/>
      <c r="AI35" s="24"/>
      <c r="AJ35" s="24"/>
      <c r="AK35" s="308">
        <f>SUM(AK26:AK33)</f>
        <v>4885543.9000000004</v>
      </c>
      <c r="AL35" s="308"/>
      <c r="AM35" s="308"/>
      <c r="AN35" s="308"/>
      <c r="AO35" s="308"/>
      <c r="AP35" s="22"/>
      <c r="AQ35" s="22"/>
      <c r="AR35" s="17"/>
    </row>
    <row r="36" spans="2:44" s="16" customFormat="1" ht="6.95" customHeight="1">
      <c r="B36" s="17"/>
      <c r="AR36" s="17"/>
    </row>
    <row r="37" spans="2:44" s="16" customFormat="1" ht="6.95" customHeight="1">
      <c r="B37" s="26"/>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17"/>
    </row>
    <row r="41" spans="2:44" s="16" customFormat="1" ht="6.95" customHeight="1">
      <c r="B41" s="28"/>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17"/>
    </row>
    <row r="42" spans="2:44" s="16" customFormat="1" ht="24.95" customHeight="1">
      <c r="B42" s="17"/>
      <c r="C42" s="6" t="s">
        <v>51</v>
      </c>
      <c r="AR42" s="17"/>
    </row>
    <row r="43" spans="2:44" s="16" customFormat="1" ht="6.95" customHeight="1">
      <c r="B43" s="17"/>
      <c r="AR43" s="17"/>
    </row>
    <row r="44" spans="2:44" s="30" customFormat="1" ht="12" customHeight="1">
      <c r="B44" s="31"/>
      <c r="C44" s="11" t="s">
        <v>13</v>
      </c>
      <c r="L44" s="30" t="str">
        <f>K5</f>
        <v>1</v>
      </c>
      <c r="AR44" s="31"/>
    </row>
    <row r="45" spans="2:44" s="32" customFormat="1" ht="36.950000000000003" customHeight="1">
      <c r="B45" s="33"/>
      <c r="C45" s="34" t="s">
        <v>16</v>
      </c>
      <c r="L45" s="301" t="str">
        <f>K6</f>
        <v>SHZ HORŠOVSKÝ TÝN-OBNOVA HLÁSKY</v>
      </c>
      <c r="M45" s="301"/>
      <c r="N45" s="301"/>
      <c r="O45" s="301"/>
      <c r="P45" s="301"/>
      <c r="Q45" s="301"/>
      <c r="R45" s="301"/>
      <c r="S45" s="301"/>
      <c r="T45" s="301"/>
      <c r="U45" s="301"/>
      <c r="V45" s="301"/>
      <c r="W45" s="301"/>
      <c r="X45" s="301"/>
      <c r="Y45" s="301"/>
      <c r="Z45" s="301"/>
      <c r="AA45" s="301"/>
      <c r="AB45" s="301"/>
      <c r="AC45" s="301"/>
      <c r="AD45" s="301"/>
      <c r="AE45" s="301"/>
      <c r="AF45" s="301"/>
      <c r="AG45" s="301"/>
      <c r="AH45" s="301"/>
      <c r="AI45" s="301"/>
      <c r="AJ45" s="301"/>
      <c r="AK45" s="301"/>
      <c r="AL45" s="301"/>
      <c r="AM45" s="301"/>
      <c r="AN45" s="301"/>
      <c r="AO45" s="301"/>
      <c r="AR45" s="33"/>
    </row>
    <row r="46" spans="2:44" s="16" customFormat="1" ht="6.95" customHeight="1">
      <c r="B46" s="17"/>
      <c r="AR46" s="17"/>
    </row>
    <row r="47" spans="2:44" s="16" customFormat="1" ht="12" customHeight="1">
      <c r="B47" s="17"/>
      <c r="C47" s="11" t="s">
        <v>20</v>
      </c>
      <c r="L47" s="35" t="str">
        <f>IF(K8="","",K8)</f>
        <v xml:space="preserve"> </v>
      </c>
      <c r="AI47" s="11" t="s">
        <v>22</v>
      </c>
      <c r="AM47" s="302" t="str">
        <f>IF(AN8= "","",AN8)</f>
        <v>28.3.2019</v>
      </c>
      <c r="AN47" s="302"/>
      <c r="AR47" s="17"/>
    </row>
    <row r="48" spans="2:44" s="16" customFormat="1" ht="6.95" customHeight="1">
      <c r="B48" s="17"/>
      <c r="AR48" s="17"/>
    </row>
    <row r="49" spans="1:91" s="16" customFormat="1" ht="15.2" customHeight="1">
      <c r="B49" s="17"/>
      <c r="C49" s="11" t="s">
        <v>24</v>
      </c>
      <c r="L49" s="30" t="str">
        <f>IF(E11= "","",E11)</f>
        <v>Národní památkový ústav</v>
      </c>
      <c r="AI49" s="11" t="s">
        <v>32</v>
      </c>
      <c r="AM49" s="303" t="str">
        <f>IF(E17="","",E17)</f>
        <v>Atelier Heritas, s.r.o.</v>
      </c>
      <c r="AN49" s="303"/>
      <c r="AO49" s="303"/>
      <c r="AP49" s="303"/>
      <c r="AR49" s="17"/>
      <c r="AS49" s="304" t="s">
        <v>52</v>
      </c>
      <c r="AT49" s="304"/>
      <c r="AU49" s="36"/>
      <c r="AV49" s="36"/>
      <c r="AW49" s="36"/>
      <c r="AX49" s="36"/>
      <c r="AY49" s="36"/>
      <c r="AZ49" s="36"/>
      <c r="BA49" s="36"/>
      <c r="BB49" s="36"/>
      <c r="BC49" s="36"/>
      <c r="BD49" s="37"/>
    </row>
    <row r="50" spans="1:91" s="16" customFormat="1" ht="15.2" customHeight="1">
      <c r="B50" s="17"/>
      <c r="C50" s="11" t="s">
        <v>28</v>
      </c>
      <c r="L50" s="30" t="str">
        <f>IF(E14= "Vyplň údaj","",E14)</f>
        <v>Stucco TM - Město Touškov s.r.o.</v>
      </c>
      <c r="AI50" s="11" t="s">
        <v>35</v>
      </c>
      <c r="AM50" s="303" t="str">
        <f>IF(E20="","",E20)</f>
        <v xml:space="preserve"> </v>
      </c>
      <c r="AN50" s="303"/>
      <c r="AO50" s="303"/>
      <c r="AP50" s="303"/>
      <c r="AR50" s="17"/>
      <c r="AS50" s="304"/>
      <c r="AT50" s="304"/>
      <c r="AU50" s="38"/>
      <c r="AV50" s="38"/>
      <c r="AW50" s="38"/>
      <c r="AX50" s="38"/>
      <c r="AY50" s="38"/>
      <c r="AZ50" s="38"/>
      <c r="BA50" s="38"/>
      <c r="BB50" s="38"/>
      <c r="BC50" s="38"/>
      <c r="BD50" s="39"/>
    </row>
    <row r="51" spans="1:91" s="16" customFormat="1" ht="10.9" customHeight="1">
      <c r="B51" s="17"/>
      <c r="AR51" s="17"/>
      <c r="AS51" s="304"/>
      <c r="AT51" s="304"/>
      <c r="AU51" s="38"/>
      <c r="AV51" s="38"/>
      <c r="AW51" s="38"/>
      <c r="AX51" s="38"/>
      <c r="AY51" s="38"/>
      <c r="AZ51" s="38"/>
      <c r="BA51" s="38"/>
      <c r="BB51" s="38"/>
      <c r="BC51" s="38"/>
      <c r="BD51" s="39"/>
    </row>
    <row r="52" spans="1:91" s="16" customFormat="1" ht="29.25" customHeight="1">
      <c r="B52" s="17"/>
      <c r="C52" s="296" t="s">
        <v>53</v>
      </c>
      <c r="D52" s="296"/>
      <c r="E52" s="296"/>
      <c r="F52" s="296"/>
      <c r="G52" s="296"/>
      <c r="H52" s="40"/>
      <c r="I52" s="297" t="s">
        <v>54</v>
      </c>
      <c r="J52" s="297"/>
      <c r="K52" s="297"/>
      <c r="L52" s="297"/>
      <c r="M52" s="297"/>
      <c r="N52" s="297"/>
      <c r="O52" s="297"/>
      <c r="P52" s="297"/>
      <c r="Q52" s="297"/>
      <c r="R52" s="297"/>
      <c r="S52" s="297"/>
      <c r="T52" s="297"/>
      <c r="U52" s="297"/>
      <c r="V52" s="297"/>
      <c r="W52" s="297"/>
      <c r="X52" s="297"/>
      <c r="Y52" s="297"/>
      <c r="Z52" s="297"/>
      <c r="AA52" s="297"/>
      <c r="AB52" s="297"/>
      <c r="AC52" s="297"/>
      <c r="AD52" s="297"/>
      <c r="AE52" s="297"/>
      <c r="AF52" s="297"/>
      <c r="AG52" s="298" t="s">
        <v>55</v>
      </c>
      <c r="AH52" s="298"/>
      <c r="AI52" s="298"/>
      <c r="AJ52" s="298"/>
      <c r="AK52" s="298"/>
      <c r="AL52" s="298"/>
      <c r="AM52" s="298"/>
      <c r="AN52" s="297" t="s">
        <v>56</v>
      </c>
      <c r="AO52" s="297"/>
      <c r="AP52" s="297"/>
      <c r="AQ52" s="41" t="s">
        <v>57</v>
      </c>
      <c r="AR52" s="17"/>
      <c r="AS52" s="42" t="s">
        <v>58</v>
      </c>
      <c r="AT52" s="43" t="s">
        <v>59</v>
      </c>
      <c r="AU52" s="43" t="s">
        <v>60</v>
      </c>
      <c r="AV52" s="43" t="s">
        <v>61</v>
      </c>
      <c r="AW52" s="43" t="s">
        <v>62</v>
      </c>
      <c r="AX52" s="43" t="s">
        <v>63</v>
      </c>
      <c r="AY52" s="43" t="s">
        <v>64</v>
      </c>
      <c r="AZ52" s="43" t="s">
        <v>65</v>
      </c>
      <c r="BA52" s="43" t="s">
        <v>66</v>
      </c>
      <c r="BB52" s="43" t="s">
        <v>67</v>
      </c>
      <c r="BC52" s="43" t="s">
        <v>68</v>
      </c>
      <c r="BD52" s="44" t="s">
        <v>69</v>
      </c>
    </row>
    <row r="53" spans="1:91" s="16" customFormat="1" ht="10.9" customHeight="1">
      <c r="B53" s="17"/>
      <c r="AR53" s="17"/>
      <c r="AS53" s="45"/>
      <c r="AT53" s="36"/>
      <c r="AU53" s="36"/>
      <c r="AV53" s="36"/>
      <c r="AW53" s="36"/>
      <c r="AX53" s="36"/>
      <c r="AY53" s="36"/>
      <c r="AZ53" s="36"/>
      <c r="BA53" s="36"/>
      <c r="BB53" s="36"/>
      <c r="BC53" s="36"/>
      <c r="BD53" s="37"/>
    </row>
    <row r="54" spans="1:91" s="46" customFormat="1" ht="32.450000000000003" customHeight="1">
      <c r="B54" s="47"/>
      <c r="C54" s="48" t="s">
        <v>70</v>
      </c>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299">
        <f>ROUND(SUM(AG55:AG56),2)</f>
        <v>4037639.59</v>
      </c>
      <c r="AH54" s="299"/>
      <c r="AI54" s="299"/>
      <c r="AJ54" s="299"/>
      <c r="AK54" s="299"/>
      <c r="AL54" s="299"/>
      <c r="AM54" s="299"/>
      <c r="AN54" s="300">
        <f>SUM(AG54,AT54)</f>
        <v>4885543.9000000004</v>
      </c>
      <c r="AO54" s="300"/>
      <c r="AP54" s="300"/>
      <c r="AQ54" s="50"/>
      <c r="AR54" s="47"/>
      <c r="AS54" s="51">
        <f>ROUND(SUM(AS55:AS56),2)</f>
        <v>0</v>
      </c>
      <c r="AT54" s="52">
        <f>ROUND(SUM(AV54:AW54),2)</f>
        <v>847904.31</v>
      </c>
      <c r="AU54" s="53">
        <f>ROUND(SUM(AU55:AU56),5)</f>
        <v>0</v>
      </c>
      <c r="AV54" s="52">
        <f>ROUND(AZ54*L29,2)</f>
        <v>847904.31</v>
      </c>
      <c r="AW54" s="52">
        <f>ROUND(BA54*L30,2)</f>
        <v>0</v>
      </c>
      <c r="AX54" s="52">
        <f>ROUND(BB54*L29,2)</f>
        <v>0</v>
      </c>
      <c r="AY54" s="52">
        <f>ROUND(BC54*L30,2)</f>
        <v>0</v>
      </c>
      <c r="AZ54" s="52">
        <f>ROUND(SUM(AZ55:AZ56),2)</f>
        <v>4037639.59</v>
      </c>
      <c r="BA54" s="52">
        <f>ROUND(SUM(BA55:BA56),2)</f>
        <v>0</v>
      </c>
      <c r="BB54" s="52">
        <f>ROUND(SUM(BB55:BB56),2)</f>
        <v>0</v>
      </c>
      <c r="BC54" s="52">
        <f>ROUND(SUM(BC55:BC56),2)</f>
        <v>0</v>
      </c>
      <c r="BD54" s="54">
        <f>ROUND(SUM(BD55:BD56),2)</f>
        <v>0</v>
      </c>
      <c r="BS54" s="55" t="s">
        <v>71</v>
      </c>
      <c r="BT54" s="55" t="s">
        <v>72</v>
      </c>
      <c r="BU54" s="56" t="s">
        <v>73</v>
      </c>
      <c r="BV54" s="55" t="s">
        <v>74</v>
      </c>
      <c r="BW54" s="55" t="s">
        <v>4</v>
      </c>
      <c r="BX54" s="55" t="s">
        <v>75</v>
      </c>
      <c r="CL54" s="55"/>
    </row>
    <row r="55" spans="1:91" s="66" customFormat="1" ht="27" customHeight="1">
      <c r="A55" s="57" t="s">
        <v>76</v>
      </c>
      <c r="B55" s="58"/>
      <c r="C55" s="59"/>
      <c r="D55" s="294" t="s">
        <v>14</v>
      </c>
      <c r="E55" s="294"/>
      <c r="F55" s="294"/>
      <c r="G55" s="294"/>
      <c r="H55" s="294"/>
      <c r="I55" s="60"/>
      <c r="J55" s="294" t="s">
        <v>17</v>
      </c>
      <c r="K55" s="294"/>
      <c r="L55" s="294"/>
      <c r="M55" s="294"/>
      <c r="N55" s="294"/>
      <c r="O55" s="294"/>
      <c r="P55" s="294"/>
      <c r="Q55" s="294"/>
      <c r="R55" s="294"/>
      <c r="S55" s="294"/>
      <c r="T55" s="294"/>
      <c r="U55" s="294"/>
      <c r="V55" s="294"/>
      <c r="W55" s="294"/>
      <c r="X55" s="294"/>
      <c r="Y55" s="294"/>
      <c r="Z55" s="294"/>
      <c r="AA55" s="294"/>
      <c r="AB55" s="294"/>
      <c r="AC55" s="294"/>
      <c r="AD55" s="294"/>
      <c r="AE55" s="294"/>
      <c r="AF55" s="294"/>
      <c r="AG55" s="295">
        <f>'1 - SHZ HORŠOVSKÝ TÝN-OBN...'!J30</f>
        <v>3841139.59</v>
      </c>
      <c r="AH55" s="295"/>
      <c r="AI55" s="295"/>
      <c r="AJ55" s="295"/>
      <c r="AK55" s="295"/>
      <c r="AL55" s="295"/>
      <c r="AM55" s="295"/>
      <c r="AN55" s="295">
        <f>SUM(AG55,AT55)</f>
        <v>4647778.9000000004</v>
      </c>
      <c r="AO55" s="295"/>
      <c r="AP55" s="295"/>
      <c r="AQ55" s="61" t="s">
        <v>77</v>
      </c>
      <c r="AR55" s="58"/>
      <c r="AS55" s="62">
        <v>0</v>
      </c>
      <c r="AT55" s="63">
        <f>ROUND(SUM(AV55:AW55),2)</f>
        <v>806639.31</v>
      </c>
      <c r="AU55" s="64">
        <f>'1 - SHZ HORŠOVSKÝ TÝN-OBN...'!P111</f>
        <v>0</v>
      </c>
      <c r="AV55" s="63">
        <f>'1 - SHZ HORŠOVSKÝ TÝN-OBN...'!J33</f>
        <v>806639.31</v>
      </c>
      <c r="AW55" s="63">
        <f>'1 - SHZ HORŠOVSKÝ TÝN-OBN...'!J34</f>
        <v>0</v>
      </c>
      <c r="AX55" s="63">
        <f>'1 - SHZ HORŠOVSKÝ TÝN-OBN...'!J35</f>
        <v>0</v>
      </c>
      <c r="AY55" s="63">
        <f>'1 - SHZ HORŠOVSKÝ TÝN-OBN...'!J36</f>
        <v>0</v>
      </c>
      <c r="AZ55" s="63">
        <f>'1 - SHZ HORŠOVSKÝ TÝN-OBN...'!F33</f>
        <v>3841139.59</v>
      </c>
      <c r="BA55" s="63">
        <f>'1 - SHZ HORŠOVSKÝ TÝN-OBN...'!F34</f>
        <v>0</v>
      </c>
      <c r="BB55" s="63">
        <f>'1 - SHZ HORŠOVSKÝ TÝN-OBN...'!F35</f>
        <v>0</v>
      </c>
      <c r="BC55" s="63">
        <f>'1 - SHZ HORŠOVSKÝ TÝN-OBN...'!F36</f>
        <v>0</v>
      </c>
      <c r="BD55" s="65">
        <f>'1 - SHZ HORŠOVSKÝ TÝN-OBN...'!F37</f>
        <v>0</v>
      </c>
      <c r="BT55" s="67" t="s">
        <v>14</v>
      </c>
      <c r="BV55" s="67" t="s">
        <v>74</v>
      </c>
      <c r="BW55" s="67" t="s">
        <v>78</v>
      </c>
      <c r="BX55" s="67" t="s">
        <v>4</v>
      </c>
      <c r="CL55" s="67"/>
      <c r="CM55" s="67" t="s">
        <v>79</v>
      </c>
    </row>
    <row r="56" spans="1:91" s="66" customFormat="1" ht="16.5" customHeight="1">
      <c r="A56" s="57" t="s">
        <v>76</v>
      </c>
      <c r="B56" s="58"/>
      <c r="C56" s="59"/>
      <c r="D56" s="294" t="s">
        <v>80</v>
      </c>
      <c r="E56" s="294"/>
      <c r="F56" s="294"/>
      <c r="G56" s="294"/>
      <c r="H56" s="294"/>
      <c r="I56" s="60"/>
      <c r="J56" s="294" t="s">
        <v>81</v>
      </c>
      <c r="K56" s="294"/>
      <c r="L56" s="294"/>
      <c r="M56" s="294"/>
      <c r="N56" s="294"/>
      <c r="O56" s="294"/>
      <c r="P56" s="294"/>
      <c r="Q56" s="294"/>
      <c r="R56" s="294"/>
      <c r="S56" s="294"/>
      <c r="T56" s="294"/>
      <c r="U56" s="294"/>
      <c r="V56" s="294"/>
      <c r="W56" s="294"/>
      <c r="X56" s="294"/>
      <c r="Y56" s="294"/>
      <c r="Z56" s="294"/>
      <c r="AA56" s="294"/>
      <c r="AB56" s="294"/>
      <c r="AC56" s="294"/>
      <c r="AD56" s="294"/>
      <c r="AE56" s="294"/>
      <c r="AF56" s="294"/>
      <c r="AG56" s="295">
        <f>'VRN - Ostatní a vedlejší ...'!J30</f>
        <v>196500</v>
      </c>
      <c r="AH56" s="295"/>
      <c r="AI56" s="295"/>
      <c r="AJ56" s="295"/>
      <c r="AK56" s="295"/>
      <c r="AL56" s="295"/>
      <c r="AM56" s="295"/>
      <c r="AN56" s="295">
        <f>SUM(AG56,AT56)</f>
        <v>237765</v>
      </c>
      <c r="AO56" s="295"/>
      <c r="AP56" s="295"/>
      <c r="AQ56" s="61" t="s">
        <v>77</v>
      </c>
      <c r="AR56" s="58"/>
      <c r="AS56" s="68">
        <v>0</v>
      </c>
      <c r="AT56" s="69">
        <f>ROUND(SUM(AV56:AW56),2)</f>
        <v>41265</v>
      </c>
      <c r="AU56" s="70">
        <f>'VRN - Ostatní a vedlejší ...'!P80</f>
        <v>0</v>
      </c>
      <c r="AV56" s="69">
        <f>'VRN - Ostatní a vedlejší ...'!J33</f>
        <v>41265</v>
      </c>
      <c r="AW56" s="69">
        <f>'VRN - Ostatní a vedlejší ...'!J34</f>
        <v>0</v>
      </c>
      <c r="AX56" s="69">
        <f>'VRN - Ostatní a vedlejší ...'!J35</f>
        <v>0</v>
      </c>
      <c r="AY56" s="69">
        <f>'VRN - Ostatní a vedlejší ...'!J36</f>
        <v>0</v>
      </c>
      <c r="AZ56" s="69">
        <f>'VRN - Ostatní a vedlejší ...'!F33</f>
        <v>196500</v>
      </c>
      <c r="BA56" s="69">
        <f>'VRN - Ostatní a vedlejší ...'!F34</f>
        <v>0</v>
      </c>
      <c r="BB56" s="69">
        <f>'VRN - Ostatní a vedlejší ...'!F35</f>
        <v>0</v>
      </c>
      <c r="BC56" s="69">
        <f>'VRN - Ostatní a vedlejší ...'!F36</f>
        <v>0</v>
      </c>
      <c r="BD56" s="71">
        <f>'VRN - Ostatní a vedlejší ...'!F37</f>
        <v>0</v>
      </c>
      <c r="BT56" s="67" t="s">
        <v>14</v>
      </c>
      <c r="BV56" s="67" t="s">
        <v>74</v>
      </c>
      <c r="BW56" s="67" t="s">
        <v>82</v>
      </c>
      <c r="BX56" s="67" t="s">
        <v>4</v>
      </c>
      <c r="CL56" s="67"/>
      <c r="CM56" s="67" t="s">
        <v>79</v>
      </c>
    </row>
    <row r="57" spans="1:91" s="16" customFormat="1" ht="30" customHeight="1">
      <c r="B57" s="17"/>
      <c r="AR57" s="17"/>
    </row>
    <row r="58" spans="1:91" s="16" customFormat="1" ht="6.95" customHeight="1">
      <c r="B58" s="26"/>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17"/>
    </row>
  </sheetData>
  <sheetProtection algorithmName="SHA-512" hashValue="Qp7TFMok2YxhzEjAXCz+WlomVRlNTWSSfAXztK/G5lzCqgsNpb9G8fm94Pdz39/sh4xB7992bHY7H4oxmHYoVA==" saltValue="Y+7RRSA2KN8bWBE6SWLvCQ==" spinCount="100000" sheet="1" objects="1" scenarios="1"/>
  <mergeCells count="46">
    <mergeCell ref="AR2:BE2"/>
    <mergeCell ref="K5:AO5"/>
    <mergeCell ref="BE5:BE32"/>
    <mergeCell ref="K6:AO6"/>
    <mergeCell ref="E14:AJ14"/>
    <mergeCell ref="E23:AN23"/>
    <mergeCell ref="AK26:AO26"/>
    <mergeCell ref="L28:P28"/>
    <mergeCell ref="W28:AE28"/>
    <mergeCell ref="AK28:AO28"/>
    <mergeCell ref="L29:P29"/>
    <mergeCell ref="W29:AE29"/>
    <mergeCell ref="AK29:AO29"/>
    <mergeCell ref="L30:P30"/>
    <mergeCell ref="W30:AE30"/>
    <mergeCell ref="AK30:AO30"/>
    <mergeCell ref="L31:P31"/>
    <mergeCell ref="W31:AE31"/>
    <mergeCell ref="AK31:AO31"/>
    <mergeCell ref="L32:P32"/>
    <mergeCell ref="W32:AE32"/>
    <mergeCell ref="AK32:AO32"/>
    <mergeCell ref="L33:P33"/>
    <mergeCell ref="W33:AE33"/>
    <mergeCell ref="AK33:AO33"/>
    <mergeCell ref="X35:AB35"/>
    <mergeCell ref="AK35:AO35"/>
    <mergeCell ref="L45:AO45"/>
    <mergeCell ref="AM47:AN47"/>
    <mergeCell ref="AM49:AP49"/>
    <mergeCell ref="AS49:AT51"/>
    <mergeCell ref="AM50:AP50"/>
    <mergeCell ref="C52:G52"/>
    <mergeCell ref="I52:AF52"/>
    <mergeCell ref="AG52:AM52"/>
    <mergeCell ref="AN52:AP52"/>
    <mergeCell ref="AG54:AM54"/>
    <mergeCell ref="AN54:AP54"/>
    <mergeCell ref="D55:H55"/>
    <mergeCell ref="J55:AF55"/>
    <mergeCell ref="AG55:AM55"/>
    <mergeCell ref="AN55:AP55"/>
    <mergeCell ref="D56:H56"/>
    <mergeCell ref="J56:AF56"/>
    <mergeCell ref="AG56:AM56"/>
    <mergeCell ref="AN56:AP56"/>
  </mergeCells>
  <hyperlinks>
    <hyperlink ref="A55" location="'1 - SHZ HORŠOVSKÝ TÝN-OBN.!!'!C2" display="/" xr:uid="{00000000-0004-0000-0000-000000000000}"/>
    <hyperlink ref="A56" location="'VRN - Ostatní a vedlejší .!!'!C2" display="/" xr:uid="{00000000-0004-0000-0000-000001000000}"/>
  </hyperlinks>
  <pageMargins left="0.39374999999999999" right="0.39374999999999999" top="0.39374999999999999" bottom="0.39374999999999999" header="0.51180555555555496" footer="0"/>
  <pageSetup paperSize="9" firstPageNumber="0" fitToHeight="100" orientation="portrait" horizontalDpi="300" verticalDpi="300"/>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874"/>
  <sheetViews>
    <sheetView showGridLines="0" topLeftCell="A872" zoomScaleNormal="100" workbookViewId="0">
      <selection activeCell="D211" sqref="D211"/>
    </sheetView>
  </sheetViews>
  <sheetFormatPr defaultRowHeight="11.25"/>
  <cols>
    <col min="1" max="1" width="8.33203125" customWidth="1"/>
    <col min="2" max="2" width="1.6640625" customWidth="1"/>
    <col min="3" max="3" width="4.1640625" customWidth="1"/>
    <col min="4" max="4" width="4.33203125" customWidth="1"/>
    <col min="5" max="5" width="17.1640625" customWidth="1"/>
    <col min="6" max="6" width="50.83203125" customWidth="1"/>
    <col min="7" max="7" width="7" customWidth="1"/>
    <col min="8" max="8" width="11.5" customWidth="1"/>
    <col min="9" max="9" width="20.1640625" style="72" customWidth="1"/>
    <col min="10" max="11" width="20.1640625" customWidth="1"/>
    <col min="12" max="12" width="9.33203125" customWidth="1"/>
    <col min="13" max="13" width="10.83203125" hidden="1" customWidth="1"/>
    <col min="14" max="14" width="9.33203125" hidden="1" customWidth="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32" max="43" width="8.5" customWidth="1"/>
    <col min="44" max="65" width="9.33203125" hidden="1" customWidth="1"/>
    <col min="66" max="1025" width="8.5" customWidth="1"/>
  </cols>
  <sheetData>
    <row r="2" spans="2:46" ht="36.950000000000003" customHeight="1">
      <c r="L2" s="309" t="s">
        <v>5</v>
      </c>
      <c r="M2" s="309"/>
      <c r="N2" s="309"/>
      <c r="O2" s="309"/>
      <c r="P2" s="309"/>
      <c r="Q2" s="309"/>
      <c r="R2" s="309"/>
      <c r="S2" s="309"/>
      <c r="T2" s="309"/>
      <c r="U2" s="309"/>
      <c r="V2" s="309"/>
      <c r="AT2" s="2" t="s">
        <v>78</v>
      </c>
    </row>
    <row r="3" spans="2:46" ht="6.95" customHeight="1">
      <c r="B3" s="3"/>
      <c r="C3" s="4"/>
      <c r="D3" s="4"/>
      <c r="E3" s="4"/>
      <c r="F3" s="4"/>
      <c r="G3" s="4"/>
      <c r="H3" s="4"/>
      <c r="I3" s="73"/>
      <c r="J3" s="4"/>
      <c r="K3" s="4"/>
      <c r="L3" s="5"/>
      <c r="AT3" s="2" t="s">
        <v>79</v>
      </c>
    </row>
    <row r="4" spans="2:46" ht="24.95" customHeight="1">
      <c r="B4" s="5"/>
      <c r="D4" s="6" t="s">
        <v>83</v>
      </c>
      <c r="L4" s="5"/>
      <c r="M4" s="74" t="s">
        <v>10</v>
      </c>
      <c r="AT4" s="2" t="s">
        <v>3</v>
      </c>
    </row>
    <row r="5" spans="2:46" ht="6.95" customHeight="1">
      <c r="B5" s="5"/>
      <c r="L5" s="5"/>
    </row>
    <row r="6" spans="2:46" ht="12" customHeight="1">
      <c r="B6" s="5"/>
      <c r="D6" s="11" t="s">
        <v>16</v>
      </c>
      <c r="L6" s="5"/>
    </row>
    <row r="7" spans="2:46" ht="16.5" customHeight="1">
      <c r="B7" s="5"/>
      <c r="E7" s="317" t="str">
        <f>'Rekapitulace stavby'!K6</f>
        <v>SHZ HORŠOVSKÝ TÝN-OBNOVA HLÁSKY</v>
      </c>
      <c r="F7" s="317"/>
      <c r="G7" s="317"/>
      <c r="H7" s="317"/>
      <c r="L7" s="5"/>
    </row>
    <row r="8" spans="2:46" s="16" customFormat="1" ht="12" customHeight="1">
      <c r="B8" s="17"/>
      <c r="D8" s="11" t="s">
        <v>84</v>
      </c>
      <c r="I8" s="75"/>
      <c r="L8" s="17"/>
    </row>
    <row r="9" spans="2:46" s="16" customFormat="1" ht="36.950000000000003" customHeight="1">
      <c r="B9" s="17"/>
      <c r="E9" s="301" t="s">
        <v>85</v>
      </c>
      <c r="F9" s="301"/>
      <c r="G9" s="301"/>
      <c r="H9" s="301"/>
      <c r="I9" s="75"/>
      <c r="L9" s="17"/>
    </row>
    <row r="10" spans="2:46" s="16" customFormat="1">
      <c r="B10" s="17"/>
      <c r="I10" s="75"/>
      <c r="L10" s="17"/>
    </row>
    <row r="11" spans="2:46" s="16" customFormat="1" ht="12" customHeight="1">
      <c r="B11" s="17"/>
      <c r="D11" s="11" t="s">
        <v>18</v>
      </c>
      <c r="F11" s="12"/>
      <c r="I11" s="76" t="s">
        <v>19</v>
      </c>
      <c r="J11" s="12"/>
      <c r="L11" s="17"/>
    </row>
    <row r="12" spans="2:46" s="16" customFormat="1" ht="12" customHeight="1">
      <c r="B12" s="17"/>
      <c r="D12" s="11" t="s">
        <v>20</v>
      </c>
      <c r="F12" s="12" t="s">
        <v>21</v>
      </c>
      <c r="I12" s="76" t="s">
        <v>22</v>
      </c>
      <c r="J12" s="77" t="str">
        <f>'Rekapitulace stavby'!AN8</f>
        <v>28.3.2019</v>
      </c>
      <c r="L12" s="17"/>
    </row>
    <row r="13" spans="2:46" s="16" customFormat="1" ht="10.9" customHeight="1">
      <c r="B13" s="17"/>
      <c r="I13" s="75"/>
      <c r="L13" s="17"/>
    </row>
    <row r="14" spans="2:46" s="16" customFormat="1" ht="12" customHeight="1">
      <c r="B14" s="17"/>
      <c r="D14" s="11" t="s">
        <v>24</v>
      </c>
      <c r="I14" s="76" t="s">
        <v>25</v>
      </c>
      <c r="J14" s="12"/>
      <c r="L14" s="17"/>
    </row>
    <row r="15" spans="2:46" s="16" customFormat="1" ht="18" customHeight="1">
      <c r="B15" s="17"/>
      <c r="E15" s="12" t="s">
        <v>26</v>
      </c>
      <c r="I15" s="76" t="s">
        <v>27</v>
      </c>
      <c r="J15" s="12"/>
      <c r="L15" s="17"/>
    </row>
    <row r="16" spans="2:46" s="16" customFormat="1" ht="6.95" customHeight="1">
      <c r="B16" s="17"/>
      <c r="I16" s="75"/>
      <c r="L16" s="17"/>
    </row>
    <row r="17" spans="2:12" s="16" customFormat="1" ht="12" customHeight="1">
      <c r="B17" s="17"/>
      <c r="D17" s="11" t="s">
        <v>28</v>
      </c>
      <c r="I17" s="76" t="s">
        <v>25</v>
      </c>
      <c r="J17" s="13" t="str">
        <f>'Rekapitulace stavby'!AN13</f>
        <v>04874391</v>
      </c>
      <c r="L17" s="17"/>
    </row>
    <row r="18" spans="2:12" s="16" customFormat="1" ht="18" customHeight="1">
      <c r="B18" s="17"/>
      <c r="E18" s="318" t="str">
        <f>'Rekapitulace stavby'!E14</f>
        <v>Stucco TM - Město Touškov s.r.o.</v>
      </c>
      <c r="F18" s="318"/>
      <c r="G18" s="318"/>
      <c r="H18" s="318"/>
      <c r="I18" s="76" t="s">
        <v>27</v>
      </c>
      <c r="J18" s="13" t="str">
        <f>'Rekapitulace stavby'!AN14</f>
        <v>CZ04874391</v>
      </c>
      <c r="L18" s="17"/>
    </row>
    <row r="19" spans="2:12" s="16" customFormat="1" ht="6.95" customHeight="1">
      <c r="B19" s="17"/>
      <c r="I19" s="75"/>
      <c r="L19" s="17"/>
    </row>
    <row r="20" spans="2:12" s="16" customFormat="1" ht="12" customHeight="1">
      <c r="B20" s="17"/>
      <c r="D20" s="11" t="s">
        <v>32</v>
      </c>
      <c r="I20" s="76" t="s">
        <v>25</v>
      </c>
      <c r="J20" s="12"/>
      <c r="L20" s="17"/>
    </row>
    <row r="21" spans="2:12" s="16" customFormat="1" ht="18" customHeight="1">
      <c r="B21" s="17"/>
      <c r="E21" s="12" t="s">
        <v>33</v>
      </c>
      <c r="I21" s="76" t="s">
        <v>27</v>
      </c>
      <c r="J21" s="12"/>
      <c r="L21" s="17"/>
    </row>
    <row r="22" spans="2:12" s="16" customFormat="1" ht="6.95" customHeight="1">
      <c r="B22" s="17"/>
      <c r="I22" s="75"/>
      <c r="L22" s="17"/>
    </row>
    <row r="23" spans="2:12" s="16" customFormat="1" ht="12" customHeight="1">
      <c r="B23" s="17"/>
      <c r="D23" s="11" t="s">
        <v>35</v>
      </c>
      <c r="I23" s="76" t="s">
        <v>25</v>
      </c>
      <c r="J23" s="12" t="str">
        <f>IF('Rekapitulace stavby'!AN19="","",'Rekapitulace stavby'!AN19)</f>
        <v/>
      </c>
      <c r="L23" s="17"/>
    </row>
    <row r="24" spans="2:12" s="16" customFormat="1" ht="18" customHeight="1">
      <c r="B24" s="17"/>
      <c r="E24" s="12" t="str">
        <f>IF('Rekapitulace stavby'!E20="","",'Rekapitulace stavby'!E20)</f>
        <v xml:space="preserve"> </v>
      </c>
      <c r="I24" s="76" t="s">
        <v>27</v>
      </c>
      <c r="J24" s="12" t="str">
        <f>IF('Rekapitulace stavby'!AN20="","",'Rekapitulace stavby'!AN20)</f>
        <v/>
      </c>
      <c r="L24" s="17"/>
    </row>
    <row r="25" spans="2:12" s="16" customFormat="1" ht="6.95" customHeight="1">
      <c r="B25" s="17"/>
      <c r="I25" s="75"/>
      <c r="L25" s="17"/>
    </row>
    <row r="26" spans="2:12" s="16" customFormat="1" ht="12" customHeight="1">
      <c r="B26" s="17"/>
      <c r="D26" s="11" t="s">
        <v>36</v>
      </c>
      <c r="I26" s="75"/>
      <c r="L26" s="17"/>
    </row>
    <row r="27" spans="2:12" s="78" customFormat="1" ht="89.25" customHeight="1">
      <c r="B27" s="79"/>
      <c r="E27" s="314" t="s">
        <v>86</v>
      </c>
      <c r="F27" s="314"/>
      <c r="G27" s="314"/>
      <c r="H27" s="314"/>
      <c r="I27" s="80"/>
      <c r="L27" s="79"/>
    </row>
    <row r="28" spans="2:12" s="16" customFormat="1" ht="6.95" customHeight="1">
      <c r="B28" s="17"/>
      <c r="I28" s="75"/>
      <c r="L28" s="17"/>
    </row>
    <row r="29" spans="2:12" s="16" customFormat="1" ht="6.95" customHeight="1">
      <c r="B29" s="17"/>
      <c r="D29" s="36"/>
      <c r="E29" s="36"/>
      <c r="F29" s="36"/>
      <c r="G29" s="36"/>
      <c r="H29" s="36"/>
      <c r="I29" s="81"/>
      <c r="J29" s="36"/>
      <c r="K29" s="36"/>
      <c r="L29" s="17"/>
    </row>
    <row r="30" spans="2:12" s="16" customFormat="1" ht="25.35" customHeight="1">
      <c r="B30" s="17"/>
      <c r="D30" s="82" t="s">
        <v>38</v>
      </c>
      <c r="I30" s="75"/>
      <c r="J30" s="83">
        <f>ROUND(J111, 2)</f>
        <v>3841139.59</v>
      </c>
      <c r="L30" s="17"/>
    </row>
    <row r="31" spans="2:12" s="16" customFormat="1" ht="6.95" customHeight="1">
      <c r="B31" s="17"/>
      <c r="D31" s="36"/>
      <c r="E31" s="36"/>
      <c r="F31" s="36"/>
      <c r="G31" s="36"/>
      <c r="H31" s="36"/>
      <c r="I31" s="81"/>
      <c r="J31" s="36"/>
      <c r="K31" s="36"/>
      <c r="L31" s="17"/>
    </row>
    <row r="32" spans="2:12" s="16" customFormat="1" ht="14.45" customHeight="1">
      <c r="B32" s="17"/>
      <c r="F32" s="84" t="s">
        <v>40</v>
      </c>
      <c r="I32" s="85" t="s">
        <v>39</v>
      </c>
      <c r="J32" s="84" t="s">
        <v>41</v>
      </c>
      <c r="L32" s="17"/>
    </row>
    <row r="33" spans="2:12" s="16" customFormat="1" ht="14.45" customHeight="1">
      <c r="B33" s="17"/>
      <c r="D33" s="86" t="s">
        <v>42</v>
      </c>
      <c r="E33" s="11" t="s">
        <v>43</v>
      </c>
      <c r="F33" s="87">
        <f>ROUND((SUM(BE111:BE873)),  2)</f>
        <v>3841139.59</v>
      </c>
      <c r="I33" s="88">
        <v>0.21</v>
      </c>
      <c r="J33" s="87">
        <f>ROUND(((SUM(BE111:BE873))*I33),  2)</f>
        <v>806639.31</v>
      </c>
      <c r="L33" s="17"/>
    </row>
    <row r="34" spans="2:12" s="16" customFormat="1" ht="14.45" customHeight="1">
      <c r="B34" s="17"/>
      <c r="E34" s="11" t="s">
        <v>44</v>
      </c>
      <c r="F34" s="87">
        <f>ROUND((SUM(BF111:BF873)),  2)</f>
        <v>0</v>
      </c>
      <c r="I34" s="88">
        <v>0.15</v>
      </c>
      <c r="J34" s="87">
        <f>ROUND(((SUM(BF111:BF873))*I34),  2)</f>
        <v>0</v>
      </c>
      <c r="L34" s="17"/>
    </row>
    <row r="35" spans="2:12" s="16" customFormat="1" ht="14.45" hidden="1" customHeight="1">
      <c r="B35" s="17"/>
      <c r="E35" s="11" t="s">
        <v>45</v>
      </c>
      <c r="F35" s="87">
        <f>ROUND((SUM(BG111:BG873)),  2)</f>
        <v>0</v>
      </c>
      <c r="I35" s="88">
        <v>0.21</v>
      </c>
      <c r="J35" s="87">
        <f>0</f>
        <v>0</v>
      </c>
      <c r="L35" s="17"/>
    </row>
    <row r="36" spans="2:12" s="16" customFormat="1" ht="14.45" hidden="1" customHeight="1">
      <c r="B36" s="17"/>
      <c r="E36" s="11" t="s">
        <v>46</v>
      </c>
      <c r="F36" s="87">
        <f>ROUND((SUM(BH111:BH873)),  2)</f>
        <v>0</v>
      </c>
      <c r="I36" s="88">
        <v>0.15</v>
      </c>
      <c r="J36" s="87">
        <f>0</f>
        <v>0</v>
      </c>
      <c r="L36" s="17"/>
    </row>
    <row r="37" spans="2:12" s="16" customFormat="1" ht="14.45" hidden="1" customHeight="1">
      <c r="B37" s="17"/>
      <c r="E37" s="11" t="s">
        <v>47</v>
      </c>
      <c r="F37" s="87">
        <f>ROUND((SUM(BI111:BI873)),  2)</f>
        <v>0</v>
      </c>
      <c r="I37" s="88">
        <v>0</v>
      </c>
      <c r="J37" s="87">
        <f>0</f>
        <v>0</v>
      </c>
      <c r="L37" s="17"/>
    </row>
    <row r="38" spans="2:12" s="16" customFormat="1" ht="6.95" customHeight="1">
      <c r="B38" s="17"/>
      <c r="I38" s="75"/>
      <c r="L38" s="17"/>
    </row>
    <row r="39" spans="2:12" s="16" customFormat="1" ht="25.35" customHeight="1">
      <c r="B39" s="17"/>
      <c r="C39" s="89"/>
      <c r="D39" s="90" t="s">
        <v>48</v>
      </c>
      <c r="E39" s="40"/>
      <c r="F39" s="40"/>
      <c r="G39" s="91" t="s">
        <v>49</v>
      </c>
      <c r="H39" s="92" t="s">
        <v>50</v>
      </c>
      <c r="I39" s="93"/>
      <c r="J39" s="94">
        <f>SUM(J30:J37)</f>
        <v>4647778.9000000004</v>
      </c>
      <c r="K39" s="95"/>
      <c r="L39" s="17"/>
    </row>
    <row r="40" spans="2:12" s="16" customFormat="1" ht="14.45" customHeight="1">
      <c r="B40" s="26"/>
      <c r="C40" s="27"/>
      <c r="D40" s="27"/>
      <c r="E40" s="27"/>
      <c r="F40" s="27"/>
      <c r="G40" s="27"/>
      <c r="H40" s="27"/>
      <c r="I40" s="96"/>
      <c r="J40" s="27"/>
      <c r="K40" s="27"/>
      <c r="L40" s="17"/>
    </row>
    <row r="44" spans="2:12" s="16" customFormat="1" ht="6.95" customHeight="1">
      <c r="B44" s="28"/>
      <c r="C44" s="29"/>
      <c r="D44" s="29"/>
      <c r="E44" s="29"/>
      <c r="F44" s="29"/>
      <c r="G44" s="29"/>
      <c r="H44" s="29"/>
      <c r="I44" s="97"/>
      <c r="J44" s="29"/>
      <c r="K44" s="29"/>
      <c r="L44" s="17"/>
    </row>
    <row r="45" spans="2:12" s="16" customFormat="1" ht="24.95" customHeight="1">
      <c r="B45" s="17"/>
      <c r="C45" s="6" t="s">
        <v>87</v>
      </c>
      <c r="I45" s="75"/>
      <c r="L45" s="17"/>
    </row>
    <row r="46" spans="2:12" s="16" customFormat="1" ht="6.95" customHeight="1">
      <c r="B46" s="17"/>
      <c r="I46" s="75"/>
      <c r="L46" s="17"/>
    </row>
    <row r="47" spans="2:12" s="16" customFormat="1" ht="12" customHeight="1">
      <c r="B47" s="17"/>
      <c r="C47" s="11" t="s">
        <v>16</v>
      </c>
      <c r="I47" s="75"/>
      <c r="L47" s="17"/>
    </row>
    <row r="48" spans="2:12" s="16" customFormat="1" ht="16.5" customHeight="1">
      <c r="B48" s="17"/>
      <c r="E48" s="317" t="str">
        <f>E7</f>
        <v>SHZ HORŠOVSKÝ TÝN-OBNOVA HLÁSKY</v>
      </c>
      <c r="F48" s="317"/>
      <c r="G48" s="317"/>
      <c r="H48" s="317"/>
      <c r="I48" s="75"/>
      <c r="L48" s="17"/>
    </row>
    <row r="49" spans="2:47" s="16" customFormat="1" ht="12" customHeight="1">
      <c r="B49" s="17"/>
      <c r="C49" s="11" t="s">
        <v>84</v>
      </c>
      <c r="I49" s="75"/>
      <c r="L49" s="17"/>
    </row>
    <row r="50" spans="2:47" s="16" customFormat="1" ht="16.5" customHeight="1">
      <c r="B50" s="17"/>
      <c r="E50" s="301" t="str">
        <f>E9</f>
        <v>1 - SHZ HORŠOVSKÝ TÝN-OBNOVA HLÁSKY</v>
      </c>
      <c r="F50" s="301"/>
      <c r="G50" s="301"/>
      <c r="H50" s="301"/>
      <c r="I50" s="75"/>
      <c r="L50" s="17"/>
    </row>
    <row r="51" spans="2:47" s="16" customFormat="1" ht="6.95" customHeight="1">
      <c r="B51" s="17"/>
      <c r="I51" s="75"/>
      <c r="L51" s="17"/>
    </row>
    <row r="52" spans="2:47" s="16" customFormat="1" ht="12" customHeight="1">
      <c r="B52" s="17"/>
      <c r="C52" s="11" t="s">
        <v>20</v>
      </c>
      <c r="F52" s="12" t="str">
        <f>F12</f>
        <v xml:space="preserve"> </v>
      </c>
      <c r="I52" s="76" t="s">
        <v>22</v>
      </c>
      <c r="J52" s="77" t="str">
        <f>IF(J12="","",J12)</f>
        <v>28.3.2019</v>
      </c>
      <c r="L52" s="17"/>
    </row>
    <row r="53" spans="2:47" s="16" customFormat="1" ht="6.95" customHeight="1">
      <c r="B53" s="17"/>
      <c r="I53" s="75"/>
      <c r="L53" s="17"/>
    </row>
    <row r="54" spans="2:47" s="16" customFormat="1" ht="27.95" customHeight="1">
      <c r="B54" s="17"/>
      <c r="C54" s="11" t="s">
        <v>24</v>
      </c>
      <c r="F54" s="12" t="str">
        <f>E15</f>
        <v>Národní památkový ústav</v>
      </c>
      <c r="I54" s="76" t="s">
        <v>32</v>
      </c>
      <c r="J54" s="98" t="str">
        <f>E21</f>
        <v>Atelier Heritas, s.r.o.</v>
      </c>
      <c r="L54" s="17"/>
    </row>
    <row r="55" spans="2:47" s="16" customFormat="1" ht="15.2" customHeight="1">
      <c r="B55" s="17"/>
      <c r="C55" s="11" t="s">
        <v>28</v>
      </c>
      <c r="F55" s="12" t="str">
        <f>IF(E18="","",E18)</f>
        <v>Stucco TM - Město Touškov s.r.o.</v>
      </c>
      <c r="I55" s="76" t="s">
        <v>35</v>
      </c>
      <c r="J55" s="98" t="str">
        <f>E24</f>
        <v xml:space="preserve"> </v>
      </c>
      <c r="L55" s="17"/>
    </row>
    <row r="56" spans="2:47" s="16" customFormat="1" ht="10.35" customHeight="1">
      <c r="B56" s="17"/>
      <c r="I56" s="75"/>
      <c r="L56" s="17"/>
    </row>
    <row r="57" spans="2:47" s="16" customFormat="1" ht="29.25" customHeight="1">
      <c r="B57" s="17"/>
      <c r="C57" s="99" t="s">
        <v>88</v>
      </c>
      <c r="D57" s="89"/>
      <c r="E57" s="89"/>
      <c r="F57" s="89"/>
      <c r="G57" s="89"/>
      <c r="H57" s="89"/>
      <c r="I57" s="100"/>
      <c r="J57" s="101" t="s">
        <v>89</v>
      </c>
      <c r="K57" s="89"/>
      <c r="L57" s="17"/>
    </row>
    <row r="58" spans="2:47" s="16" customFormat="1" ht="10.35" customHeight="1">
      <c r="B58" s="17"/>
      <c r="I58" s="75"/>
      <c r="L58" s="17"/>
    </row>
    <row r="59" spans="2:47" s="16" customFormat="1" ht="22.9" customHeight="1">
      <c r="B59" s="17"/>
      <c r="C59" s="102" t="s">
        <v>70</v>
      </c>
      <c r="I59" s="75"/>
      <c r="J59" s="83">
        <f>J111</f>
        <v>3841139.59</v>
      </c>
      <c r="L59" s="17"/>
      <c r="AU59" s="2" t="s">
        <v>90</v>
      </c>
    </row>
    <row r="60" spans="2:47" s="103" customFormat="1" ht="24.95" customHeight="1">
      <c r="B60" s="104"/>
      <c r="D60" s="105" t="s">
        <v>91</v>
      </c>
      <c r="E60" s="106"/>
      <c r="F60" s="106"/>
      <c r="G60" s="106"/>
      <c r="H60" s="106"/>
      <c r="I60" s="107"/>
      <c r="J60" s="108">
        <f>J112</f>
        <v>2992219.39</v>
      </c>
      <c r="L60" s="104"/>
    </row>
    <row r="61" spans="2:47" s="109" customFormat="1" ht="19.899999999999999" customHeight="1">
      <c r="B61" s="110"/>
      <c r="D61" s="111" t="s">
        <v>92</v>
      </c>
      <c r="E61" s="112"/>
      <c r="F61" s="112"/>
      <c r="G61" s="112"/>
      <c r="H61" s="112"/>
      <c r="I61" s="113"/>
      <c r="J61" s="114">
        <f>J113</f>
        <v>407775.5</v>
      </c>
      <c r="L61" s="110"/>
    </row>
    <row r="62" spans="2:47" s="109" customFormat="1" ht="19.899999999999999" customHeight="1">
      <c r="B62" s="110"/>
      <c r="D62" s="111" t="s">
        <v>93</v>
      </c>
      <c r="E62" s="112"/>
      <c r="F62" s="112"/>
      <c r="G62" s="112"/>
      <c r="H62" s="112"/>
      <c r="I62" s="113"/>
      <c r="J62" s="114">
        <f>J164</f>
        <v>22567.5</v>
      </c>
      <c r="L62" s="110"/>
    </row>
    <row r="63" spans="2:47" s="109" customFormat="1" ht="19.899999999999999" customHeight="1">
      <c r="B63" s="110"/>
      <c r="D63" s="111" t="s">
        <v>94</v>
      </c>
      <c r="E63" s="112"/>
      <c r="F63" s="112"/>
      <c r="G63" s="112"/>
      <c r="H63" s="112"/>
      <c r="I63" s="113"/>
      <c r="J63" s="114">
        <f>J169</f>
        <v>229088.94999999998</v>
      </c>
      <c r="L63" s="110"/>
    </row>
    <row r="64" spans="2:47" s="109" customFormat="1" ht="19.899999999999999" customHeight="1">
      <c r="B64" s="110"/>
      <c r="D64" s="111" t="s">
        <v>95</v>
      </c>
      <c r="E64" s="112"/>
      <c r="F64" s="112"/>
      <c r="G64" s="112"/>
      <c r="H64" s="112"/>
      <c r="I64" s="113"/>
      <c r="J64" s="114">
        <f>J233</f>
        <v>165301</v>
      </c>
      <c r="L64" s="110"/>
    </row>
    <row r="65" spans="2:12" s="109" customFormat="1" ht="19.899999999999999" customHeight="1">
      <c r="B65" s="110"/>
      <c r="D65" s="111" t="s">
        <v>96</v>
      </c>
      <c r="E65" s="112"/>
      <c r="F65" s="112"/>
      <c r="G65" s="112"/>
      <c r="H65" s="112"/>
      <c r="I65" s="113"/>
      <c r="J65" s="114">
        <f>J271</f>
        <v>1847984.1300000004</v>
      </c>
      <c r="L65" s="110"/>
    </row>
    <row r="66" spans="2:12" s="109" customFormat="1" ht="14.85" customHeight="1">
      <c r="B66" s="110"/>
      <c r="D66" s="111" t="s">
        <v>97</v>
      </c>
      <c r="E66" s="112"/>
      <c r="F66" s="112"/>
      <c r="G66" s="112"/>
      <c r="H66" s="112"/>
      <c r="I66" s="113"/>
      <c r="J66" s="114">
        <f>J272</f>
        <v>785804.1100000001</v>
      </c>
      <c r="L66" s="110"/>
    </row>
    <row r="67" spans="2:12" s="109" customFormat="1" ht="21.75" customHeight="1">
      <c r="B67" s="110"/>
      <c r="D67" s="111" t="s">
        <v>98</v>
      </c>
      <c r="E67" s="112"/>
      <c r="F67" s="112"/>
      <c r="G67" s="112"/>
      <c r="H67" s="112"/>
      <c r="I67" s="113"/>
      <c r="J67" s="114">
        <f>J273</f>
        <v>240815</v>
      </c>
      <c r="L67" s="110"/>
    </row>
    <row r="68" spans="2:12" s="109" customFormat="1" ht="21.75" customHeight="1">
      <c r="B68" s="110"/>
      <c r="D68" s="111" t="s">
        <v>99</v>
      </c>
      <c r="E68" s="112"/>
      <c r="F68" s="112"/>
      <c r="G68" s="112"/>
      <c r="H68" s="112"/>
      <c r="I68" s="113"/>
      <c r="J68" s="114">
        <f>J316</f>
        <v>415978.31000000006</v>
      </c>
      <c r="L68" s="110"/>
    </row>
    <row r="69" spans="2:12" s="109" customFormat="1" ht="21.75" customHeight="1">
      <c r="B69" s="110"/>
      <c r="D69" s="111" t="s">
        <v>100</v>
      </c>
      <c r="E69" s="112"/>
      <c r="F69" s="112"/>
      <c r="G69" s="112"/>
      <c r="H69" s="112"/>
      <c r="I69" s="113"/>
      <c r="J69" s="114">
        <f>J481</f>
        <v>129010.8</v>
      </c>
      <c r="L69" s="110"/>
    </row>
    <row r="70" spans="2:12" s="109" customFormat="1" ht="14.85" customHeight="1">
      <c r="B70" s="110"/>
      <c r="D70" s="111" t="s">
        <v>101</v>
      </c>
      <c r="E70" s="112"/>
      <c r="F70" s="112"/>
      <c r="G70" s="112"/>
      <c r="H70" s="112"/>
      <c r="I70" s="113"/>
      <c r="J70" s="114">
        <f>J538</f>
        <v>996406.52000000014</v>
      </c>
      <c r="L70" s="110"/>
    </row>
    <row r="71" spans="2:12" s="109" customFormat="1" ht="14.85" customHeight="1">
      <c r="B71" s="110"/>
      <c r="D71" s="111" t="s">
        <v>102</v>
      </c>
      <c r="E71" s="112"/>
      <c r="F71" s="112"/>
      <c r="G71" s="112"/>
      <c r="H71" s="112"/>
      <c r="I71" s="113"/>
      <c r="J71" s="114">
        <f>J609</f>
        <v>65773.5</v>
      </c>
      <c r="L71" s="110"/>
    </row>
    <row r="72" spans="2:12" s="109" customFormat="1" ht="21.75" customHeight="1">
      <c r="B72" s="110"/>
      <c r="D72" s="111" t="s">
        <v>103</v>
      </c>
      <c r="E72" s="112"/>
      <c r="F72" s="112"/>
      <c r="G72" s="112"/>
      <c r="H72" s="112"/>
      <c r="I72" s="113"/>
      <c r="J72" s="114">
        <f>J610</f>
        <v>3745</v>
      </c>
      <c r="L72" s="110"/>
    </row>
    <row r="73" spans="2:12" s="109" customFormat="1" ht="21.75" customHeight="1">
      <c r="B73" s="110"/>
      <c r="D73" s="111" t="s">
        <v>104</v>
      </c>
      <c r="E73" s="112"/>
      <c r="F73" s="112"/>
      <c r="G73" s="112"/>
      <c r="H73" s="112"/>
      <c r="I73" s="113"/>
      <c r="J73" s="114">
        <f>J622</f>
        <v>21037.5</v>
      </c>
      <c r="L73" s="110"/>
    </row>
    <row r="74" spans="2:12" s="109" customFormat="1" ht="21.75" customHeight="1">
      <c r="B74" s="110"/>
      <c r="D74" s="111" t="s">
        <v>105</v>
      </c>
      <c r="E74" s="112"/>
      <c r="F74" s="112"/>
      <c r="G74" s="112"/>
      <c r="H74" s="112"/>
      <c r="I74" s="113"/>
      <c r="J74" s="114">
        <f>J639</f>
        <v>40991</v>
      </c>
      <c r="L74" s="110"/>
    </row>
    <row r="75" spans="2:12" s="109" customFormat="1" ht="19.899999999999999" customHeight="1">
      <c r="B75" s="110"/>
      <c r="D75" s="111" t="s">
        <v>106</v>
      </c>
      <c r="E75" s="112"/>
      <c r="F75" s="112"/>
      <c r="G75" s="112"/>
      <c r="H75" s="112"/>
      <c r="I75" s="113"/>
      <c r="J75" s="114">
        <f>J648</f>
        <v>290104.5</v>
      </c>
      <c r="L75" s="110"/>
    </row>
    <row r="76" spans="2:12" s="109" customFormat="1" ht="14.85" customHeight="1">
      <c r="B76" s="110"/>
      <c r="D76" s="111" t="s">
        <v>107</v>
      </c>
      <c r="E76" s="112"/>
      <c r="F76" s="112"/>
      <c r="G76" s="112"/>
      <c r="H76" s="112"/>
      <c r="I76" s="113"/>
      <c r="J76" s="114">
        <f>J649</f>
        <v>40100</v>
      </c>
      <c r="L76" s="110"/>
    </row>
    <row r="77" spans="2:12" s="109" customFormat="1" ht="14.85" customHeight="1">
      <c r="B77" s="110"/>
      <c r="D77" s="111" t="s">
        <v>108</v>
      </c>
      <c r="E77" s="112"/>
      <c r="F77" s="112"/>
      <c r="G77" s="112"/>
      <c r="H77" s="112"/>
      <c r="I77" s="113"/>
      <c r="J77" s="114">
        <f>J654</f>
        <v>150888</v>
      </c>
      <c r="L77" s="110"/>
    </row>
    <row r="78" spans="2:12" s="109" customFormat="1" ht="14.85" customHeight="1">
      <c r="B78" s="110"/>
      <c r="D78" s="111" t="s">
        <v>109</v>
      </c>
      <c r="E78" s="112"/>
      <c r="F78" s="112"/>
      <c r="G78" s="112"/>
      <c r="H78" s="112"/>
      <c r="I78" s="113"/>
      <c r="J78" s="114">
        <f>J681</f>
        <v>55050</v>
      </c>
      <c r="L78" s="110"/>
    </row>
    <row r="79" spans="2:12" s="109" customFormat="1" ht="14.85" customHeight="1">
      <c r="B79" s="110"/>
      <c r="D79" s="111" t="s">
        <v>110</v>
      </c>
      <c r="E79" s="112"/>
      <c r="F79" s="112"/>
      <c r="G79" s="112"/>
      <c r="H79" s="112"/>
      <c r="I79" s="113"/>
      <c r="J79" s="114">
        <f>J694</f>
        <v>28166.5</v>
      </c>
      <c r="L79" s="110"/>
    </row>
    <row r="80" spans="2:12" s="109" customFormat="1" ht="14.85" customHeight="1">
      <c r="B80" s="110"/>
      <c r="D80" s="111" t="s">
        <v>111</v>
      </c>
      <c r="E80" s="112"/>
      <c r="F80" s="112"/>
      <c r="G80" s="112"/>
      <c r="H80" s="112"/>
      <c r="I80" s="113"/>
      <c r="J80" s="114">
        <f>J706</f>
        <v>15900</v>
      </c>
      <c r="L80" s="110"/>
    </row>
    <row r="81" spans="2:12" s="109" customFormat="1" ht="19.899999999999999" customHeight="1">
      <c r="B81" s="110"/>
      <c r="D81" s="111" t="s">
        <v>112</v>
      </c>
      <c r="E81" s="112"/>
      <c r="F81" s="112"/>
      <c r="G81" s="112"/>
      <c r="H81" s="112"/>
      <c r="I81" s="113"/>
      <c r="J81" s="114">
        <f>J714</f>
        <v>15634.859999999999</v>
      </c>
      <c r="L81" s="110"/>
    </row>
    <row r="82" spans="2:12" s="109" customFormat="1" ht="19.899999999999999" customHeight="1">
      <c r="B82" s="110"/>
      <c r="D82" s="111" t="s">
        <v>113</v>
      </c>
      <c r="E82" s="112"/>
      <c r="F82" s="112"/>
      <c r="G82" s="112"/>
      <c r="H82" s="112"/>
      <c r="I82" s="113"/>
      <c r="J82" s="114">
        <f>J721</f>
        <v>13762.95</v>
      </c>
      <c r="L82" s="110"/>
    </row>
    <row r="83" spans="2:12" s="103" customFormat="1" ht="24.95" customHeight="1">
      <c r="B83" s="104"/>
      <c r="D83" s="105" t="s">
        <v>114</v>
      </c>
      <c r="E83" s="106"/>
      <c r="F83" s="106"/>
      <c r="G83" s="106"/>
      <c r="H83" s="106"/>
      <c r="I83" s="107"/>
      <c r="J83" s="108">
        <f>J723</f>
        <v>848920.2</v>
      </c>
      <c r="L83" s="104"/>
    </row>
    <row r="84" spans="2:12" s="109" customFormat="1" ht="19.899999999999999" customHeight="1">
      <c r="B84" s="110"/>
      <c r="D84" s="111" t="s">
        <v>115</v>
      </c>
      <c r="E84" s="112"/>
      <c r="F84" s="112"/>
      <c r="G84" s="112"/>
      <c r="H84" s="112"/>
      <c r="I84" s="113"/>
      <c r="J84" s="114">
        <f>J724</f>
        <v>121858.5</v>
      </c>
      <c r="L84" s="110"/>
    </row>
    <row r="85" spans="2:12" s="109" customFormat="1" ht="19.899999999999999" customHeight="1">
      <c r="B85" s="110"/>
      <c r="D85" s="111" t="s">
        <v>116</v>
      </c>
      <c r="E85" s="112"/>
      <c r="F85" s="112"/>
      <c r="G85" s="112"/>
      <c r="H85" s="112"/>
      <c r="I85" s="113"/>
      <c r="J85" s="114">
        <f>J759</f>
        <v>43070</v>
      </c>
      <c r="L85" s="110"/>
    </row>
    <row r="86" spans="2:12" s="109" customFormat="1" ht="19.899999999999999" customHeight="1">
      <c r="B86" s="110"/>
      <c r="D86" s="111" t="s">
        <v>117</v>
      </c>
      <c r="E86" s="112"/>
      <c r="F86" s="112"/>
      <c r="G86" s="112"/>
      <c r="H86" s="112"/>
      <c r="I86" s="113"/>
      <c r="J86" s="114">
        <f>J776</f>
        <v>62743.69999999999</v>
      </c>
      <c r="L86" s="110"/>
    </row>
    <row r="87" spans="2:12" s="109" customFormat="1" ht="19.899999999999999" customHeight="1">
      <c r="B87" s="110"/>
      <c r="D87" s="111" t="s">
        <v>118</v>
      </c>
      <c r="E87" s="112"/>
      <c r="F87" s="112"/>
      <c r="G87" s="112"/>
      <c r="H87" s="112"/>
      <c r="I87" s="113"/>
      <c r="J87" s="114">
        <f>J829</f>
        <v>74438</v>
      </c>
      <c r="L87" s="110"/>
    </row>
    <row r="88" spans="2:12" s="109" customFormat="1" ht="19.899999999999999" customHeight="1">
      <c r="B88" s="110"/>
      <c r="D88" s="111" t="s">
        <v>119</v>
      </c>
      <c r="E88" s="112"/>
      <c r="F88" s="112"/>
      <c r="G88" s="112"/>
      <c r="H88" s="112"/>
      <c r="I88" s="113"/>
      <c r="J88" s="114">
        <f>J846</f>
        <v>25710</v>
      </c>
      <c r="L88" s="110"/>
    </row>
    <row r="89" spans="2:12" s="109" customFormat="1" ht="19.899999999999999" customHeight="1">
      <c r="B89" s="110"/>
      <c r="D89" s="111" t="s">
        <v>120</v>
      </c>
      <c r="E89" s="112"/>
      <c r="F89" s="112"/>
      <c r="G89" s="112"/>
      <c r="H89" s="112"/>
      <c r="I89" s="113"/>
      <c r="J89" s="114">
        <f>J852</f>
        <v>352850</v>
      </c>
      <c r="L89" s="110"/>
    </row>
    <row r="90" spans="2:12" s="109" customFormat="1" ht="19.899999999999999" customHeight="1">
      <c r="B90" s="110"/>
      <c r="D90" s="111" t="s">
        <v>121</v>
      </c>
      <c r="E90" s="112"/>
      <c r="F90" s="112"/>
      <c r="G90" s="112"/>
      <c r="H90" s="112"/>
      <c r="I90" s="113"/>
      <c r="J90" s="114">
        <f>J860</f>
        <v>82750</v>
      </c>
      <c r="L90" s="110"/>
    </row>
    <row r="91" spans="2:12" s="109" customFormat="1" ht="19.899999999999999" customHeight="1">
      <c r="B91" s="110"/>
      <c r="D91" s="111" t="s">
        <v>122</v>
      </c>
      <c r="E91" s="112"/>
      <c r="F91" s="112"/>
      <c r="G91" s="112"/>
      <c r="H91" s="112"/>
      <c r="I91" s="113"/>
      <c r="J91" s="114">
        <f>J867</f>
        <v>85500</v>
      </c>
      <c r="L91" s="110"/>
    </row>
    <row r="92" spans="2:12" s="16" customFormat="1" ht="21.75" customHeight="1">
      <c r="B92" s="17"/>
      <c r="I92" s="75"/>
      <c r="L92" s="17"/>
    </row>
    <row r="93" spans="2:12" s="16" customFormat="1" ht="6.95" customHeight="1">
      <c r="B93" s="26"/>
      <c r="C93" s="27"/>
      <c r="D93" s="27"/>
      <c r="E93" s="27"/>
      <c r="F93" s="27"/>
      <c r="G93" s="27"/>
      <c r="H93" s="27"/>
      <c r="I93" s="96"/>
      <c r="J93" s="27"/>
      <c r="K93" s="27"/>
      <c r="L93" s="17"/>
    </row>
    <row r="97" spans="2:63" s="16" customFormat="1" ht="6.95" customHeight="1">
      <c r="B97" s="28"/>
      <c r="C97" s="29"/>
      <c r="D97" s="29"/>
      <c r="E97" s="29"/>
      <c r="F97" s="29"/>
      <c r="G97" s="29"/>
      <c r="H97" s="29"/>
      <c r="I97" s="97"/>
      <c r="J97" s="29"/>
      <c r="K97" s="29"/>
      <c r="L97" s="17"/>
    </row>
    <row r="98" spans="2:63" s="16" customFormat="1" ht="24.95" customHeight="1">
      <c r="B98" s="17"/>
      <c r="C98" s="6" t="s">
        <v>123</v>
      </c>
      <c r="I98" s="75"/>
      <c r="L98" s="17"/>
    </row>
    <row r="99" spans="2:63" s="16" customFormat="1" ht="6.95" customHeight="1">
      <c r="B99" s="17"/>
      <c r="I99" s="75"/>
      <c r="L99" s="17"/>
    </row>
    <row r="100" spans="2:63" s="16" customFormat="1" ht="12" customHeight="1">
      <c r="B100" s="17"/>
      <c r="C100" s="11" t="s">
        <v>16</v>
      </c>
      <c r="I100" s="75"/>
      <c r="L100" s="17"/>
    </row>
    <row r="101" spans="2:63" s="16" customFormat="1" ht="16.5" customHeight="1">
      <c r="B101" s="17"/>
      <c r="E101" s="317" t="str">
        <f>E7</f>
        <v>SHZ HORŠOVSKÝ TÝN-OBNOVA HLÁSKY</v>
      </c>
      <c r="F101" s="317"/>
      <c r="G101" s="317"/>
      <c r="H101" s="317"/>
      <c r="I101" s="75"/>
      <c r="L101" s="17"/>
    </row>
    <row r="102" spans="2:63" s="16" customFormat="1" ht="12" customHeight="1">
      <c r="B102" s="17"/>
      <c r="C102" s="11" t="s">
        <v>84</v>
      </c>
      <c r="I102" s="75"/>
      <c r="L102" s="17"/>
    </row>
    <row r="103" spans="2:63" s="16" customFormat="1" ht="16.5" customHeight="1">
      <c r="B103" s="17"/>
      <c r="E103" s="301" t="str">
        <f>E9</f>
        <v>1 - SHZ HORŠOVSKÝ TÝN-OBNOVA HLÁSKY</v>
      </c>
      <c r="F103" s="301"/>
      <c r="G103" s="301"/>
      <c r="H103" s="301"/>
      <c r="I103" s="75"/>
      <c r="L103" s="17"/>
    </row>
    <row r="104" spans="2:63" s="16" customFormat="1" ht="6.95" customHeight="1">
      <c r="B104" s="17"/>
      <c r="I104" s="75"/>
      <c r="L104" s="17"/>
    </row>
    <row r="105" spans="2:63" s="16" customFormat="1" ht="12" customHeight="1">
      <c r="B105" s="17"/>
      <c r="C105" s="11" t="s">
        <v>20</v>
      </c>
      <c r="F105" s="12" t="str">
        <f>F12</f>
        <v xml:space="preserve"> </v>
      </c>
      <c r="I105" s="76" t="s">
        <v>22</v>
      </c>
      <c r="J105" s="77" t="str">
        <f>IF(J12="","",J12)</f>
        <v>28.3.2019</v>
      </c>
      <c r="L105" s="17"/>
    </row>
    <row r="106" spans="2:63" s="16" customFormat="1" ht="6.95" customHeight="1">
      <c r="B106" s="17"/>
      <c r="I106" s="75"/>
      <c r="L106" s="17"/>
    </row>
    <row r="107" spans="2:63" s="16" customFormat="1" ht="27.95" customHeight="1">
      <c r="B107" s="17"/>
      <c r="C107" s="11" t="s">
        <v>24</v>
      </c>
      <c r="F107" s="12" t="str">
        <f>E15</f>
        <v>Národní památkový ústav</v>
      </c>
      <c r="I107" s="76" t="s">
        <v>32</v>
      </c>
      <c r="J107" s="98" t="str">
        <f>E21</f>
        <v>Atelier Heritas, s.r.o.</v>
      </c>
      <c r="L107" s="17"/>
    </row>
    <row r="108" spans="2:63" s="16" customFormat="1" ht="15.2" customHeight="1">
      <c r="B108" s="17"/>
      <c r="C108" s="11" t="s">
        <v>28</v>
      </c>
      <c r="F108" s="12" t="str">
        <f>IF(E18="","",E18)</f>
        <v>Stucco TM - Město Touškov s.r.o.</v>
      </c>
      <c r="I108" s="76" t="s">
        <v>35</v>
      </c>
      <c r="J108" s="98" t="str">
        <f>E24</f>
        <v xml:space="preserve"> </v>
      </c>
      <c r="L108" s="17"/>
    </row>
    <row r="109" spans="2:63" s="16" customFormat="1" ht="10.35" customHeight="1">
      <c r="B109" s="17"/>
      <c r="I109" s="75"/>
      <c r="L109" s="17"/>
    </row>
    <row r="110" spans="2:63" s="115" customFormat="1" ht="29.25" customHeight="1">
      <c r="B110" s="116"/>
      <c r="C110" s="117" t="s">
        <v>124</v>
      </c>
      <c r="D110" s="118" t="s">
        <v>57</v>
      </c>
      <c r="E110" s="118" t="s">
        <v>53</v>
      </c>
      <c r="F110" s="118" t="s">
        <v>54</v>
      </c>
      <c r="G110" s="118" t="s">
        <v>125</v>
      </c>
      <c r="H110" s="118" t="s">
        <v>126</v>
      </c>
      <c r="I110" s="119" t="s">
        <v>127</v>
      </c>
      <c r="J110" s="118" t="s">
        <v>89</v>
      </c>
      <c r="K110" s="120" t="s">
        <v>128</v>
      </c>
      <c r="L110" s="116"/>
      <c r="M110" s="42"/>
      <c r="N110" s="43" t="s">
        <v>42</v>
      </c>
      <c r="O110" s="43" t="s">
        <v>129</v>
      </c>
      <c r="P110" s="43" t="s">
        <v>130</v>
      </c>
      <c r="Q110" s="43" t="s">
        <v>131</v>
      </c>
      <c r="R110" s="43" t="s">
        <v>132</v>
      </c>
      <c r="S110" s="43" t="s">
        <v>133</v>
      </c>
      <c r="T110" s="44" t="s">
        <v>134</v>
      </c>
    </row>
    <row r="111" spans="2:63" s="16" customFormat="1" ht="22.9" customHeight="1">
      <c r="B111" s="17"/>
      <c r="C111" s="48" t="s">
        <v>135</v>
      </c>
      <c r="I111" s="75"/>
      <c r="J111" s="121">
        <f>BK111</f>
        <v>3841139.59</v>
      </c>
      <c r="L111" s="17"/>
      <c r="M111" s="45"/>
      <c r="N111" s="36"/>
      <c r="O111" s="36"/>
      <c r="P111" s="122">
        <f>P112+P723</f>
        <v>0</v>
      </c>
      <c r="Q111" s="36"/>
      <c r="R111" s="122">
        <f>R112+R723</f>
        <v>162.85966715600003</v>
      </c>
      <c r="S111" s="36"/>
      <c r="T111" s="123">
        <f>T112+T723</f>
        <v>34.296143999999998</v>
      </c>
      <c r="AT111" s="2" t="s">
        <v>71</v>
      </c>
      <c r="AU111" s="2" t="s">
        <v>90</v>
      </c>
      <c r="BK111" s="124">
        <f>BK112+BK723</f>
        <v>3841139.59</v>
      </c>
    </row>
    <row r="112" spans="2:63" s="125" customFormat="1" ht="25.9" customHeight="1">
      <c r="B112" s="126"/>
      <c r="D112" s="127" t="s">
        <v>71</v>
      </c>
      <c r="E112" s="128" t="s">
        <v>136</v>
      </c>
      <c r="F112" s="128" t="s">
        <v>137</v>
      </c>
      <c r="I112" s="129"/>
      <c r="J112" s="130">
        <f>BK112</f>
        <v>2992219.39</v>
      </c>
      <c r="L112" s="126"/>
      <c r="M112" s="131"/>
      <c r="N112" s="132"/>
      <c r="O112" s="132"/>
      <c r="P112" s="133">
        <f>P113+P164+P169+P233+P271+P648+P714+P721</f>
        <v>0</v>
      </c>
      <c r="Q112" s="132"/>
      <c r="R112" s="133">
        <f>R113+R164+R169+R233+R271+R648+R714+R721</f>
        <v>161.91674890000002</v>
      </c>
      <c r="S112" s="132"/>
      <c r="T112" s="134">
        <f>T113+T164+T169+T233+T271+T648+T714+T721</f>
        <v>31.981104000000002</v>
      </c>
      <c r="AR112" s="127" t="s">
        <v>14</v>
      </c>
      <c r="AT112" s="135" t="s">
        <v>71</v>
      </c>
      <c r="AU112" s="135" t="s">
        <v>72</v>
      </c>
      <c r="AY112" s="127" t="s">
        <v>138</v>
      </c>
      <c r="BK112" s="136">
        <f>BK113+BK164+BK169+BK233+BK271+BK648+BK714+BK721</f>
        <v>2992219.39</v>
      </c>
    </row>
    <row r="113" spans="2:65" s="125" customFormat="1" ht="22.9" customHeight="1">
      <c r="B113" s="126"/>
      <c r="D113" s="127" t="s">
        <v>71</v>
      </c>
      <c r="E113" s="137" t="s">
        <v>14</v>
      </c>
      <c r="F113" s="137" t="s">
        <v>139</v>
      </c>
      <c r="I113" s="129"/>
      <c r="J113" s="138">
        <f>BK113</f>
        <v>407775.5</v>
      </c>
      <c r="L113" s="126"/>
      <c r="M113" s="131"/>
      <c r="N113" s="132"/>
      <c r="O113" s="132"/>
      <c r="P113" s="133">
        <f>SUM(P114:P163)</f>
        <v>0</v>
      </c>
      <c r="Q113" s="132"/>
      <c r="R113" s="133">
        <f>SUM(R114:R163)</f>
        <v>0.11720224999999999</v>
      </c>
      <c r="S113" s="132"/>
      <c r="T113" s="134">
        <f>SUM(T114:T163)</f>
        <v>6.4799999999999995</v>
      </c>
      <c r="AR113" s="127" t="s">
        <v>14</v>
      </c>
      <c r="AT113" s="135" t="s">
        <v>71</v>
      </c>
      <c r="AU113" s="135" t="s">
        <v>14</v>
      </c>
      <c r="AY113" s="127" t="s">
        <v>138</v>
      </c>
      <c r="BK113" s="136">
        <f>SUM(BK114:BK163)</f>
        <v>407775.5</v>
      </c>
    </row>
    <row r="114" spans="2:65" s="16" customFormat="1" ht="48" customHeight="1">
      <c r="B114" s="139"/>
      <c r="C114" s="140" t="s">
        <v>14</v>
      </c>
      <c r="D114" s="140" t="s">
        <v>140</v>
      </c>
      <c r="E114" s="141" t="s">
        <v>141</v>
      </c>
      <c r="F114" s="142" t="s">
        <v>142</v>
      </c>
      <c r="G114" s="143" t="s">
        <v>143</v>
      </c>
      <c r="H114" s="144">
        <v>68.400000000000006</v>
      </c>
      <c r="I114" s="145">
        <v>350</v>
      </c>
      <c r="J114" s="146">
        <f>ROUND(I114*H114,2)</f>
        <v>23940</v>
      </c>
      <c r="K114" s="142" t="s">
        <v>144</v>
      </c>
      <c r="L114" s="17"/>
      <c r="M114" s="147"/>
      <c r="N114" s="148" t="s">
        <v>43</v>
      </c>
      <c r="O114" s="38"/>
      <c r="P114" s="149">
        <f>O114*H114</f>
        <v>0</v>
      </c>
      <c r="Q114" s="149">
        <v>0</v>
      </c>
      <c r="R114" s="149">
        <f>Q114*H114</f>
        <v>0</v>
      </c>
      <c r="S114" s="149">
        <v>0</v>
      </c>
      <c r="T114" s="150">
        <f>S114*H114</f>
        <v>0</v>
      </c>
      <c r="AR114" s="151" t="s">
        <v>145</v>
      </c>
      <c r="AT114" s="151" t="s">
        <v>140</v>
      </c>
      <c r="AU114" s="151" t="s">
        <v>79</v>
      </c>
      <c r="AY114" s="2" t="s">
        <v>138</v>
      </c>
      <c r="BE114" s="152">
        <f>IF(N114="základní",J114,0)</f>
        <v>23940</v>
      </c>
      <c r="BF114" s="152">
        <f>IF(N114="snížená",J114,0)</f>
        <v>0</v>
      </c>
      <c r="BG114" s="152">
        <f>IF(N114="zákl. přenesená",J114,0)</f>
        <v>0</v>
      </c>
      <c r="BH114" s="152">
        <f>IF(N114="sníž. přenesená",J114,0)</f>
        <v>0</v>
      </c>
      <c r="BI114" s="152">
        <f>IF(N114="nulová",J114,0)</f>
        <v>0</v>
      </c>
      <c r="BJ114" s="2" t="s">
        <v>14</v>
      </c>
      <c r="BK114" s="152">
        <f>ROUND(I114*H114,2)</f>
        <v>23940</v>
      </c>
      <c r="BL114" s="2" t="s">
        <v>145</v>
      </c>
      <c r="BM114" s="151" t="s">
        <v>146</v>
      </c>
    </row>
    <row r="115" spans="2:65" s="153" customFormat="1">
      <c r="B115" s="154"/>
      <c r="D115" s="155" t="s">
        <v>147</v>
      </c>
      <c r="E115" s="156"/>
      <c r="F115" s="157" t="s">
        <v>148</v>
      </c>
      <c r="H115" s="156"/>
      <c r="I115" s="158"/>
      <c r="L115" s="154"/>
      <c r="M115" s="159"/>
      <c r="N115" s="160"/>
      <c r="O115" s="160"/>
      <c r="P115" s="160"/>
      <c r="Q115" s="160"/>
      <c r="R115" s="160"/>
      <c r="S115" s="160"/>
      <c r="T115" s="161"/>
      <c r="AT115" s="156" t="s">
        <v>147</v>
      </c>
      <c r="AU115" s="156" t="s">
        <v>79</v>
      </c>
      <c r="AV115" s="153" t="s">
        <v>14</v>
      </c>
      <c r="AW115" s="153" t="s">
        <v>34</v>
      </c>
      <c r="AX115" s="153" t="s">
        <v>72</v>
      </c>
      <c r="AY115" s="156" t="s">
        <v>138</v>
      </c>
    </row>
    <row r="116" spans="2:65" s="162" customFormat="1">
      <c r="B116" s="163"/>
      <c r="D116" s="155" t="s">
        <v>147</v>
      </c>
      <c r="E116" s="164"/>
      <c r="F116" s="165" t="s">
        <v>149</v>
      </c>
      <c r="H116" s="166">
        <v>42</v>
      </c>
      <c r="I116" s="167"/>
      <c r="L116" s="163"/>
      <c r="M116" s="168"/>
      <c r="N116" s="169"/>
      <c r="O116" s="169"/>
      <c r="P116" s="169"/>
      <c r="Q116" s="169"/>
      <c r="R116" s="169"/>
      <c r="S116" s="169"/>
      <c r="T116" s="170"/>
      <c r="AT116" s="164" t="s">
        <v>147</v>
      </c>
      <c r="AU116" s="164" t="s">
        <v>79</v>
      </c>
      <c r="AV116" s="162" t="s">
        <v>79</v>
      </c>
      <c r="AW116" s="162" t="s">
        <v>34</v>
      </c>
      <c r="AX116" s="162" t="s">
        <v>72</v>
      </c>
      <c r="AY116" s="164" t="s">
        <v>138</v>
      </c>
    </row>
    <row r="117" spans="2:65" s="153" customFormat="1">
      <c r="B117" s="154"/>
      <c r="D117" s="155" t="s">
        <v>147</v>
      </c>
      <c r="E117" s="156"/>
      <c r="F117" s="157" t="s">
        <v>150</v>
      </c>
      <c r="H117" s="156"/>
      <c r="I117" s="158"/>
      <c r="L117" s="154"/>
      <c r="M117" s="159"/>
      <c r="N117" s="160"/>
      <c r="O117" s="160"/>
      <c r="P117" s="160"/>
      <c r="Q117" s="160"/>
      <c r="R117" s="160"/>
      <c r="S117" s="160"/>
      <c r="T117" s="161"/>
      <c r="AT117" s="156" t="s">
        <v>147</v>
      </c>
      <c r="AU117" s="156" t="s">
        <v>79</v>
      </c>
      <c r="AV117" s="153" t="s">
        <v>14</v>
      </c>
      <c r="AW117" s="153" t="s">
        <v>34</v>
      </c>
      <c r="AX117" s="153" t="s">
        <v>72</v>
      </c>
      <c r="AY117" s="156" t="s">
        <v>138</v>
      </c>
    </row>
    <row r="118" spans="2:65" s="162" customFormat="1">
      <c r="B118" s="163"/>
      <c r="D118" s="155" t="s">
        <v>147</v>
      </c>
      <c r="E118" s="164"/>
      <c r="F118" s="165" t="s">
        <v>151</v>
      </c>
      <c r="H118" s="166">
        <v>26.4</v>
      </c>
      <c r="I118" s="167"/>
      <c r="L118" s="163"/>
      <c r="M118" s="168"/>
      <c r="N118" s="169"/>
      <c r="O118" s="169"/>
      <c r="P118" s="169"/>
      <c r="Q118" s="169"/>
      <c r="R118" s="169"/>
      <c r="S118" s="169"/>
      <c r="T118" s="170"/>
      <c r="AT118" s="164" t="s">
        <v>147</v>
      </c>
      <c r="AU118" s="164" t="s">
        <v>79</v>
      </c>
      <c r="AV118" s="162" t="s">
        <v>79</v>
      </c>
      <c r="AW118" s="162" t="s">
        <v>34</v>
      </c>
      <c r="AX118" s="162" t="s">
        <v>72</v>
      </c>
      <c r="AY118" s="164" t="s">
        <v>138</v>
      </c>
    </row>
    <row r="119" spans="2:65" s="171" customFormat="1">
      <c r="B119" s="172"/>
      <c r="D119" s="155" t="s">
        <v>147</v>
      </c>
      <c r="E119" s="173"/>
      <c r="F119" s="174" t="s">
        <v>152</v>
      </c>
      <c r="H119" s="175">
        <v>68.400000000000006</v>
      </c>
      <c r="I119" s="176"/>
      <c r="L119" s="172"/>
      <c r="M119" s="177"/>
      <c r="N119" s="178"/>
      <c r="O119" s="178"/>
      <c r="P119" s="178"/>
      <c r="Q119" s="178"/>
      <c r="R119" s="178"/>
      <c r="S119" s="178"/>
      <c r="T119" s="179"/>
      <c r="AT119" s="173" t="s">
        <v>147</v>
      </c>
      <c r="AU119" s="173" t="s">
        <v>79</v>
      </c>
      <c r="AV119" s="171" t="s">
        <v>145</v>
      </c>
      <c r="AW119" s="171" t="s">
        <v>34</v>
      </c>
      <c r="AX119" s="171" t="s">
        <v>14</v>
      </c>
      <c r="AY119" s="173" t="s">
        <v>138</v>
      </c>
    </row>
    <row r="120" spans="2:65" s="16" customFormat="1" ht="48" customHeight="1">
      <c r="B120" s="139"/>
      <c r="C120" s="140" t="s">
        <v>79</v>
      </c>
      <c r="D120" s="140" t="s">
        <v>140</v>
      </c>
      <c r="E120" s="141" t="s">
        <v>153</v>
      </c>
      <c r="F120" s="142" t="s">
        <v>154</v>
      </c>
      <c r="G120" s="143" t="s">
        <v>143</v>
      </c>
      <c r="H120" s="144">
        <v>68.400000000000006</v>
      </c>
      <c r="I120" s="145">
        <v>350</v>
      </c>
      <c r="J120" s="146">
        <f>ROUND(I120*H120,2)</f>
        <v>23940</v>
      </c>
      <c r="K120" s="142" t="s">
        <v>144</v>
      </c>
      <c r="L120" s="17"/>
      <c r="M120" s="147"/>
      <c r="N120" s="148" t="s">
        <v>43</v>
      </c>
      <c r="O120" s="38"/>
      <c r="P120" s="149">
        <f>O120*H120</f>
        <v>0</v>
      </c>
      <c r="Q120" s="149">
        <v>0</v>
      </c>
      <c r="R120" s="149">
        <f>Q120*H120</f>
        <v>0</v>
      </c>
      <c r="S120" s="149">
        <v>0</v>
      </c>
      <c r="T120" s="150">
        <f>S120*H120</f>
        <v>0</v>
      </c>
      <c r="AR120" s="151" t="s">
        <v>145</v>
      </c>
      <c r="AT120" s="151" t="s">
        <v>140</v>
      </c>
      <c r="AU120" s="151" t="s">
        <v>79</v>
      </c>
      <c r="AY120" s="2" t="s">
        <v>138</v>
      </c>
      <c r="BE120" s="152">
        <f>IF(N120="základní",J120,0)</f>
        <v>23940</v>
      </c>
      <c r="BF120" s="152">
        <f>IF(N120="snížená",J120,0)</f>
        <v>0</v>
      </c>
      <c r="BG120" s="152">
        <f>IF(N120="zákl. přenesená",J120,0)</f>
        <v>0</v>
      </c>
      <c r="BH120" s="152">
        <f>IF(N120="sníž. přenesená",J120,0)</f>
        <v>0</v>
      </c>
      <c r="BI120" s="152">
        <f>IF(N120="nulová",J120,0)</f>
        <v>0</v>
      </c>
      <c r="BJ120" s="2" t="s">
        <v>14</v>
      </c>
      <c r="BK120" s="152">
        <f>ROUND(I120*H120,2)</f>
        <v>23940</v>
      </c>
      <c r="BL120" s="2" t="s">
        <v>145</v>
      </c>
      <c r="BM120" s="151" t="s">
        <v>155</v>
      </c>
    </row>
    <row r="121" spans="2:65" s="16" customFormat="1" ht="16.5" customHeight="1">
      <c r="B121" s="139"/>
      <c r="C121" s="140" t="s">
        <v>156</v>
      </c>
      <c r="D121" s="140" t="s">
        <v>140</v>
      </c>
      <c r="E121" s="141" t="s">
        <v>157</v>
      </c>
      <c r="F121" s="142" t="s">
        <v>158</v>
      </c>
      <c r="G121" s="143" t="s">
        <v>159</v>
      </c>
      <c r="H121" s="144">
        <v>18</v>
      </c>
      <c r="I121" s="145">
        <v>865</v>
      </c>
      <c r="J121" s="146">
        <f>ROUND(I121*H121,2)</f>
        <v>15570</v>
      </c>
      <c r="K121" s="142"/>
      <c r="L121" s="17"/>
      <c r="M121" s="147"/>
      <c r="N121" s="148" t="s">
        <v>43</v>
      </c>
      <c r="O121" s="38"/>
      <c r="P121" s="149">
        <f>O121*H121</f>
        <v>0</v>
      </c>
      <c r="Q121" s="149">
        <v>0</v>
      </c>
      <c r="R121" s="149">
        <f>Q121*H121</f>
        <v>0</v>
      </c>
      <c r="S121" s="149">
        <v>0.36</v>
      </c>
      <c r="T121" s="150">
        <f>S121*H121</f>
        <v>6.4799999999999995</v>
      </c>
      <c r="AR121" s="151" t="s">
        <v>145</v>
      </c>
      <c r="AT121" s="151" t="s">
        <v>140</v>
      </c>
      <c r="AU121" s="151" t="s">
        <v>79</v>
      </c>
      <c r="AY121" s="2" t="s">
        <v>138</v>
      </c>
      <c r="BE121" s="152">
        <f>IF(N121="základní",J121,0)</f>
        <v>15570</v>
      </c>
      <c r="BF121" s="152">
        <f>IF(N121="snížená",J121,0)</f>
        <v>0</v>
      </c>
      <c r="BG121" s="152">
        <f>IF(N121="zákl. přenesená",J121,0)</f>
        <v>0</v>
      </c>
      <c r="BH121" s="152">
        <f>IF(N121="sníž. přenesená",J121,0)</f>
        <v>0</v>
      </c>
      <c r="BI121" s="152">
        <f>IF(N121="nulová",J121,0)</f>
        <v>0</v>
      </c>
      <c r="BJ121" s="2" t="s">
        <v>14</v>
      </c>
      <c r="BK121" s="152">
        <f>ROUND(I121*H121,2)</f>
        <v>15570</v>
      </c>
      <c r="BL121" s="2" t="s">
        <v>145</v>
      </c>
      <c r="BM121" s="151" t="s">
        <v>160</v>
      </c>
    </row>
    <row r="122" spans="2:65" s="153" customFormat="1">
      <c r="B122" s="154"/>
      <c r="D122" s="155" t="s">
        <v>147</v>
      </c>
      <c r="E122" s="156"/>
      <c r="F122" s="157" t="s">
        <v>161</v>
      </c>
      <c r="H122" s="156"/>
      <c r="I122" s="158"/>
      <c r="L122" s="154"/>
      <c r="M122" s="159"/>
      <c r="N122" s="160"/>
      <c r="O122" s="160"/>
      <c r="P122" s="160"/>
      <c r="Q122" s="160"/>
      <c r="R122" s="160"/>
      <c r="S122" s="160"/>
      <c r="T122" s="161"/>
      <c r="AT122" s="156" t="s">
        <v>147</v>
      </c>
      <c r="AU122" s="156" t="s">
        <v>79</v>
      </c>
      <c r="AV122" s="153" t="s">
        <v>14</v>
      </c>
      <c r="AW122" s="153" t="s">
        <v>34</v>
      </c>
      <c r="AX122" s="153" t="s">
        <v>72</v>
      </c>
      <c r="AY122" s="156" t="s">
        <v>138</v>
      </c>
    </row>
    <row r="123" spans="2:65" s="162" customFormat="1">
      <c r="B123" s="163"/>
      <c r="D123" s="155" t="s">
        <v>147</v>
      </c>
      <c r="E123" s="164"/>
      <c r="F123" s="165" t="s">
        <v>162</v>
      </c>
      <c r="H123" s="166">
        <v>18</v>
      </c>
      <c r="I123" s="167"/>
      <c r="L123" s="163"/>
      <c r="M123" s="168"/>
      <c r="N123" s="169"/>
      <c r="O123" s="169"/>
      <c r="P123" s="169"/>
      <c r="Q123" s="169"/>
      <c r="R123" s="169"/>
      <c r="S123" s="169"/>
      <c r="T123" s="170"/>
      <c r="AT123" s="164" t="s">
        <v>147</v>
      </c>
      <c r="AU123" s="164" t="s">
        <v>79</v>
      </c>
      <c r="AV123" s="162" t="s">
        <v>79</v>
      </c>
      <c r="AW123" s="162" t="s">
        <v>34</v>
      </c>
      <c r="AX123" s="162" t="s">
        <v>14</v>
      </c>
      <c r="AY123" s="164" t="s">
        <v>138</v>
      </c>
    </row>
    <row r="124" spans="2:65" s="16" customFormat="1" ht="48" customHeight="1">
      <c r="B124" s="139"/>
      <c r="C124" s="140" t="s">
        <v>145</v>
      </c>
      <c r="D124" s="140" t="s">
        <v>140</v>
      </c>
      <c r="E124" s="141" t="s">
        <v>163</v>
      </c>
      <c r="F124" s="142" t="s">
        <v>164</v>
      </c>
      <c r="G124" s="143" t="s">
        <v>143</v>
      </c>
      <c r="H124" s="144">
        <v>10.050000000000001</v>
      </c>
      <c r="I124" s="145">
        <v>715</v>
      </c>
      <c r="J124" s="146">
        <f>ROUND(I124*H124,2)</f>
        <v>7185.75</v>
      </c>
      <c r="K124" s="142" t="s">
        <v>144</v>
      </c>
      <c r="L124" s="17"/>
      <c r="M124" s="147"/>
      <c r="N124" s="148" t="s">
        <v>43</v>
      </c>
      <c r="O124" s="38"/>
      <c r="P124" s="149">
        <f>O124*H124</f>
        <v>0</v>
      </c>
      <c r="Q124" s="149">
        <v>0</v>
      </c>
      <c r="R124" s="149">
        <f>Q124*H124</f>
        <v>0</v>
      </c>
      <c r="S124" s="149">
        <v>0</v>
      </c>
      <c r="T124" s="150">
        <f>S124*H124</f>
        <v>0</v>
      </c>
      <c r="AR124" s="151" t="s">
        <v>145</v>
      </c>
      <c r="AT124" s="151" t="s">
        <v>140</v>
      </c>
      <c r="AU124" s="151" t="s">
        <v>79</v>
      </c>
      <c r="AY124" s="2" t="s">
        <v>138</v>
      </c>
      <c r="BE124" s="152">
        <f>IF(N124="základní",J124,0)</f>
        <v>7185.75</v>
      </c>
      <c r="BF124" s="152">
        <f>IF(N124="snížená",J124,0)</f>
        <v>0</v>
      </c>
      <c r="BG124" s="152">
        <f>IF(N124="zákl. přenesená",J124,0)</f>
        <v>0</v>
      </c>
      <c r="BH124" s="152">
        <f>IF(N124="sníž. přenesená",J124,0)</f>
        <v>0</v>
      </c>
      <c r="BI124" s="152">
        <f>IF(N124="nulová",J124,0)</f>
        <v>0</v>
      </c>
      <c r="BJ124" s="2" t="s">
        <v>14</v>
      </c>
      <c r="BK124" s="152">
        <f>ROUND(I124*H124,2)</f>
        <v>7185.75</v>
      </c>
      <c r="BL124" s="2" t="s">
        <v>145</v>
      </c>
      <c r="BM124" s="151" t="s">
        <v>165</v>
      </c>
    </row>
    <row r="125" spans="2:65" s="153" customFormat="1">
      <c r="B125" s="154"/>
      <c r="D125" s="155" t="s">
        <v>147</v>
      </c>
      <c r="E125" s="156"/>
      <c r="F125" s="157" t="s">
        <v>166</v>
      </c>
      <c r="H125" s="156"/>
      <c r="I125" s="158"/>
      <c r="L125" s="154"/>
      <c r="M125" s="159"/>
      <c r="N125" s="160"/>
      <c r="O125" s="160"/>
      <c r="P125" s="160"/>
      <c r="Q125" s="160"/>
      <c r="R125" s="160"/>
      <c r="S125" s="160"/>
      <c r="T125" s="161"/>
      <c r="AT125" s="156" t="s">
        <v>147</v>
      </c>
      <c r="AU125" s="156" t="s">
        <v>79</v>
      </c>
      <c r="AV125" s="153" t="s">
        <v>14</v>
      </c>
      <c r="AW125" s="153" t="s">
        <v>34</v>
      </c>
      <c r="AX125" s="153" t="s">
        <v>72</v>
      </c>
      <c r="AY125" s="156" t="s">
        <v>138</v>
      </c>
    </row>
    <row r="126" spans="2:65" s="162" customFormat="1">
      <c r="B126" s="163"/>
      <c r="D126" s="155" t="s">
        <v>147</v>
      </c>
      <c r="E126" s="164"/>
      <c r="F126" s="165" t="s">
        <v>167</v>
      </c>
      <c r="H126" s="166">
        <v>10.050000000000001</v>
      </c>
      <c r="I126" s="167"/>
      <c r="L126" s="163"/>
      <c r="M126" s="168"/>
      <c r="N126" s="169"/>
      <c r="O126" s="169"/>
      <c r="P126" s="169"/>
      <c r="Q126" s="169"/>
      <c r="R126" s="169"/>
      <c r="S126" s="169"/>
      <c r="T126" s="170"/>
      <c r="AT126" s="164" t="s">
        <v>147</v>
      </c>
      <c r="AU126" s="164" t="s">
        <v>79</v>
      </c>
      <c r="AV126" s="162" t="s">
        <v>79</v>
      </c>
      <c r="AW126" s="162" t="s">
        <v>34</v>
      </c>
      <c r="AX126" s="162" t="s">
        <v>14</v>
      </c>
      <c r="AY126" s="164" t="s">
        <v>138</v>
      </c>
    </row>
    <row r="127" spans="2:65" s="16" customFormat="1" ht="48" customHeight="1">
      <c r="B127" s="139"/>
      <c r="C127" s="140" t="s">
        <v>168</v>
      </c>
      <c r="D127" s="140" t="s">
        <v>140</v>
      </c>
      <c r="E127" s="141" t="s">
        <v>169</v>
      </c>
      <c r="F127" s="142" t="s">
        <v>170</v>
      </c>
      <c r="G127" s="143" t="s">
        <v>143</v>
      </c>
      <c r="H127" s="144">
        <v>10.050000000000001</v>
      </c>
      <c r="I127" s="145">
        <v>715</v>
      </c>
      <c r="J127" s="146">
        <f>ROUND(I127*H127,2)</f>
        <v>7185.75</v>
      </c>
      <c r="K127" s="142" t="s">
        <v>144</v>
      </c>
      <c r="L127" s="17"/>
      <c r="M127" s="147"/>
      <c r="N127" s="148" t="s">
        <v>43</v>
      </c>
      <c r="O127" s="38"/>
      <c r="P127" s="149">
        <f>O127*H127</f>
        <v>0</v>
      </c>
      <c r="Q127" s="149">
        <v>0</v>
      </c>
      <c r="R127" s="149">
        <f>Q127*H127</f>
        <v>0</v>
      </c>
      <c r="S127" s="149">
        <v>0</v>
      </c>
      <c r="T127" s="150">
        <f>S127*H127</f>
        <v>0</v>
      </c>
      <c r="AR127" s="151" t="s">
        <v>145</v>
      </c>
      <c r="AT127" s="151" t="s">
        <v>140</v>
      </c>
      <c r="AU127" s="151" t="s">
        <v>79</v>
      </c>
      <c r="AY127" s="2" t="s">
        <v>138</v>
      </c>
      <c r="BE127" s="152">
        <f>IF(N127="základní",J127,0)</f>
        <v>7185.75</v>
      </c>
      <c r="BF127" s="152">
        <f>IF(N127="snížená",J127,0)</f>
        <v>0</v>
      </c>
      <c r="BG127" s="152">
        <f>IF(N127="zákl. přenesená",J127,0)</f>
        <v>0</v>
      </c>
      <c r="BH127" s="152">
        <f>IF(N127="sníž. přenesená",J127,0)</f>
        <v>0</v>
      </c>
      <c r="BI127" s="152">
        <f>IF(N127="nulová",J127,0)</f>
        <v>0</v>
      </c>
      <c r="BJ127" s="2" t="s">
        <v>14</v>
      </c>
      <c r="BK127" s="152">
        <f>ROUND(I127*H127,2)</f>
        <v>7185.75</v>
      </c>
      <c r="BL127" s="2" t="s">
        <v>145</v>
      </c>
      <c r="BM127" s="151" t="s">
        <v>171</v>
      </c>
    </row>
    <row r="128" spans="2:65" s="16" customFormat="1" ht="48" customHeight="1">
      <c r="B128" s="139"/>
      <c r="C128" s="140" t="s">
        <v>172</v>
      </c>
      <c r="D128" s="140" t="s">
        <v>140</v>
      </c>
      <c r="E128" s="141" t="s">
        <v>173</v>
      </c>
      <c r="F128" s="142" t="s">
        <v>174</v>
      </c>
      <c r="G128" s="143" t="s">
        <v>143</v>
      </c>
      <c r="H128" s="144">
        <v>100.75</v>
      </c>
      <c r="I128" s="145">
        <v>350</v>
      </c>
      <c r="J128" s="146">
        <f>ROUND(I128*H128,2)</f>
        <v>35262.5</v>
      </c>
      <c r="K128" s="142" t="s">
        <v>144</v>
      </c>
      <c r="L128" s="17"/>
      <c r="M128" s="147"/>
      <c r="N128" s="148" t="s">
        <v>43</v>
      </c>
      <c r="O128" s="38"/>
      <c r="P128" s="149">
        <f>O128*H128</f>
        <v>0</v>
      </c>
      <c r="Q128" s="149">
        <v>0</v>
      </c>
      <c r="R128" s="149">
        <f>Q128*H128</f>
        <v>0</v>
      </c>
      <c r="S128" s="149">
        <v>0</v>
      </c>
      <c r="T128" s="150">
        <f>S128*H128</f>
        <v>0</v>
      </c>
      <c r="AR128" s="151" t="s">
        <v>145</v>
      </c>
      <c r="AT128" s="151" t="s">
        <v>140</v>
      </c>
      <c r="AU128" s="151" t="s">
        <v>79</v>
      </c>
      <c r="AY128" s="2" t="s">
        <v>138</v>
      </c>
      <c r="BE128" s="152">
        <f>IF(N128="základní",J128,0)</f>
        <v>35262.5</v>
      </c>
      <c r="BF128" s="152">
        <f>IF(N128="snížená",J128,0)</f>
        <v>0</v>
      </c>
      <c r="BG128" s="152">
        <f>IF(N128="zákl. přenesená",J128,0)</f>
        <v>0</v>
      </c>
      <c r="BH128" s="152">
        <f>IF(N128="sníž. přenesená",J128,0)</f>
        <v>0</v>
      </c>
      <c r="BI128" s="152">
        <f>IF(N128="nulová",J128,0)</f>
        <v>0</v>
      </c>
      <c r="BJ128" s="2" t="s">
        <v>14</v>
      </c>
      <c r="BK128" s="152">
        <f>ROUND(I128*H128,2)</f>
        <v>35262.5</v>
      </c>
      <c r="BL128" s="2" t="s">
        <v>145</v>
      </c>
      <c r="BM128" s="151" t="s">
        <v>175</v>
      </c>
    </row>
    <row r="129" spans="2:65" s="153" customFormat="1">
      <c r="B129" s="154"/>
      <c r="D129" s="155" t="s">
        <v>147</v>
      </c>
      <c r="E129" s="156"/>
      <c r="F129" s="157" t="s">
        <v>176</v>
      </c>
      <c r="H129" s="156"/>
      <c r="I129" s="158"/>
      <c r="L129" s="154"/>
      <c r="M129" s="159"/>
      <c r="N129" s="160"/>
      <c r="O129" s="160"/>
      <c r="P129" s="160"/>
      <c r="Q129" s="160"/>
      <c r="R129" s="160"/>
      <c r="S129" s="160"/>
      <c r="T129" s="161"/>
      <c r="AT129" s="156" t="s">
        <v>147</v>
      </c>
      <c r="AU129" s="156" t="s">
        <v>79</v>
      </c>
      <c r="AV129" s="153" t="s">
        <v>14</v>
      </c>
      <c r="AW129" s="153" t="s">
        <v>34</v>
      </c>
      <c r="AX129" s="153" t="s">
        <v>72</v>
      </c>
      <c r="AY129" s="156" t="s">
        <v>138</v>
      </c>
    </row>
    <row r="130" spans="2:65" s="162" customFormat="1">
      <c r="B130" s="163"/>
      <c r="D130" s="155" t="s">
        <v>147</v>
      </c>
      <c r="E130" s="164"/>
      <c r="F130" s="165" t="s">
        <v>177</v>
      </c>
      <c r="H130" s="166">
        <v>78.45</v>
      </c>
      <c r="I130" s="167"/>
      <c r="L130" s="163"/>
      <c r="M130" s="168"/>
      <c r="N130" s="169"/>
      <c r="O130" s="169"/>
      <c r="P130" s="169"/>
      <c r="Q130" s="169"/>
      <c r="R130" s="169"/>
      <c r="S130" s="169"/>
      <c r="T130" s="170"/>
      <c r="AT130" s="164" t="s">
        <v>147</v>
      </c>
      <c r="AU130" s="164" t="s">
        <v>79</v>
      </c>
      <c r="AV130" s="162" t="s">
        <v>79</v>
      </c>
      <c r="AW130" s="162" t="s">
        <v>34</v>
      </c>
      <c r="AX130" s="162" t="s">
        <v>72</v>
      </c>
      <c r="AY130" s="164" t="s">
        <v>138</v>
      </c>
    </row>
    <row r="131" spans="2:65" s="153" customFormat="1">
      <c r="B131" s="154"/>
      <c r="D131" s="155" t="s">
        <v>147</v>
      </c>
      <c r="E131" s="156"/>
      <c r="F131" s="157" t="s">
        <v>178</v>
      </c>
      <c r="H131" s="156"/>
      <c r="I131" s="158"/>
      <c r="L131" s="154"/>
      <c r="M131" s="159"/>
      <c r="N131" s="160"/>
      <c r="O131" s="160"/>
      <c r="P131" s="160"/>
      <c r="Q131" s="160"/>
      <c r="R131" s="160"/>
      <c r="S131" s="160"/>
      <c r="T131" s="161"/>
      <c r="AT131" s="156" t="s">
        <v>147</v>
      </c>
      <c r="AU131" s="156" t="s">
        <v>79</v>
      </c>
      <c r="AV131" s="153" t="s">
        <v>14</v>
      </c>
      <c r="AW131" s="153" t="s">
        <v>34</v>
      </c>
      <c r="AX131" s="153" t="s">
        <v>72</v>
      </c>
      <c r="AY131" s="156" t="s">
        <v>138</v>
      </c>
    </row>
    <row r="132" spans="2:65" s="162" customFormat="1">
      <c r="B132" s="163"/>
      <c r="D132" s="155" t="s">
        <v>147</v>
      </c>
      <c r="E132" s="164"/>
      <c r="F132" s="165" t="s">
        <v>179</v>
      </c>
      <c r="H132" s="166">
        <v>22.3</v>
      </c>
      <c r="I132" s="167"/>
      <c r="L132" s="163"/>
      <c r="M132" s="168"/>
      <c r="N132" s="169"/>
      <c r="O132" s="169"/>
      <c r="P132" s="169"/>
      <c r="Q132" s="169"/>
      <c r="R132" s="169"/>
      <c r="S132" s="169"/>
      <c r="T132" s="170"/>
      <c r="AT132" s="164" t="s">
        <v>147</v>
      </c>
      <c r="AU132" s="164" t="s">
        <v>79</v>
      </c>
      <c r="AV132" s="162" t="s">
        <v>79</v>
      </c>
      <c r="AW132" s="162" t="s">
        <v>34</v>
      </c>
      <c r="AX132" s="162" t="s">
        <v>72</v>
      </c>
      <c r="AY132" s="164" t="s">
        <v>138</v>
      </c>
    </row>
    <row r="133" spans="2:65" s="171" customFormat="1">
      <c r="B133" s="172"/>
      <c r="D133" s="155" t="s">
        <v>147</v>
      </c>
      <c r="E133" s="173"/>
      <c r="F133" s="174" t="s">
        <v>152</v>
      </c>
      <c r="H133" s="175">
        <v>100.75</v>
      </c>
      <c r="I133" s="176"/>
      <c r="L133" s="172"/>
      <c r="M133" s="177"/>
      <c r="N133" s="178"/>
      <c r="O133" s="178"/>
      <c r="P133" s="178"/>
      <c r="Q133" s="178"/>
      <c r="R133" s="178"/>
      <c r="S133" s="178"/>
      <c r="T133" s="179"/>
      <c r="AT133" s="173" t="s">
        <v>147</v>
      </c>
      <c r="AU133" s="173" t="s">
        <v>79</v>
      </c>
      <c r="AV133" s="171" t="s">
        <v>145</v>
      </c>
      <c r="AW133" s="171" t="s">
        <v>34</v>
      </c>
      <c r="AX133" s="171" t="s">
        <v>14</v>
      </c>
      <c r="AY133" s="173" t="s">
        <v>138</v>
      </c>
    </row>
    <row r="134" spans="2:65" s="16" customFormat="1" ht="60" customHeight="1">
      <c r="B134" s="139"/>
      <c r="C134" s="140" t="s">
        <v>180</v>
      </c>
      <c r="D134" s="140" t="s">
        <v>140</v>
      </c>
      <c r="E134" s="141" t="s">
        <v>181</v>
      </c>
      <c r="F134" s="142" t="s">
        <v>182</v>
      </c>
      <c r="G134" s="143" t="s">
        <v>143</v>
      </c>
      <c r="H134" s="144">
        <v>403</v>
      </c>
      <c r="I134" s="145">
        <v>250</v>
      </c>
      <c r="J134" s="146">
        <f>ROUND(I134*H134,2)</f>
        <v>100750</v>
      </c>
      <c r="K134" s="142" t="s">
        <v>183</v>
      </c>
      <c r="L134" s="17"/>
      <c r="M134" s="147"/>
      <c r="N134" s="148" t="s">
        <v>43</v>
      </c>
      <c r="O134" s="38"/>
      <c r="P134" s="149">
        <f>O134*H134</f>
        <v>0</v>
      </c>
      <c r="Q134" s="149">
        <v>0</v>
      </c>
      <c r="R134" s="149">
        <f>Q134*H134</f>
        <v>0</v>
      </c>
      <c r="S134" s="149">
        <v>0</v>
      </c>
      <c r="T134" s="150">
        <f>S134*H134</f>
        <v>0</v>
      </c>
      <c r="AR134" s="151" t="s">
        <v>145</v>
      </c>
      <c r="AT134" s="151" t="s">
        <v>140</v>
      </c>
      <c r="AU134" s="151" t="s">
        <v>79</v>
      </c>
      <c r="AY134" s="2" t="s">
        <v>138</v>
      </c>
      <c r="BE134" s="152">
        <f>IF(N134="základní",J134,0)</f>
        <v>100750</v>
      </c>
      <c r="BF134" s="152">
        <f>IF(N134="snížená",J134,0)</f>
        <v>0</v>
      </c>
      <c r="BG134" s="152">
        <f>IF(N134="zákl. přenesená",J134,0)</f>
        <v>0</v>
      </c>
      <c r="BH134" s="152">
        <f>IF(N134="sníž. přenesená",J134,0)</f>
        <v>0</v>
      </c>
      <c r="BI134" s="152">
        <f>IF(N134="nulová",J134,0)</f>
        <v>0</v>
      </c>
      <c r="BJ134" s="2" t="s">
        <v>14</v>
      </c>
      <c r="BK134" s="152">
        <f>ROUND(I134*H134,2)</f>
        <v>100750</v>
      </c>
      <c r="BL134" s="2" t="s">
        <v>145</v>
      </c>
      <c r="BM134" s="151" t="s">
        <v>184</v>
      </c>
    </row>
    <row r="135" spans="2:65" s="162" customFormat="1">
      <c r="B135" s="163"/>
      <c r="D135" s="155" t="s">
        <v>147</v>
      </c>
      <c r="F135" s="165" t="s">
        <v>185</v>
      </c>
      <c r="H135" s="166">
        <v>403</v>
      </c>
      <c r="I135" s="167"/>
      <c r="L135" s="163"/>
      <c r="M135" s="168"/>
      <c r="N135" s="169"/>
      <c r="O135" s="169"/>
      <c r="P135" s="169"/>
      <c r="Q135" s="169"/>
      <c r="R135" s="169"/>
      <c r="S135" s="169"/>
      <c r="T135" s="170"/>
      <c r="AT135" s="164" t="s">
        <v>147</v>
      </c>
      <c r="AU135" s="164" t="s">
        <v>79</v>
      </c>
      <c r="AV135" s="162" t="s">
        <v>79</v>
      </c>
      <c r="AW135" s="162" t="s">
        <v>3</v>
      </c>
      <c r="AX135" s="162" t="s">
        <v>14</v>
      </c>
      <c r="AY135" s="164" t="s">
        <v>138</v>
      </c>
    </row>
    <row r="136" spans="2:65" s="16" customFormat="1" ht="36" customHeight="1">
      <c r="B136" s="139"/>
      <c r="C136" s="140" t="s">
        <v>186</v>
      </c>
      <c r="D136" s="140" t="s">
        <v>140</v>
      </c>
      <c r="E136" s="141" t="s">
        <v>187</v>
      </c>
      <c r="F136" s="142" t="s">
        <v>188</v>
      </c>
      <c r="G136" s="143" t="s">
        <v>143</v>
      </c>
      <c r="H136" s="144">
        <v>78.45</v>
      </c>
      <c r="I136" s="145">
        <v>250</v>
      </c>
      <c r="J136" s="146">
        <f>ROUND(I136*H136,2)</f>
        <v>19612.5</v>
      </c>
      <c r="K136" s="142" t="s">
        <v>144</v>
      </c>
      <c r="L136" s="17"/>
      <c r="M136" s="147"/>
      <c r="N136" s="148" t="s">
        <v>43</v>
      </c>
      <c r="O136" s="38"/>
      <c r="P136" s="149">
        <f>O136*H136</f>
        <v>0</v>
      </c>
      <c r="Q136" s="149">
        <v>0</v>
      </c>
      <c r="R136" s="149">
        <f>Q136*H136</f>
        <v>0</v>
      </c>
      <c r="S136" s="149">
        <v>0</v>
      </c>
      <c r="T136" s="150">
        <f>S136*H136</f>
        <v>0</v>
      </c>
      <c r="AR136" s="151" t="s">
        <v>145</v>
      </c>
      <c r="AT136" s="151" t="s">
        <v>140</v>
      </c>
      <c r="AU136" s="151" t="s">
        <v>79</v>
      </c>
      <c r="AY136" s="2" t="s">
        <v>138</v>
      </c>
      <c r="BE136" s="152">
        <f>IF(N136="základní",J136,0)</f>
        <v>19612.5</v>
      </c>
      <c r="BF136" s="152">
        <f>IF(N136="snížená",J136,0)</f>
        <v>0</v>
      </c>
      <c r="BG136" s="152">
        <f>IF(N136="zákl. přenesená",J136,0)</f>
        <v>0</v>
      </c>
      <c r="BH136" s="152">
        <f>IF(N136="sníž. přenesená",J136,0)</f>
        <v>0</v>
      </c>
      <c r="BI136" s="152">
        <f>IF(N136="nulová",J136,0)</f>
        <v>0</v>
      </c>
      <c r="BJ136" s="2" t="s">
        <v>14</v>
      </c>
      <c r="BK136" s="152">
        <f>ROUND(I136*H136,2)</f>
        <v>19612.5</v>
      </c>
      <c r="BL136" s="2" t="s">
        <v>145</v>
      </c>
      <c r="BM136" s="151" t="s">
        <v>189</v>
      </c>
    </row>
    <row r="137" spans="2:65" s="153" customFormat="1">
      <c r="B137" s="154"/>
      <c r="D137" s="155" t="s">
        <v>147</v>
      </c>
      <c r="E137" s="156"/>
      <c r="F137" s="157" t="s">
        <v>190</v>
      </c>
      <c r="H137" s="156"/>
      <c r="I137" s="158"/>
      <c r="L137" s="154"/>
      <c r="M137" s="159"/>
      <c r="N137" s="160"/>
      <c r="O137" s="160"/>
      <c r="P137" s="160"/>
      <c r="Q137" s="160"/>
      <c r="R137" s="160"/>
      <c r="S137" s="160"/>
      <c r="T137" s="161"/>
      <c r="AT137" s="156" t="s">
        <v>147</v>
      </c>
      <c r="AU137" s="156" t="s">
        <v>79</v>
      </c>
      <c r="AV137" s="153" t="s">
        <v>14</v>
      </c>
      <c r="AW137" s="153" t="s">
        <v>34</v>
      </c>
      <c r="AX137" s="153" t="s">
        <v>72</v>
      </c>
      <c r="AY137" s="156" t="s">
        <v>138</v>
      </c>
    </row>
    <row r="138" spans="2:65" s="162" customFormat="1">
      <c r="B138" s="163"/>
      <c r="D138" s="155" t="s">
        <v>147</v>
      </c>
      <c r="E138" s="164"/>
      <c r="F138" s="165" t="s">
        <v>177</v>
      </c>
      <c r="H138" s="166">
        <v>78.45</v>
      </c>
      <c r="I138" s="167"/>
      <c r="L138" s="163"/>
      <c r="M138" s="168"/>
      <c r="N138" s="169"/>
      <c r="O138" s="169"/>
      <c r="P138" s="169"/>
      <c r="Q138" s="169"/>
      <c r="R138" s="169"/>
      <c r="S138" s="169"/>
      <c r="T138" s="170"/>
      <c r="AT138" s="164" t="s">
        <v>147</v>
      </c>
      <c r="AU138" s="164" t="s">
        <v>79</v>
      </c>
      <c r="AV138" s="162" t="s">
        <v>79</v>
      </c>
      <c r="AW138" s="162" t="s">
        <v>34</v>
      </c>
      <c r="AX138" s="162" t="s">
        <v>72</v>
      </c>
      <c r="AY138" s="164" t="s">
        <v>138</v>
      </c>
    </row>
    <row r="139" spans="2:65" s="171" customFormat="1">
      <c r="B139" s="172"/>
      <c r="D139" s="155" t="s">
        <v>147</v>
      </c>
      <c r="E139" s="173"/>
      <c r="F139" s="174" t="s">
        <v>152</v>
      </c>
      <c r="H139" s="175">
        <v>78.45</v>
      </c>
      <c r="I139" s="176"/>
      <c r="L139" s="172"/>
      <c r="M139" s="177"/>
      <c r="N139" s="178"/>
      <c r="O139" s="178"/>
      <c r="P139" s="178"/>
      <c r="Q139" s="178"/>
      <c r="R139" s="178"/>
      <c r="S139" s="178"/>
      <c r="T139" s="179"/>
      <c r="AT139" s="173" t="s">
        <v>147</v>
      </c>
      <c r="AU139" s="173" t="s">
        <v>79</v>
      </c>
      <c r="AV139" s="171" t="s">
        <v>145</v>
      </c>
      <c r="AW139" s="171" t="s">
        <v>34</v>
      </c>
      <c r="AX139" s="171" t="s">
        <v>14</v>
      </c>
      <c r="AY139" s="173" t="s">
        <v>138</v>
      </c>
    </row>
    <row r="140" spans="2:65" s="16" customFormat="1" ht="60" customHeight="1">
      <c r="B140" s="139"/>
      <c r="C140" s="140" t="s">
        <v>191</v>
      </c>
      <c r="D140" s="140" t="s">
        <v>140</v>
      </c>
      <c r="E140" s="141" t="s">
        <v>192</v>
      </c>
      <c r="F140" s="142" t="s">
        <v>193</v>
      </c>
      <c r="G140" s="143" t="s">
        <v>143</v>
      </c>
      <c r="H140" s="144">
        <v>56.15</v>
      </c>
      <c r="I140" s="145">
        <v>210</v>
      </c>
      <c r="J140" s="146">
        <f>ROUND(I140*H140,2)</f>
        <v>11791.5</v>
      </c>
      <c r="K140" s="142" t="s">
        <v>144</v>
      </c>
      <c r="L140" s="17"/>
      <c r="M140" s="147"/>
      <c r="N140" s="148" t="s">
        <v>43</v>
      </c>
      <c r="O140" s="38"/>
      <c r="P140" s="149">
        <f>O140*H140</f>
        <v>0</v>
      </c>
      <c r="Q140" s="149">
        <v>0</v>
      </c>
      <c r="R140" s="149">
        <f>Q140*H140</f>
        <v>0</v>
      </c>
      <c r="S140" s="149">
        <v>0</v>
      </c>
      <c r="T140" s="150">
        <f>S140*H140</f>
        <v>0</v>
      </c>
      <c r="AR140" s="151" t="s">
        <v>145</v>
      </c>
      <c r="AT140" s="151" t="s">
        <v>140</v>
      </c>
      <c r="AU140" s="151" t="s">
        <v>79</v>
      </c>
      <c r="AY140" s="2" t="s">
        <v>138</v>
      </c>
      <c r="BE140" s="152">
        <f>IF(N140="základní",J140,0)</f>
        <v>11791.5</v>
      </c>
      <c r="BF140" s="152">
        <f>IF(N140="snížená",J140,0)</f>
        <v>0</v>
      </c>
      <c r="BG140" s="152">
        <f>IF(N140="zákl. přenesená",J140,0)</f>
        <v>0</v>
      </c>
      <c r="BH140" s="152">
        <f>IF(N140="sníž. přenesená",J140,0)</f>
        <v>0</v>
      </c>
      <c r="BI140" s="152">
        <f>IF(N140="nulová",J140,0)</f>
        <v>0</v>
      </c>
      <c r="BJ140" s="2" t="s">
        <v>14</v>
      </c>
      <c r="BK140" s="152">
        <f>ROUND(I140*H140,2)</f>
        <v>11791.5</v>
      </c>
      <c r="BL140" s="2" t="s">
        <v>145</v>
      </c>
      <c r="BM140" s="151" t="s">
        <v>194</v>
      </c>
    </row>
    <row r="141" spans="2:65" s="153" customFormat="1">
      <c r="B141" s="154"/>
      <c r="D141" s="155" t="s">
        <v>147</v>
      </c>
      <c r="E141" s="156"/>
      <c r="F141" s="157" t="s">
        <v>195</v>
      </c>
      <c r="H141" s="156"/>
      <c r="I141" s="158"/>
      <c r="L141" s="154"/>
      <c r="M141" s="159"/>
      <c r="N141" s="160"/>
      <c r="O141" s="160"/>
      <c r="P141" s="160"/>
      <c r="Q141" s="160"/>
      <c r="R141" s="160"/>
      <c r="S141" s="160"/>
      <c r="T141" s="161"/>
      <c r="AT141" s="156" t="s">
        <v>147</v>
      </c>
      <c r="AU141" s="156" t="s">
        <v>79</v>
      </c>
      <c r="AV141" s="153" t="s">
        <v>14</v>
      </c>
      <c r="AW141" s="153" t="s">
        <v>34</v>
      </c>
      <c r="AX141" s="153" t="s">
        <v>72</v>
      </c>
      <c r="AY141" s="156" t="s">
        <v>138</v>
      </c>
    </row>
    <row r="142" spans="2:65" s="162" customFormat="1">
      <c r="B142" s="163"/>
      <c r="D142" s="155" t="s">
        <v>147</v>
      </c>
      <c r="E142" s="164"/>
      <c r="F142" s="165" t="s">
        <v>196</v>
      </c>
      <c r="H142" s="166">
        <v>56.15</v>
      </c>
      <c r="I142" s="167"/>
      <c r="L142" s="163"/>
      <c r="M142" s="168"/>
      <c r="N142" s="169"/>
      <c r="O142" s="169"/>
      <c r="P142" s="169"/>
      <c r="Q142" s="169"/>
      <c r="R142" s="169"/>
      <c r="S142" s="169"/>
      <c r="T142" s="170"/>
      <c r="AT142" s="164" t="s">
        <v>147</v>
      </c>
      <c r="AU142" s="164" t="s">
        <v>79</v>
      </c>
      <c r="AV142" s="162" t="s">
        <v>79</v>
      </c>
      <c r="AW142" s="162" t="s">
        <v>34</v>
      </c>
      <c r="AX142" s="162" t="s">
        <v>14</v>
      </c>
      <c r="AY142" s="164" t="s">
        <v>138</v>
      </c>
    </row>
    <row r="143" spans="2:65" s="16" customFormat="1" ht="60" customHeight="1">
      <c r="B143" s="139"/>
      <c r="C143" s="140" t="s">
        <v>197</v>
      </c>
      <c r="D143" s="140" t="s">
        <v>140</v>
      </c>
      <c r="E143" s="141" t="s">
        <v>198</v>
      </c>
      <c r="F143" s="142" t="s">
        <v>199</v>
      </c>
      <c r="G143" s="143" t="s">
        <v>143</v>
      </c>
      <c r="H143" s="144">
        <v>1123</v>
      </c>
      <c r="I143" s="145">
        <v>125</v>
      </c>
      <c r="J143" s="146">
        <f>ROUND(I143*H143,2)</f>
        <v>140375</v>
      </c>
      <c r="K143" s="142" t="s">
        <v>144</v>
      </c>
      <c r="L143" s="17"/>
      <c r="M143" s="147"/>
      <c r="N143" s="148" t="s">
        <v>43</v>
      </c>
      <c r="O143" s="38"/>
      <c r="P143" s="149">
        <f>O143*H143</f>
        <v>0</v>
      </c>
      <c r="Q143" s="149">
        <v>0</v>
      </c>
      <c r="R143" s="149">
        <f>Q143*H143</f>
        <v>0</v>
      </c>
      <c r="S143" s="149">
        <v>0</v>
      </c>
      <c r="T143" s="150">
        <f>S143*H143</f>
        <v>0</v>
      </c>
      <c r="AR143" s="151" t="s">
        <v>145</v>
      </c>
      <c r="AT143" s="151" t="s">
        <v>140</v>
      </c>
      <c r="AU143" s="151" t="s">
        <v>79</v>
      </c>
      <c r="AY143" s="2" t="s">
        <v>138</v>
      </c>
      <c r="BE143" s="152">
        <f>IF(N143="základní",J143,0)</f>
        <v>140375</v>
      </c>
      <c r="BF143" s="152">
        <f>IF(N143="snížená",J143,0)</f>
        <v>0</v>
      </c>
      <c r="BG143" s="152">
        <f>IF(N143="zákl. přenesená",J143,0)</f>
        <v>0</v>
      </c>
      <c r="BH143" s="152">
        <f>IF(N143="sníž. přenesená",J143,0)</f>
        <v>0</v>
      </c>
      <c r="BI143" s="152">
        <f>IF(N143="nulová",J143,0)</f>
        <v>0</v>
      </c>
      <c r="BJ143" s="2" t="s">
        <v>14</v>
      </c>
      <c r="BK143" s="152">
        <f>ROUND(I143*H143,2)</f>
        <v>140375</v>
      </c>
      <c r="BL143" s="2" t="s">
        <v>145</v>
      </c>
      <c r="BM143" s="151" t="s">
        <v>200</v>
      </c>
    </row>
    <row r="144" spans="2:65" s="162" customFormat="1">
      <c r="B144" s="163"/>
      <c r="D144" s="155" t="s">
        <v>147</v>
      </c>
      <c r="F144" s="165" t="s">
        <v>201</v>
      </c>
      <c r="H144" s="166">
        <v>1123</v>
      </c>
      <c r="I144" s="167"/>
      <c r="L144" s="163"/>
      <c r="M144" s="168"/>
      <c r="N144" s="169"/>
      <c r="O144" s="169"/>
      <c r="P144" s="169"/>
      <c r="Q144" s="169"/>
      <c r="R144" s="169"/>
      <c r="S144" s="169"/>
      <c r="T144" s="170"/>
      <c r="AT144" s="164" t="s">
        <v>147</v>
      </c>
      <c r="AU144" s="164" t="s">
        <v>79</v>
      </c>
      <c r="AV144" s="162" t="s">
        <v>79</v>
      </c>
      <c r="AW144" s="162" t="s">
        <v>3</v>
      </c>
      <c r="AX144" s="162" t="s">
        <v>14</v>
      </c>
      <c r="AY144" s="164" t="s">
        <v>138</v>
      </c>
    </row>
    <row r="145" spans="2:65" s="16" customFormat="1" ht="16.5" customHeight="1">
      <c r="B145" s="139"/>
      <c r="C145" s="140" t="s">
        <v>202</v>
      </c>
      <c r="D145" s="140" t="s">
        <v>140</v>
      </c>
      <c r="E145" s="141" t="s">
        <v>203</v>
      </c>
      <c r="F145" s="142" t="s">
        <v>204</v>
      </c>
      <c r="G145" s="143" t="s">
        <v>143</v>
      </c>
      <c r="H145" s="144">
        <v>56.15</v>
      </c>
      <c r="I145" s="145">
        <v>120</v>
      </c>
      <c r="J145" s="146">
        <f>ROUND(I145*H145,2)</f>
        <v>6738</v>
      </c>
      <c r="K145" s="142" t="s">
        <v>144</v>
      </c>
      <c r="L145" s="17"/>
      <c r="M145" s="147"/>
      <c r="N145" s="148" t="s">
        <v>43</v>
      </c>
      <c r="O145" s="38"/>
      <c r="P145" s="149">
        <f>O145*H145</f>
        <v>0</v>
      </c>
      <c r="Q145" s="149">
        <v>0</v>
      </c>
      <c r="R145" s="149">
        <f>Q145*H145</f>
        <v>0</v>
      </c>
      <c r="S145" s="149">
        <v>0</v>
      </c>
      <c r="T145" s="150">
        <f>S145*H145</f>
        <v>0</v>
      </c>
      <c r="AR145" s="151" t="s">
        <v>145</v>
      </c>
      <c r="AT145" s="151" t="s">
        <v>140</v>
      </c>
      <c r="AU145" s="151" t="s">
        <v>79</v>
      </c>
      <c r="AY145" s="2" t="s">
        <v>138</v>
      </c>
      <c r="BE145" s="152">
        <f>IF(N145="základní",J145,0)</f>
        <v>6738</v>
      </c>
      <c r="BF145" s="152">
        <f>IF(N145="snížená",J145,0)</f>
        <v>0</v>
      </c>
      <c r="BG145" s="152">
        <f>IF(N145="zákl. přenesená",J145,0)</f>
        <v>0</v>
      </c>
      <c r="BH145" s="152">
        <f>IF(N145="sníž. přenesená",J145,0)</f>
        <v>0</v>
      </c>
      <c r="BI145" s="152">
        <f>IF(N145="nulová",J145,0)</f>
        <v>0</v>
      </c>
      <c r="BJ145" s="2" t="s">
        <v>14</v>
      </c>
      <c r="BK145" s="152">
        <f>ROUND(I145*H145,2)</f>
        <v>6738</v>
      </c>
      <c r="BL145" s="2" t="s">
        <v>145</v>
      </c>
      <c r="BM145" s="151" t="s">
        <v>205</v>
      </c>
    </row>
    <row r="146" spans="2:65" s="16" customFormat="1" ht="36" customHeight="1">
      <c r="B146" s="139"/>
      <c r="C146" s="140" t="s">
        <v>206</v>
      </c>
      <c r="D146" s="140" t="s">
        <v>140</v>
      </c>
      <c r="E146" s="141" t="s">
        <v>207</v>
      </c>
      <c r="F146" s="142" t="s">
        <v>208</v>
      </c>
      <c r="G146" s="143" t="s">
        <v>209</v>
      </c>
      <c r="H146" s="144">
        <v>112.3</v>
      </c>
      <c r="I146" s="145">
        <v>85</v>
      </c>
      <c r="J146" s="146">
        <f>ROUND(I146*H146,2)</f>
        <v>9545.5</v>
      </c>
      <c r="K146" s="142" t="s">
        <v>144</v>
      </c>
      <c r="L146" s="17"/>
      <c r="M146" s="147"/>
      <c r="N146" s="148" t="s">
        <v>43</v>
      </c>
      <c r="O146" s="38"/>
      <c r="P146" s="149">
        <f>O146*H146</f>
        <v>0</v>
      </c>
      <c r="Q146" s="149">
        <v>0</v>
      </c>
      <c r="R146" s="149">
        <f>Q146*H146</f>
        <v>0</v>
      </c>
      <c r="S146" s="149">
        <v>0</v>
      </c>
      <c r="T146" s="150">
        <f>S146*H146</f>
        <v>0</v>
      </c>
      <c r="AR146" s="151" t="s">
        <v>145</v>
      </c>
      <c r="AT146" s="151" t="s">
        <v>140</v>
      </c>
      <c r="AU146" s="151" t="s">
        <v>79</v>
      </c>
      <c r="AY146" s="2" t="s">
        <v>138</v>
      </c>
      <c r="BE146" s="152">
        <f>IF(N146="základní",J146,0)</f>
        <v>9545.5</v>
      </c>
      <c r="BF146" s="152">
        <f>IF(N146="snížená",J146,0)</f>
        <v>0</v>
      </c>
      <c r="BG146" s="152">
        <f>IF(N146="zákl. přenesená",J146,0)</f>
        <v>0</v>
      </c>
      <c r="BH146" s="152">
        <f>IF(N146="sníž. přenesená",J146,0)</f>
        <v>0</v>
      </c>
      <c r="BI146" s="152">
        <f>IF(N146="nulová",J146,0)</f>
        <v>0</v>
      </c>
      <c r="BJ146" s="2" t="s">
        <v>14</v>
      </c>
      <c r="BK146" s="152">
        <f>ROUND(I146*H146,2)</f>
        <v>9545.5</v>
      </c>
      <c r="BL146" s="2" t="s">
        <v>145</v>
      </c>
      <c r="BM146" s="151" t="s">
        <v>210</v>
      </c>
    </row>
    <row r="147" spans="2:65" s="162" customFormat="1">
      <c r="B147" s="163"/>
      <c r="D147" s="155" t="s">
        <v>147</v>
      </c>
      <c r="F147" s="165" t="s">
        <v>211</v>
      </c>
      <c r="H147" s="166">
        <v>112.3</v>
      </c>
      <c r="I147" s="167"/>
      <c r="L147" s="163"/>
      <c r="M147" s="168"/>
      <c r="N147" s="169"/>
      <c r="O147" s="169"/>
      <c r="P147" s="169"/>
      <c r="Q147" s="169"/>
      <c r="R147" s="169"/>
      <c r="S147" s="169"/>
      <c r="T147" s="170"/>
      <c r="AT147" s="164" t="s">
        <v>147</v>
      </c>
      <c r="AU147" s="164" t="s">
        <v>79</v>
      </c>
      <c r="AV147" s="162" t="s">
        <v>79</v>
      </c>
      <c r="AW147" s="162" t="s">
        <v>3</v>
      </c>
      <c r="AX147" s="162" t="s">
        <v>14</v>
      </c>
      <c r="AY147" s="164" t="s">
        <v>138</v>
      </c>
    </row>
    <row r="148" spans="2:65" s="16" customFormat="1" ht="36" customHeight="1">
      <c r="B148" s="139"/>
      <c r="C148" s="140" t="s">
        <v>212</v>
      </c>
      <c r="D148" s="140" t="s">
        <v>140</v>
      </c>
      <c r="E148" s="141" t="s">
        <v>213</v>
      </c>
      <c r="F148" s="142" t="s">
        <v>214</v>
      </c>
      <c r="G148" s="143" t="s">
        <v>143</v>
      </c>
      <c r="H148" s="144">
        <v>22.3</v>
      </c>
      <c r="I148" s="145">
        <v>95</v>
      </c>
      <c r="J148" s="146">
        <f>ROUND(I148*H148,2)</f>
        <v>2118.5</v>
      </c>
      <c r="K148" s="142"/>
      <c r="L148" s="17"/>
      <c r="M148" s="147"/>
      <c r="N148" s="148" t="s">
        <v>43</v>
      </c>
      <c r="O148" s="38"/>
      <c r="P148" s="149">
        <f>O148*H148</f>
        <v>0</v>
      </c>
      <c r="Q148" s="149">
        <v>0</v>
      </c>
      <c r="R148" s="149">
        <f>Q148*H148</f>
        <v>0</v>
      </c>
      <c r="S148" s="149">
        <v>0</v>
      </c>
      <c r="T148" s="150">
        <f>S148*H148</f>
        <v>0</v>
      </c>
      <c r="AR148" s="151" t="s">
        <v>145</v>
      </c>
      <c r="AT148" s="151" t="s">
        <v>140</v>
      </c>
      <c r="AU148" s="151" t="s">
        <v>79</v>
      </c>
      <c r="AY148" s="2" t="s">
        <v>138</v>
      </c>
      <c r="BE148" s="152">
        <f>IF(N148="základní",J148,0)</f>
        <v>2118.5</v>
      </c>
      <c r="BF148" s="152">
        <f>IF(N148="snížená",J148,0)</f>
        <v>0</v>
      </c>
      <c r="BG148" s="152">
        <f>IF(N148="zákl. přenesená",J148,0)</f>
        <v>0</v>
      </c>
      <c r="BH148" s="152">
        <f>IF(N148="sníž. přenesená",J148,0)</f>
        <v>0</v>
      </c>
      <c r="BI148" s="152">
        <f>IF(N148="nulová",J148,0)</f>
        <v>0</v>
      </c>
      <c r="BJ148" s="2" t="s">
        <v>14</v>
      </c>
      <c r="BK148" s="152">
        <f>ROUND(I148*H148,2)</f>
        <v>2118.5</v>
      </c>
      <c r="BL148" s="2" t="s">
        <v>145</v>
      </c>
      <c r="BM148" s="151" t="s">
        <v>215</v>
      </c>
    </row>
    <row r="149" spans="2:65" s="153" customFormat="1">
      <c r="B149" s="154"/>
      <c r="D149" s="155" t="s">
        <v>147</v>
      </c>
      <c r="E149" s="156"/>
      <c r="F149" s="157" t="s">
        <v>148</v>
      </c>
      <c r="H149" s="156"/>
      <c r="I149" s="158"/>
      <c r="L149" s="154"/>
      <c r="M149" s="159"/>
      <c r="N149" s="160"/>
      <c r="O149" s="160"/>
      <c r="P149" s="160"/>
      <c r="Q149" s="160"/>
      <c r="R149" s="160"/>
      <c r="S149" s="160"/>
      <c r="T149" s="161"/>
      <c r="AT149" s="156" t="s">
        <v>147</v>
      </c>
      <c r="AU149" s="156" t="s">
        <v>79</v>
      </c>
      <c r="AV149" s="153" t="s">
        <v>14</v>
      </c>
      <c r="AW149" s="153" t="s">
        <v>34</v>
      </c>
      <c r="AX149" s="153" t="s">
        <v>72</v>
      </c>
      <c r="AY149" s="156" t="s">
        <v>138</v>
      </c>
    </row>
    <row r="150" spans="2:65" s="162" customFormat="1">
      <c r="B150" s="163"/>
      <c r="D150" s="155" t="s">
        <v>147</v>
      </c>
      <c r="E150" s="164"/>
      <c r="F150" s="165" t="s">
        <v>216</v>
      </c>
      <c r="H150" s="166">
        <v>12.25</v>
      </c>
      <c r="I150" s="167"/>
      <c r="L150" s="163"/>
      <c r="M150" s="168"/>
      <c r="N150" s="169"/>
      <c r="O150" s="169"/>
      <c r="P150" s="169"/>
      <c r="Q150" s="169"/>
      <c r="R150" s="169"/>
      <c r="S150" s="169"/>
      <c r="T150" s="170"/>
      <c r="AT150" s="164" t="s">
        <v>147</v>
      </c>
      <c r="AU150" s="164" t="s">
        <v>79</v>
      </c>
      <c r="AV150" s="162" t="s">
        <v>79</v>
      </c>
      <c r="AW150" s="162" t="s">
        <v>34</v>
      </c>
      <c r="AX150" s="162" t="s">
        <v>72</v>
      </c>
      <c r="AY150" s="164" t="s">
        <v>138</v>
      </c>
    </row>
    <row r="151" spans="2:65" s="153" customFormat="1">
      <c r="B151" s="154"/>
      <c r="D151" s="155" t="s">
        <v>147</v>
      </c>
      <c r="E151" s="156"/>
      <c r="F151" s="157" t="s">
        <v>166</v>
      </c>
      <c r="H151" s="156"/>
      <c r="I151" s="158"/>
      <c r="L151" s="154"/>
      <c r="M151" s="159"/>
      <c r="N151" s="160"/>
      <c r="O151" s="160"/>
      <c r="P151" s="160"/>
      <c r="Q151" s="160"/>
      <c r="R151" s="160"/>
      <c r="S151" s="160"/>
      <c r="T151" s="161"/>
      <c r="AT151" s="156" t="s">
        <v>147</v>
      </c>
      <c r="AU151" s="156" t="s">
        <v>79</v>
      </c>
      <c r="AV151" s="153" t="s">
        <v>14</v>
      </c>
      <c r="AW151" s="153" t="s">
        <v>34</v>
      </c>
      <c r="AX151" s="153" t="s">
        <v>72</v>
      </c>
      <c r="AY151" s="156" t="s">
        <v>138</v>
      </c>
    </row>
    <row r="152" spans="2:65" s="162" customFormat="1">
      <c r="B152" s="163"/>
      <c r="D152" s="155" t="s">
        <v>147</v>
      </c>
      <c r="E152" s="164"/>
      <c r="F152" s="165" t="s">
        <v>167</v>
      </c>
      <c r="H152" s="166">
        <v>10.050000000000001</v>
      </c>
      <c r="I152" s="167"/>
      <c r="L152" s="163"/>
      <c r="M152" s="168"/>
      <c r="N152" s="169"/>
      <c r="O152" s="169"/>
      <c r="P152" s="169"/>
      <c r="Q152" s="169"/>
      <c r="R152" s="169"/>
      <c r="S152" s="169"/>
      <c r="T152" s="170"/>
      <c r="AT152" s="164" t="s">
        <v>147</v>
      </c>
      <c r="AU152" s="164" t="s">
        <v>79</v>
      </c>
      <c r="AV152" s="162" t="s">
        <v>79</v>
      </c>
      <c r="AW152" s="162" t="s">
        <v>34</v>
      </c>
      <c r="AX152" s="162" t="s">
        <v>72</v>
      </c>
      <c r="AY152" s="164" t="s">
        <v>138</v>
      </c>
    </row>
    <row r="153" spans="2:65" s="171" customFormat="1">
      <c r="B153" s="172"/>
      <c r="D153" s="155" t="s">
        <v>147</v>
      </c>
      <c r="E153" s="173"/>
      <c r="F153" s="174" t="s">
        <v>152</v>
      </c>
      <c r="H153" s="175">
        <v>22.3</v>
      </c>
      <c r="I153" s="176"/>
      <c r="L153" s="172"/>
      <c r="M153" s="177"/>
      <c r="N153" s="178"/>
      <c r="O153" s="178"/>
      <c r="P153" s="178"/>
      <c r="Q153" s="178"/>
      <c r="R153" s="178"/>
      <c r="S153" s="178"/>
      <c r="T153" s="179"/>
      <c r="AT153" s="173" t="s">
        <v>147</v>
      </c>
      <c r="AU153" s="173" t="s">
        <v>79</v>
      </c>
      <c r="AV153" s="171" t="s">
        <v>145</v>
      </c>
      <c r="AW153" s="171" t="s">
        <v>34</v>
      </c>
      <c r="AX153" s="171" t="s">
        <v>14</v>
      </c>
      <c r="AY153" s="173" t="s">
        <v>138</v>
      </c>
    </row>
    <row r="154" spans="2:65" s="16" customFormat="1" ht="24" customHeight="1">
      <c r="B154" s="139"/>
      <c r="C154" s="140" t="s">
        <v>217</v>
      </c>
      <c r="D154" s="140" t="s">
        <v>140</v>
      </c>
      <c r="E154" s="141" t="s">
        <v>218</v>
      </c>
      <c r="F154" s="142" t="s">
        <v>219</v>
      </c>
      <c r="G154" s="143" t="s">
        <v>159</v>
      </c>
      <c r="H154" s="144">
        <v>250.7</v>
      </c>
      <c r="I154" s="145">
        <v>15</v>
      </c>
      <c r="J154" s="146">
        <f>ROUND(I154*H154,2)</f>
        <v>3760.5</v>
      </c>
      <c r="K154" s="142" t="s">
        <v>144</v>
      </c>
      <c r="L154" s="17"/>
      <c r="M154" s="147"/>
      <c r="N154" s="148" t="s">
        <v>43</v>
      </c>
      <c r="O154" s="38"/>
      <c r="P154" s="149">
        <f>O154*H154</f>
        <v>0</v>
      </c>
      <c r="Q154" s="149">
        <v>4.6749999999999998E-4</v>
      </c>
      <c r="R154" s="149">
        <f>Q154*H154</f>
        <v>0.11720224999999999</v>
      </c>
      <c r="S154" s="149">
        <v>0</v>
      </c>
      <c r="T154" s="150">
        <f>S154*H154</f>
        <v>0</v>
      </c>
      <c r="AR154" s="151" t="s">
        <v>145</v>
      </c>
      <c r="AT154" s="151" t="s">
        <v>140</v>
      </c>
      <c r="AU154" s="151" t="s">
        <v>79</v>
      </c>
      <c r="AY154" s="2" t="s">
        <v>138</v>
      </c>
      <c r="BE154" s="152">
        <f>IF(N154="základní",J154,0)</f>
        <v>3760.5</v>
      </c>
      <c r="BF154" s="152">
        <f>IF(N154="snížená",J154,0)</f>
        <v>0</v>
      </c>
      <c r="BG154" s="152">
        <f>IF(N154="zákl. přenesená",J154,0)</f>
        <v>0</v>
      </c>
      <c r="BH154" s="152">
        <f>IF(N154="sníž. přenesená",J154,0)</f>
        <v>0</v>
      </c>
      <c r="BI154" s="152">
        <f>IF(N154="nulová",J154,0)</f>
        <v>0</v>
      </c>
      <c r="BJ154" s="2" t="s">
        <v>14</v>
      </c>
      <c r="BK154" s="152">
        <f>ROUND(I154*H154,2)</f>
        <v>3760.5</v>
      </c>
      <c r="BL154" s="2" t="s">
        <v>145</v>
      </c>
      <c r="BM154" s="151" t="s">
        <v>220</v>
      </c>
    </row>
    <row r="155" spans="2:65" s="153" customFormat="1">
      <c r="B155" s="154"/>
      <c r="D155" s="155" t="s">
        <v>147</v>
      </c>
      <c r="E155" s="156"/>
      <c r="F155" s="157" t="s">
        <v>148</v>
      </c>
      <c r="H155" s="156"/>
      <c r="I155" s="158"/>
      <c r="L155" s="154"/>
      <c r="M155" s="159"/>
      <c r="N155" s="160"/>
      <c r="O155" s="160"/>
      <c r="P155" s="160"/>
      <c r="Q155" s="160"/>
      <c r="R155" s="160"/>
      <c r="S155" s="160"/>
      <c r="T155" s="161"/>
      <c r="AT155" s="156" t="s">
        <v>147</v>
      </c>
      <c r="AU155" s="156" t="s">
        <v>79</v>
      </c>
      <c r="AV155" s="153" t="s">
        <v>14</v>
      </c>
      <c r="AW155" s="153" t="s">
        <v>34</v>
      </c>
      <c r="AX155" s="153" t="s">
        <v>72</v>
      </c>
      <c r="AY155" s="156" t="s">
        <v>138</v>
      </c>
    </row>
    <row r="156" spans="2:65" s="162" customFormat="1">
      <c r="B156" s="163"/>
      <c r="D156" s="155" t="s">
        <v>147</v>
      </c>
      <c r="E156" s="164"/>
      <c r="F156" s="165" t="s">
        <v>221</v>
      </c>
      <c r="H156" s="166">
        <v>91.2</v>
      </c>
      <c r="I156" s="167"/>
      <c r="L156" s="163"/>
      <c r="M156" s="168"/>
      <c r="N156" s="169"/>
      <c r="O156" s="169"/>
      <c r="P156" s="169"/>
      <c r="Q156" s="169"/>
      <c r="R156" s="169"/>
      <c r="S156" s="169"/>
      <c r="T156" s="170"/>
      <c r="AT156" s="164" t="s">
        <v>147</v>
      </c>
      <c r="AU156" s="164" t="s">
        <v>79</v>
      </c>
      <c r="AV156" s="162" t="s">
        <v>79</v>
      </c>
      <c r="AW156" s="162" t="s">
        <v>34</v>
      </c>
      <c r="AX156" s="162" t="s">
        <v>72</v>
      </c>
      <c r="AY156" s="164" t="s">
        <v>138</v>
      </c>
    </row>
    <row r="157" spans="2:65" s="153" customFormat="1">
      <c r="B157" s="154"/>
      <c r="D157" s="155" t="s">
        <v>147</v>
      </c>
      <c r="E157" s="156"/>
      <c r="F157" s="157" t="s">
        <v>222</v>
      </c>
      <c r="H157" s="156"/>
      <c r="I157" s="158"/>
      <c r="L157" s="154"/>
      <c r="M157" s="159"/>
      <c r="N157" s="160"/>
      <c r="O157" s="160"/>
      <c r="P157" s="160"/>
      <c r="Q157" s="160"/>
      <c r="R157" s="160"/>
      <c r="S157" s="160"/>
      <c r="T157" s="161"/>
      <c r="AT157" s="156" t="s">
        <v>147</v>
      </c>
      <c r="AU157" s="156" t="s">
        <v>79</v>
      </c>
      <c r="AV157" s="153" t="s">
        <v>14</v>
      </c>
      <c r="AW157" s="153" t="s">
        <v>34</v>
      </c>
      <c r="AX157" s="153" t="s">
        <v>72</v>
      </c>
      <c r="AY157" s="156" t="s">
        <v>138</v>
      </c>
    </row>
    <row r="158" spans="2:65" s="162" customFormat="1">
      <c r="B158" s="163"/>
      <c r="D158" s="155" t="s">
        <v>147</v>
      </c>
      <c r="E158" s="164"/>
      <c r="F158" s="165" t="s">
        <v>223</v>
      </c>
      <c r="H158" s="166">
        <v>67.5</v>
      </c>
      <c r="I158" s="167"/>
      <c r="L158" s="163"/>
      <c r="M158" s="168"/>
      <c r="N158" s="169"/>
      <c r="O158" s="169"/>
      <c r="P158" s="169"/>
      <c r="Q158" s="169"/>
      <c r="R158" s="169"/>
      <c r="S158" s="169"/>
      <c r="T158" s="170"/>
      <c r="AT158" s="164" t="s">
        <v>147</v>
      </c>
      <c r="AU158" s="164" t="s">
        <v>79</v>
      </c>
      <c r="AV158" s="162" t="s">
        <v>79</v>
      </c>
      <c r="AW158" s="162" t="s">
        <v>34</v>
      </c>
      <c r="AX158" s="162" t="s">
        <v>72</v>
      </c>
      <c r="AY158" s="164" t="s">
        <v>138</v>
      </c>
    </row>
    <row r="159" spans="2:65" s="153" customFormat="1">
      <c r="B159" s="154"/>
      <c r="D159" s="155" t="s">
        <v>147</v>
      </c>
      <c r="E159" s="156"/>
      <c r="F159" s="157" t="s">
        <v>150</v>
      </c>
      <c r="H159" s="156"/>
      <c r="I159" s="158"/>
      <c r="L159" s="154"/>
      <c r="M159" s="159"/>
      <c r="N159" s="160"/>
      <c r="O159" s="160"/>
      <c r="P159" s="160"/>
      <c r="Q159" s="160"/>
      <c r="R159" s="160"/>
      <c r="S159" s="160"/>
      <c r="T159" s="161"/>
      <c r="AT159" s="156" t="s">
        <v>147</v>
      </c>
      <c r="AU159" s="156" t="s">
        <v>79</v>
      </c>
      <c r="AV159" s="153" t="s">
        <v>14</v>
      </c>
      <c r="AW159" s="153" t="s">
        <v>34</v>
      </c>
      <c r="AX159" s="153" t="s">
        <v>72</v>
      </c>
      <c r="AY159" s="156" t="s">
        <v>138</v>
      </c>
    </row>
    <row r="160" spans="2:65" s="162" customFormat="1">
      <c r="B160" s="163"/>
      <c r="D160" s="155" t="s">
        <v>147</v>
      </c>
      <c r="E160" s="164"/>
      <c r="F160" s="165" t="s">
        <v>224</v>
      </c>
      <c r="H160" s="166">
        <v>66</v>
      </c>
      <c r="I160" s="167"/>
      <c r="L160" s="163"/>
      <c r="M160" s="168"/>
      <c r="N160" s="169"/>
      <c r="O160" s="169"/>
      <c r="P160" s="169"/>
      <c r="Q160" s="169"/>
      <c r="R160" s="169"/>
      <c r="S160" s="169"/>
      <c r="T160" s="170"/>
      <c r="AT160" s="164" t="s">
        <v>147</v>
      </c>
      <c r="AU160" s="164" t="s">
        <v>79</v>
      </c>
      <c r="AV160" s="162" t="s">
        <v>79</v>
      </c>
      <c r="AW160" s="162" t="s">
        <v>34</v>
      </c>
      <c r="AX160" s="162" t="s">
        <v>72</v>
      </c>
      <c r="AY160" s="164" t="s">
        <v>138</v>
      </c>
    </row>
    <row r="161" spans="2:65" s="153" customFormat="1">
      <c r="B161" s="154"/>
      <c r="D161" s="155" t="s">
        <v>147</v>
      </c>
      <c r="E161" s="156"/>
      <c r="F161" s="157" t="s">
        <v>222</v>
      </c>
      <c r="H161" s="156"/>
      <c r="I161" s="158"/>
      <c r="L161" s="154"/>
      <c r="M161" s="159"/>
      <c r="N161" s="160"/>
      <c r="O161" s="160"/>
      <c r="P161" s="160"/>
      <c r="Q161" s="160"/>
      <c r="R161" s="160"/>
      <c r="S161" s="160"/>
      <c r="T161" s="161"/>
      <c r="AT161" s="156" t="s">
        <v>147</v>
      </c>
      <c r="AU161" s="156" t="s">
        <v>79</v>
      </c>
      <c r="AV161" s="153" t="s">
        <v>14</v>
      </c>
      <c r="AW161" s="153" t="s">
        <v>34</v>
      </c>
      <c r="AX161" s="153" t="s">
        <v>72</v>
      </c>
      <c r="AY161" s="156" t="s">
        <v>138</v>
      </c>
    </row>
    <row r="162" spans="2:65" s="162" customFormat="1">
      <c r="B162" s="163"/>
      <c r="D162" s="155" t="s">
        <v>147</v>
      </c>
      <c r="E162" s="164"/>
      <c r="F162" s="165" t="s">
        <v>225</v>
      </c>
      <c r="H162" s="166">
        <v>26</v>
      </c>
      <c r="I162" s="167"/>
      <c r="L162" s="163"/>
      <c r="M162" s="168"/>
      <c r="N162" s="169"/>
      <c r="O162" s="169"/>
      <c r="P162" s="169"/>
      <c r="Q162" s="169"/>
      <c r="R162" s="169"/>
      <c r="S162" s="169"/>
      <c r="T162" s="170"/>
      <c r="AT162" s="164" t="s">
        <v>147</v>
      </c>
      <c r="AU162" s="164" t="s">
        <v>79</v>
      </c>
      <c r="AV162" s="162" t="s">
        <v>79</v>
      </c>
      <c r="AW162" s="162" t="s">
        <v>34</v>
      </c>
      <c r="AX162" s="162" t="s">
        <v>72</v>
      </c>
      <c r="AY162" s="164" t="s">
        <v>138</v>
      </c>
    </row>
    <row r="163" spans="2:65" s="171" customFormat="1">
      <c r="B163" s="172"/>
      <c r="D163" s="155" t="s">
        <v>147</v>
      </c>
      <c r="E163" s="173"/>
      <c r="F163" s="174" t="s">
        <v>152</v>
      </c>
      <c r="H163" s="175">
        <v>250.7</v>
      </c>
      <c r="I163" s="176"/>
      <c r="L163" s="172"/>
      <c r="M163" s="177"/>
      <c r="N163" s="178"/>
      <c r="O163" s="178"/>
      <c r="P163" s="178"/>
      <c r="Q163" s="178"/>
      <c r="R163" s="178"/>
      <c r="S163" s="178"/>
      <c r="T163" s="179"/>
      <c r="AT163" s="173" t="s">
        <v>147</v>
      </c>
      <c r="AU163" s="173" t="s">
        <v>79</v>
      </c>
      <c r="AV163" s="171" t="s">
        <v>145</v>
      </c>
      <c r="AW163" s="171" t="s">
        <v>34</v>
      </c>
      <c r="AX163" s="171" t="s">
        <v>14</v>
      </c>
      <c r="AY163" s="173" t="s">
        <v>138</v>
      </c>
    </row>
    <row r="164" spans="2:65" s="125" customFormat="1" ht="22.9" customHeight="1">
      <c r="B164" s="126"/>
      <c r="D164" s="127" t="s">
        <v>71</v>
      </c>
      <c r="E164" s="137" t="s">
        <v>79</v>
      </c>
      <c r="F164" s="137" t="s">
        <v>226</v>
      </c>
      <c r="I164" s="129"/>
      <c r="J164" s="138">
        <f>BK164</f>
        <v>22567.5</v>
      </c>
      <c r="L164" s="126"/>
      <c r="M164" s="131"/>
      <c r="N164" s="132"/>
      <c r="O164" s="132"/>
      <c r="P164" s="133">
        <f>SUM(P165:P168)</f>
        <v>0</v>
      </c>
      <c r="Q164" s="132"/>
      <c r="R164" s="133">
        <f>SUM(R165:R168)</f>
        <v>3.89754E-2</v>
      </c>
      <c r="S164" s="132"/>
      <c r="T164" s="134">
        <f>SUM(T165:T168)</f>
        <v>0</v>
      </c>
      <c r="AR164" s="127" t="s">
        <v>14</v>
      </c>
      <c r="AT164" s="135" t="s">
        <v>71</v>
      </c>
      <c r="AU164" s="135" t="s">
        <v>14</v>
      </c>
      <c r="AY164" s="127" t="s">
        <v>138</v>
      </c>
      <c r="BK164" s="136">
        <f>SUM(BK165:BK168)</f>
        <v>22567.5</v>
      </c>
    </row>
    <row r="165" spans="2:65" s="16" customFormat="1" ht="24" customHeight="1">
      <c r="B165" s="139"/>
      <c r="C165" s="140" t="s">
        <v>8</v>
      </c>
      <c r="D165" s="140" t="s">
        <v>140</v>
      </c>
      <c r="E165" s="141" t="s">
        <v>227</v>
      </c>
      <c r="F165" s="142" t="s">
        <v>228</v>
      </c>
      <c r="G165" s="143" t="s">
        <v>229</v>
      </c>
      <c r="H165" s="144">
        <v>29.5</v>
      </c>
      <c r="I165" s="145">
        <v>650</v>
      </c>
      <c r="J165" s="146">
        <f>ROUND(I165*H165,2)</f>
        <v>19175</v>
      </c>
      <c r="K165" s="142" t="s">
        <v>144</v>
      </c>
      <c r="L165" s="17"/>
      <c r="M165" s="147"/>
      <c r="N165" s="148" t="s">
        <v>43</v>
      </c>
      <c r="O165" s="38"/>
      <c r="P165" s="149">
        <f>O165*H165</f>
        <v>0</v>
      </c>
      <c r="Q165" s="149">
        <v>1.1628000000000001E-3</v>
      </c>
      <c r="R165" s="149">
        <f>Q165*H165</f>
        <v>3.4302600000000003E-2</v>
      </c>
      <c r="S165" s="149">
        <v>0</v>
      </c>
      <c r="T165" s="150">
        <f>S165*H165</f>
        <v>0</v>
      </c>
      <c r="AR165" s="151" t="s">
        <v>145</v>
      </c>
      <c r="AT165" s="151" t="s">
        <v>140</v>
      </c>
      <c r="AU165" s="151" t="s">
        <v>79</v>
      </c>
      <c r="AY165" s="2" t="s">
        <v>138</v>
      </c>
      <c r="BE165" s="152">
        <f>IF(N165="základní",J165,0)</f>
        <v>19175</v>
      </c>
      <c r="BF165" s="152">
        <f>IF(N165="snížená",J165,0)</f>
        <v>0</v>
      </c>
      <c r="BG165" s="152">
        <f>IF(N165="zákl. přenesená",J165,0)</f>
        <v>0</v>
      </c>
      <c r="BH165" s="152">
        <f>IF(N165="sníž. přenesená",J165,0)</f>
        <v>0</v>
      </c>
      <c r="BI165" s="152">
        <f>IF(N165="nulová",J165,0)</f>
        <v>0</v>
      </c>
      <c r="BJ165" s="2" t="s">
        <v>14</v>
      </c>
      <c r="BK165" s="152">
        <f>ROUND(I165*H165,2)</f>
        <v>19175</v>
      </c>
      <c r="BL165" s="2" t="s">
        <v>145</v>
      </c>
      <c r="BM165" s="151" t="s">
        <v>230</v>
      </c>
    </row>
    <row r="166" spans="2:65" s="153" customFormat="1">
      <c r="B166" s="154"/>
      <c r="D166" s="155" t="s">
        <v>147</v>
      </c>
      <c r="E166" s="156"/>
      <c r="F166" s="157" t="s">
        <v>148</v>
      </c>
      <c r="H166" s="156"/>
      <c r="I166" s="158"/>
      <c r="L166" s="154"/>
      <c r="M166" s="159"/>
      <c r="N166" s="160"/>
      <c r="O166" s="160"/>
      <c r="P166" s="160"/>
      <c r="Q166" s="160"/>
      <c r="R166" s="160"/>
      <c r="S166" s="160"/>
      <c r="T166" s="161"/>
      <c r="AT166" s="156" t="s">
        <v>147</v>
      </c>
      <c r="AU166" s="156" t="s">
        <v>79</v>
      </c>
      <c r="AV166" s="153" t="s">
        <v>14</v>
      </c>
      <c r="AW166" s="153" t="s">
        <v>34</v>
      </c>
      <c r="AX166" s="153" t="s">
        <v>72</v>
      </c>
      <c r="AY166" s="156" t="s">
        <v>138</v>
      </c>
    </row>
    <row r="167" spans="2:65" s="162" customFormat="1">
      <c r="B167" s="163"/>
      <c r="D167" s="155" t="s">
        <v>147</v>
      </c>
      <c r="E167" s="164"/>
      <c r="F167" s="165" t="s">
        <v>231</v>
      </c>
      <c r="H167" s="166">
        <v>29.5</v>
      </c>
      <c r="I167" s="167"/>
      <c r="L167" s="163"/>
      <c r="M167" s="168"/>
      <c r="N167" s="169"/>
      <c r="O167" s="169"/>
      <c r="P167" s="169"/>
      <c r="Q167" s="169"/>
      <c r="R167" s="169"/>
      <c r="S167" s="169"/>
      <c r="T167" s="170"/>
      <c r="AT167" s="164" t="s">
        <v>147</v>
      </c>
      <c r="AU167" s="164" t="s">
        <v>79</v>
      </c>
      <c r="AV167" s="162" t="s">
        <v>79</v>
      </c>
      <c r="AW167" s="162" t="s">
        <v>34</v>
      </c>
      <c r="AX167" s="162" t="s">
        <v>14</v>
      </c>
      <c r="AY167" s="164" t="s">
        <v>138</v>
      </c>
    </row>
    <row r="168" spans="2:65" s="16" customFormat="1" ht="16.5" customHeight="1">
      <c r="B168" s="139"/>
      <c r="C168" s="140" t="s">
        <v>232</v>
      </c>
      <c r="D168" s="140" t="s">
        <v>140</v>
      </c>
      <c r="E168" s="141" t="s">
        <v>233</v>
      </c>
      <c r="F168" s="142" t="s">
        <v>234</v>
      </c>
      <c r="G168" s="143" t="s">
        <v>229</v>
      </c>
      <c r="H168" s="144">
        <v>29.5</v>
      </c>
      <c r="I168" s="145">
        <v>115</v>
      </c>
      <c r="J168" s="146">
        <f>ROUND(I168*H168,2)</f>
        <v>3392.5</v>
      </c>
      <c r="K168" s="142" t="s">
        <v>144</v>
      </c>
      <c r="L168" s="17"/>
      <c r="M168" s="147"/>
      <c r="N168" s="148" t="s">
        <v>43</v>
      </c>
      <c r="O168" s="38"/>
      <c r="P168" s="149">
        <f>O168*H168</f>
        <v>0</v>
      </c>
      <c r="Q168" s="149">
        <v>1.584E-4</v>
      </c>
      <c r="R168" s="149">
        <f>Q168*H168</f>
        <v>4.6728000000000004E-3</v>
      </c>
      <c r="S168" s="149">
        <v>0</v>
      </c>
      <c r="T168" s="150">
        <f>S168*H168</f>
        <v>0</v>
      </c>
      <c r="AR168" s="151" t="s">
        <v>145</v>
      </c>
      <c r="AT168" s="151" t="s">
        <v>140</v>
      </c>
      <c r="AU168" s="151" t="s">
        <v>79</v>
      </c>
      <c r="AY168" s="2" t="s">
        <v>138</v>
      </c>
      <c r="BE168" s="152">
        <f>IF(N168="základní",J168,0)</f>
        <v>3392.5</v>
      </c>
      <c r="BF168" s="152">
        <f>IF(N168="snížená",J168,0)</f>
        <v>0</v>
      </c>
      <c r="BG168" s="152">
        <f>IF(N168="zákl. přenesená",J168,0)</f>
        <v>0</v>
      </c>
      <c r="BH168" s="152">
        <f>IF(N168="sníž. přenesená",J168,0)</f>
        <v>0</v>
      </c>
      <c r="BI168" s="152">
        <f>IF(N168="nulová",J168,0)</f>
        <v>0</v>
      </c>
      <c r="BJ168" s="2" t="s">
        <v>14</v>
      </c>
      <c r="BK168" s="152">
        <f>ROUND(I168*H168,2)</f>
        <v>3392.5</v>
      </c>
      <c r="BL168" s="2" t="s">
        <v>145</v>
      </c>
      <c r="BM168" s="151" t="s">
        <v>235</v>
      </c>
    </row>
    <row r="169" spans="2:65" s="125" customFormat="1" ht="22.9" customHeight="1">
      <c r="B169" s="126"/>
      <c r="D169" s="127" t="s">
        <v>71</v>
      </c>
      <c r="E169" s="137" t="s">
        <v>156</v>
      </c>
      <c r="F169" s="137" t="s">
        <v>236</v>
      </c>
      <c r="I169" s="129"/>
      <c r="J169" s="138">
        <f>BK169</f>
        <v>229088.94999999998</v>
      </c>
      <c r="L169" s="126"/>
      <c r="M169" s="131"/>
      <c r="N169" s="132"/>
      <c r="O169" s="132"/>
      <c r="P169" s="133">
        <f>SUM(P170:P232)</f>
        <v>0</v>
      </c>
      <c r="Q169" s="132"/>
      <c r="R169" s="133">
        <f>SUM(R170:R232)</f>
        <v>41.293729950000007</v>
      </c>
      <c r="S169" s="132"/>
      <c r="T169" s="134">
        <f>SUM(T170:T232)</f>
        <v>13.107500000000002</v>
      </c>
      <c r="AR169" s="127" t="s">
        <v>14</v>
      </c>
      <c r="AT169" s="135" t="s">
        <v>71</v>
      </c>
      <c r="AU169" s="135" t="s">
        <v>14</v>
      </c>
      <c r="AY169" s="127" t="s">
        <v>138</v>
      </c>
      <c r="BK169" s="136">
        <f>SUM(BK170:BK232)</f>
        <v>229088.94999999998</v>
      </c>
    </row>
    <row r="170" spans="2:65" s="16" customFormat="1" ht="24" customHeight="1">
      <c r="B170" s="139"/>
      <c r="C170" s="140" t="s">
        <v>237</v>
      </c>
      <c r="D170" s="140" t="s">
        <v>140</v>
      </c>
      <c r="E170" s="141" t="s">
        <v>238</v>
      </c>
      <c r="F170" s="142" t="s">
        <v>239</v>
      </c>
      <c r="G170" s="143" t="s">
        <v>143</v>
      </c>
      <c r="H170" s="144">
        <v>14.438000000000001</v>
      </c>
      <c r="I170" s="145">
        <v>1450</v>
      </c>
      <c r="J170" s="146">
        <f>ROUND(I170*H170,2)</f>
        <v>20935.099999999999</v>
      </c>
      <c r="K170" s="142" t="s">
        <v>144</v>
      </c>
      <c r="L170" s="17"/>
      <c r="M170" s="147"/>
      <c r="N170" s="148" t="s">
        <v>43</v>
      </c>
      <c r="O170" s="38"/>
      <c r="P170" s="149">
        <f>O170*H170</f>
        <v>0</v>
      </c>
      <c r="Q170" s="149">
        <v>1.7863599999999999</v>
      </c>
      <c r="R170" s="149">
        <f>Q170*H170</f>
        <v>25.791465680000002</v>
      </c>
      <c r="S170" s="149">
        <v>0</v>
      </c>
      <c r="T170" s="150">
        <f>S170*H170</f>
        <v>0</v>
      </c>
      <c r="AR170" s="151" t="s">
        <v>145</v>
      </c>
      <c r="AT170" s="151" t="s">
        <v>140</v>
      </c>
      <c r="AU170" s="151" t="s">
        <v>79</v>
      </c>
      <c r="AY170" s="2" t="s">
        <v>138</v>
      </c>
      <c r="BE170" s="152">
        <f>IF(N170="základní",J170,0)</f>
        <v>20935.099999999999</v>
      </c>
      <c r="BF170" s="152">
        <f>IF(N170="snížená",J170,0)</f>
        <v>0</v>
      </c>
      <c r="BG170" s="152">
        <f>IF(N170="zákl. přenesená",J170,0)</f>
        <v>0</v>
      </c>
      <c r="BH170" s="152">
        <f>IF(N170="sníž. přenesená",J170,0)</f>
        <v>0</v>
      </c>
      <c r="BI170" s="152">
        <f>IF(N170="nulová",J170,0)</f>
        <v>0</v>
      </c>
      <c r="BJ170" s="2" t="s">
        <v>14</v>
      </c>
      <c r="BK170" s="152">
        <f>ROUND(I170*H170,2)</f>
        <v>20935.099999999999</v>
      </c>
      <c r="BL170" s="2" t="s">
        <v>145</v>
      </c>
      <c r="BM170" s="151" t="s">
        <v>240</v>
      </c>
    </row>
    <row r="171" spans="2:65" s="153" customFormat="1">
      <c r="B171" s="154"/>
      <c r="D171" s="155" t="s">
        <v>147</v>
      </c>
      <c r="E171" s="156"/>
      <c r="F171" s="157" t="s">
        <v>241</v>
      </c>
      <c r="H171" s="156"/>
      <c r="I171" s="158"/>
      <c r="L171" s="154"/>
      <c r="M171" s="159"/>
      <c r="N171" s="160"/>
      <c r="O171" s="160"/>
      <c r="P171" s="160"/>
      <c r="Q171" s="160"/>
      <c r="R171" s="160"/>
      <c r="S171" s="160"/>
      <c r="T171" s="161"/>
      <c r="AT171" s="156" t="s">
        <v>147</v>
      </c>
      <c r="AU171" s="156" t="s">
        <v>79</v>
      </c>
      <c r="AV171" s="153" t="s">
        <v>14</v>
      </c>
      <c r="AW171" s="153" t="s">
        <v>34</v>
      </c>
      <c r="AX171" s="153" t="s">
        <v>72</v>
      </c>
      <c r="AY171" s="156" t="s">
        <v>138</v>
      </c>
    </row>
    <row r="172" spans="2:65" s="162" customFormat="1">
      <c r="B172" s="163"/>
      <c r="D172" s="155" t="s">
        <v>147</v>
      </c>
      <c r="E172" s="164"/>
      <c r="F172" s="165" t="s">
        <v>242</v>
      </c>
      <c r="H172" s="166">
        <v>6.0750000000000002</v>
      </c>
      <c r="I172" s="167"/>
      <c r="L172" s="163"/>
      <c r="M172" s="168"/>
      <c r="N172" s="169"/>
      <c r="O172" s="169"/>
      <c r="P172" s="169"/>
      <c r="Q172" s="169"/>
      <c r="R172" s="169"/>
      <c r="S172" s="169"/>
      <c r="T172" s="170"/>
      <c r="AT172" s="164" t="s">
        <v>147</v>
      </c>
      <c r="AU172" s="164" t="s">
        <v>79</v>
      </c>
      <c r="AV172" s="162" t="s">
        <v>79</v>
      </c>
      <c r="AW172" s="162" t="s">
        <v>34</v>
      </c>
      <c r="AX172" s="162" t="s">
        <v>72</v>
      </c>
      <c r="AY172" s="164" t="s">
        <v>138</v>
      </c>
    </row>
    <row r="173" spans="2:65" s="153" customFormat="1">
      <c r="B173" s="154"/>
      <c r="D173" s="155" t="s">
        <v>147</v>
      </c>
      <c r="E173" s="156"/>
      <c r="F173" s="157" t="s">
        <v>243</v>
      </c>
      <c r="H173" s="156"/>
      <c r="I173" s="158"/>
      <c r="L173" s="154"/>
      <c r="M173" s="159"/>
      <c r="N173" s="160"/>
      <c r="O173" s="160"/>
      <c r="P173" s="160"/>
      <c r="Q173" s="160"/>
      <c r="R173" s="160"/>
      <c r="S173" s="160"/>
      <c r="T173" s="161"/>
      <c r="AT173" s="156" t="s">
        <v>147</v>
      </c>
      <c r="AU173" s="156" t="s">
        <v>79</v>
      </c>
      <c r="AV173" s="153" t="s">
        <v>14</v>
      </c>
      <c r="AW173" s="153" t="s">
        <v>34</v>
      </c>
      <c r="AX173" s="153" t="s">
        <v>72</v>
      </c>
      <c r="AY173" s="156" t="s">
        <v>138</v>
      </c>
    </row>
    <row r="174" spans="2:65" s="162" customFormat="1">
      <c r="B174" s="163"/>
      <c r="D174" s="155" t="s">
        <v>147</v>
      </c>
      <c r="E174" s="164"/>
      <c r="F174" s="165" t="s">
        <v>244</v>
      </c>
      <c r="H174" s="166">
        <v>6.75</v>
      </c>
      <c r="I174" s="167"/>
      <c r="L174" s="163"/>
      <c r="M174" s="168"/>
      <c r="N174" s="169"/>
      <c r="O174" s="169"/>
      <c r="P174" s="169"/>
      <c r="Q174" s="169"/>
      <c r="R174" s="169"/>
      <c r="S174" s="169"/>
      <c r="T174" s="170"/>
      <c r="AT174" s="164" t="s">
        <v>147</v>
      </c>
      <c r="AU174" s="164" t="s">
        <v>79</v>
      </c>
      <c r="AV174" s="162" t="s">
        <v>79</v>
      </c>
      <c r="AW174" s="162" t="s">
        <v>34</v>
      </c>
      <c r="AX174" s="162" t="s">
        <v>72</v>
      </c>
      <c r="AY174" s="164" t="s">
        <v>138</v>
      </c>
    </row>
    <row r="175" spans="2:65" s="153" customFormat="1">
      <c r="B175" s="154"/>
      <c r="D175" s="155" t="s">
        <v>147</v>
      </c>
      <c r="E175" s="156"/>
      <c r="F175" s="157" t="s">
        <v>245</v>
      </c>
      <c r="H175" s="156"/>
      <c r="I175" s="158"/>
      <c r="L175" s="154"/>
      <c r="M175" s="159"/>
      <c r="N175" s="160"/>
      <c r="O175" s="160"/>
      <c r="P175" s="160"/>
      <c r="Q175" s="160"/>
      <c r="R175" s="160"/>
      <c r="S175" s="160"/>
      <c r="T175" s="161"/>
      <c r="AT175" s="156" t="s">
        <v>147</v>
      </c>
      <c r="AU175" s="156" t="s">
        <v>79</v>
      </c>
      <c r="AV175" s="153" t="s">
        <v>14</v>
      </c>
      <c r="AW175" s="153" t="s">
        <v>34</v>
      </c>
      <c r="AX175" s="153" t="s">
        <v>72</v>
      </c>
      <c r="AY175" s="156" t="s">
        <v>138</v>
      </c>
    </row>
    <row r="176" spans="2:65" s="162" customFormat="1">
      <c r="B176" s="163"/>
      <c r="D176" s="155" t="s">
        <v>147</v>
      </c>
      <c r="E176" s="164"/>
      <c r="F176" s="165" t="s">
        <v>246</v>
      </c>
      <c r="H176" s="166">
        <v>0.3</v>
      </c>
      <c r="I176" s="167"/>
      <c r="L176" s="163"/>
      <c r="M176" s="168"/>
      <c r="N176" s="169"/>
      <c r="O176" s="169"/>
      <c r="P176" s="169"/>
      <c r="Q176" s="169"/>
      <c r="R176" s="169"/>
      <c r="S176" s="169"/>
      <c r="T176" s="170"/>
      <c r="AT176" s="164" t="s">
        <v>147</v>
      </c>
      <c r="AU176" s="164" t="s">
        <v>79</v>
      </c>
      <c r="AV176" s="162" t="s">
        <v>79</v>
      </c>
      <c r="AW176" s="162" t="s">
        <v>34</v>
      </c>
      <c r="AX176" s="162" t="s">
        <v>72</v>
      </c>
      <c r="AY176" s="164" t="s">
        <v>138</v>
      </c>
    </row>
    <row r="177" spans="2:65" s="180" customFormat="1">
      <c r="B177" s="181"/>
      <c r="D177" s="155" t="s">
        <v>147</v>
      </c>
      <c r="E177" s="182"/>
      <c r="F177" s="183" t="s">
        <v>247</v>
      </c>
      <c r="H177" s="184">
        <v>13.125</v>
      </c>
      <c r="I177" s="185"/>
      <c r="L177" s="181"/>
      <c r="M177" s="186"/>
      <c r="N177" s="187"/>
      <c r="O177" s="187"/>
      <c r="P177" s="187"/>
      <c r="Q177" s="187"/>
      <c r="R177" s="187"/>
      <c r="S177" s="187"/>
      <c r="T177" s="188"/>
      <c r="AT177" s="182" t="s">
        <v>147</v>
      </c>
      <c r="AU177" s="182" t="s">
        <v>79</v>
      </c>
      <c r="AV177" s="180" t="s">
        <v>156</v>
      </c>
      <c r="AW177" s="180" t="s">
        <v>34</v>
      </c>
      <c r="AX177" s="180" t="s">
        <v>72</v>
      </c>
      <c r="AY177" s="182" t="s">
        <v>138</v>
      </c>
    </row>
    <row r="178" spans="2:65" s="153" customFormat="1">
      <c r="B178" s="154"/>
      <c r="D178" s="155" t="s">
        <v>147</v>
      </c>
      <c r="E178" s="156"/>
      <c r="F178" s="157" t="s">
        <v>248</v>
      </c>
      <c r="H178" s="156"/>
      <c r="I178" s="158"/>
      <c r="L178" s="154"/>
      <c r="M178" s="159"/>
      <c r="N178" s="160"/>
      <c r="O178" s="160"/>
      <c r="P178" s="160"/>
      <c r="Q178" s="160"/>
      <c r="R178" s="160"/>
      <c r="S178" s="160"/>
      <c r="T178" s="161"/>
      <c r="AT178" s="156" t="s">
        <v>147</v>
      </c>
      <c r="AU178" s="156" t="s">
        <v>79</v>
      </c>
      <c r="AV178" s="153" t="s">
        <v>14</v>
      </c>
      <c r="AW178" s="153" t="s">
        <v>34</v>
      </c>
      <c r="AX178" s="153" t="s">
        <v>72</v>
      </c>
      <c r="AY178" s="156" t="s">
        <v>138</v>
      </c>
    </row>
    <row r="179" spans="2:65" s="162" customFormat="1">
      <c r="B179" s="163"/>
      <c r="D179" s="155" t="s">
        <v>147</v>
      </c>
      <c r="E179" s="164"/>
      <c r="F179" s="165" t="s">
        <v>249</v>
      </c>
      <c r="H179" s="166">
        <v>14.438000000000001</v>
      </c>
      <c r="I179" s="167"/>
      <c r="L179" s="163"/>
      <c r="M179" s="168"/>
      <c r="N179" s="169"/>
      <c r="O179" s="169"/>
      <c r="P179" s="169"/>
      <c r="Q179" s="169"/>
      <c r="R179" s="169"/>
      <c r="S179" s="169"/>
      <c r="T179" s="170"/>
      <c r="AT179" s="164" t="s">
        <v>147</v>
      </c>
      <c r="AU179" s="164" t="s">
        <v>79</v>
      </c>
      <c r="AV179" s="162" t="s">
        <v>79</v>
      </c>
      <c r="AW179" s="162" t="s">
        <v>34</v>
      </c>
      <c r="AX179" s="162" t="s">
        <v>14</v>
      </c>
      <c r="AY179" s="164" t="s">
        <v>138</v>
      </c>
    </row>
    <row r="180" spans="2:65" s="16" customFormat="1" ht="24" customHeight="1">
      <c r="B180" s="139"/>
      <c r="C180" s="140" t="s">
        <v>250</v>
      </c>
      <c r="D180" s="140" t="s">
        <v>140</v>
      </c>
      <c r="E180" s="141" t="s">
        <v>251</v>
      </c>
      <c r="F180" s="142" t="s">
        <v>252</v>
      </c>
      <c r="G180" s="143" t="s">
        <v>159</v>
      </c>
      <c r="H180" s="144">
        <v>41.7</v>
      </c>
      <c r="I180" s="145">
        <v>325</v>
      </c>
      <c r="J180" s="146">
        <f>ROUND(I180*H180,2)</f>
        <v>13552.5</v>
      </c>
      <c r="K180" s="142"/>
      <c r="L180" s="17"/>
      <c r="M180" s="147"/>
      <c r="N180" s="148" t="s">
        <v>43</v>
      </c>
      <c r="O180" s="38"/>
      <c r="P180" s="149">
        <f>O180*H180</f>
        <v>0</v>
      </c>
      <c r="Q180" s="149">
        <v>0</v>
      </c>
      <c r="R180" s="149">
        <f>Q180*H180</f>
        <v>0</v>
      </c>
      <c r="S180" s="149">
        <v>0</v>
      </c>
      <c r="T180" s="150">
        <f>S180*H180</f>
        <v>0</v>
      </c>
      <c r="AR180" s="151" t="s">
        <v>145</v>
      </c>
      <c r="AT180" s="151" t="s">
        <v>140</v>
      </c>
      <c r="AU180" s="151" t="s">
        <v>79</v>
      </c>
      <c r="AY180" s="2" t="s">
        <v>138</v>
      </c>
      <c r="BE180" s="152">
        <f>IF(N180="základní",J180,0)</f>
        <v>13552.5</v>
      </c>
      <c r="BF180" s="152">
        <f>IF(N180="snížená",J180,0)</f>
        <v>0</v>
      </c>
      <c r="BG180" s="152">
        <f>IF(N180="zákl. přenesená",J180,0)</f>
        <v>0</v>
      </c>
      <c r="BH180" s="152">
        <f>IF(N180="sníž. přenesená",J180,0)</f>
        <v>0</v>
      </c>
      <c r="BI180" s="152">
        <f>IF(N180="nulová",J180,0)</f>
        <v>0</v>
      </c>
      <c r="BJ180" s="2" t="s">
        <v>14</v>
      </c>
      <c r="BK180" s="152">
        <f>ROUND(I180*H180,2)</f>
        <v>13552.5</v>
      </c>
      <c r="BL180" s="2" t="s">
        <v>145</v>
      </c>
      <c r="BM180" s="151" t="s">
        <v>253</v>
      </c>
    </row>
    <row r="181" spans="2:65" s="153" customFormat="1">
      <c r="B181" s="154"/>
      <c r="D181" s="155" t="s">
        <v>147</v>
      </c>
      <c r="E181" s="156"/>
      <c r="F181" s="157" t="s">
        <v>241</v>
      </c>
      <c r="H181" s="156"/>
      <c r="I181" s="158"/>
      <c r="L181" s="154"/>
      <c r="M181" s="159"/>
      <c r="N181" s="160"/>
      <c r="O181" s="160"/>
      <c r="P181" s="160"/>
      <c r="Q181" s="160"/>
      <c r="R181" s="160"/>
      <c r="S181" s="160"/>
      <c r="T181" s="161"/>
      <c r="AT181" s="156" t="s">
        <v>147</v>
      </c>
      <c r="AU181" s="156" t="s">
        <v>79</v>
      </c>
      <c r="AV181" s="153" t="s">
        <v>14</v>
      </c>
      <c r="AW181" s="153" t="s">
        <v>34</v>
      </c>
      <c r="AX181" s="153" t="s">
        <v>72</v>
      </c>
      <c r="AY181" s="156" t="s">
        <v>138</v>
      </c>
    </row>
    <row r="182" spans="2:65" s="162" customFormat="1">
      <c r="B182" s="163"/>
      <c r="D182" s="155" t="s">
        <v>147</v>
      </c>
      <c r="E182" s="164"/>
      <c r="F182" s="165" t="s">
        <v>254</v>
      </c>
      <c r="H182" s="166">
        <v>13.8</v>
      </c>
      <c r="I182" s="167"/>
      <c r="L182" s="163"/>
      <c r="M182" s="168"/>
      <c r="N182" s="169"/>
      <c r="O182" s="169"/>
      <c r="P182" s="169"/>
      <c r="Q182" s="169"/>
      <c r="R182" s="169"/>
      <c r="S182" s="169"/>
      <c r="T182" s="170"/>
      <c r="AT182" s="164" t="s">
        <v>147</v>
      </c>
      <c r="AU182" s="164" t="s">
        <v>79</v>
      </c>
      <c r="AV182" s="162" t="s">
        <v>79</v>
      </c>
      <c r="AW182" s="162" t="s">
        <v>34</v>
      </c>
      <c r="AX182" s="162" t="s">
        <v>72</v>
      </c>
      <c r="AY182" s="164" t="s">
        <v>138</v>
      </c>
    </row>
    <row r="183" spans="2:65" s="153" customFormat="1">
      <c r="B183" s="154"/>
      <c r="D183" s="155" t="s">
        <v>147</v>
      </c>
      <c r="E183" s="156"/>
      <c r="F183" s="157" t="s">
        <v>243</v>
      </c>
      <c r="H183" s="156"/>
      <c r="I183" s="158"/>
      <c r="L183" s="154"/>
      <c r="M183" s="159"/>
      <c r="N183" s="160"/>
      <c r="O183" s="160"/>
      <c r="P183" s="160"/>
      <c r="Q183" s="160"/>
      <c r="R183" s="160"/>
      <c r="S183" s="160"/>
      <c r="T183" s="161"/>
      <c r="AT183" s="156" t="s">
        <v>147</v>
      </c>
      <c r="AU183" s="156" t="s">
        <v>79</v>
      </c>
      <c r="AV183" s="153" t="s">
        <v>14</v>
      </c>
      <c r="AW183" s="153" t="s">
        <v>34</v>
      </c>
      <c r="AX183" s="153" t="s">
        <v>72</v>
      </c>
      <c r="AY183" s="156" t="s">
        <v>138</v>
      </c>
    </row>
    <row r="184" spans="2:65" s="162" customFormat="1">
      <c r="B184" s="163"/>
      <c r="D184" s="155" t="s">
        <v>147</v>
      </c>
      <c r="E184" s="164"/>
      <c r="F184" s="165" t="s">
        <v>255</v>
      </c>
      <c r="H184" s="166">
        <v>16.2</v>
      </c>
      <c r="I184" s="167"/>
      <c r="L184" s="163"/>
      <c r="M184" s="168"/>
      <c r="N184" s="169"/>
      <c r="O184" s="169"/>
      <c r="P184" s="169"/>
      <c r="Q184" s="169"/>
      <c r="R184" s="169"/>
      <c r="S184" s="169"/>
      <c r="T184" s="170"/>
      <c r="AT184" s="164" t="s">
        <v>147</v>
      </c>
      <c r="AU184" s="164" t="s">
        <v>79</v>
      </c>
      <c r="AV184" s="162" t="s">
        <v>79</v>
      </c>
      <c r="AW184" s="162" t="s">
        <v>34</v>
      </c>
      <c r="AX184" s="162" t="s">
        <v>72</v>
      </c>
      <c r="AY184" s="164" t="s">
        <v>138</v>
      </c>
    </row>
    <row r="185" spans="2:65" s="153" customFormat="1">
      <c r="B185" s="154"/>
      <c r="D185" s="155" t="s">
        <v>147</v>
      </c>
      <c r="E185" s="156"/>
      <c r="F185" s="157" t="s">
        <v>245</v>
      </c>
      <c r="H185" s="156"/>
      <c r="I185" s="158"/>
      <c r="L185" s="154"/>
      <c r="M185" s="159"/>
      <c r="N185" s="160"/>
      <c r="O185" s="160"/>
      <c r="P185" s="160"/>
      <c r="Q185" s="160"/>
      <c r="R185" s="160"/>
      <c r="S185" s="160"/>
      <c r="T185" s="161"/>
      <c r="AT185" s="156" t="s">
        <v>147</v>
      </c>
      <c r="AU185" s="156" t="s">
        <v>79</v>
      </c>
      <c r="AV185" s="153" t="s">
        <v>14</v>
      </c>
      <c r="AW185" s="153" t="s">
        <v>34</v>
      </c>
      <c r="AX185" s="153" t="s">
        <v>72</v>
      </c>
      <c r="AY185" s="156" t="s">
        <v>138</v>
      </c>
    </row>
    <row r="186" spans="2:65" s="162" customFormat="1">
      <c r="B186" s="163"/>
      <c r="D186" s="155" t="s">
        <v>147</v>
      </c>
      <c r="E186" s="164"/>
      <c r="F186" s="165" t="s">
        <v>256</v>
      </c>
      <c r="H186" s="166">
        <v>11.7</v>
      </c>
      <c r="I186" s="167"/>
      <c r="L186" s="163"/>
      <c r="M186" s="168"/>
      <c r="N186" s="169"/>
      <c r="O186" s="169"/>
      <c r="P186" s="169"/>
      <c r="Q186" s="169"/>
      <c r="R186" s="169"/>
      <c r="S186" s="169"/>
      <c r="T186" s="170"/>
      <c r="AT186" s="164" t="s">
        <v>147</v>
      </c>
      <c r="AU186" s="164" t="s">
        <v>79</v>
      </c>
      <c r="AV186" s="162" t="s">
        <v>79</v>
      </c>
      <c r="AW186" s="162" t="s">
        <v>34</v>
      </c>
      <c r="AX186" s="162" t="s">
        <v>72</v>
      </c>
      <c r="AY186" s="164" t="s">
        <v>138</v>
      </c>
    </row>
    <row r="187" spans="2:65" s="171" customFormat="1">
      <c r="B187" s="172"/>
      <c r="D187" s="155" t="s">
        <v>147</v>
      </c>
      <c r="E187" s="173"/>
      <c r="F187" s="174" t="s">
        <v>152</v>
      </c>
      <c r="H187" s="175">
        <v>41.7</v>
      </c>
      <c r="I187" s="176"/>
      <c r="L187" s="172"/>
      <c r="M187" s="177"/>
      <c r="N187" s="178"/>
      <c r="O187" s="178"/>
      <c r="P187" s="178"/>
      <c r="Q187" s="178"/>
      <c r="R187" s="178"/>
      <c r="S187" s="178"/>
      <c r="T187" s="179"/>
      <c r="AT187" s="173" t="s">
        <v>147</v>
      </c>
      <c r="AU187" s="173" t="s">
        <v>79</v>
      </c>
      <c r="AV187" s="171" t="s">
        <v>145</v>
      </c>
      <c r="AW187" s="171" t="s">
        <v>34</v>
      </c>
      <c r="AX187" s="171" t="s">
        <v>14</v>
      </c>
      <c r="AY187" s="173" t="s">
        <v>138</v>
      </c>
    </row>
    <row r="188" spans="2:65" s="16" customFormat="1" ht="36" customHeight="1">
      <c r="B188" s="139"/>
      <c r="C188" s="140" t="s">
        <v>257</v>
      </c>
      <c r="D188" s="140" t="s">
        <v>140</v>
      </c>
      <c r="E188" s="141" t="s">
        <v>258</v>
      </c>
      <c r="F188" s="142" t="s">
        <v>259</v>
      </c>
      <c r="G188" s="143" t="s">
        <v>159</v>
      </c>
      <c r="H188" s="144">
        <v>42.06</v>
      </c>
      <c r="I188" s="145">
        <v>950</v>
      </c>
      <c r="J188" s="146">
        <f>ROUND(I188*H188,2)</f>
        <v>39957</v>
      </c>
      <c r="K188" s="142"/>
      <c r="L188" s="17"/>
      <c r="M188" s="147"/>
      <c r="N188" s="148" t="s">
        <v>43</v>
      </c>
      <c r="O188" s="38"/>
      <c r="P188" s="149">
        <f>O188*H188</f>
        <v>0</v>
      </c>
      <c r="Q188" s="149">
        <v>2.8920000000000001E-2</v>
      </c>
      <c r="R188" s="149">
        <f>Q188*H188</f>
        <v>1.2163752000000001</v>
      </c>
      <c r="S188" s="149">
        <v>0</v>
      </c>
      <c r="T188" s="150">
        <f>S188*H188</f>
        <v>0</v>
      </c>
      <c r="AR188" s="151" t="s">
        <v>145</v>
      </c>
      <c r="AT188" s="151" t="s">
        <v>140</v>
      </c>
      <c r="AU188" s="151" t="s">
        <v>79</v>
      </c>
      <c r="AY188" s="2" t="s">
        <v>138</v>
      </c>
      <c r="BE188" s="152">
        <f>IF(N188="základní",J188,0)</f>
        <v>39957</v>
      </c>
      <c r="BF188" s="152">
        <f>IF(N188="snížená",J188,0)</f>
        <v>0</v>
      </c>
      <c r="BG188" s="152">
        <f>IF(N188="zákl. přenesená",J188,0)</f>
        <v>0</v>
      </c>
      <c r="BH188" s="152">
        <f>IF(N188="sníž. přenesená",J188,0)</f>
        <v>0</v>
      </c>
      <c r="BI188" s="152">
        <f>IF(N188="nulová",J188,0)</f>
        <v>0</v>
      </c>
      <c r="BJ188" s="2" t="s">
        <v>14</v>
      </c>
      <c r="BK188" s="152">
        <f>ROUND(I188*H188,2)</f>
        <v>39957</v>
      </c>
      <c r="BL188" s="2" t="s">
        <v>145</v>
      </c>
      <c r="BM188" s="151" t="s">
        <v>260</v>
      </c>
    </row>
    <row r="189" spans="2:65" s="153" customFormat="1">
      <c r="B189" s="154"/>
      <c r="D189" s="155" t="s">
        <v>147</v>
      </c>
      <c r="E189" s="156"/>
      <c r="F189" s="157" t="s">
        <v>241</v>
      </c>
      <c r="H189" s="156"/>
      <c r="I189" s="158"/>
      <c r="L189" s="154"/>
      <c r="M189" s="159"/>
      <c r="N189" s="160"/>
      <c r="O189" s="160"/>
      <c r="P189" s="160"/>
      <c r="Q189" s="160"/>
      <c r="R189" s="160"/>
      <c r="S189" s="160"/>
      <c r="T189" s="161"/>
      <c r="AT189" s="156" t="s">
        <v>147</v>
      </c>
      <c r="AU189" s="156" t="s">
        <v>79</v>
      </c>
      <c r="AV189" s="153" t="s">
        <v>14</v>
      </c>
      <c r="AW189" s="153" t="s">
        <v>34</v>
      </c>
      <c r="AX189" s="153" t="s">
        <v>72</v>
      </c>
      <c r="AY189" s="156" t="s">
        <v>138</v>
      </c>
    </row>
    <row r="190" spans="2:65" s="162" customFormat="1">
      <c r="B190" s="163"/>
      <c r="D190" s="155" t="s">
        <v>147</v>
      </c>
      <c r="E190" s="164"/>
      <c r="F190" s="165" t="s">
        <v>261</v>
      </c>
      <c r="H190" s="166">
        <v>14.16</v>
      </c>
      <c r="I190" s="167"/>
      <c r="L190" s="163"/>
      <c r="M190" s="168"/>
      <c r="N190" s="169"/>
      <c r="O190" s="169"/>
      <c r="P190" s="169"/>
      <c r="Q190" s="169"/>
      <c r="R190" s="169"/>
      <c r="S190" s="169"/>
      <c r="T190" s="170"/>
      <c r="AT190" s="164" t="s">
        <v>147</v>
      </c>
      <c r="AU190" s="164" t="s">
        <v>79</v>
      </c>
      <c r="AV190" s="162" t="s">
        <v>79</v>
      </c>
      <c r="AW190" s="162" t="s">
        <v>34</v>
      </c>
      <c r="AX190" s="162" t="s">
        <v>72</v>
      </c>
      <c r="AY190" s="164" t="s">
        <v>138</v>
      </c>
    </row>
    <row r="191" spans="2:65" s="153" customFormat="1">
      <c r="B191" s="154"/>
      <c r="D191" s="155" t="s">
        <v>147</v>
      </c>
      <c r="E191" s="156"/>
      <c r="F191" s="157" t="s">
        <v>243</v>
      </c>
      <c r="H191" s="156"/>
      <c r="I191" s="158"/>
      <c r="L191" s="154"/>
      <c r="M191" s="159"/>
      <c r="N191" s="160"/>
      <c r="O191" s="160"/>
      <c r="P191" s="160"/>
      <c r="Q191" s="160"/>
      <c r="R191" s="160"/>
      <c r="S191" s="160"/>
      <c r="T191" s="161"/>
      <c r="AT191" s="156" t="s">
        <v>147</v>
      </c>
      <c r="AU191" s="156" t="s">
        <v>79</v>
      </c>
      <c r="AV191" s="153" t="s">
        <v>14</v>
      </c>
      <c r="AW191" s="153" t="s">
        <v>34</v>
      </c>
      <c r="AX191" s="153" t="s">
        <v>72</v>
      </c>
      <c r="AY191" s="156" t="s">
        <v>138</v>
      </c>
    </row>
    <row r="192" spans="2:65" s="162" customFormat="1">
      <c r="B192" s="163"/>
      <c r="D192" s="155" t="s">
        <v>147</v>
      </c>
      <c r="E192" s="164"/>
      <c r="F192" s="165" t="s">
        <v>255</v>
      </c>
      <c r="H192" s="166">
        <v>16.2</v>
      </c>
      <c r="I192" s="167"/>
      <c r="L192" s="163"/>
      <c r="M192" s="168"/>
      <c r="N192" s="169"/>
      <c r="O192" s="169"/>
      <c r="P192" s="169"/>
      <c r="Q192" s="169"/>
      <c r="R192" s="169"/>
      <c r="S192" s="169"/>
      <c r="T192" s="170"/>
      <c r="AT192" s="164" t="s">
        <v>147</v>
      </c>
      <c r="AU192" s="164" t="s">
        <v>79</v>
      </c>
      <c r="AV192" s="162" t="s">
        <v>79</v>
      </c>
      <c r="AW192" s="162" t="s">
        <v>34</v>
      </c>
      <c r="AX192" s="162" t="s">
        <v>72</v>
      </c>
      <c r="AY192" s="164" t="s">
        <v>138</v>
      </c>
    </row>
    <row r="193" spans="2:65" s="153" customFormat="1">
      <c r="B193" s="154"/>
      <c r="D193" s="155" t="s">
        <v>147</v>
      </c>
      <c r="E193" s="156"/>
      <c r="F193" s="157" t="s">
        <v>245</v>
      </c>
      <c r="H193" s="156"/>
      <c r="I193" s="158"/>
      <c r="L193" s="154"/>
      <c r="M193" s="159"/>
      <c r="N193" s="160"/>
      <c r="O193" s="160"/>
      <c r="P193" s="160"/>
      <c r="Q193" s="160"/>
      <c r="R193" s="160"/>
      <c r="S193" s="160"/>
      <c r="T193" s="161"/>
      <c r="AT193" s="156" t="s">
        <v>147</v>
      </c>
      <c r="AU193" s="156" t="s">
        <v>79</v>
      </c>
      <c r="AV193" s="153" t="s">
        <v>14</v>
      </c>
      <c r="AW193" s="153" t="s">
        <v>34</v>
      </c>
      <c r="AX193" s="153" t="s">
        <v>72</v>
      </c>
      <c r="AY193" s="156" t="s">
        <v>138</v>
      </c>
    </row>
    <row r="194" spans="2:65" s="162" customFormat="1">
      <c r="B194" s="163"/>
      <c r="D194" s="155" t="s">
        <v>147</v>
      </c>
      <c r="E194" s="164"/>
      <c r="F194" s="165" t="s">
        <v>256</v>
      </c>
      <c r="H194" s="166">
        <v>11.7</v>
      </c>
      <c r="I194" s="167"/>
      <c r="L194" s="163"/>
      <c r="M194" s="168"/>
      <c r="N194" s="169"/>
      <c r="O194" s="169"/>
      <c r="P194" s="169"/>
      <c r="Q194" s="169"/>
      <c r="R194" s="169"/>
      <c r="S194" s="169"/>
      <c r="T194" s="170"/>
      <c r="AT194" s="164" t="s">
        <v>147</v>
      </c>
      <c r="AU194" s="164" t="s">
        <v>79</v>
      </c>
      <c r="AV194" s="162" t="s">
        <v>79</v>
      </c>
      <c r="AW194" s="162" t="s">
        <v>34</v>
      </c>
      <c r="AX194" s="162" t="s">
        <v>72</v>
      </c>
      <c r="AY194" s="164" t="s">
        <v>138</v>
      </c>
    </row>
    <row r="195" spans="2:65" s="171" customFormat="1">
      <c r="B195" s="172"/>
      <c r="D195" s="155" t="s">
        <v>147</v>
      </c>
      <c r="E195" s="173"/>
      <c r="F195" s="174" t="s">
        <v>152</v>
      </c>
      <c r="H195" s="175">
        <v>42.06</v>
      </c>
      <c r="I195" s="176"/>
      <c r="L195" s="172"/>
      <c r="M195" s="177"/>
      <c r="N195" s="178"/>
      <c r="O195" s="178"/>
      <c r="P195" s="178"/>
      <c r="Q195" s="178"/>
      <c r="R195" s="178"/>
      <c r="S195" s="178"/>
      <c r="T195" s="179"/>
      <c r="AT195" s="173" t="s">
        <v>147</v>
      </c>
      <c r="AU195" s="173" t="s">
        <v>79</v>
      </c>
      <c r="AV195" s="171" t="s">
        <v>145</v>
      </c>
      <c r="AW195" s="171" t="s">
        <v>34</v>
      </c>
      <c r="AX195" s="171" t="s">
        <v>14</v>
      </c>
      <c r="AY195" s="173" t="s">
        <v>138</v>
      </c>
    </row>
    <row r="196" spans="2:65" s="16" customFormat="1" ht="48" customHeight="1">
      <c r="B196" s="139"/>
      <c r="C196" s="189" t="s">
        <v>262</v>
      </c>
      <c r="D196" s="189" t="s">
        <v>263</v>
      </c>
      <c r="E196" s="190" t="s">
        <v>264</v>
      </c>
      <c r="F196" s="191" t="s">
        <v>265</v>
      </c>
      <c r="G196" s="192" t="s">
        <v>159</v>
      </c>
      <c r="H196" s="193">
        <v>46.265999999999998</v>
      </c>
      <c r="I196" s="194">
        <v>850</v>
      </c>
      <c r="J196" s="195">
        <f>ROUND(I196*H196,2)</f>
        <v>39326.1</v>
      </c>
      <c r="K196" s="191"/>
      <c r="L196" s="196"/>
      <c r="M196" s="197"/>
      <c r="N196" s="198" t="s">
        <v>43</v>
      </c>
      <c r="O196" s="38"/>
      <c r="P196" s="149">
        <f>O196*H196</f>
        <v>0</v>
      </c>
      <c r="Q196" s="149">
        <v>0.13900000000000001</v>
      </c>
      <c r="R196" s="149">
        <f>Q196*H196</f>
        <v>6.430974</v>
      </c>
      <c r="S196" s="149">
        <v>0</v>
      </c>
      <c r="T196" s="150">
        <f>S196*H196</f>
        <v>0</v>
      </c>
      <c r="AR196" s="151" t="s">
        <v>186</v>
      </c>
      <c r="AT196" s="151" t="s">
        <v>263</v>
      </c>
      <c r="AU196" s="151" t="s">
        <v>79</v>
      </c>
      <c r="AY196" s="2" t="s">
        <v>138</v>
      </c>
      <c r="BE196" s="152">
        <f>IF(N196="základní",J196,0)</f>
        <v>39326.1</v>
      </c>
      <c r="BF196" s="152">
        <f>IF(N196="snížená",J196,0)</f>
        <v>0</v>
      </c>
      <c r="BG196" s="152">
        <f>IF(N196="zákl. přenesená",J196,0)</f>
        <v>0</v>
      </c>
      <c r="BH196" s="152">
        <f>IF(N196="sníž. přenesená",J196,0)</f>
        <v>0</v>
      </c>
      <c r="BI196" s="152">
        <f>IF(N196="nulová",J196,0)</f>
        <v>0</v>
      </c>
      <c r="BJ196" s="2" t="s">
        <v>14</v>
      </c>
      <c r="BK196" s="152">
        <f>ROUND(I196*H196,2)</f>
        <v>39326.1</v>
      </c>
      <c r="BL196" s="2" t="s">
        <v>145</v>
      </c>
      <c r="BM196" s="151" t="s">
        <v>266</v>
      </c>
    </row>
    <row r="197" spans="2:65" s="162" customFormat="1">
      <c r="B197" s="163"/>
      <c r="D197" s="155" t="s">
        <v>147</v>
      </c>
      <c r="F197" s="165" t="s">
        <v>267</v>
      </c>
      <c r="H197" s="166">
        <v>46.265999999999998</v>
      </c>
      <c r="I197" s="167"/>
      <c r="L197" s="163"/>
      <c r="M197" s="168"/>
      <c r="N197" s="169"/>
      <c r="O197" s="169"/>
      <c r="P197" s="169"/>
      <c r="Q197" s="169"/>
      <c r="R197" s="169"/>
      <c r="S197" s="169"/>
      <c r="T197" s="170"/>
      <c r="AT197" s="164" t="s">
        <v>147</v>
      </c>
      <c r="AU197" s="164" t="s">
        <v>79</v>
      </c>
      <c r="AV197" s="162" t="s">
        <v>79</v>
      </c>
      <c r="AW197" s="162" t="s">
        <v>3</v>
      </c>
      <c r="AX197" s="162" t="s">
        <v>14</v>
      </c>
      <c r="AY197" s="164" t="s">
        <v>138</v>
      </c>
    </row>
    <row r="198" spans="2:65" s="16" customFormat="1" ht="24" customHeight="1">
      <c r="B198" s="139"/>
      <c r="C198" s="140" t="s">
        <v>7</v>
      </c>
      <c r="D198" s="140" t="s">
        <v>140</v>
      </c>
      <c r="E198" s="141" t="s">
        <v>268</v>
      </c>
      <c r="F198" s="142" t="s">
        <v>269</v>
      </c>
      <c r="G198" s="143" t="s">
        <v>143</v>
      </c>
      <c r="H198" s="144">
        <v>5.2430000000000003</v>
      </c>
      <c r="I198" s="145">
        <v>6500</v>
      </c>
      <c r="J198" s="146">
        <f>ROUND(I198*H198,2)</f>
        <v>34079.5</v>
      </c>
      <c r="K198" s="142" t="s">
        <v>144</v>
      </c>
      <c r="L198" s="17"/>
      <c r="M198" s="147"/>
      <c r="N198" s="148" t="s">
        <v>43</v>
      </c>
      <c r="O198" s="38"/>
      <c r="P198" s="149">
        <f>O198*H198</f>
        <v>0</v>
      </c>
      <c r="Q198" s="149">
        <v>0.50375000000000003</v>
      </c>
      <c r="R198" s="149">
        <f>Q198*H198</f>
        <v>2.6411612500000001</v>
      </c>
      <c r="S198" s="149">
        <v>2.5</v>
      </c>
      <c r="T198" s="150">
        <f>S198*H198</f>
        <v>13.107500000000002</v>
      </c>
      <c r="AR198" s="151" t="s">
        <v>145</v>
      </c>
      <c r="AT198" s="151" t="s">
        <v>140</v>
      </c>
      <c r="AU198" s="151" t="s">
        <v>79</v>
      </c>
      <c r="AY198" s="2" t="s">
        <v>138</v>
      </c>
      <c r="BE198" s="152">
        <f>IF(N198="základní",J198,0)</f>
        <v>34079.5</v>
      </c>
      <c r="BF198" s="152">
        <f>IF(N198="snížená",J198,0)</f>
        <v>0</v>
      </c>
      <c r="BG198" s="152">
        <f>IF(N198="zákl. přenesená",J198,0)</f>
        <v>0</v>
      </c>
      <c r="BH198" s="152">
        <f>IF(N198="sníž. přenesená",J198,0)</f>
        <v>0</v>
      </c>
      <c r="BI198" s="152">
        <f>IF(N198="nulová",J198,0)</f>
        <v>0</v>
      </c>
      <c r="BJ198" s="2" t="s">
        <v>14</v>
      </c>
      <c r="BK198" s="152">
        <f>ROUND(I198*H198,2)</f>
        <v>34079.5</v>
      </c>
      <c r="BL198" s="2" t="s">
        <v>145</v>
      </c>
      <c r="BM198" s="151" t="s">
        <v>270</v>
      </c>
    </row>
    <row r="199" spans="2:65" s="153" customFormat="1">
      <c r="B199" s="154"/>
      <c r="D199" s="155" t="s">
        <v>147</v>
      </c>
      <c r="E199" s="156"/>
      <c r="F199" s="157" t="s">
        <v>271</v>
      </c>
      <c r="H199" s="156"/>
      <c r="I199" s="158"/>
      <c r="L199" s="154"/>
      <c r="M199" s="159"/>
      <c r="N199" s="160"/>
      <c r="O199" s="160"/>
      <c r="P199" s="160"/>
      <c r="Q199" s="160"/>
      <c r="R199" s="160"/>
      <c r="S199" s="160"/>
      <c r="T199" s="161"/>
      <c r="AT199" s="156" t="s">
        <v>147</v>
      </c>
      <c r="AU199" s="156" t="s">
        <v>79</v>
      </c>
      <c r="AV199" s="153" t="s">
        <v>14</v>
      </c>
      <c r="AW199" s="153" t="s">
        <v>34</v>
      </c>
      <c r="AX199" s="153" t="s">
        <v>72</v>
      </c>
      <c r="AY199" s="156" t="s">
        <v>138</v>
      </c>
    </row>
    <row r="200" spans="2:65" s="153" customFormat="1">
      <c r="B200" s="154"/>
      <c r="D200" s="155" t="s">
        <v>147</v>
      </c>
      <c r="E200" s="156"/>
      <c r="F200" s="157" t="s">
        <v>272</v>
      </c>
      <c r="H200" s="156"/>
      <c r="I200" s="158"/>
      <c r="L200" s="154"/>
      <c r="M200" s="159"/>
      <c r="N200" s="160"/>
      <c r="O200" s="160"/>
      <c r="P200" s="160"/>
      <c r="Q200" s="160"/>
      <c r="R200" s="160"/>
      <c r="S200" s="160"/>
      <c r="T200" s="161"/>
      <c r="AT200" s="156" t="s">
        <v>147</v>
      </c>
      <c r="AU200" s="156" t="s">
        <v>79</v>
      </c>
      <c r="AV200" s="153" t="s">
        <v>14</v>
      </c>
      <c r="AW200" s="153" t="s">
        <v>34</v>
      </c>
      <c r="AX200" s="153" t="s">
        <v>72</v>
      </c>
      <c r="AY200" s="156" t="s">
        <v>138</v>
      </c>
    </row>
    <row r="201" spans="2:65" s="153" customFormat="1">
      <c r="B201" s="154"/>
      <c r="D201" s="155" t="s">
        <v>147</v>
      </c>
      <c r="E201" s="156"/>
      <c r="F201" s="157" t="s">
        <v>273</v>
      </c>
      <c r="H201" s="156"/>
      <c r="I201" s="158"/>
      <c r="L201" s="154"/>
      <c r="M201" s="159"/>
      <c r="N201" s="160"/>
      <c r="O201" s="160"/>
      <c r="P201" s="160"/>
      <c r="Q201" s="160"/>
      <c r="R201" s="160"/>
      <c r="S201" s="160"/>
      <c r="T201" s="161"/>
      <c r="AT201" s="156" t="s">
        <v>147</v>
      </c>
      <c r="AU201" s="156" t="s">
        <v>79</v>
      </c>
      <c r="AV201" s="153" t="s">
        <v>14</v>
      </c>
      <c r="AW201" s="153" t="s">
        <v>34</v>
      </c>
      <c r="AX201" s="153" t="s">
        <v>72</v>
      </c>
      <c r="AY201" s="156" t="s">
        <v>138</v>
      </c>
    </row>
    <row r="202" spans="2:65" s="162" customFormat="1">
      <c r="B202" s="163"/>
      <c r="D202" s="155" t="s">
        <v>147</v>
      </c>
      <c r="E202" s="164"/>
      <c r="F202" s="165" t="s">
        <v>274</v>
      </c>
      <c r="H202" s="166">
        <v>1.5529999999999999</v>
      </c>
      <c r="I202" s="167"/>
      <c r="L202" s="163"/>
      <c r="M202" s="168"/>
      <c r="N202" s="169"/>
      <c r="O202" s="169"/>
      <c r="P202" s="169"/>
      <c r="Q202" s="169"/>
      <c r="R202" s="169"/>
      <c r="S202" s="169"/>
      <c r="T202" s="170"/>
      <c r="AT202" s="164" t="s">
        <v>147</v>
      </c>
      <c r="AU202" s="164" t="s">
        <v>79</v>
      </c>
      <c r="AV202" s="162" t="s">
        <v>79</v>
      </c>
      <c r="AW202" s="162" t="s">
        <v>34</v>
      </c>
      <c r="AX202" s="162" t="s">
        <v>72</v>
      </c>
      <c r="AY202" s="164" t="s">
        <v>138</v>
      </c>
    </row>
    <row r="203" spans="2:65" s="153" customFormat="1">
      <c r="B203" s="154"/>
      <c r="D203" s="155" t="s">
        <v>147</v>
      </c>
      <c r="E203" s="156"/>
      <c r="F203" s="157" t="s">
        <v>275</v>
      </c>
      <c r="H203" s="156"/>
      <c r="I203" s="158"/>
      <c r="L203" s="154"/>
      <c r="M203" s="159"/>
      <c r="N203" s="160"/>
      <c r="O203" s="160"/>
      <c r="P203" s="160"/>
      <c r="Q203" s="160"/>
      <c r="R203" s="160"/>
      <c r="S203" s="160"/>
      <c r="T203" s="161"/>
      <c r="AT203" s="156" t="s">
        <v>147</v>
      </c>
      <c r="AU203" s="156" t="s">
        <v>79</v>
      </c>
      <c r="AV203" s="153" t="s">
        <v>14</v>
      </c>
      <c r="AW203" s="153" t="s">
        <v>34</v>
      </c>
      <c r="AX203" s="153" t="s">
        <v>72</v>
      </c>
      <c r="AY203" s="156" t="s">
        <v>138</v>
      </c>
    </row>
    <row r="204" spans="2:65" s="162" customFormat="1">
      <c r="B204" s="163"/>
      <c r="D204" s="155" t="s">
        <v>147</v>
      </c>
      <c r="E204" s="164"/>
      <c r="F204" s="165" t="s">
        <v>276</v>
      </c>
      <c r="H204" s="166">
        <v>1.4850000000000001</v>
      </c>
      <c r="I204" s="167"/>
      <c r="L204" s="163"/>
      <c r="M204" s="168"/>
      <c r="N204" s="169"/>
      <c r="O204" s="169"/>
      <c r="P204" s="169"/>
      <c r="Q204" s="169"/>
      <c r="R204" s="169"/>
      <c r="S204" s="169"/>
      <c r="T204" s="170"/>
      <c r="AT204" s="164" t="s">
        <v>147</v>
      </c>
      <c r="AU204" s="164" t="s">
        <v>79</v>
      </c>
      <c r="AV204" s="162" t="s">
        <v>79</v>
      </c>
      <c r="AW204" s="162" t="s">
        <v>34</v>
      </c>
      <c r="AX204" s="162" t="s">
        <v>72</v>
      </c>
      <c r="AY204" s="164" t="s">
        <v>138</v>
      </c>
    </row>
    <row r="205" spans="2:65" s="153" customFormat="1">
      <c r="B205" s="154"/>
      <c r="D205" s="155" t="s">
        <v>147</v>
      </c>
      <c r="E205" s="156"/>
      <c r="F205" s="157" t="s">
        <v>245</v>
      </c>
      <c r="H205" s="156"/>
      <c r="I205" s="158"/>
      <c r="L205" s="154"/>
      <c r="M205" s="159"/>
      <c r="N205" s="160"/>
      <c r="O205" s="160"/>
      <c r="P205" s="160"/>
      <c r="Q205" s="160"/>
      <c r="R205" s="160"/>
      <c r="S205" s="160"/>
      <c r="T205" s="161"/>
      <c r="AT205" s="156" t="s">
        <v>147</v>
      </c>
      <c r="AU205" s="156" t="s">
        <v>79</v>
      </c>
      <c r="AV205" s="153" t="s">
        <v>14</v>
      </c>
      <c r="AW205" s="153" t="s">
        <v>34</v>
      </c>
      <c r="AX205" s="153" t="s">
        <v>72</v>
      </c>
      <c r="AY205" s="156" t="s">
        <v>138</v>
      </c>
    </row>
    <row r="206" spans="2:65" s="162" customFormat="1">
      <c r="B206" s="163"/>
      <c r="D206" s="155" t="s">
        <v>147</v>
      </c>
      <c r="E206" s="164"/>
      <c r="F206" s="165" t="s">
        <v>277</v>
      </c>
      <c r="H206" s="166">
        <v>2.2050000000000001</v>
      </c>
      <c r="I206" s="167"/>
      <c r="L206" s="163"/>
      <c r="M206" s="168"/>
      <c r="N206" s="169"/>
      <c r="O206" s="169"/>
      <c r="P206" s="169"/>
      <c r="Q206" s="169"/>
      <c r="R206" s="169"/>
      <c r="S206" s="169"/>
      <c r="T206" s="170"/>
      <c r="AT206" s="164" t="s">
        <v>147</v>
      </c>
      <c r="AU206" s="164" t="s">
        <v>79</v>
      </c>
      <c r="AV206" s="162" t="s">
        <v>79</v>
      </c>
      <c r="AW206" s="162" t="s">
        <v>34</v>
      </c>
      <c r="AX206" s="162" t="s">
        <v>72</v>
      </c>
      <c r="AY206" s="164" t="s">
        <v>138</v>
      </c>
    </row>
    <row r="207" spans="2:65" s="171" customFormat="1">
      <c r="B207" s="172"/>
      <c r="D207" s="155" t="s">
        <v>147</v>
      </c>
      <c r="E207" s="173"/>
      <c r="F207" s="174" t="s">
        <v>152</v>
      </c>
      <c r="H207" s="175">
        <v>5.2430000000000003</v>
      </c>
      <c r="I207" s="176"/>
      <c r="L207" s="172"/>
      <c r="M207" s="177"/>
      <c r="N207" s="178"/>
      <c r="O207" s="178"/>
      <c r="P207" s="178"/>
      <c r="Q207" s="178"/>
      <c r="R207" s="178"/>
      <c r="S207" s="178"/>
      <c r="T207" s="179"/>
      <c r="AT207" s="173" t="s">
        <v>147</v>
      </c>
      <c r="AU207" s="173" t="s">
        <v>79</v>
      </c>
      <c r="AV207" s="171" t="s">
        <v>145</v>
      </c>
      <c r="AW207" s="171" t="s">
        <v>34</v>
      </c>
      <c r="AX207" s="171" t="s">
        <v>14</v>
      </c>
      <c r="AY207" s="173" t="s">
        <v>138</v>
      </c>
    </row>
    <row r="208" spans="2:65" s="16" customFormat="1" ht="16.5" customHeight="1">
      <c r="B208" s="139"/>
      <c r="C208" s="189" t="s">
        <v>278</v>
      </c>
      <c r="D208" s="189" t="s">
        <v>263</v>
      </c>
      <c r="E208" s="190" t="s">
        <v>279</v>
      </c>
      <c r="F208" s="191" t="s">
        <v>280</v>
      </c>
      <c r="G208" s="192" t="s">
        <v>209</v>
      </c>
      <c r="H208" s="193">
        <v>4.7190000000000003</v>
      </c>
      <c r="I208" s="194">
        <v>1350</v>
      </c>
      <c r="J208" s="195">
        <f>ROUND(I208*H208,2)</f>
        <v>6370.65</v>
      </c>
      <c r="K208" s="191"/>
      <c r="L208" s="196"/>
      <c r="M208" s="197"/>
      <c r="N208" s="198" t="s">
        <v>43</v>
      </c>
      <c r="O208" s="38"/>
      <c r="P208" s="149">
        <f>O208*H208</f>
        <v>0</v>
      </c>
      <c r="Q208" s="149">
        <v>1</v>
      </c>
      <c r="R208" s="149">
        <f>Q208*H208</f>
        <v>4.7190000000000003</v>
      </c>
      <c r="S208" s="149">
        <v>0</v>
      </c>
      <c r="T208" s="150">
        <f>S208*H208</f>
        <v>0</v>
      </c>
      <c r="AR208" s="151" t="s">
        <v>186</v>
      </c>
      <c r="AT208" s="151" t="s">
        <v>263</v>
      </c>
      <c r="AU208" s="151" t="s">
        <v>79</v>
      </c>
      <c r="AY208" s="2" t="s">
        <v>138</v>
      </c>
      <c r="BE208" s="152">
        <f>IF(N208="základní",J208,0)</f>
        <v>6370.65</v>
      </c>
      <c r="BF208" s="152">
        <f>IF(N208="snížená",J208,0)</f>
        <v>0</v>
      </c>
      <c r="BG208" s="152">
        <f>IF(N208="zákl. přenesená",J208,0)</f>
        <v>0</v>
      </c>
      <c r="BH208" s="152">
        <f>IF(N208="sníž. přenesená",J208,0)</f>
        <v>0</v>
      </c>
      <c r="BI208" s="152">
        <f>IF(N208="nulová",J208,0)</f>
        <v>0</v>
      </c>
      <c r="BJ208" s="2" t="s">
        <v>14</v>
      </c>
      <c r="BK208" s="152">
        <f>ROUND(I208*H208,2)</f>
        <v>6370.65</v>
      </c>
      <c r="BL208" s="2" t="s">
        <v>145</v>
      </c>
      <c r="BM208" s="151" t="s">
        <v>281</v>
      </c>
    </row>
    <row r="209" spans="2:65" s="153" customFormat="1">
      <c r="B209" s="154"/>
      <c r="D209" s="155" t="s">
        <v>147</v>
      </c>
      <c r="E209" s="156"/>
      <c r="F209" s="157" t="s">
        <v>282</v>
      </c>
      <c r="H209" s="156"/>
      <c r="I209" s="158"/>
      <c r="L209" s="154"/>
      <c r="M209" s="159"/>
      <c r="N209" s="160"/>
      <c r="O209" s="160"/>
      <c r="P209" s="160"/>
      <c r="Q209" s="160"/>
      <c r="R209" s="160"/>
      <c r="S209" s="160"/>
      <c r="T209" s="161"/>
      <c r="AT209" s="156" t="s">
        <v>147</v>
      </c>
      <c r="AU209" s="156" t="s">
        <v>79</v>
      </c>
      <c r="AV209" s="153" t="s">
        <v>14</v>
      </c>
      <c r="AW209" s="153" t="s">
        <v>34</v>
      </c>
      <c r="AX209" s="153" t="s">
        <v>72</v>
      </c>
      <c r="AY209" s="156" t="s">
        <v>138</v>
      </c>
    </row>
    <row r="210" spans="2:65" s="162" customFormat="1">
      <c r="B210" s="163"/>
      <c r="D210" s="155" t="s">
        <v>147</v>
      </c>
      <c r="E210" s="164"/>
      <c r="F210" s="165" t="s">
        <v>283</v>
      </c>
      <c r="H210" s="166">
        <v>4.7190000000000003</v>
      </c>
      <c r="I210" s="167"/>
      <c r="L210" s="163"/>
      <c r="M210" s="168"/>
      <c r="N210" s="169"/>
      <c r="O210" s="169"/>
      <c r="P210" s="169"/>
      <c r="Q210" s="169"/>
      <c r="R210" s="169"/>
      <c r="S210" s="169"/>
      <c r="T210" s="170"/>
      <c r="AT210" s="164" t="s">
        <v>147</v>
      </c>
      <c r="AU210" s="164" t="s">
        <v>79</v>
      </c>
      <c r="AV210" s="162" t="s">
        <v>79</v>
      </c>
      <c r="AW210" s="162" t="s">
        <v>34</v>
      </c>
      <c r="AX210" s="162" t="s">
        <v>14</v>
      </c>
      <c r="AY210" s="164" t="s">
        <v>138</v>
      </c>
    </row>
    <row r="211" spans="2:65" s="16" customFormat="1" ht="24" customHeight="1">
      <c r="B211" s="139"/>
      <c r="C211" s="140" t="s">
        <v>284</v>
      </c>
      <c r="D211" s="140" t="s">
        <v>140</v>
      </c>
      <c r="E211" s="141" t="s">
        <v>285</v>
      </c>
      <c r="F211" s="142" t="s">
        <v>286</v>
      </c>
      <c r="G211" s="143" t="s">
        <v>143</v>
      </c>
      <c r="H211" s="144">
        <v>5.2430000000000003</v>
      </c>
      <c r="I211" s="145">
        <v>2850</v>
      </c>
      <c r="J211" s="146">
        <f>ROUND(I211*H211,2)</f>
        <v>14942.55</v>
      </c>
      <c r="K211" s="142" t="s">
        <v>144</v>
      </c>
      <c r="L211" s="17"/>
      <c r="M211" s="147"/>
      <c r="N211" s="148" t="s">
        <v>43</v>
      </c>
      <c r="O211" s="38"/>
      <c r="P211" s="149">
        <f>O211*H211</f>
        <v>0</v>
      </c>
      <c r="Q211" s="149">
        <v>0</v>
      </c>
      <c r="R211" s="149">
        <f>Q211*H211</f>
        <v>0</v>
      </c>
      <c r="S211" s="149">
        <v>0</v>
      </c>
      <c r="T211" s="150">
        <f>S211*H211</f>
        <v>0</v>
      </c>
      <c r="AR211" s="151" t="s">
        <v>145</v>
      </c>
      <c r="AT211" s="151" t="s">
        <v>140</v>
      </c>
      <c r="AU211" s="151" t="s">
        <v>79</v>
      </c>
      <c r="AY211" s="2" t="s">
        <v>138</v>
      </c>
      <c r="BE211" s="152">
        <f>IF(N211="základní",J211,0)</f>
        <v>14942.55</v>
      </c>
      <c r="BF211" s="152">
        <f>IF(N211="snížená",J211,0)</f>
        <v>0</v>
      </c>
      <c r="BG211" s="152">
        <f>IF(N211="zákl. přenesená",J211,0)</f>
        <v>0</v>
      </c>
      <c r="BH211" s="152">
        <f>IF(N211="sníž. přenesená",J211,0)</f>
        <v>0</v>
      </c>
      <c r="BI211" s="152">
        <f>IF(N211="nulová",J211,0)</f>
        <v>0</v>
      </c>
      <c r="BJ211" s="2" t="s">
        <v>14</v>
      </c>
      <c r="BK211" s="152">
        <f>ROUND(I211*H211,2)</f>
        <v>14942.55</v>
      </c>
      <c r="BL211" s="2" t="s">
        <v>145</v>
      </c>
      <c r="BM211" s="151" t="s">
        <v>287</v>
      </c>
    </row>
    <row r="212" spans="2:65" s="162" customFormat="1">
      <c r="B212" s="163"/>
      <c r="D212" s="155" t="s">
        <v>147</v>
      </c>
      <c r="E212" s="164"/>
      <c r="F212" s="165" t="s">
        <v>288</v>
      </c>
      <c r="H212" s="166">
        <v>5.2430000000000003</v>
      </c>
      <c r="I212" s="167"/>
      <c r="L212" s="163"/>
      <c r="M212" s="168"/>
      <c r="N212" s="169"/>
      <c r="O212" s="169"/>
      <c r="P212" s="169"/>
      <c r="Q212" s="169"/>
      <c r="R212" s="169"/>
      <c r="S212" s="169"/>
      <c r="T212" s="170"/>
      <c r="AT212" s="164" t="s">
        <v>147</v>
      </c>
      <c r="AU212" s="164" t="s">
        <v>79</v>
      </c>
      <c r="AV212" s="162" t="s">
        <v>79</v>
      </c>
      <c r="AW212" s="162" t="s">
        <v>34</v>
      </c>
      <c r="AX212" s="162" t="s">
        <v>14</v>
      </c>
      <c r="AY212" s="164" t="s">
        <v>138</v>
      </c>
    </row>
    <row r="213" spans="2:65" s="16" customFormat="1" ht="24" customHeight="1">
      <c r="B213" s="139"/>
      <c r="C213" s="140" t="s">
        <v>289</v>
      </c>
      <c r="D213" s="140" t="s">
        <v>140</v>
      </c>
      <c r="E213" s="141" t="s">
        <v>290</v>
      </c>
      <c r="F213" s="142" t="s">
        <v>291</v>
      </c>
      <c r="G213" s="143" t="s">
        <v>159</v>
      </c>
      <c r="H213" s="144">
        <v>4.5869999999999997</v>
      </c>
      <c r="I213" s="145">
        <v>1150</v>
      </c>
      <c r="J213" s="146">
        <f>ROUND(I213*H213,2)</f>
        <v>5275.05</v>
      </c>
      <c r="K213" s="142"/>
      <c r="L213" s="17"/>
      <c r="M213" s="147"/>
      <c r="N213" s="148" t="s">
        <v>43</v>
      </c>
      <c r="O213" s="38"/>
      <c r="P213" s="149">
        <f>O213*H213</f>
        <v>0</v>
      </c>
      <c r="Q213" s="149">
        <v>0.10786</v>
      </c>
      <c r="R213" s="149">
        <f>Q213*H213</f>
        <v>0.49475381999999996</v>
      </c>
      <c r="S213" s="149">
        <v>0</v>
      </c>
      <c r="T213" s="150">
        <f>S213*H213</f>
        <v>0</v>
      </c>
      <c r="AR213" s="151" t="s">
        <v>145</v>
      </c>
      <c r="AT213" s="151" t="s">
        <v>140</v>
      </c>
      <c r="AU213" s="151" t="s">
        <v>79</v>
      </c>
      <c r="AY213" s="2" t="s">
        <v>138</v>
      </c>
      <c r="BE213" s="152">
        <f>IF(N213="základní",J213,0)</f>
        <v>5275.05</v>
      </c>
      <c r="BF213" s="152">
        <f>IF(N213="snížená",J213,0)</f>
        <v>0</v>
      </c>
      <c r="BG213" s="152">
        <f>IF(N213="zákl. přenesená",J213,0)</f>
        <v>0</v>
      </c>
      <c r="BH213" s="152">
        <f>IF(N213="sníž. přenesená",J213,0)</f>
        <v>0</v>
      </c>
      <c r="BI213" s="152">
        <f>IF(N213="nulová",J213,0)</f>
        <v>0</v>
      </c>
      <c r="BJ213" s="2" t="s">
        <v>14</v>
      </c>
      <c r="BK213" s="152">
        <f>ROUND(I213*H213,2)</f>
        <v>5275.05</v>
      </c>
      <c r="BL213" s="2" t="s">
        <v>145</v>
      </c>
      <c r="BM213" s="151" t="s">
        <v>292</v>
      </c>
    </row>
    <row r="214" spans="2:65" s="153" customFormat="1">
      <c r="B214" s="154"/>
      <c r="D214" s="155" t="s">
        <v>147</v>
      </c>
      <c r="E214" s="156"/>
      <c r="F214" s="157" t="s">
        <v>293</v>
      </c>
      <c r="H214" s="156"/>
      <c r="I214" s="158"/>
      <c r="L214" s="154"/>
      <c r="M214" s="159"/>
      <c r="N214" s="160"/>
      <c r="O214" s="160"/>
      <c r="P214" s="160"/>
      <c r="Q214" s="160"/>
      <c r="R214" s="160"/>
      <c r="S214" s="160"/>
      <c r="T214" s="161"/>
      <c r="AT214" s="156" t="s">
        <v>147</v>
      </c>
      <c r="AU214" s="156" t="s">
        <v>79</v>
      </c>
      <c r="AV214" s="153" t="s">
        <v>14</v>
      </c>
      <c r="AW214" s="153" t="s">
        <v>34</v>
      </c>
      <c r="AX214" s="153" t="s">
        <v>72</v>
      </c>
      <c r="AY214" s="156" t="s">
        <v>138</v>
      </c>
    </row>
    <row r="215" spans="2:65" s="162" customFormat="1">
      <c r="B215" s="163"/>
      <c r="D215" s="155" t="s">
        <v>147</v>
      </c>
      <c r="E215" s="164"/>
      <c r="F215" s="165" t="s">
        <v>294</v>
      </c>
      <c r="H215" s="166">
        <v>0.25800000000000001</v>
      </c>
      <c r="I215" s="167"/>
      <c r="L215" s="163"/>
      <c r="M215" s="168"/>
      <c r="N215" s="169"/>
      <c r="O215" s="169"/>
      <c r="P215" s="169"/>
      <c r="Q215" s="169"/>
      <c r="R215" s="169"/>
      <c r="S215" s="169"/>
      <c r="T215" s="170"/>
      <c r="AT215" s="164" t="s">
        <v>147</v>
      </c>
      <c r="AU215" s="164" t="s">
        <v>79</v>
      </c>
      <c r="AV215" s="162" t="s">
        <v>79</v>
      </c>
      <c r="AW215" s="162" t="s">
        <v>34</v>
      </c>
      <c r="AX215" s="162" t="s">
        <v>72</v>
      </c>
      <c r="AY215" s="164" t="s">
        <v>138</v>
      </c>
    </row>
    <row r="216" spans="2:65" s="153" customFormat="1">
      <c r="B216" s="154"/>
      <c r="D216" s="155" t="s">
        <v>147</v>
      </c>
      <c r="E216" s="156"/>
      <c r="F216" s="157" t="s">
        <v>295</v>
      </c>
      <c r="H216" s="156"/>
      <c r="I216" s="158"/>
      <c r="L216" s="154"/>
      <c r="M216" s="159"/>
      <c r="N216" s="160"/>
      <c r="O216" s="160"/>
      <c r="P216" s="160"/>
      <c r="Q216" s="160"/>
      <c r="R216" s="160"/>
      <c r="S216" s="160"/>
      <c r="T216" s="161"/>
      <c r="AT216" s="156" t="s">
        <v>147</v>
      </c>
      <c r="AU216" s="156" t="s">
        <v>79</v>
      </c>
      <c r="AV216" s="153" t="s">
        <v>14</v>
      </c>
      <c r="AW216" s="153" t="s">
        <v>34</v>
      </c>
      <c r="AX216" s="153" t="s">
        <v>72</v>
      </c>
      <c r="AY216" s="156" t="s">
        <v>138</v>
      </c>
    </row>
    <row r="217" spans="2:65" s="162" customFormat="1">
      <c r="B217" s="163"/>
      <c r="D217" s="155" t="s">
        <v>147</v>
      </c>
      <c r="E217" s="164"/>
      <c r="F217" s="165" t="s">
        <v>296</v>
      </c>
      <c r="H217" s="166">
        <v>0.189</v>
      </c>
      <c r="I217" s="167"/>
      <c r="L217" s="163"/>
      <c r="M217" s="168"/>
      <c r="N217" s="169"/>
      <c r="O217" s="169"/>
      <c r="P217" s="169"/>
      <c r="Q217" s="169"/>
      <c r="R217" s="169"/>
      <c r="S217" s="169"/>
      <c r="T217" s="170"/>
      <c r="AT217" s="164" t="s">
        <v>147</v>
      </c>
      <c r="AU217" s="164" t="s">
        <v>79</v>
      </c>
      <c r="AV217" s="162" t="s">
        <v>79</v>
      </c>
      <c r="AW217" s="162" t="s">
        <v>34</v>
      </c>
      <c r="AX217" s="162" t="s">
        <v>72</v>
      </c>
      <c r="AY217" s="164" t="s">
        <v>138</v>
      </c>
    </row>
    <row r="218" spans="2:65" s="153" customFormat="1">
      <c r="B218" s="154"/>
      <c r="D218" s="155" t="s">
        <v>147</v>
      </c>
      <c r="E218" s="156"/>
      <c r="F218" s="157" t="s">
        <v>297</v>
      </c>
      <c r="H218" s="156"/>
      <c r="I218" s="158"/>
      <c r="L218" s="154"/>
      <c r="M218" s="159"/>
      <c r="N218" s="160"/>
      <c r="O218" s="160"/>
      <c r="P218" s="160"/>
      <c r="Q218" s="160"/>
      <c r="R218" s="160"/>
      <c r="S218" s="160"/>
      <c r="T218" s="161"/>
      <c r="AT218" s="156" t="s">
        <v>147</v>
      </c>
      <c r="AU218" s="156" t="s">
        <v>79</v>
      </c>
      <c r="AV218" s="153" t="s">
        <v>14</v>
      </c>
      <c r="AW218" s="153" t="s">
        <v>34</v>
      </c>
      <c r="AX218" s="153" t="s">
        <v>72</v>
      </c>
      <c r="AY218" s="156" t="s">
        <v>138</v>
      </c>
    </row>
    <row r="219" spans="2:65" s="162" customFormat="1">
      <c r="B219" s="163"/>
      <c r="D219" s="155" t="s">
        <v>147</v>
      </c>
      <c r="E219" s="164"/>
      <c r="F219" s="165" t="s">
        <v>298</v>
      </c>
      <c r="H219" s="166">
        <v>4.1399999999999997</v>
      </c>
      <c r="I219" s="167"/>
      <c r="L219" s="163"/>
      <c r="M219" s="168"/>
      <c r="N219" s="169"/>
      <c r="O219" s="169"/>
      <c r="P219" s="169"/>
      <c r="Q219" s="169"/>
      <c r="R219" s="169"/>
      <c r="S219" s="169"/>
      <c r="T219" s="170"/>
      <c r="AT219" s="164" t="s">
        <v>147</v>
      </c>
      <c r="AU219" s="164" t="s">
        <v>79</v>
      </c>
      <c r="AV219" s="162" t="s">
        <v>79</v>
      </c>
      <c r="AW219" s="162" t="s">
        <v>34</v>
      </c>
      <c r="AX219" s="162" t="s">
        <v>72</v>
      </c>
      <c r="AY219" s="164" t="s">
        <v>138</v>
      </c>
    </row>
    <row r="220" spans="2:65" s="171" customFormat="1">
      <c r="B220" s="172"/>
      <c r="D220" s="155" t="s">
        <v>147</v>
      </c>
      <c r="E220" s="173"/>
      <c r="F220" s="174" t="s">
        <v>152</v>
      </c>
      <c r="H220" s="175">
        <v>4.5869999999999997</v>
      </c>
      <c r="I220" s="176"/>
      <c r="L220" s="172"/>
      <c r="M220" s="177"/>
      <c r="N220" s="178"/>
      <c r="O220" s="178"/>
      <c r="P220" s="178"/>
      <c r="Q220" s="178"/>
      <c r="R220" s="178"/>
      <c r="S220" s="178"/>
      <c r="T220" s="179"/>
      <c r="AT220" s="173" t="s">
        <v>147</v>
      </c>
      <c r="AU220" s="173" t="s">
        <v>79</v>
      </c>
      <c r="AV220" s="171" t="s">
        <v>145</v>
      </c>
      <c r="AW220" s="171" t="s">
        <v>34</v>
      </c>
      <c r="AX220" s="171" t="s">
        <v>14</v>
      </c>
      <c r="AY220" s="173" t="s">
        <v>138</v>
      </c>
    </row>
    <row r="221" spans="2:65" s="16" customFormat="1" ht="24" customHeight="1">
      <c r="B221" s="139"/>
      <c r="C221" s="140" t="s">
        <v>299</v>
      </c>
      <c r="D221" s="140" t="s">
        <v>140</v>
      </c>
      <c r="E221" s="141" t="s">
        <v>300</v>
      </c>
      <c r="F221" s="142" t="s">
        <v>301</v>
      </c>
      <c r="G221" s="143" t="s">
        <v>159</v>
      </c>
      <c r="H221" s="144">
        <v>5.4</v>
      </c>
      <c r="I221" s="145">
        <v>1200</v>
      </c>
      <c r="J221" s="146">
        <f>ROUND(I221*H221,2)</f>
        <v>6480</v>
      </c>
      <c r="K221" s="142"/>
      <c r="L221" s="17"/>
      <c r="M221" s="147"/>
      <c r="N221" s="148" t="s">
        <v>43</v>
      </c>
      <c r="O221" s="38"/>
      <c r="P221" s="149">
        <f>O221*H221</f>
        <v>0</v>
      </c>
      <c r="Q221" s="149">
        <v>0</v>
      </c>
      <c r="R221" s="149">
        <f>Q221*H221</f>
        <v>0</v>
      </c>
      <c r="S221" s="149">
        <v>0</v>
      </c>
      <c r="T221" s="150">
        <f>S221*H221</f>
        <v>0</v>
      </c>
      <c r="AR221" s="151" t="s">
        <v>145</v>
      </c>
      <c r="AT221" s="151" t="s">
        <v>140</v>
      </c>
      <c r="AU221" s="151" t="s">
        <v>79</v>
      </c>
      <c r="AY221" s="2" t="s">
        <v>138</v>
      </c>
      <c r="BE221" s="152">
        <f>IF(N221="základní",J221,0)</f>
        <v>6480</v>
      </c>
      <c r="BF221" s="152">
        <f>IF(N221="snížená",J221,0)</f>
        <v>0</v>
      </c>
      <c r="BG221" s="152">
        <f>IF(N221="zákl. přenesená",J221,0)</f>
        <v>0</v>
      </c>
      <c r="BH221" s="152">
        <f>IF(N221="sníž. přenesená",J221,0)</f>
        <v>0</v>
      </c>
      <c r="BI221" s="152">
        <f>IF(N221="nulová",J221,0)</f>
        <v>0</v>
      </c>
      <c r="BJ221" s="2" t="s">
        <v>14</v>
      </c>
      <c r="BK221" s="152">
        <f>ROUND(I221*H221,2)</f>
        <v>6480</v>
      </c>
      <c r="BL221" s="2" t="s">
        <v>145</v>
      </c>
      <c r="BM221" s="151" t="s">
        <v>302</v>
      </c>
    </row>
    <row r="222" spans="2:65" s="162" customFormat="1">
      <c r="B222" s="163"/>
      <c r="D222" s="155" t="s">
        <v>147</v>
      </c>
      <c r="E222" s="164"/>
      <c r="F222" s="165" t="s">
        <v>303</v>
      </c>
      <c r="H222" s="166">
        <v>5.4</v>
      </c>
      <c r="I222" s="167"/>
      <c r="L222" s="163"/>
      <c r="M222" s="168"/>
      <c r="N222" s="169"/>
      <c r="O222" s="169"/>
      <c r="P222" s="169"/>
      <c r="Q222" s="169"/>
      <c r="R222" s="169"/>
      <c r="S222" s="169"/>
      <c r="T222" s="170"/>
      <c r="AT222" s="164" t="s">
        <v>147</v>
      </c>
      <c r="AU222" s="164" t="s">
        <v>79</v>
      </c>
      <c r="AV222" s="162" t="s">
        <v>79</v>
      </c>
      <c r="AW222" s="162" t="s">
        <v>34</v>
      </c>
      <c r="AX222" s="162" t="s">
        <v>14</v>
      </c>
      <c r="AY222" s="164" t="s">
        <v>138</v>
      </c>
    </row>
    <row r="223" spans="2:65" s="16" customFormat="1" ht="16.5" customHeight="1">
      <c r="B223" s="139"/>
      <c r="C223" s="140" t="s">
        <v>304</v>
      </c>
      <c r="D223" s="140" t="s">
        <v>140</v>
      </c>
      <c r="E223" s="141" t="s">
        <v>305</v>
      </c>
      <c r="F223" s="142" t="s">
        <v>306</v>
      </c>
      <c r="G223" s="143" t="s">
        <v>307</v>
      </c>
      <c r="H223" s="144">
        <v>1</v>
      </c>
      <c r="I223" s="145">
        <v>6500</v>
      </c>
      <c r="J223" s="146">
        <f>ROUND(I223*H223,2)</f>
        <v>6500</v>
      </c>
      <c r="K223" s="142"/>
      <c r="L223" s="17"/>
      <c r="M223" s="147"/>
      <c r="N223" s="148" t="s">
        <v>43</v>
      </c>
      <c r="O223" s="38"/>
      <c r="P223" s="149">
        <f>O223*H223</f>
        <v>0</v>
      </c>
      <c r="Q223" s="149">
        <v>0</v>
      </c>
      <c r="R223" s="149">
        <f>Q223*H223</f>
        <v>0</v>
      </c>
      <c r="S223" s="149">
        <v>0</v>
      </c>
      <c r="T223" s="150">
        <f>S223*H223</f>
        <v>0</v>
      </c>
      <c r="AR223" s="151" t="s">
        <v>145</v>
      </c>
      <c r="AT223" s="151" t="s">
        <v>140</v>
      </c>
      <c r="AU223" s="151" t="s">
        <v>79</v>
      </c>
      <c r="AY223" s="2" t="s">
        <v>138</v>
      </c>
      <c r="BE223" s="152">
        <f>IF(N223="základní",J223,0)</f>
        <v>6500</v>
      </c>
      <c r="BF223" s="152">
        <f>IF(N223="snížená",J223,0)</f>
        <v>0</v>
      </c>
      <c r="BG223" s="152">
        <f>IF(N223="zákl. přenesená",J223,0)</f>
        <v>0</v>
      </c>
      <c r="BH223" s="152">
        <f>IF(N223="sníž. přenesená",J223,0)</f>
        <v>0</v>
      </c>
      <c r="BI223" s="152">
        <f>IF(N223="nulová",J223,0)</f>
        <v>0</v>
      </c>
      <c r="BJ223" s="2" t="s">
        <v>14</v>
      </c>
      <c r="BK223" s="152">
        <f>ROUND(I223*H223,2)</f>
        <v>6500</v>
      </c>
      <c r="BL223" s="2" t="s">
        <v>145</v>
      </c>
      <c r="BM223" s="151" t="s">
        <v>308</v>
      </c>
    </row>
    <row r="224" spans="2:65" s="16" customFormat="1" ht="24" customHeight="1">
      <c r="B224" s="139"/>
      <c r="C224" s="140" t="s">
        <v>309</v>
      </c>
      <c r="D224" s="140" t="s">
        <v>140</v>
      </c>
      <c r="E224" s="141" t="s">
        <v>310</v>
      </c>
      <c r="F224" s="142" t="s">
        <v>311</v>
      </c>
      <c r="G224" s="143" t="s">
        <v>229</v>
      </c>
      <c r="H224" s="144">
        <v>31.2</v>
      </c>
      <c r="I224" s="145">
        <v>885</v>
      </c>
      <c r="J224" s="146">
        <f>ROUND(I224*H224,2)</f>
        <v>27612</v>
      </c>
      <c r="K224" s="142"/>
      <c r="L224" s="17"/>
      <c r="M224" s="147"/>
      <c r="N224" s="148" t="s">
        <v>43</v>
      </c>
      <c r="O224" s="38"/>
      <c r="P224" s="149">
        <f>O224*H224</f>
        <v>0</v>
      </c>
      <c r="Q224" s="149">
        <v>0</v>
      </c>
      <c r="R224" s="149">
        <f>Q224*H224</f>
        <v>0</v>
      </c>
      <c r="S224" s="149">
        <v>0</v>
      </c>
      <c r="T224" s="150">
        <f>S224*H224</f>
        <v>0</v>
      </c>
      <c r="AR224" s="151" t="s">
        <v>145</v>
      </c>
      <c r="AT224" s="151" t="s">
        <v>140</v>
      </c>
      <c r="AU224" s="151" t="s">
        <v>79</v>
      </c>
      <c r="AY224" s="2" t="s">
        <v>138</v>
      </c>
      <c r="BE224" s="152">
        <f>IF(N224="základní",J224,0)</f>
        <v>27612</v>
      </c>
      <c r="BF224" s="152">
        <f>IF(N224="snížená",J224,0)</f>
        <v>0</v>
      </c>
      <c r="BG224" s="152">
        <f>IF(N224="zákl. přenesená",J224,0)</f>
        <v>0</v>
      </c>
      <c r="BH224" s="152">
        <f>IF(N224="sníž. přenesená",J224,0)</f>
        <v>0</v>
      </c>
      <c r="BI224" s="152">
        <f>IF(N224="nulová",J224,0)</f>
        <v>0</v>
      </c>
      <c r="BJ224" s="2" t="s">
        <v>14</v>
      </c>
      <c r="BK224" s="152">
        <f>ROUND(I224*H224,2)</f>
        <v>27612</v>
      </c>
      <c r="BL224" s="2" t="s">
        <v>145</v>
      </c>
      <c r="BM224" s="151" t="s">
        <v>312</v>
      </c>
    </row>
    <row r="225" spans="2:65" s="162" customFormat="1">
      <c r="B225" s="163"/>
      <c r="D225" s="155" t="s">
        <v>147</v>
      </c>
      <c r="E225" s="164"/>
      <c r="F225" s="165" t="s">
        <v>313</v>
      </c>
      <c r="H225" s="166">
        <v>31.2</v>
      </c>
      <c r="I225" s="167"/>
      <c r="L225" s="163"/>
      <c r="M225" s="168"/>
      <c r="N225" s="169"/>
      <c r="O225" s="169"/>
      <c r="P225" s="169"/>
      <c r="Q225" s="169"/>
      <c r="R225" s="169"/>
      <c r="S225" s="169"/>
      <c r="T225" s="170"/>
      <c r="AT225" s="164" t="s">
        <v>147</v>
      </c>
      <c r="AU225" s="164" t="s">
        <v>79</v>
      </c>
      <c r="AV225" s="162" t="s">
        <v>79</v>
      </c>
      <c r="AW225" s="162" t="s">
        <v>34</v>
      </c>
      <c r="AX225" s="162" t="s">
        <v>14</v>
      </c>
      <c r="AY225" s="164" t="s">
        <v>138</v>
      </c>
    </row>
    <row r="226" spans="2:65" s="16" customFormat="1" ht="16.5" customHeight="1">
      <c r="B226" s="139"/>
      <c r="C226" s="140" t="s">
        <v>314</v>
      </c>
      <c r="D226" s="140" t="s">
        <v>140</v>
      </c>
      <c r="E226" s="141" t="s">
        <v>315</v>
      </c>
      <c r="F226" s="142" t="s">
        <v>316</v>
      </c>
      <c r="G226" s="143" t="s">
        <v>143</v>
      </c>
      <c r="H226" s="144">
        <v>0.313</v>
      </c>
      <c r="I226" s="145">
        <v>4500</v>
      </c>
      <c r="J226" s="146">
        <f>ROUND(I226*H226,2)</f>
        <v>1408.5</v>
      </c>
      <c r="K226" s="142"/>
      <c r="L226" s="17"/>
      <c r="M226" s="147"/>
      <c r="N226" s="148" t="s">
        <v>43</v>
      </c>
      <c r="O226" s="38"/>
      <c r="P226" s="149">
        <f>O226*H226</f>
        <v>0</v>
      </c>
      <c r="Q226" s="149">
        <v>0</v>
      </c>
      <c r="R226" s="149">
        <f>Q226*H226</f>
        <v>0</v>
      </c>
      <c r="S226" s="149">
        <v>0</v>
      </c>
      <c r="T226" s="150">
        <f>S226*H226</f>
        <v>0</v>
      </c>
      <c r="AR226" s="151" t="s">
        <v>145</v>
      </c>
      <c r="AT226" s="151" t="s">
        <v>140</v>
      </c>
      <c r="AU226" s="151" t="s">
        <v>79</v>
      </c>
      <c r="AY226" s="2" t="s">
        <v>138</v>
      </c>
      <c r="BE226" s="152">
        <f>IF(N226="základní",J226,0)</f>
        <v>1408.5</v>
      </c>
      <c r="BF226" s="152">
        <f>IF(N226="snížená",J226,0)</f>
        <v>0</v>
      </c>
      <c r="BG226" s="152">
        <f>IF(N226="zákl. přenesená",J226,0)</f>
        <v>0</v>
      </c>
      <c r="BH226" s="152">
        <f>IF(N226="sníž. přenesená",J226,0)</f>
        <v>0</v>
      </c>
      <c r="BI226" s="152">
        <f>IF(N226="nulová",J226,0)</f>
        <v>0</v>
      </c>
      <c r="BJ226" s="2" t="s">
        <v>14</v>
      </c>
      <c r="BK226" s="152">
        <f>ROUND(I226*H226,2)</f>
        <v>1408.5</v>
      </c>
      <c r="BL226" s="2" t="s">
        <v>145</v>
      </c>
      <c r="BM226" s="151" t="s">
        <v>317</v>
      </c>
    </row>
    <row r="227" spans="2:65" s="162" customFormat="1">
      <c r="B227" s="163"/>
      <c r="D227" s="155" t="s">
        <v>147</v>
      </c>
      <c r="E227" s="164"/>
      <c r="F227" s="165" t="s">
        <v>318</v>
      </c>
      <c r="H227" s="166">
        <v>0.125</v>
      </c>
      <c r="I227" s="167"/>
      <c r="L227" s="163"/>
      <c r="M227" s="168"/>
      <c r="N227" s="169"/>
      <c r="O227" s="169"/>
      <c r="P227" s="169"/>
      <c r="Q227" s="169"/>
      <c r="R227" s="169"/>
      <c r="S227" s="169"/>
      <c r="T227" s="170"/>
      <c r="AT227" s="164" t="s">
        <v>147</v>
      </c>
      <c r="AU227" s="164" t="s">
        <v>79</v>
      </c>
      <c r="AV227" s="162" t="s">
        <v>79</v>
      </c>
      <c r="AW227" s="162" t="s">
        <v>34</v>
      </c>
      <c r="AX227" s="162" t="s">
        <v>72</v>
      </c>
      <c r="AY227" s="164" t="s">
        <v>138</v>
      </c>
    </row>
    <row r="228" spans="2:65" s="162" customFormat="1">
      <c r="B228" s="163"/>
      <c r="D228" s="155" t="s">
        <v>147</v>
      </c>
      <c r="E228" s="164"/>
      <c r="F228" s="165" t="s">
        <v>319</v>
      </c>
      <c r="H228" s="166">
        <v>0.188</v>
      </c>
      <c r="I228" s="167"/>
      <c r="L228" s="163"/>
      <c r="M228" s="168"/>
      <c r="N228" s="169"/>
      <c r="O228" s="169"/>
      <c r="P228" s="169"/>
      <c r="Q228" s="169"/>
      <c r="R228" s="169"/>
      <c r="S228" s="169"/>
      <c r="T228" s="170"/>
      <c r="AT228" s="164" t="s">
        <v>147</v>
      </c>
      <c r="AU228" s="164" t="s">
        <v>79</v>
      </c>
      <c r="AV228" s="162" t="s">
        <v>79</v>
      </c>
      <c r="AW228" s="162" t="s">
        <v>34</v>
      </c>
      <c r="AX228" s="162" t="s">
        <v>72</v>
      </c>
      <c r="AY228" s="164" t="s">
        <v>138</v>
      </c>
    </row>
    <row r="229" spans="2:65" s="171" customFormat="1">
      <c r="B229" s="172"/>
      <c r="D229" s="155" t="s">
        <v>147</v>
      </c>
      <c r="E229" s="173"/>
      <c r="F229" s="174" t="s">
        <v>152</v>
      </c>
      <c r="H229" s="175">
        <v>0.313</v>
      </c>
      <c r="I229" s="176"/>
      <c r="L229" s="172"/>
      <c r="M229" s="177"/>
      <c r="N229" s="178"/>
      <c r="O229" s="178"/>
      <c r="P229" s="178"/>
      <c r="Q229" s="178"/>
      <c r="R229" s="178"/>
      <c r="S229" s="178"/>
      <c r="T229" s="179"/>
      <c r="AT229" s="173" t="s">
        <v>147</v>
      </c>
      <c r="AU229" s="173" t="s">
        <v>79</v>
      </c>
      <c r="AV229" s="171" t="s">
        <v>145</v>
      </c>
      <c r="AW229" s="171" t="s">
        <v>34</v>
      </c>
      <c r="AX229" s="171" t="s">
        <v>14</v>
      </c>
      <c r="AY229" s="173" t="s">
        <v>138</v>
      </c>
    </row>
    <row r="230" spans="2:65" s="16" customFormat="1" ht="16.5" customHeight="1">
      <c r="B230" s="139"/>
      <c r="C230" s="140" t="s">
        <v>320</v>
      </c>
      <c r="D230" s="140" t="s">
        <v>140</v>
      </c>
      <c r="E230" s="141" t="s">
        <v>321</v>
      </c>
      <c r="F230" s="142" t="s">
        <v>322</v>
      </c>
      <c r="G230" s="143" t="s">
        <v>323</v>
      </c>
      <c r="H230" s="144">
        <v>1</v>
      </c>
      <c r="I230" s="145">
        <v>12650</v>
      </c>
      <c r="J230" s="146">
        <f>ROUND(I230*H230,2)</f>
        <v>12650</v>
      </c>
      <c r="K230" s="142"/>
      <c r="L230" s="17"/>
      <c r="M230" s="147"/>
      <c r="N230" s="148" t="s">
        <v>43</v>
      </c>
      <c r="O230" s="38"/>
      <c r="P230" s="149">
        <f>O230*H230</f>
        <v>0</v>
      </c>
      <c r="Q230" s="149">
        <v>0</v>
      </c>
      <c r="R230" s="149">
        <f>Q230*H230</f>
        <v>0</v>
      </c>
      <c r="S230" s="149">
        <v>0</v>
      </c>
      <c r="T230" s="150">
        <f>S230*H230</f>
        <v>0</v>
      </c>
      <c r="AR230" s="151" t="s">
        <v>145</v>
      </c>
      <c r="AT230" s="151" t="s">
        <v>140</v>
      </c>
      <c r="AU230" s="151" t="s">
        <v>79</v>
      </c>
      <c r="AY230" s="2" t="s">
        <v>138</v>
      </c>
      <c r="BE230" s="152">
        <f>IF(N230="základní",J230,0)</f>
        <v>12650</v>
      </c>
      <c r="BF230" s="152">
        <f>IF(N230="snížená",J230,0)</f>
        <v>0</v>
      </c>
      <c r="BG230" s="152">
        <f>IF(N230="zákl. přenesená",J230,0)</f>
        <v>0</v>
      </c>
      <c r="BH230" s="152">
        <f>IF(N230="sníž. přenesená",J230,0)</f>
        <v>0</v>
      </c>
      <c r="BI230" s="152">
        <f>IF(N230="nulová",J230,0)</f>
        <v>0</v>
      </c>
      <c r="BJ230" s="2" t="s">
        <v>14</v>
      </c>
      <c r="BK230" s="152">
        <f>ROUND(I230*H230,2)</f>
        <v>12650</v>
      </c>
      <c r="BL230" s="2" t="s">
        <v>145</v>
      </c>
      <c r="BM230" s="151" t="s">
        <v>324</v>
      </c>
    </row>
    <row r="231" spans="2:65" s="153" customFormat="1">
      <c r="B231" s="154"/>
      <c r="D231" s="155" t="s">
        <v>147</v>
      </c>
      <c r="E231" s="156"/>
      <c r="F231" s="157" t="s">
        <v>325</v>
      </c>
      <c r="H231" s="156"/>
      <c r="I231" s="158"/>
      <c r="L231" s="154"/>
      <c r="M231" s="159"/>
      <c r="N231" s="160"/>
      <c r="O231" s="160"/>
      <c r="P231" s="160"/>
      <c r="Q231" s="160"/>
      <c r="R231" s="160"/>
      <c r="S231" s="160"/>
      <c r="T231" s="161"/>
      <c r="AT231" s="156" t="s">
        <v>147</v>
      </c>
      <c r="AU231" s="156" t="s">
        <v>79</v>
      </c>
      <c r="AV231" s="153" t="s">
        <v>14</v>
      </c>
      <c r="AW231" s="153" t="s">
        <v>34</v>
      </c>
      <c r="AX231" s="153" t="s">
        <v>72</v>
      </c>
      <c r="AY231" s="156" t="s">
        <v>138</v>
      </c>
    </row>
    <row r="232" spans="2:65" s="162" customFormat="1">
      <c r="B232" s="163"/>
      <c r="D232" s="155" t="s">
        <v>147</v>
      </c>
      <c r="E232" s="164"/>
      <c r="F232" s="165" t="s">
        <v>14</v>
      </c>
      <c r="H232" s="166">
        <v>1</v>
      </c>
      <c r="I232" s="167"/>
      <c r="L232" s="163"/>
      <c r="M232" s="168"/>
      <c r="N232" s="169"/>
      <c r="O232" s="169"/>
      <c r="P232" s="169"/>
      <c r="Q232" s="169"/>
      <c r="R232" s="169"/>
      <c r="S232" s="169"/>
      <c r="T232" s="170"/>
      <c r="AT232" s="164" t="s">
        <v>147</v>
      </c>
      <c r="AU232" s="164" t="s">
        <v>79</v>
      </c>
      <c r="AV232" s="162" t="s">
        <v>79</v>
      </c>
      <c r="AW232" s="162" t="s">
        <v>34</v>
      </c>
      <c r="AX232" s="162" t="s">
        <v>14</v>
      </c>
      <c r="AY232" s="164" t="s">
        <v>138</v>
      </c>
    </row>
    <row r="233" spans="2:65" s="125" customFormat="1" ht="22.9" customHeight="1">
      <c r="B233" s="126"/>
      <c r="D233" s="127" t="s">
        <v>71</v>
      </c>
      <c r="E233" s="137" t="s">
        <v>168</v>
      </c>
      <c r="F233" s="137" t="s">
        <v>326</v>
      </c>
      <c r="I233" s="129"/>
      <c r="J233" s="138">
        <f>BK233</f>
        <v>165301</v>
      </c>
      <c r="L233" s="126"/>
      <c r="M233" s="131"/>
      <c r="N233" s="132"/>
      <c r="O233" s="132"/>
      <c r="P233" s="133">
        <f>SUM(P234:P270)</f>
        <v>0</v>
      </c>
      <c r="Q233" s="132"/>
      <c r="R233" s="133">
        <f>SUM(R234:R270)</f>
        <v>102.48144000000001</v>
      </c>
      <c r="S233" s="132"/>
      <c r="T233" s="134">
        <f>SUM(T234:T270)</f>
        <v>0</v>
      </c>
      <c r="AR233" s="127" t="s">
        <v>14</v>
      </c>
      <c r="AT233" s="135" t="s">
        <v>71</v>
      </c>
      <c r="AU233" s="135" t="s">
        <v>14</v>
      </c>
      <c r="AY233" s="127" t="s">
        <v>138</v>
      </c>
      <c r="BK233" s="136">
        <f>SUM(BK234:BK270)</f>
        <v>165301</v>
      </c>
    </row>
    <row r="234" spans="2:65" s="16" customFormat="1" ht="24" customHeight="1">
      <c r="B234" s="139"/>
      <c r="C234" s="140" t="s">
        <v>327</v>
      </c>
      <c r="D234" s="140" t="s">
        <v>140</v>
      </c>
      <c r="E234" s="141" t="s">
        <v>328</v>
      </c>
      <c r="F234" s="142" t="s">
        <v>329</v>
      </c>
      <c r="G234" s="143" t="s">
        <v>159</v>
      </c>
      <c r="H234" s="144">
        <v>96.4</v>
      </c>
      <c r="I234" s="145">
        <v>250</v>
      </c>
      <c r="J234" s="146">
        <f>ROUND(I234*H234,2)</f>
        <v>24100</v>
      </c>
      <c r="K234" s="142"/>
      <c r="L234" s="17"/>
      <c r="M234" s="147"/>
      <c r="N234" s="148" t="s">
        <v>43</v>
      </c>
      <c r="O234" s="38"/>
      <c r="P234" s="149">
        <f>O234*H234</f>
        <v>0</v>
      </c>
      <c r="Q234" s="149">
        <v>0.41599999999999998</v>
      </c>
      <c r="R234" s="149">
        <f>Q234*H234</f>
        <v>40.102400000000003</v>
      </c>
      <c r="S234" s="149">
        <v>0</v>
      </c>
      <c r="T234" s="150">
        <f>S234*H234</f>
        <v>0</v>
      </c>
      <c r="AR234" s="151" t="s">
        <v>145</v>
      </c>
      <c r="AT234" s="151" t="s">
        <v>140</v>
      </c>
      <c r="AU234" s="151" t="s">
        <v>79</v>
      </c>
      <c r="AY234" s="2" t="s">
        <v>138</v>
      </c>
      <c r="BE234" s="152">
        <f>IF(N234="základní",J234,0)</f>
        <v>24100</v>
      </c>
      <c r="BF234" s="152">
        <f>IF(N234="snížená",J234,0)</f>
        <v>0</v>
      </c>
      <c r="BG234" s="152">
        <f>IF(N234="zákl. přenesená",J234,0)</f>
        <v>0</v>
      </c>
      <c r="BH234" s="152">
        <f>IF(N234="sníž. přenesená",J234,0)</f>
        <v>0</v>
      </c>
      <c r="BI234" s="152">
        <f>IF(N234="nulová",J234,0)</f>
        <v>0</v>
      </c>
      <c r="BJ234" s="2" t="s">
        <v>14</v>
      </c>
      <c r="BK234" s="152">
        <f>ROUND(I234*H234,2)</f>
        <v>24100</v>
      </c>
      <c r="BL234" s="2" t="s">
        <v>145</v>
      </c>
      <c r="BM234" s="151" t="s">
        <v>330</v>
      </c>
    </row>
    <row r="235" spans="2:65" s="153" customFormat="1">
      <c r="B235" s="154"/>
      <c r="D235" s="155" t="s">
        <v>147</v>
      </c>
      <c r="E235" s="156"/>
      <c r="F235" s="157" t="s">
        <v>150</v>
      </c>
      <c r="H235" s="156"/>
      <c r="I235" s="158"/>
      <c r="L235" s="154"/>
      <c r="M235" s="159"/>
      <c r="N235" s="160"/>
      <c r="O235" s="160"/>
      <c r="P235" s="160"/>
      <c r="Q235" s="160"/>
      <c r="R235" s="160"/>
      <c r="S235" s="160"/>
      <c r="T235" s="161"/>
      <c r="AT235" s="156" t="s">
        <v>147</v>
      </c>
      <c r="AU235" s="156" t="s">
        <v>79</v>
      </c>
      <c r="AV235" s="153" t="s">
        <v>14</v>
      </c>
      <c r="AW235" s="153" t="s">
        <v>34</v>
      </c>
      <c r="AX235" s="153" t="s">
        <v>72</v>
      </c>
      <c r="AY235" s="156" t="s">
        <v>138</v>
      </c>
    </row>
    <row r="236" spans="2:65" s="162" customFormat="1">
      <c r="B236" s="163"/>
      <c r="D236" s="155" t="s">
        <v>147</v>
      </c>
      <c r="E236" s="164"/>
      <c r="F236" s="165" t="s">
        <v>224</v>
      </c>
      <c r="H236" s="166">
        <v>66</v>
      </c>
      <c r="I236" s="167"/>
      <c r="L236" s="163"/>
      <c r="M236" s="168"/>
      <c r="N236" s="169"/>
      <c r="O236" s="169"/>
      <c r="P236" s="169"/>
      <c r="Q236" s="169"/>
      <c r="R236" s="169"/>
      <c r="S236" s="169"/>
      <c r="T236" s="170"/>
      <c r="AT236" s="164" t="s">
        <v>147</v>
      </c>
      <c r="AU236" s="164" t="s">
        <v>79</v>
      </c>
      <c r="AV236" s="162" t="s">
        <v>79</v>
      </c>
      <c r="AW236" s="162" t="s">
        <v>34</v>
      </c>
      <c r="AX236" s="162" t="s">
        <v>72</v>
      </c>
      <c r="AY236" s="164" t="s">
        <v>138</v>
      </c>
    </row>
    <row r="237" spans="2:65" s="153" customFormat="1">
      <c r="B237" s="154"/>
      <c r="D237" s="155" t="s">
        <v>147</v>
      </c>
      <c r="E237" s="156"/>
      <c r="F237" s="157" t="s">
        <v>148</v>
      </c>
      <c r="H237" s="156"/>
      <c r="I237" s="158"/>
      <c r="L237" s="154"/>
      <c r="M237" s="159"/>
      <c r="N237" s="160"/>
      <c r="O237" s="160"/>
      <c r="P237" s="160"/>
      <c r="Q237" s="160"/>
      <c r="R237" s="160"/>
      <c r="S237" s="160"/>
      <c r="T237" s="161"/>
      <c r="AT237" s="156" t="s">
        <v>147</v>
      </c>
      <c r="AU237" s="156" t="s">
        <v>79</v>
      </c>
      <c r="AV237" s="153" t="s">
        <v>14</v>
      </c>
      <c r="AW237" s="153" t="s">
        <v>34</v>
      </c>
      <c r="AX237" s="153" t="s">
        <v>72</v>
      </c>
      <c r="AY237" s="156" t="s">
        <v>138</v>
      </c>
    </row>
    <row r="238" spans="2:65" s="162" customFormat="1">
      <c r="B238" s="163"/>
      <c r="D238" s="155" t="s">
        <v>147</v>
      </c>
      <c r="E238" s="164"/>
      <c r="F238" s="165" t="s">
        <v>331</v>
      </c>
      <c r="H238" s="166">
        <v>30.4</v>
      </c>
      <c r="I238" s="167"/>
      <c r="L238" s="163"/>
      <c r="M238" s="168"/>
      <c r="N238" s="169"/>
      <c r="O238" s="169"/>
      <c r="P238" s="169"/>
      <c r="Q238" s="169"/>
      <c r="R238" s="169"/>
      <c r="S238" s="169"/>
      <c r="T238" s="170"/>
      <c r="AT238" s="164" t="s">
        <v>147</v>
      </c>
      <c r="AU238" s="164" t="s">
        <v>79</v>
      </c>
      <c r="AV238" s="162" t="s">
        <v>79</v>
      </c>
      <c r="AW238" s="162" t="s">
        <v>34</v>
      </c>
      <c r="AX238" s="162" t="s">
        <v>72</v>
      </c>
      <c r="AY238" s="164" t="s">
        <v>138</v>
      </c>
    </row>
    <row r="239" spans="2:65" s="171" customFormat="1">
      <c r="B239" s="172"/>
      <c r="D239" s="155" t="s">
        <v>147</v>
      </c>
      <c r="E239" s="173"/>
      <c r="F239" s="174" t="s">
        <v>152</v>
      </c>
      <c r="H239" s="175">
        <v>96.4</v>
      </c>
      <c r="I239" s="176"/>
      <c r="L239" s="172"/>
      <c r="M239" s="177"/>
      <c r="N239" s="178"/>
      <c r="O239" s="178"/>
      <c r="P239" s="178"/>
      <c r="Q239" s="178"/>
      <c r="R239" s="178"/>
      <c r="S239" s="178"/>
      <c r="T239" s="179"/>
      <c r="AT239" s="173" t="s">
        <v>147</v>
      </c>
      <c r="AU239" s="173" t="s">
        <v>79</v>
      </c>
      <c r="AV239" s="171" t="s">
        <v>145</v>
      </c>
      <c r="AW239" s="171" t="s">
        <v>34</v>
      </c>
      <c r="AX239" s="171" t="s">
        <v>14</v>
      </c>
      <c r="AY239" s="173" t="s">
        <v>138</v>
      </c>
    </row>
    <row r="240" spans="2:65" s="16" customFormat="1" ht="24" customHeight="1">
      <c r="B240" s="139"/>
      <c r="C240" s="140" t="s">
        <v>332</v>
      </c>
      <c r="D240" s="140" t="s">
        <v>140</v>
      </c>
      <c r="E240" s="141" t="s">
        <v>333</v>
      </c>
      <c r="F240" s="142" t="s">
        <v>334</v>
      </c>
      <c r="G240" s="143" t="s">
        <v>159</v>
      </c>
      <c r="H240" s="144">
        <v>30.4</v>
      </c>
      <c r="I240" s="145">
        <v>245</v>
      </c>
      <c r="J240" s="146">
        <f>ROUND(I240*H240,2)</f>
        <v>7448</v>
      </c>
      <c r="K240" s="142"/>
      <c r="L240" s="17"/>
      <c r="M240" s="147"/>
      <c r="N240" s="148" t="s">
        <v>43</v>
      </c>
      <c r="O240" s="38"/>
      <c r="P240" s="149">
        <f>O240*H240</f>
        <v>0</v>
      </c>
      <c r="Q240" s="149">
        <v>0.47260000000000002</v>
      </c>
      <c r="R240" s="149">
        <f>Q240*H240</f>
        <v>14.367039999999999</v>
      </c>
      <c r="S240" s="149">
        <v>0</v>
      </c>
      <c r="T240" s="150">
        <f>S240*H240</f>
        <v>0</v>
      </c>
      <c r="AR240" s="151" t="s">
        <v>145</v>
      </c>
      <c r="AT240" s="151" t="s">
        <v>140</v>
      </c>
      <c r="AU240" s="151" t="s">
        <v>79</v>
      </c>
      <c r="AY240" s="2" t="s">
        <v>138</v>
      </c>
      <c r="BE240" s="152">
        <f>IF(N240="základní",J240,0)</f>
        <v>7448</v>
      </c>
      <c r="BF240" s="152">
        <f>IF(N240="snížená",J240,0)</f>
        <v>0</v>
      </c>
      <c r="BG240" s="152">
        <f>IF(N240="zákl. přenesená",J240,0)</f>
        <v>0</v>
      </c>
      <c r="BH240" s="152">
        <f>IF(N240="sníž. přenesená",J240,0)</f>
        <v>0</v>
      </c>
      <c r="BI240" s="152">
        <f>IF(N240="nulová",J240,0)</f>
        <v>0</v>
      </c>
      <c r="BJ240" s="2" t="s">
        <v>14</v>
      </c>
      <c r="BK240" s="152">
        <f>ROUND(I240*H240,2)</f>
        <v>7448</v>
      </c>
      <c r="BL240" s="2" t="s">
        <v>145</v>
      </c>
      <c r="BM240" s="151" t="s">
        <v>335</v>
      </c>
    </row>
    <row r="241" spans="2:65" s="153" customFormat="1">
      <c r="B241" s="154"/>
      <c r="D241" s="155" t="s">
        <v>147</v>
      </c>
      <c r="E241" s="156"/>
      <c r="F241" s="157" t="s">
        <v>148</v>
      </c>
      <c r="H241" s="156"/>
      <c r="I241" s="158"/>
      <c r="L241" s="154"/>
      <c r="M241" s="159"/>
      <c r="N241" s="160"/>
      <c r="O241" s="160"/>
      <c r="P241" s="160"/>
      <c r="Q241" s="160"/>
      <c r="R241" s="160"/>
      <c r="S241" s="160"/>
      <c r="T241" s="161"/>
      <c r="AT241" s="156" t="s">
        <v>147</v>
      </c>
      <c r="AU241" s="156" t="s">
        <v>79</v>
      </c>
      <c r="AV241" s="153" t="s">
        <v>14</v>
      </c>
      <c r="AW241" s="153" t="s">
        <v>34</v>
      </c>
      <c r="AX241" s="153" t="s">
        <v>72</v>
      </c>
      <c r="AY241" s="156" t="s">
        <v>138</v>
      </c>
    </row>
    <row r="242" spans="2:65" s="162" customFormat="1">
      <c r="B242" s="163"/>
      <c r="D242" s="155" t="s">
        <v>147</v>
      </c>
      <c r="E242" s="164"/>
      <c r="F242" s="165" t="s">
        <v>331</v>
      </c>
      <c r="H242" s="166">
        <v>30.4</v>
      </c>
      <c r="I242" s="167"/>
      <c r="L242" s="163"/>
      <c r="M242" s="168"/>
      <c r="N242" s="169"/>
      <c r="O242" s="169"/>
      <c r="P242" s="169"/>
      <c r="Q242" s="169"/>
      <c r="R242" s="169"/>
      <c r="S242" s="169"/>
      <c r="T242" s="170"/>
      <c r="AT242" s="164" t="s">
        <v>147</v>
      </c>
      <c r="AU242" s="164" t="s">
        <v>79</v>
      </c>
      <c r="AV242" s="162" t="s">
        <v>79</v>
      </c>
      <c r="AW242" s="162" t="s">
        <v>34</v>
      </c>
      <c r="AX242" s="162" t="s">
        <v>14</v>
      </c>
      <c r="AY242" s="164" t="s">
        <v>138</v>
      </c>
    </row>
    <row r="243" spans="2:65" s="16" customFormat="1" ht="24" customHeight="1">
      <c r="B243" s="139"/>
      <c r="C243" s="140" t="s">
        <v>336</v>
      </c>
      <c r="D243" s="140" t="s">
        <v>140</v>
      </c>
      <c r="E243" s="141" t="s">
        <v>337</v>
      </c>
      <c r="F243" s="142" t="s">
        <v>338</v>
      </c>
      <c r="G243" s="143" t="s">
        <v>159</v>
      </c>
      <c r="H243" s="144">
        <v>96.4</v>
      </c>
      <c r="I243" s="145">
        <v>895</v>
      </c>
      <c r="J243" s="146">
        <f>ROUND(I243*H243,2)</f>
        <v>86278</v>
      </c>
      <c r="K243" s="142"/>
      <c r="L243" s="17"/>
      <c r="M243" s="147"/>
      <c r="N243" s="148" t="s">
        <v>43</v>
      </c>
      <c r="O243" s="38"/>
      <c r="P243" s="149">
        <f>O243*H243</f>
        <v>0</v>
      </c>
      <c r="Q243" s="149">
        <v>0.4</v>
      </c>
      <c r="R243" s="149">
        <f>Q243*H243</f>
        <v>38.56</v>
      </c>
      <c r="S243" s="149">
        <v>0</v>
      </c>
      <c r="T243" s="150">
        <f>S243*H243</f>
        <v>0</v>
      </c>
      <c r="AR243" s="151" t="s">
        <v>145</v>
      </c>
      <c r="AT243" s="151" t="s">
        <v>140</v>
      </c>
      <c r="AU243" s="151" t="s">
        <v>79</v>
      </c>
      <c r="AY243" s="2" t="s">
        <v>138</v>
      </c>
      <c r="BE243" s="152">
        <f>IF(N243="základní",J243,0)</f>
        <v>86278</v>
      </c>
      <c r="BF243" s="152">
        <f>IF(N243="snížená",J243,0)</f>
        <v>0</v>
      </c>
      <c r="BG243" s="152">
        <f>IF(N243="zákl. přenesená",J243,0)</f>
        <v>0</v>
      </c>
      <c r="BH243" s="152">
        <f>IF(N243="sníž. přenesená",J243,0)</f>
        <v>0</v>
      </c>
      <c r="BI243" s="152">
        <f>IF(N243="nulová",J243,0)</f>
        <v>0</v>
      </c>
      <c r="BJ243" s="2" t="s">
        <v>14</v>
      </c>
      <c r="BK243" s="152">
        <f>ROUND(I243*H243,2)</f>
        <v>86278</v>
      </c>
      <c r="BL243" s="2" t="s">
        <v>145</v>
      </c>
      <c r="BM243" s="151" t="s">
        <v>339</v>
      </c>
    </row>
    <row r="244" spans="2:65" s="153" customFormat="1">
      <c r="B244" s="154"/>
      <c r="D244" s="155" t="s">
        <v>147</v>
      </c>
      <c r="E244" s="156"/>
      <c r="F244" s="157" t="s">
        <v>150</v>
      </c>
      <c r="H244" s="156"/>
      <c r="I244" s="158"/>
      <c r="L244" s="154"/>
      <c r="M244" s="159"/>
      <c r="N244" s="160"/>
      <c r="O244" s="160"/>
      <c r="P244" s="160"/>
      <c r="Q244" s="160"/>
      <c r="R244" s="160"/>
      <c r="S244" s="160"/>
      <c r="T244" s="161"/>
      <c r="AT244" s="156" t="s">
        <v>147</v>
      </c>
      <c r="AU244" s="156" t="s">
        <v>79</v>
      </c>
      <c r="AV244" s="153" t="s">
        <v>14</v>
      </c>
      <c r="AW244" s="153" t="s">
        <v>34</v>
      </c>
      <c r="AX244" s="153" t="s">
        <v>72</v>
      </c>
      <c r="AY244" s="156" t="s">
        <v>138</v>
      </c>
    </row>
    <row r="245" spans="2:65" s="162" customFormat="1">
      <c r="B245" s="163"/>
      <c r="D245" s="155" t="s">
        <v>147</v>
      </c>
      <c r="E245" s="164"/>
      <c r="F245" s="165" t="s">
        <v>224</v>
      </c>
      <c r="H245" s="166">
        <v>66</v>
      </c>
      <c r="I245" s="167"/>
      <c r="L245" s="163"/>
      <c r="M245" s="168"/>
      <c r="N245" s="169"/>
      <c r="O245" s="169"/>
      <c r="P245" s="169"/>
      <c r="Q245" s="169"/>
      <c r="R245" s="169"/>
      <c r="S245" s="169"/>
      <c r="T245" s="170"/>
      <c r="AT245" s="164" t="s">
        <v>147</v>
      </c>
      <c r="AU245" s="164" t="s">
        <v>79</v>
      </c>
      <c r="AV245" s="162" t="s">
        <v>79</v>
      </c>
      <c r="AW245" s="162" t="s">
        <v>34</v>
      </c>
      <c r="AX245" s="162" t="s">
        <v>72</v>
      </c>
      <c r="AY245" s="164" t="s">
        <v>138</v>
      </c>
    </row>
    <row r="246" spans="2:65" s="153" customFormat="1">
      <c r="B246" s="154"/>
      <c r="D246" s="155" t="s">
        <v>147</v>
      </c>
      <c r="E246" s="156"/>
      <c r="F246" s="157" t="s">
        <v>148</v>
      </c>
      <c r="H246" s="156"/>
      <c r="I246" s="158"/>
      <c r="L246" s="154"/>
      <c r="M246" s="159"/>
      <c r="N246" s="160"/>
      <c r="O246" s="160"/>
      <c r="P246" s="160"/>
      <c r="Q246" s="160"/>
      <c r="R246" s="160"/>
      <c r="S246" s="160"/>
      <c r="T246" s="161"/>
      <c r="AT246" s="156" t="s">
        <v>147</v>
      </c>
      <c r="AU246" s="156" t="s">
        <v>79</v>
      </c>
      <c r="AV246" s="153" t="s">
        <v>14</v>
      </c>
      <c r="AW246" s="153" t="s">
        <v>34</v>
      </c>
      <c r="AX246" s="153" t="s">
        <v>72</v>
      </c>
      <c r="AY246" s="156" t="s">
        <v>138</v>
      </c>
    </row>
    <row r="247" spans="2:65" s="162" customFormat="1">
      <c r="B247" s="163"/>
      <c r="D247" s="155" t="s">
        <v>147</v>
      </c>
      <c r="E247" s="164"/>
      <c r="F247" s="165" t="s">
        <v>331</v>
      </c>
      <c r="H247" s="166">
        <v>30.4</v>
      </c>
      <c r="I247" s="167"/>
      <c r="L247" s="163"/>
      <c r="M247" s="168"/>
      <c r="N247" s="169"/>
      <c r="O247" s="169"/>
      <c r="P247" s="169"/>
      <c r="Q247" s="169"/>
      <c r="R247" s="169"/>
      <c r="S247" s="169"/>
      <c r="T247" s="170"/>
      <c r="AT247" s="164" t="s">
        <v>147</v>
      </c>
      <c r="AU247" s="164" t="s">
        <v>79</v>
      </c>
      <c r="AV247" s="162" t="s">
        <v>79</v>
      </c>
      <c r="AW247" s="162" t="s">
        <v>34</v>
      </c>
      <c r="AX247" s="162" t="s">
        <v>72</v>
      </c>
      <c r="AY247" s="164" t="s">
        <v>138</v>
      </c>
    </row>
    <row r="248" spans="2:65" s="171" customFormat="1">
      <c r="B248" s="172"/>
      <c r="D248" s="155" t="s">
        <v>147</v>
      </c>
      <c r="E248" s="173"/>
      <c r="F248" s="174" t="s">
        <v>152</v>
      </c>
      <c r="H248" s="175">
        <v>96.4</v>
      </c>
      <c r="I248" s="176"/>
      <c r="L248" s="172"/>
      <c r="M248" s="177"/>
      <c r="N248" s="178"/>
      <c r="O248" s="178"/>
      <c r="P248" s="178"/>
      <c r="Q248" s="178"/>
      <c r="R248" s="178"/>
      <c r="S248" s="178"/>
      <c r="T248" s="179"/>
      <c r="AT248" s="173" t="s">
        <v>147</v>
      </c>
      <c r="AU248" s="173" t="s">
        <v>79</v>
      </c>
      <c r="AV248" s="171" t="s">
        <v>145</v>
      </c>
      <c r="AW248" s="171" t="s">
        <v>34</v>
      </c>
      <c r="AX248" s="171" t="s">
        <v>14</v>
      </c>
      <c r="AY248" s="173" t="s">
        <v>138</v>
      </c>
    </row>
    <row r="249" spans="2:65" s="16" customFormat="1" ht="16.5" customHeight="1">
      <c r="B249" s="139"/>
      <c r="C249" s="140" t="s">
        <v>340</v>
      </c>
      <c r="D249" s="140" t="s">
        <v>140</v>
      </c>
      <c r="E249" s="141" t="s">
        <v>341</v>
      </c>
      <c r="F249" s="142" t="s">
        <v>342</v>
      </c>
      <c r="G249" s="143" t="s">
        <v>159</v>
      </c>
      <c r="H249" s="144">
        <v>18</v>
      </c>
      <c r="I249" s="145">
        <v>450</v>
      </c>
      <c r="J249" s="146">
        <f>ROUND(I249*H249,2)</f>
        <v>8100</v>
      </c>
      <c r="K249" s="142"/>
      <c r="L249" s="17"/>
      <c r="M249" s="147"/>
      <c r="N249" s="148" t="s">
        <v>43</v>
      </c>
      <c r="O249" s="38"/>
      <c r="P249" s="149">
        <f>O249*H249</f>
        <v>0</v>
      </c>
      <c r="Q249" s="149">
        <v>0</v>
      </c>
      <c r="R249" s="149">
        <f>Q249*H249</f>
        <v>0</v>
      </c>
      <c r="S249" s="149">
        <v>0</v>
      </c>
      <c r="T249" s="150">
        <f>S249*H249</f>
        <v>0</v>
      </c>
      <c r="AR249" s="151" t="s">
        <v>145</v>
      </c>
      <c r="AT249" s="151" t="s">
        <v>140</v>
      </c>
      <c r="AU249" s="151" t="s">
        <v>79</v>
      </c>
      <c r="AY249" s="2" t="s">
        <v>138</v>
      </c>
      <c r="BE249" s="152">
        <f>IF(N249="základní",J249,0)</f>
        <v>8100</v>
      </c>
      <c r="BF249" s="152">
        <f>IF(N249="snížená",J249,0)</f>
        <v>0</v>
      </c>
      <c r="BG249" s="152">
        <f>IF(N249="zákl. přenesená",J249,0)</f>
        <v>0</v>
      </c>
      <c r="BH249" s="152">
        <f>IF(N249="sníž. přenesená",J249,0)</f>
        <v>0</v>
      </c>
      <c r="BI249" s="152">
        <f>IF(N249="nulová",J249,0)</f>
        <v>0</v>
      </c>
      <c r="BJ249" s="2" t="s">
        <v>14</v>
      </c>
      <c r="BK249" s="152">
        <f>ROUND(I249*H249,2)</f>
        <v>8100</v>
      </c>
      <c r="BL249" s="2" t="s">
        <v>145</v>
      </c>
      <c r="BM249" s="151" t="s">
        <v>343</v>
      </c>
    </row>
    <row r="250" spans="2:65" s="153" customFormat="1">
      <c r="B250" s="154"/>
      <c r="D250" s="155" t="s">
        <v>147</v>
      </c>
      <c r="E250" s="156"/>
      <c r="F250" s="157" t="s">
        <v>161</v>
      </c>
      <c r="H250" s="156"/>
      <c r="I250" s="158"/>
      <c r="L250" s="154"/>
      <c r="M250" s="159"/>
      <c r="N250" s="160"/>
      <c r="O250" s="160"/>
      <c r="P250" s="160"/>
      <c r="Q250" s="160"/>
      <c r="R250" s="160"/>
      <c r="S250" s="160"/>
      <c r="T250" s="161"/>
      <c r="AT250" s="156" t="s">
        <v>147</v>
      </c>
      <c r="AU250" s="156" t="s">
        <v>79</v>
      </c>
      <c r="AV250" s="153" t="s">
        <v>14</v>
      </c>
      <c r="AW250" s="153" t="s">
        <v>34</v>
      </c>
      <c r="AX250" s="153" t="s">
        <v>72</v>
      </c>
      <c r="AY250" s="156" t="s">
        <v>138</v>
      </c>
    </row>
    <row r="251" spans="2:65" s="162" customFormat="1">
      <c r="B251" s="163"/>
      <c r="D251" s="155" t="s">
        <v>147</v>
      </c>
      <c r="E251" s="164"/>
      <c r="F251" s="165" t="s">
        <v>162</v>
      </c>
      <c r="H251" s="166">
        <v>18</v>
      </c>
      <c r="I251" s="167"/>
      <c r="L251" s="163"/>
      <c r="M251" s="168"/>
      <c r="N251" s="169"/>
      <c r="O251" s="169"/>
      <c r="P251" s="169"/>
      <c r="Q251" s="169"/>
      <c r="R251" s="169"/>
      <c r="S251" s="169"/>
      <c r="T251" s="170"/>
      <c r="AT251" s="164" t="s">
        <v>147</v>
      </c>
      <c r="AU251" s="164" t="s">
        <v>79</v>
      </c>
      <c r="AV251" s="162" t="s">
        <v>79</v>
      </c>
      <c r="AW251" s="162" t="s">
        <v>34</v>
      </c>
      <c r="AX251" s="162" t="s">
        <v>14</v>
      </c>
      <c r="AY251" s="164" t="s">
        <v>138</v>
      </c>
    </row>
    <row r="252" spans="2:65" s="16" customFormat="1" ht="16.5" customHeight="1">
      <c r="B252" s="139"/>
      <c r="C252" s="140" t="s">
        <v>344</v>
      </c>
      <c r="D252" s="140" t="s">
        <v>140</v>
      </c>
      <c r="E252" s="141" t="s">
        <v>345</v>
      </c>
      <c r="F252" s="142" t="s">
        <v>346</v>
      </c>
      <c r="G252" s="143" t="s">
        <v>159</v>
      </c>
      <c r="H252" s="144">
        <v>18</v>
      </c>
      <c r="I252" s="145">
        <v>155</v>
      </c>
      <c r="J252" s="146">
        <f>ROUND(I252*H252,2)</f>
        <v>2790</v>
      </c>
      <c r="K252" s="142"/>
      <c r="L252" s="17"/>
      <c r="M252" s="147"/>
      <c r="N252" s="148" t="s">
        <v>43</v>
      </c>
      <c r="O252" s="38"/>
      <c r="P252" s="149">
        <f>O252*H252</f>
        <v>0</v>
      </c>
      <c r="Q252" s="149">
        <v>0</v>
      </c>
      <c r="R252" s="149">
        <f>Q252*H252</f>
        <v>0</v>
      </c>
      <c r="S252" s="149">
        <v>0</v>
      </c>
      <c r="T252" s="150">
        <f>S252*H252</f>
        <v>0</v>
      </c>
      <c r="AR252" s="151" t="s">
        <v>145</v>
      </c>
      <c r="AT252" s="151" t="s">
        <v>140</v>
      </c>
      <c r="AU252" s="151" t="s">
        <v>79</v>
      </c>
      <c r="AY252" s="2" t="s">
        <v>138</v>
      </c>
      <c r="BE252" s="152">
        <f>IF(N252="základní",J252,0)</f>
        <v>2790</v>
      </c>
      <c r="BF252" s="152">
        <f>IF(N252="snížená",J252,0)</f>
        <v>0</v>
      </c>
      <c r="BG252" s="152">
        <f>IF(N252="zákl. přenesená",J252,0)</f>
        <v>0</v>
      </c>
      <c r="BH252" s="152">
        <f>IF(N252="sníž. přenesená",J252,0)</f>
        <v>0</v>
      </c>
      <c r="BI252" s="152">
        <f>IF(N252="nulová",J252,0)</f>
        <v>0</v>
      </c>
      <c r="BJ252" s="2" t="s">
        <v>14</v>
      </c>
      <c r="BK252" s="152">
        <f>ROUND(I252*H252,2)</f>
        <v>2790</v>
      </c>
      <c r="BL252" s="2" t="s">
        <v>145</v>
      </c>
      <c r="BM252" s="151" t="s">
        <v>347</v>
      </c>
    </row>
    <row r="253" spans="2:65" s="153" customFormat="1">
      <c r="B253" s="154"/>
      <c r="D253" s="155" t="s">
        <v>147</v>
      </c>
      <c r="E253" s="156"/>
      <c r="F253" s="157" t="s">
        <v>161</v>
      </c>
      <c r="H253" s="156"/>
      <c r="I253" s="158"/>
      <c r="L253" s="154"/>
      <c r="M253" s="159"/>
      <c r="N253" s="160"/>
      <c r="O253" s="160"/>
      <c r="P253" s="160"/>
      <c r="Q253" s="160"/>
      <c r="R253" s="160"/>
      <c r="S253" s="160"/>
      <c r="T253" s="161"/>
      <c r="AT253" s="156" t="s">
        <v>147</v>
      </c>
      <c r="AU253" s="156" t="s">
        <v>79</v>
      </c>
      <c r="AV253" s="153" t="s">
        <v>14</v>
      </c>
      <c r="AW253" s="153" t="s">
        <v>34</v>
      </c>
      <c r="AX253" s="153" t="s">
        <v>72</v>
      </c>
      <c r="AY253" s="156" t="s">
        <v>138</v>
      </c>
    </row>
    <row r="254" spans="2:65" s="162" customFormat="1">
      <c r="B254" s="163"/>
      <c r="D254" s="155" t="s">
        <v>147</v>
      </c>
      <c r="E254" s="164"/>
      <c r="F254" s="165" t="s">
        <v>162</v>
      </c>
      <c r="H254" s="166">
        <v>18</v>
      </c>
      <c r="I254" s="167"/>
      <c r="L254" s="163"/>
      <c r="M254" s="168"/>
      <c r="N254" s="169"/>
      <c r="O254" s="169"/>
      <c r="P254" s="169"/>
      <c r="Q254" s="169"/>
      <c r="R254" s="169"/>
      <c r="S254" s="169"/>
      <c r="T254" s="170"/>
      <c r="AT254" s="164" t="s">
        <v>147</v>
      </c>
      <c r="AU254" s="164" t="s">
        <v>79</v>
      </c>
      <c r="AV254" s="162" t="s">
        <v>79</v>
      </c>
      <c r="AW254" s="162" t="s">
        <v>34</v>
      </c>
      <c r="AX254" s="162" t="s">
        <v>14</v>
      </c>
      <c r="AY254" s="164" t="s">
        <v>138</v>
      </c>
    </row>
    <row r="255" spans="2:65" s="16" customFormat="1" ht="24" customHeight="1">
      <c r="B255" s="139"/>
      <c r="C255" s="140" t="s">
        <v>348</v>
      </c>
      <c r="D255" s="140" t="s">
        <v>140</v>
      </c>
      <c r="E255" s="141" t="s">
        <v>349</v>
      </c>
      <c r="F255" s="142" t="s">
        <v>350</v>
      </c>
      <c r="G255" s="143" t="s">
        <v>159</v>
      </c>
      <c r="H255" s="144">
        <v>20</v>
      </c>
      <c r="I255" s="145">
        <v>450</v>
      </c>
      <c r="J255" s="146">
        <f>ROUND(I255*H255,2)</f>
        <v>9000</v>
      </c>
      <c r="K255" s="142"/>
      <c r="L255" s="17"/>
      <c r="M255" s="147"/>
      <c r="N255" s="148" t="s">
        <v>43</v>
      </c>
      <c r="O255" s="38"/>
      <c r="P255" s="149">
        <f>O255*H255</f>
        <v>0</v>
      </c>
      <c r="Q255" s="149">
        <v>0.47260000000000002</v>
      </c>
      <c r="R255" s="149">
        <f>Q255*H255</f>
        <v>9.452</v>
      </c>
      <c r="S255" s="149">
        <v>0</v>
      </c>
      <c r="T255" s="150">
        <f>S255*H255</f>
        <v>0</v>
      </c>
      <c r="AR255" s="151" t="s">
        <v>145</v>
      </c>
      <c r="AT255" s="151" t="s">
        <v>140</v>
      </c>
      <c r="AU255" s="151" t="s">
        <v>79</v>
      </c>
      <c r="AY255" s="2" t="s">
        <v>138</v>
      </c>
      <c r="BE255" s="152">
        <f>IF(N255="základní",J255,0)</f>
        <v>9000</v>
      </c>
      <c r="BF255" s="152">
        <f>IF(N255="snížená",J255,0)</f>
        <v>0</v>
      </c>
      <c r="BG255" s="152">
        <f>IF(N255="zákl. přenesená",J255,0)</f>
        <v>0</v>
      </c>
      <c r="BH255" s="152">
        <f>IF(N255="sníž. přenesená",J255,0)</f>
        <v>0</v>
      </c>
      <c r="BI255" s="152">
        <f>IF(N255="nulová",J255,0)</f>
        <v>0</v>
      </c>
      <c r="BJ255" s="2" t="s">
        <v>14</v>
      </c>
      <c r="BK255" s="152">
        <f>ROUND(I255*H255,2)</f>
        <v>9000</v>
      </c>
      <c r="BL255" s="2" t="s">
        <v>145</v>
      </c>
      <c r="BM255" s="151" t="s">
        <v>351</v>
      </c>
    </row>
    <row r="256" spans="2:65" s="153" customFormat="1">
      <c r="B256" s="154"/>
      <c r="D256" s="155" t="s">
        <v>147</v>
      </c>
      <c r="E256" s="156"/>
      <c r="F256" s="157" t="s">
        <v>161</v>
      </c>
      <c r="H256" s="156"/>
      <c r="I256" s="158"/>
      <c r="L256" s="154"/>
      <c r="M256" s="159"/>
      <c r="N256" s="160"/>
      <c r="O256" s="160"/>
      <c r="P256" s="160"/>
      <c r="Q256" s="160"/>
      <c r="R256" s="160"/>
      <c r="S256" s="160"/>
      <c r="T256" s="161"/>
      <c r="AT256" s="156" t="s">
        <v>147</v>
      </c>
      <c r="AU256" s="156" t="s">
        <v>79</v>
      </c>
      <c r="AV256" s="153" t="s">
        <v>14</v>
      </c>
      <c r="AW256" s="153" t="s">
        <v>34</v>
      </c>
      <c r="AX256" s="153" t="s">
        <v>72</v>
      </c>
      <c r="AY256" s="156" t="s">
        <v>138</v>
      </c>
    </row>
    <row r="257" spans="2:65" s="162" customFormat="1">
      <c r="B257" s="163"/>
      <c r="D257" s="155" t="s">
        <v>147</v>
      </c>
      <c r="E257" s="164"/>
      <c r="F257" s="165" t="s">
        <v>162</v>
      </c>
      <c r="H257" s="166">
        <v>18</v>
      </c>
      <c r="I257" s="167"/>
      <c r="L257" s="163"/>
      <c r="M257" s="168"/>
      <c r="N257" s="169"/>
      <c r="O257" s="169"/>
      <c r="P257" s="169"/>
      <c r="Q257" s="169"/>
      <c r="R257" s="169"/>
      <c r="S257" s="169"/>
      <c r="T257" s="170"/>
      <c r="AT257" s="164" t="s">
        <v>147</v>
      </c>
      <c r="AU257" s="164" t="s">
        <v>79</v>
      </c>
      <c r="AV257" s="162" t="s">
        <v>79</v>
      </c>
      <c r="AW257" s="162" t="s">
        <v>34</v>
      </c>
      <c r="AX257" s="162" t="s">
        <v>72</v>
      </c>
      <c r="AY257" s="164" t="s">
        <v>138</v>
      </c>
    </row>
    <row r="258" spans="2:65" s="153" customFormat="1">
      <c r="B258" s="154"/>
      <c r="D258" s="155" t="s">
        <v>147</v>
      </c>
      <c r="E258" s="156"/>
      <c r="F258" s="157" t="s">
        <v>352</v>
      </c>
      <c r="H258" s="156"/>
      <c r="I258" s="158"/>
      <c r="L258" s="154"/>
      <c r="M258" s="159"/>
      <c r="N258" s="160"/>
      <c r="O258" s="160"/>
      <c r="P258" s="160"/>
      <c r="Q258" s="160"/>
      <c r="R258" s="160"/>
      <c r="S258" s="160"/>
      <c r="T258" s="161"/>
      <c r="AT258" s="156" t="s">
        <v>147</v>
      </c>
      <c r="AU258" s="156" t="s">
        <v>79</v>
      </c>
      <c r="AV258" s="153" t="s">
        <v>14</v>
      </c>
      <c r="AW258" s="153" t="s">
        <v>34</v>
      </c>
      <c r="AX258" s="153" t="s">
        <v>72</v>
      </c>
      <c r="AY258" s="156" t="s">
        <v>138</v>
      </c>
    </row>
    <row r="259" spans="2:65" s="162" customFormat="1">
      <c r="B259" s="163"/>
      <c r="D259" s="155" t="s">
        <v>147</v>
      </c>
      <c r="E259" s="164"/>
      <c r="F259" s="165" t="s">
        <v>353</v>
      </c>
      <c r="H259" s="166">
        <v>2</v>
      </c>
      <c r="I259" s="167"/>
      <c r="L259" s="163"/>
      <c r="M259" s="168"/>
      <c r="N259" s="169"/>
      <c r="O259" s="169"/>
      <c r="P259" s="169"/>
      <c r="Q259" s="169"/>
      <c r="R259" s="169"/>
      <c r="S259" s="169"/>
      <c r="T259" s="170"/>
      <c r="AT259" s="164" t="s">
        <v>147</v>
      </c>
      <c r="AU259" s="164" t="s">
        <v>79</v>
      </c>
      <c r="AV259" s="162" t="s">
        <v>79</v>
      </c>
      <c r="AW259" s="162" t="s">
        <v>34</v>
      </c>
      <c r="AX259" s="162" t="s">
        <v>72</v>
      </c>
      <c r="AY259" s="164" t="s">
        <v>138</v>
      </c>
    </row>
    <row r="260" spans="2:65" s="171" customFormat="1">
      <c r="B260" s="172"/>
      <c r="D260" s="155" t="s">
        <v>147</v>
      </c>
      <c r="E260" s="173"/>
      <c r="F260" s="174" t="s">
        <v>152</v>
      </c>
      <c r="H260" s="175">
        <v>20</v>
      </c>
      <c r="I260" s="176"/>
      <c r="L260" s="172"/>
      <c r="M260" s="177"/>
      <c r="N260" s="178"/>
      <c r="O260" s="178"/>
      <c r="P260" s="178"/>
      <c r="Q260" s="178"/>
      <c r="R260" s="178"/>
      <c r="S260" s="178"/>
      <c r="T260" s="179"/>
      <c r="AT260" s="173" t="s">
        <v>147</v>
      </c>
      <c r="AU260" s="173" t="s">
        <v>79</v>
      </c>
      <c r="AV260" s="171" t="s">
        <v>145</v>
      </c>
      <c r="AW260" s="171" t="s">
        <v>34</v>
      </c>
      <c r="AX260" s="171" t="s">
        <v>14</v>
      </c>
      <c r="AY260" s="173" t="s">
        <v>138</v>
      </c>
    </row>
    <row r="261" spans="2:65" s="16" customFormat="1" ht="24" customHeight="1">
      <c r="B261" s="139"/>
      <c r="C261" s="140" t="s">
        <v>354</v>
      </c>
      <c r="D261" s="140" t="s">
        <v>140</v>
      </c>
      <c r="E261" s="141" t="s">
        <v>355</v>
      </c>
      <c r="F261" s="142" t="s">
        <v>356</v>
      </c>
      <c r="G261" s="143" t="s">
        <v>159</v>
      </c>
      <c r="H261" s="144">
        <v>18</v>
      </c>
      <c r="I261" s="145">
        <v>650</v>
      </c>
      <c r="J261" s="146">
        <f>ROUND(I261*H261,2)</f>
        <v>11700</v>
      </c>
      <c r="K261" s="142"/>
      <c r="L261" s="17"/>
      <c r="M261" s="147"/>
      <c r="N261" s="148" t="s">
        <v>43</v>
      </c>
      <c r="O261" s="38"/>
      <c r="P261" s="149">
        <f>O261*H261</f>
        <v>0</v>
      </c>
      <c r="Q261" s="149">
        <v>0</v>
      </c>
      <c r="R261" s="149">
        <f>Q261*H261</f>
        <v>0</v>
      </c>
      <c r="S261" s="149">
        <v>0</v>
      </c>
      <c r="T261" s="150">
        <f>S261*H261</f>
        <v>0</v>
      </c>
      <c r="AR261" s="151" t="s">
        <v>145</v>
      </c>
      <c r="AT261" s="151" t="s">
        <v>140</v>
      </c>
      <c r="AU261" s="151" t="s">
        <v>79</v>
      </c>
      <c r="AY261" s="2" t="s">
        <v>138</v>
      </c>
      <c r="BE261" s="152">
        <f>IF(N261="základní",J261,0)</f>
        <v>11700</v>
      </c>
      <c r="BF261" s="152">
        <f>IF(N261="snížená",J261,0)</f>
        <v>0</v>
      </c>
      <c r="BG261" s="152">
        <f>IF(N261="zákl. přenesená",J261,0)</f>
        <v>0</v>
      </c>
      <c r="BH261" s="152">
        <f>IF(N261="sníž. přenesená",J261,0)</f>
        <v>0</v>
      </c>
      <c r="BI261" s="152">
        <f>IF(N261="nulová",J261,0)</f>
        <v>0</v>
      </c>
      <c r="BJ261" s="2" t="s">
        <v>14</v>
      </c>
      <c r="BK261" s="152">
        <f>ROUND(I261*H261,2)</f>
        <v>11700</v>
      </c>
      <c r="BL261" s="2" t="s">
        <v>145</v>
      </c>
      <c r="BM261" s="151" t="s">
        <v>357</v>
      </c>
    </row>
    <row r="262" spans="2:65" s="153" customFormat="1">
      <c r="B262" s="154"/>
      <c r="D262" s="155" t="s">
        <v>147</v>
      </c>
      <c r="E262" s="156"/>
      <c r="F262" s="157" t="s">
        <v>161</v>
      </c>
      <c r="H262" s="156"/>
      <c r="I262" s="158"/>
      <c r="L262" s="154"/>
      <c r="M262" s="159"/>
      <c r="N262" s="160"/>
      <c r="O262" s="160"/>
      <c r="P262" s="160"/>
      <c r="Q262" s="160"/>
      <c r="R262" s="160"/>
      <c r="S262" s="160"/>
      <c r="T262" s="161"/>
      <c r="AT262" s="156" t="s">
        <v>147</v>
      </c>
      <c r="AU262" s="156" t="s">
        <v>79</v>
      </c>
      <c r="AV262" s="153" t="s">
        <v>14</v>
      </c>
      <c r="AW262" s="153" t="s">
        <v>34</v>
      </c>
      <c r="AX262" s="153" t="s">
        <v>72</v>
      </c>
      <c r="AY262" s="156" t="s">
        <v>138</v>
      </c>
    </row>
    <row r="263" spans="2:65" s="162" customFormat="1">
      <c r="B263" s="163"/>
      <c r="D263" s="155" t="s">
        <v>147</v>
      </c>
      <c r="E263" s="164"/>
      <c r="F263" s="165" t="s">
        <v>162</v>
      </c>
      <c r="H263" s="166">
        <v>18</v>
      </c>
      <c r="I263" s="167"/>
      <c r="L263" s="163"/>
      <c r="M263" s="168"/>
      <c r="N263" s="169"/>
      <c r="O263" s="169"/>
      <c r="P263" s="169"/>
      <c r="Q263" s="169"/>
      <c r="R263" s="169"/>
      <c r="S263" s="169"/>
      <c r="T263" s="170"/>
      <c r="AT263" s="164" t="s">
        <v>147</v>
      </c>
      <c r="AU263" s="164" t="s">
        <v>79</v>
      </c>
      <c r="AV263" s="162" t="s">
        <v>79</v>
      </c>
      <c r="AW263" s="162" t="s">
        <v>34</v>
      </c>
      <c r="AX263" s="162" t="s">
        <v>14</v>
      </c>
      <c r="AY263" s="164" t="s">
        <v>138</v>
      </c>
    </row>
    <row r="264" spans="2:65" s="16" customFormat="1" ht="24" customHeight="1">
      <c r="B264" s="139"/>
      <c r="C264" s="140" t="s">
        <v>358</v>
      </c>
      <c r="D264" s="140" t="s">
        <v>140</v>
      </c>
      <c r="E264" s="141" t="s">
        <v>359</v>
      </c>
      <c r="F264" s="142" t="s">
        <v>360</v>
      </c>
      <c r="G264" s="143" t="s">
        <v>159</v>
      </c>
      <c r="H264" s="144">
        <v>2</v>
      </c>
      <c r="I264" s="145">
        <v>1350</v>
      </c>
      <c r="J264" s="146">
        <f>ROUND(I264*H264,2)</f>
        <v>2700</v>
      </c>
      <c r="K264" s="142"/>
      <c r="L264" s="17"/>
      <c r="M264" s="147"/>
      <c r="N264" s="148" t="s">
        <v>43</v>
      </c>
      <c r="O264" s="38"/>
      <c r="P264" s="149">
        <f>O264*H264</f>
        <v>0</v>
      </c>
      <c r="Q264" s="149">
        <v>0</v>
      </c>
      <c r="R264" s="149">
        <f>Q264*H264</f>
        <v>0</v>
      </c>
      <c r="S264" s="149">
        <v>0</v>
      </c>
      <c r="T264" s="150">
        <f>S264*H264</f>
        <v>0</v>
      </c>
      <c r="AR264" s="151" t="s">
        <v>145</v>
      </c>
      <c r="AT264" s="151" t="s">
        <v>140</v>
      </c>
      <c r="AU264" s="151" t="s">
        <v>79</v>
      </c>
      <c r="AY264" s="2" t="s">
        <v>138</v>
      </c>
      <c r="BE264" s="152">
        <f>IF(N264="základní",J264,0)</f>
        <v>2700</v>
      </c>
      <c r="BF264" s="152">
        <f>IF(N264="snížená",J264,0)</f>
        <v>0</v>
      </c>
      <c r="BG264" s="152">
        <f>IF(N264="zákl. přenesená",J264,0)</f>
        <v>0</v>
      </c>
      <c r="BH264" s="152">
        <f>IF(N264="sníž. přenesená",J264,0)</f>
        <v>0</v>
      </c>
      <c r="BI264" s="152">
        <f>IF(N264="nulová",J264,0)</f>
        <v>0</v>
      </c>
      <c r="BJ264" s="2" t="s">
        <v>14</v>
      </c>
      <c r="BK264" s="152">
        <f>ROUND(I264*H264,2)</f>
        <v>2700</v>
      </c>
      <c r="BL264" s="2" t="s">
        <v>145</v>
      </c>
      <c r="BM264" s="151" t="s">
        <v>361</v>
      </c>
    </row>
    <row r="265" spans="2:65" s="153" customFormat="1">
      <c r="B265" s="154"/>
      <c r="D265" s="155" t="s">
        <v>147</v>
      </c>
      <c r="E265" s="156"/>
      <c r="F265" s="157" t="s">
        <v>352</v>
      </c>
      <c r="H265" s="156"/>
      <c r="I265" s="158"/>
      <c r="L265" s="154"/>
      <c r="M265" s="159"/>
      <c r="N265" s="160"/>
      <c r="O265" s="160"/>
      <c r="P265" s="160"/>
      <c r="Q265" s="160"/>
      <c r="R265" s="160"/>
      <c r="S265" s="160"/>
      <c r="T265" s="161"/>
      <c r="AT265" s="156" t="s">
        <v>147</v>
      </c>
      <c r="AU265" s="156" t="s">
        <v>79</v>
      </c>
      <c r="AV265" s="153" t="s">
        <v>14</v>
      </c>
      <c r="AW265" s="153" t="s">
        <v>34</v>
      </c>
      <c r="AX265" s="153" t="s">
        <v>72</v>
      </c>
      <c r="AY265" s="156" t="s">
        <v>138</v>
      </c>
    </row>
    <row r="266" spans="2:65" s="162" customFormat="1">
      <c r="B266" s="163"/>
      <c r="D266" s="155" t="s">
        <v>147</v>
      </c>
      <c r="E266" s="164"/>
      <c r="F266" s="165" t="s">
        <v>353</v>
      </c>
      <c r="H266" s="166">
        <v>2</v>
      </c>
      <c r="I266" s="167"/>
      <c r="L266" s="163"/>
      <c r="M266" s="168"/>
      <c r="N266" s="169"/>
      <c r="O266" s="169"/>
      <c r="P266" s="169"/>
      <c r="Q266" s="169"/>
      <c r="R266" s="169"/>
      <c r="S266" s="169"/>
      <c r="T266" s="170"/>
      <c r="AT266" s="164" t="s">
        <v>147</v>
      </c>
      <c r="AU266" s="164" t="s">
        <v>79</v>
      </c>
      <c r="AV266" s="162" t="s">
        <v>79</v>
      </c>
      <c r="AW266" s="162" t="s">
        <v>34</v>
      </c>
      <c r="AX266" s="162" t="s">
        <v>14</v>
      </c>
      <c r="AY266" s="164" t="s">
        <v>138</v>
      </c>
    </row>
    <row r="267" spans="2:65" s="16" customFormat="1" ht="16.5" customHeight="1">
      <c r="B267" s="139"/>
      <c r="C267" s="189" t="s">
        <v>362</v>
      </c>
      <c r="D267" s="189" t="s">
        <v>263</v>
      </c>
      <c r="E267" s="190" t="s">
        <v>363</v>
      </c>
      <c r="F267" s="191" t="s">
        <v>364</v>
      </c>
      <c r="G267" s="192" t="s">
        <v>159</v>
      </c>
      <c r="H267" s="193">
        <v>2.2000000000000002</v>
      </c>
      <c r="I267" s="194">
        <v>1650</v>
      </c>
      <c r="J267" s="195">
        <f>ROUND(I267*H267,2)</f>
        <v>3630</v>
      </c>
      <c r="K267" s="191"/>
      <c r="L267" s="196"/>
      <c r="M267" s="197"/>
      <c r="N267" s="198" t="s">
        <v>43</v>
      </c>
      <c r="O267" s="38"/>
      <c r="P267" s="149">
        <f>O267*H267</f>
        <v>0</v>
      </c>
      <c r="Q267" s="149">
        <v>0</v>
      </c>
      <c r="R267" s="149">
        <f>Q267*H267</f>
        <v>0</v>
      </c>
      <c r="S267" s="149">
        <v>0</v>
      </c>
      <c r="T267" s="150">
        <f>S267*H267</f>
        <v>0</v>
      </c>
      <c r="AR267" s="151" t="s">
        <v>186</v>
      </c>
      <c r="AT267" s="151" t="s">
        <v>263</v>
      </c>
      <c r="AU267" s="151" t="s">
        <v>79</v>
      </c>
      <c r="AY267" s="2" t="s">
        <v>138</v>
      </c>
      <c r="BE267" s="152">
        <f>IF(N267="základní",J267,0)</f>
        <v>3630</v>
      </c>
      <c r="BF267" s="152">
        <f>IF(N267="snížená",J267,0)</f>
        <v>0</v>
      </c>
      <c r="BG267" s="152">
        <f>IF(N267="zákl. přenesená",J267,0)</f>
        <v>0</v>
      </c>
      <c r="BH267" s="152">
        <f>IF(N267="sníž. přenesená",J267,0)</f>
        <v>0</v>
      </c>
      <c r="BI267" s="152">
        <f>IF(N267="nulová",J267,0)</f>
        <v>0</v>
      </c>
      <c r="BJ267" s="2" t="s">
        <v>14</v>
      </c>
      <c r="BK267" s="152">
        <f>ROUND(I267*H267,2)</f>
        <v>3630</v>
      </c>
      <c r="BL267" s="2" t="s">
        <v>145</v>
      </c>
      <c r="BM267" s="151" t="s">
        <v>365</v>
      </c>
    </row>
    <row r="268" spans="2:65" s="162" customFormat="1">
      <c r="B268" s="163"/>
      <c r="D268" s="155" t="s">
        <v>147</v>
      </c>
      <c r="F268" s="165" t="s">
        <v>366</v>
      </c>
      <c r="H268" s="166">
        <v>2.2000000000000002</v>
      </c>
      <c r="I268" s="167"/>
      <c r="L268" s="163"/>
      <c r="M268" s="168"/>
      <c r="N268" s="169"/>
      <c r="O268" s="169"/>
      <c r="P268" s="169"/>
      <c r="Q268" s="169"/>
      <c r="R268" s="169"/>
      <c r="S268" s="169"/>
      <c r="T268" s="170"/>
      <c r="AT268" s="164" t="s">
        <v>147</v>
      </c>
      <c r="AU268" s="164" t="s">
        <v>79</v>
      </c>
      <c r="AV268" s="162" t="s">
        <v>79</v>
      </c>
      <c r="AW268" s="162" t="s">
        <v>3</v>
      </c>
      <c r="AX268" s="162" t="s">
        <v>14</v>
      </c>
      <c r="AY268" s="164" t="s">
        <v>138</v>
      </c>
    </row>
    <row r="269" spans="2:65" s="16" customFormat="1" ht="24" customHeight="1">
      <c r="B269" s="139"/>
      <c r="C269" s="140" t="s">
        <v>367</v>
      </c>
      <c r="D269" s="140" t="s">
        <v>140</v>
      </c>
      <c r="E269" s="141" t="s">
        <v>368</v>
      </c>
      <c r="F269" s="142" t="s">
        <v>369</v>
      </c>
      <c r="G269" s="143" t="s">
        <v>159</v>
      </c>
      <c r="H269" s="144">
        <v>4.9000000000000004</v>
      </c>
      <c r="I269" s="145">
        <v>1950</v>
      </c>
      <c r="J269" s="146">
        <f>ROUND(I269*H269,2)</f>
        <v>9555</v>
      </c>
      <c r="K269" s="142"/>
      <c r="L269" s="17"/>
      <c r="M269" s="147"/>
      <c r="N269" s="148" t="s">
        <v>43</v>
      </c>
      <c r="O269" s="38"/>
      <c r="P269" s="149">
        <f>O269*H269</f>
        <v>0</v>
      </c>
      <c r="Q269" s="149">
        <v>0</v>
      </c>
      <c r="R269" s="149">
        <f>Q269*H269</f>
        <v>0</v>
      </c>
      <c r="S269" s="149">
        <v>0</v>
      </c>
      <c r="T269" s="150">
        <f>S269*H269</f>
        <v>0</v>
      </c>
      <c r="AR269" s="151" t="s">
        <v>145</v>
      </c>
      <c r="AT269" s="151" t="s">
        <v>140</v>
      </c>
      <c r="AU269" s="151" t="s">
        <v>79</v>
      </c>
      <c r="AY269" s="2" t="s">
        <v>138</v>
      </c>
      <c r="BE269" s="152">
        <f>IF(N269="základní",J269,0)</f>
        <v>9555</v>
      </c>
      <c r="BF269" s="152">
        <f>IF(N269="snížená",J269,0)</f>
        <v>0</v>
      </c>
      <c r="BG269" s="152">
        <f>IF(N269="zákl. přenesená",J269,0)</f>
        <v>0</v>
      </c>
      <c r="BH269" s="152">
        <f>IF(N269="sníž. přenesená",J269,0)</f>
        <v>0</v>
      </c>
      <c r="BI269" s="152">
        <f>IF(N269="nulová",J269,0)</f>
        <v>0</v>
      </c>
      <c r="BJ269" s="2" t="s">
        <v>14</v>
      </c>
      <c r="BK269" s="152">
        <f>ROUND(I269*H269,2)</f>
        <v>9555</v>
      </c>
      <c r="BL269" s="2" t="s">
        <v>145</v>
      </c>
      <c r="BM269" s="151" t="s">
        <v>370</v>
      </c>
    </row>
    <row r="270" spans="2:65" s="162" customFormat="1">
      <c r="B270" s="163"/>
      <c r="D270" s="155" t="s">
        <v>147</v>
      </c>
      <c r="E270" s="164"/>
      <c r="F270" s="165" t="s">
        <v>371</v>
      </c>
      <c r="H270" s="166">
        <v>4.9000000000000004</v>
      </c>
      <c r="I270" s="167"/>
      <c r="L270" s="163"/>
      <c r="M270" s="168"/>
      <c r="N270" s="169"/>
      <c r="O270" s="169"/>
      <c r="P270" s="169"/>
      <c r="Q270" s="169"/>
      <c r="R270" s="169"/>
      <c r="S270" s="169"/>
      <c r="T270" s="170"/>
      <c r="AT270" s="164" t="s">
        <v>147</v>
      </c>
      <c r="AU270" s="164" t="s">
        <v>79</v>
      </c>
      <c r="AV270" s="162" t="s">
        <v>79</v>
      </c>
      <c r="AW270" s="162" t="s">
        <v>34</v>
      </c>
      <c r="AX270" s="162" t="s">
        <v>14</v>
      </c>
      <c r="AY270" s="164" t="s">
        <v>138</v>
      </c>
    </row>
    <row r="271" spans="2:65" s="125" customFormat="1" ht="22.9" customHeight="1">
      <c r="B271" s="126"/>
      <c r="D271" s="127" t="s">
        <v>71</v>
      </c>
      <c r="E271" s="137" t="s">
        <v>172</v>
      </c>
      <c r="F271" s="137" t="s">
        <v>372</v>
      </c>
      <c r="I271" s="129"/>
      <c r="J271" s="138">
        <f>BK271</f>
        <v>1847984.1300000004</v>
      </c>
      <c r="L271" s="126"/>
      <c r="M271" s="131"/>
      <c r="N271" s="132"/>
      <c r="O271" s="132"/>
      <c r="P271" s="133">
        <f>P272+P538+P609</f>
        <v>0</v>
      </c>
      <c r="Q271" s="132"/>
      <c r="R271" s="133">
        <f>R272+R538+R609</f>
        <v>17.968808000000003</v>
      </c>
      <c r="S271" s="132"/>
      <c r="T271" s="134">
        <f>T272+T538+T609</f>
        <v>2.3936039999999998</v>
      </c>
      <c r="AR271" s="127" t="s">
        <v>14</v>
      </c>
      <c r="AT271" s="135" t="s">
        <v>71</v>
      </c>
      <c r="AU271" s="135" t="s">
        <v>14</v>
      </c>
      <c r="AY271" s="127" t="s">
        <v>138</v>
      </c>
      <c r="BK271" s="136">
        <f>BK272+BK538+BK609</f>
        <v>1847984.1300000004</v>
      </c>
    </row>
    <row r="272" spans="2:65" s="125" customFormat="1" ht="20.85" customHeight="1">
      <c r="B272" s="126"/>
      <c r="D272" s="127" t="s">
        <v>71</v>
      </c>
      <c r="E272" s="137" t="s">
        <v>373</v>
      </c>
      <c r="F272" s="137" t="s">
        <v>374</v>
      </c>
      <c r="I272" s="129"/>
      <c r="J272" s="138">
        <f>BK272</f>
        <v>785804.1100000001</v>
      </c>
      <c r="L272" s="126"/>
      <c r="M272" s="131"/>
      <c r="N272" s="132"/>
      <c r="O272" s="132"/>
      <c r="P272" s="133">
        <f>P273+P316+P481</f>
        <v>0</v>
      </c>
      <c r="Q272" s="132"/>
      <c r="R272" s="133">
        <f>R273+R316+R481</f>
        <v>7.947044</v>
      </c>
      <c r="S272" s="132"/>
      <c r="T272" s="134">
        <f>T273+T316+T481</f>
        <v>1.297264</v>
      </c>
      <c r="AR272" s="127" t="s">
        <v>14</v>
      </c>
      <c r="AT272" s="135" t="s">
        <v>71</v>
      </c>
      <c r="AU272" s="135" t="s">
        <v>79</v>
      </c>
      <c r="AY272" s="127" t="s">
        <v>138</v>
      </c>
      <c r="BK272" s="136">
        <f>BK273+BK316+BK481</f>
        <v>785804.1100000001</v>
      </c>
    </row>
    <row r="273" spans="2:65" s="199" customFormat="1" ht="20.85" customHeight="1">
      <c r="B273" s="200"/>
      <c r="D273" s="201" t="s">
        <v>71</v>
      </c>
      <c r="E273" s="201" t="s">
        <v>375</v>
      </c>
      <c r="F273" s="201" t="s">
        <v>376</v>
      </c>
      <c r="I273" s="202"/>
      <c r="J273" s="203">
        <f>BK273</f>
        <v>240815</v>
      </c>
      <c r="L273" s="200"/>
      <c r="M273" s="204"/>
      <c r="N273" s="205"/>
      <c r="O273" s="205"/>
      <c r="P273" s="206">
        <f>SUM(P274:P315)</f>
        <v>0</v>
      </c>
      <c r="Q273" s="205"/>
      <c r="R273" s="206">
        <f>SUM(R274:R315)</f>
        <v>2.5999999999999999E-2</v>
      </c>
      <c r="S273" s="205"/>
      <c r="T273" s="207">
        <f>SUM(T274:T315)</f>
        <v>5.6000000000000001E-2</v>
      </c>
      <c r="AR273" s="201" t="s">
        <v>14</v>
      </c>
      <c r="AT273" s="208" t="s">
        <v>71</v>
      </c>
      <c r="AU273" s="208" t="s">
        <v>156</v>
      </c>
      <c r="AY273" s="201" t="s">
        <v>138</v>
      </c>
      <c r="BK273" s="209">
        <f>SUM(BK274:BK315)</f>
        <v>240815</v>
      </c>
    </row>
    <row r="274" spans="2:65" s="16" customFormat="1" ht="84" customHeight="1">
      <c r="B274" s="139"/>
      <c r="C274" s="140" t="s">
        <v>377</v>
      </c>
      <c r="D274" s="140" t="s">
        <v>140</v>
      </c>
      <c r="E274" s="141" t="s">
        <v>378</v>
      </c>
      <c r="F274" s="142" t="s">
        <v>379</v>
      </c>
      <c r="G274" s="143" t="s">
        <v>159</v>
      </c>
      <c r="H274" s="144">
        <v>47.067999999999998</v>
      </c>
      <c r="I274" s="145">
        <v>3250</v>
      </c>
      <c r="J274" s="146">
        <f>ROUND(I274*H274,2)</f>
        <v>152971</v>
      </c>
      <c r="K274" s="142"/>
      <c r="L274" s="17"/>
      <c r="M274" s="147"/>
      <c r="N274" s="148" t="s">
        <v>43</v>
      </c>
      <c r="O274" s="38"/>
      <c r="P274" s="149">
        <f>O274*H274</f>
        <v>0</v>
      </c>
      <c r="Q274" s="149">
        <v>0</v>
      </c>
      <c r="R274" s="149">
        <f>Q274*H274</f>
        <v>0</v>
      </c>
      <c r="S274" s="149">
        <v>0</v>
      </c>
      <c r="T274" s="150">
        <f>S274*H274</f>
        <v>0</v>
      </c>
      <c r="AR274" s="151" t="s">
        <v>145</v>
      </c>
      <c r="AT274" s="151" t="s">
        <v>140</v>
      </c>
      <c r="AU274" s="151" t="s">
        <v>145</v>
      </c>
      <c r="AY274" s="2" t="s">
        <v>138</v>
      </c>
      <c r="BE274" s="152">
        <f>IF(N274="základní",J274,0)</f>
        <v>152971</v>
      </c>
      <c r="BF274" s="152">
        <f>IF(N274="snížená",J274,0)</f>
        <v>0</v>
      </c>
      <c r="BG274" s="152">
        <f>IF(N274="zákl. přenesená",J274,0)</f>
        <v>0</v>
      </c>
      <c r="BH274" s="152">
        <f>IF(N274="sníž. přenesená",J274,0)</f>
        <v>0</v>
      </c>
      <c r="BI274" s="152">
        <f>IF(N274="nulová",J274,0)</f>
        <v>0</v>
      </c>
      <c r="BJ274" s="2" t="s">
        <v>14</v>
      </c>
      <c r="BK274" s="152">
        <f>ROUND(I274*H274,2)</f>
        <v>152971</v>
      </c>
      <c r="BL274" s="2" t="s">
        <v>145</v>
      </c>
      <c r="BM274" s="151" t="s">
        <v>380</v>
      </c>
    </row>
    <row r="275" spans="2:65" s="153" customFormat="1">
      <c r="B275" s="154"/>
      <c r="D275" s="155" t="s">
        <v>147</v>
      </c>
      <c r="E275" s="156"/>
      <c r="F275" s="157" t="s">
        <v>381</v>
      </c>
      <c r="H275" s="156"/>
      <c r="I275" s="158"/>
      <c r="L275" s="154"/>
      <c r="M275" s="159"/>
      <c r="N275" s="160"/>
      <c r="O275" s="160"/>
      <c r="P275" s="160"/>
      <c r="Q275" s="160"/>
      <c r="R275" s="160"/>
      <c r="S275" s="160"/>
      <c r="T275" s="161"/>
      <c r="AT275" s="156" t="s">
        <v>147</v>
      </c>
      <c r="AU275" s="156" t="s">
        <v>145</v>
      </c>
      <c r="AV275" s="153" t="s">
        <v>14</v>
      </c>
      <c r="AW275" s="153" t="s">
        <v>34</v>
      </c>
      <c r="AX275" s="153" t="s">
        <v>72</v>
      </c>
      <c r="AY275" s="156" t="s">
        <v>138</v>
      </c>
    </row>
    <row r="276" spans="2:65" s="162" customFormat="1">
      <c r="B276" s="163"/>
      <c r="D276" s="155" t="s">
        <v>147</v>
      </c>
      <c r="E276" s="164"/>
      <c r="F276" s="165" t="s">
        <v>382</v>
      </c>
      <c r="H276" s="166">
        <v>18.850000000000001</v>
      </c>
      <c r="I276" s="167"/>
      <c r="L276" s="163"/>
      <c r="M276" s="168"/>
      <c r="N276" s="169"/>
      <c r="O276" s="169"/>
      <c r="P276" s="169"/>
      <c r="Q276" s="169"/>
      <c r="R276" s="169"/>
      <c r="S276" s="169"/>
      <c r="T276" s="170"/>
      <c r="AT276" s="164" t="s">
        <v>147</v>
      </c>
      <c r="AU276" s="164" t="s">
        <v>145</v>
      </c>
      <c r="AV276" s="162" t="s">
        <v>79</v>
      </c>
      <c r="AW276" s="162" t="s">
        <v>34</v>
      </c>
      <c r="AX276" s="162" t="s">
        <v>72</v>
      </c>
      <c r="AY276" s="164" t="s">
        <v>138</v>
      </c>
    </row>
    <row r="277" spans="2:65" s="153" customFormat="1">
      <c r="B277" s="154"/>
      <c r="D277" s="155" t="s">
        <v>147</v>
      </c>
      <c r="E277" s="156"/>
      <c r="F277" s="157" t="s">
        <v>383</v>
      </c>
      <c r="H277" s="156"/>
      <c r="I277" s="158"/>
      <c r="L277" s="154"/>
      <c r="M277" s="159"/>
      <c r="N277" s="160"/>
      <c r="O277" s="160"/>
      <c r="P277" s="160"/>
      <c r="Q277" s="160"/>
      <c r="R277" s="160"/>
      <c r="S277" s="160"/>
      <c r="T277" s="161"/>
      <c r="AT277" s="156" t="s">
        <v>147</v>
      </c>
      <c r="AU277" s="156" t="s">
        <v>145</v>
      </c>
      <c r="AV277" s="153" t="s">
        <v>14</v>
      </c>
      <c r="AW277" s="153" t="s">
        <v>34</v>
      </c>
      <c r="AX277" s="153" t="s">
        <v>72</v>
      </c>
      <c r="AY277" s="156" t="s">
        <v>138</v>
      </c>
    </row>
    <row r="278" spans="2:65" s="162" customFormat="1">
      <c r="B278" s="163"/>
      <c r="D278" s="155" t="s">
        <v>147</v>
      </c>
      <c r="E278" s="164"/>
      <c r="F278" s="165" t="s">
        <v>384</v>
      </c>
      <c r="H278" s="166">
        <v>24.57</v>
      </c>
      <c r="I278" s="167"/>
      <c r="L278" s="163"/>
      <c r="M278" s="168"/>
      <c r="N278" s="169"/>
      <c r="O278" s="169"/>
      <c r="P278" s="169"/>
      <c r="Q278" s="169"/>
      <c r="R278" s="169"/>
      <c r="S278" s="169"/>
      <c r="T278" s="170"/>
      <c r="AT278" s="164" t="s">
        <v>147</v>
      </c>
      <c r="AU278" s="164" t="s">
        <v>145</v>
      </c>
      <c r="AV278" s="162" t="s">
        <v>79</v>
      </c>
      <c r="AW278" s="162" t="s">
        <v>34</v>
      </c>
      <c r="AX278" s="162" t="s">
        <v>72</v>
      </c>
      <c r="AY278" s="164" t="s">
        <v>138</v>
      </c>
    </row>
    <row r="279" spans="2:65" s="153" customFormat="1">
      <c r="B279" s="154"/>
      <c r="D279" s="155" t="s">
        <v>147</v>
      </c>
      <c r="E279" s="156"/>
      <c r="F279" s="157" t="s">
        <v>385</v>
      </c>
      <c r="H279" s="156"/>
      <c r="I279" s="158"/>
      <c r="L279" s="154"/>
      <c r="M279" s="159"/>
      <c r="N279" s="160"/>
      <c r="O279" s="160"/>
      <c r="P279" s="160"/>
      <c r="Q279" s="160"/>
      <c r="R279" s="160"/>
      <c r="S279" s="160"/>
      <c r="T279" s="161"/>
      <c r="AT279" s="156" t="s">
        <v>147</v>
      </c>
      <c r="AU279" s="156" t="s">
        <v>145</v>
      </c>
      <c r="AV279" s="153" t="s">
        <v>14</v>
      </c>
      <c r="AW279" s="153" t="s">
        <v>34</v>
      </c>
      <c r="AX279" s="153" t="s">
        <v>72</v>
      </c>
      <c r="AY279" s="156" t="s">
        <v>138</v>
      </c>
    </row>
    <row r="280" spans="2:65" s="162" customFormat="1">
      <c r="B280" s="163"/>
      <c r="D280" s="155" t="s">
        <v>147</v>
      </c>
      <c r="E280" s="164"/>
      <c r="F280" s="165" t="s">
        <v>386</v>
      </c>
      <c r="H280" s="166">
        <v>7.6479999999999997</v>
      </c>
      <c r="I280" s="167"/>
      <c r="L280" s="163"/>
      <c r="M280" s="168"/>
      <c r="N280" s="169"/>
      <c r="O280" s="169"/>
      <c r="P280" s="169"/>
      <c r="Q280" s="169"/>
      <c r="R280" s="169"/>
      <c r="S280" s="169"/>
      <c r="T280" s="170"/>
      <c r="AT280" s="164" t="s">
        <v>147</v>
      </c>
      <c r="AU280" s="164" t="s">
        <v>145</v>
      </c>
      <c r="AV280" s="162" t="s">
        <v>79</v>
      </c>
      <c r="AW280" s="162" t="s">
        <v>34</v>
      </c>
      <c r="AX280" s="162" t="s">
        <v>72</v>
      </c>
      <c r="AY280" s="164" t="s">
        <v>138</v>
      </c>
    </row>
    <row r="281" spans="2:65" s="153" customFormat="1">
      <c r="B281" s="154"/>
      <c r="D281" s="155" t="s">
        <v>147</v>
      </c>
      <c r="E281" s="156"/>
      <c r="F281" s="157" t="s">
        <v>387</v>
      </c>
      <c r="H281" s="156"/>
      <c r="I281" s="158"/>
      <c r="L281" s="154"/>
      <c r="M281" s="159"/>
      <c r="N281" s="160"/>
      <c r="O281" s="160"/>
      <c r="P281" s="160"/>
      <c r="Q281" s="160"/>
      <c r="R281" s="160"/>
      <c r="S281" s="160"/>
      <c r="T281" s="161"/>
      <c r="AT281" s="156" t="s">
        <v>147</v>
      </c>
      <c r="AU281" s="156" t="s">
        <v>145</v>
      </c>
      <c r="AV281" s="153" t="s">
        <v>14</v>
      </c>
      <c r="AW281" s="153" t="s">
        <v>34</v>
      </c>
      <c r="AX281" s="153" t="s">
        <v>72</v>
      </c>
      <c r="AY281" s="156" t="s">
        <v>138</v>
      </c>
    </row>
    <row r="282" spans="2:65" s="162" customFormat="1">
      <c r="B282" s="163"/>
      <c r="D282" s="155" t="s">
        <v>147</v>
      </c>
      <c r="E282" s="164"/>
      <c r="F282" s="165" t="s">
        <v>388</v>
      </c>
      <c r="H282" s="166">
        <v>-4</v>
      </c>
      <c r="I282" s="167"/>
      <c r="L282" s="163"/>
      <c r="M282" s="168"/>
      <c r="N282" s="169"/>
      <c r="O282" s="169"/>
      <c r="P282" s="169"/>
      <c r="Q282" s="169"/>
      <c r="R282" s="169"/>
      <c r="S282" s="169"/>
      <c r="T282" s="170"/>
      <c r="AT282" s="164" t="s">
        <v>147</v>
      </c>
      <c r="AU282" s="164" t="s">
        <v>145</v>
      </c>
      <c r="AV282" s="162" t="s">
        <v>79</v>
      </c>
      <c r="AW282" s="162" t="s">
        <v>34</v>
      </c>
      <c r="AX282" s="162" t="s">
        <v>72</v>
      </c>
      <c r="AY282" s="164" t="s">
        <v>138</v>
      </c>
    </row>
    <row r="283" spans="2:65" s="171" customFormat="1">
      <c r="B283" s="172"/>
      <c r="D283" s="155" t="s">
        <v>147</v>
      </c>
      <c r="E283" s="173"/>
      <c r="F283" s="174" t="s">
        <v>152</v>
      </c>
      <c r="H283" s="175">
        <v>47.067999999999998</v>
      </c>
      <c r="I283" s="176"/>
      <c r="L283" s="172"/>
      <c r="M283" s="177"/>
      <c r="N283" s="178"/>
      <c r="O283" s="178"/>
      <c r="P283" s="178"/>
      <c r="Q283" s="178"/>
      <c r="R283" s="178"/>
      <c r="S283" s="178"/>
      <c r="T283" s="179"/>
      <c r="AT283" s="173" t="s">
        <v>147</v>
      </c>
      <c r="AU283" s="173" t="s">
        <v>145</v>
      </c>
      <c r="AV283" s="171" t="s">
        <v>145</v>
      </c>
      <c r="AW283" s="171" t="s">
        <v>34</v>
      </c>
      <c r="AX283" s="171" t="s">
        <v>14</v>
      </c>
      <c r="AY283" s="173" t="s">
        <v>138</v>
      </c>
    </row>
    <row r="284" spans="2:65" s="16" customFormat="1" ht="60" customHeight="1">
      <c r="B284" s="139"/>
      <c r="C284" s="140" t="s">
        <v>389</v>
      </c>
      <c r="D284" s="140" t="s">
        <v>140</v>
      </c>
      <c r="E284" s="141" t="s">
        <v>390</v>
      </c>
      <c r="F284" s="142" t="s">
        <v>391</v>
      </c>
      <c r="G284" s="143" t="s">
        <v>159</v>
      </c>
      <c r="H284" s="144">
        <v>47.067999999999998</v>
      </c>
      <c r="I284" s="145">
        <v>1250</v>
      </c>
      <c r="J284" s="146">
        <f>ROUND(I284*H284,2)</f>
        <v>58835</v>
      </c>
      <c r="K284" s="142"/>
      <c r="L284" s="17"/>
      <c r="M284" s="147"/>
      <c r="N284" s="148" t="s">
        <v>43</v>
      </c>
      <c r="O284" s="38"/>
      <c r="P284" s="149">
        <f>O284*H284</f>
        <v>0</v>
      </c>
      <c r="Q284" s="149">
        <v>0</v>
      </c>
      <c r="R284" s="149">
        <f>Q284*H284</f>
        <v>0</v>
      </c>
      <c r="S284" s="149">
        <v>0</v>
      </c>
      <c r="T284" s="150">
        <f>S284*H284</f>
        <v>0</v>
      </c>
      <c r="AR284" s="151" t="s">
        <v>145</v>
      </c>
      <c r="AT284" s="151" t="s">
        <v>140</v>
      </c>
      <c r="AU284" s="151" t="s">
        <v>145</v>
      </c>
      <c r="AY284" s="2" t="s">
        <v>138</v>
      </c>
      <c r="BE284" s="152">
        <f>IF(N284="základní",J284,0)</f>
        <v>58835</v>
      </c>
      <c r="BF284" s="152">
        <f>IF(N284="snížená",J284,0)</f>
        <v>0</v>
      </c>
      <c r="BG284" s="152">
        <f>IF(N284="zákl. přenesená",J284,0)</f>
        <v>0</v>
      </c>
      <c r="BH284" s="152">
        <f>IF(N284="sníž. přenesená",J284,0)</f>
        <v>0</v>
      </c>
      <c r="BI284" s="152">
        <f>IF(N284="nulová",J284,0)</f>
        <v>0</v>
      </c>
      <c r="BJ284" s="2" t="s">
        <v>14</v>
      </c>
      <c r="BK284" s="152">
        <f>ROUND(I284*H284,2)</f>
        <v>58835</v>
      </c>
      <c r="BL284" s="2" t="s">
        <v>145</v>
      </c>
      <c r="BM284" s="151" t="s">
        <v>392</v>
      </c>
    </row>
    <row r="285" spans="2:65" s="153" customFormat="1">
      <c r="B285" s="154"/>
      <c r="D285" s="155" t="s">
        <v>147</v>
      </c>
      <c r="E285" s="156"/>
      <c r="F285" s="157" t="s">
        <v>381</v>
      </c>
      <c r="H285" s="156"/>
      <c r="I285" s="158"/>
      <c r="L285" s="154"/>
      <c r="M285" s="159"/>
      <c r="N285" s="160"/>
      <c r="O285" s="160"/>
      <c r="P285" s="160"/>
      <c r="Q285" s="160"/>
      <c r="R285" s="160"/>
      <c r="S285" s="160"/>
      <c r="T285" s="161"/>
      <c r="AT285" s="156" t="s">
        <v>147</v>
      </c>
      <c r="AU285" s="156" t="s">
        <v>145</v>
      </c>
      <c r="AV285" s="153" t="s">
        <v>14</v>
      </c>
      <c r="AW285" s="153" t="s">
        <v>34</v>
      </c>
      <c r="AX285" s="153" t="s">
        <v>72</v>
      </c>
      <c r="AY285" s="156" t="s">
        <v>138</v>
      </c>
    </row>
    <row r="286" spans="2:65" s="162" customFormat="1">
      <c r="B286" s="163"/>
      <c r="D286" s="155" t="s">
        <v>147</v>
      </c>
      <c r="E286" s="164"/>
      <c r="F286" s="165" t="s">
        <v>382</v>
      </c>
      <c r="H286" s="166">
        <v>18.850000000000001</v>
      </c>
      <c r="I286" s="167"/>
      <c r="L286" s="163"/>
      <c r="M286" s="168"/>
      <c r="N286" s="169"/>
      <c r="O286" s="169"/>
      <c r="P286" s="169"/>
      <c r="Q286" s="169"/>
      <c r="R286" s="169"/>
      <c r="S286" s="169"/>
      <c r="T286" s="170"/>
      <c r="AT286" s="164" t="s">
        <v>147</v>
      </c>
      <c r="AU286" s="164" t="s">
        <v>145</v>
      </c>
      <c r="AV286" s="162" t="s">
        <v>79</v>
      </c>
      <c r="AW286" s="162" t="s">
        <v>34</v>
      </c>
      <c r="AX286" s="162" t="s">
        <v>72</v>
      </c>
      <c r="AY286" s="164" t="s">
        <v>138</v>
      </c>
    </row>
    <row r="287" spans="2:65" s="153" customFormat="1">
      <c r="B287" s="154"/>
      <c r="D287" s="155" t="s">
        <v>147</v>
      </c>
      <c r="E287" s="156"/>
      <c r="F287" s="157" t="s">
        <v>383</v>
      </c>
      <c r="H287" s="156"/>
      <c r="I287" s="158"/>
      <c r="L287" s="154"/>
      <c r="M287" s="159"/>
      <c r="N287" s="160"/>
      <c r="O287" s="160"/>
      <c r="P287" s="160"/>
      <c r="Q287" s="160"/>
      <c r="R287" s="160"/>
      <c r="S287" s="160"/>
      <c r="T287" s="161"/>
      <c r="AT287" s="156" t="s">
        <v>147</v>
      </c>
      <c r="AU287" s="156" t="s">
        <v>145</v>
      </c>
      <c r="AV287" s="153" t="s">
        <v>14</v>
      </c>
      <c r="AW287" s="153" t="s">
        <v>34</v>
      </c>
      <c r="AX287" s="153" t="s">
        <v>72</v>
      </c>
      <c r="AY287" s="156" t="s">
        <v>138</v>
      </c>
    </row>
    <row r="288" spans="2:65" s="162" customFormat="1">
      <c r="B288" s="163"/>
      <c r="D288" s="155" t="s">
        <v>147</v>
      </c>
      <c r="E288" s="164"/>
      <c r="F288" s="165" t="s">
        <v>384</v>
      </c>
      <c r="H288" s="166">
        <v>24.57</v>
      </c>
      <c r="I288" s="167"/>
      <c r="L288" s="163"/>
      <c r="M288" s="168"/>
      <c r="N288" s="169"/>
      <c r="O288" s="169"/>
      <c r="P288" s="169"/>
      <c r="Q288" s="169"/>
      <c r="R288" s="169"/>
      <c r="S288" s="169"/>
      <c r="T288" s="170"/>
      <c r="AT288" s="164" t="s">
        <v>147</v>
      </c>
      <c r="AU288" s="164" t="s">
        <v>145</v>
      </c>
      <c r="AV288" s="162" t="s">
        <v>79</v>
      </c>
      <c r="AW288" s="162" t="s">
        <v>34</v>
      </c>
      <c r="AX288" s="162" t="s">
        <v>72</v>
      </c>
      <c r="AY288" s="164" t="s">
        <v>138</v>
      </c>
    </row>
    <row r="289" spans="2:65" s="153" customFormat="1">
      <c r="B289" s="154"/>
      <c r="D289" s="155" t="s">
        <v>147</v>
      </c>
      <c r="E289" s="156"/>
      <c r="F289" s="157" t="s">
        <v>385</v>
      </c>
      <c r="H289" s="156"/>
      <c r="I289" s="158"/>
      <c r="L289" s="154"/>
      <c r="M289" s="159"/>
      <c r="N289" s="160"/>
      <c r="O289" s="160"/>
      <c r="P289" s="160"/>
      <c r="Q289" s="160"/>
      <c r="R289" s="160"/>
      <c r="S289" s="160"/>
      <c r="T289" s="161"/>
      <c r="AT289" s="156" t="s">
        <v>147</v>
      </c>
      <c r="AU289" s="156" t="s">
        <v>145</v>
      </c>
      <c r="AV289" s="153" t="s">
        <v>14</v>
      </c>
      <c r="AW289" s="153" t="s">
        <v>34</v>
      </c>
      <c r="AX289" s="153" t="s">
        <v>72</v>
      </c>
      <c r="AY289" s="156" t="s">
        <v>138</v>
      </c>
    </row>
    <row r="290" spans="2:65" s="162" customFormat="1">
      <c r="B290" s="163"/>
      <c r="D290" s="155" t="s">
        <v>147</v>
      </c>
      <c r="E290" s="164"/>
      <c r="F290" s="165" t="s">
        <v>386</v>
      </c>
      <c r="H290" s="166">
        <v>7.6479999999999997</v>
      </c>
      <c r="I290" s="167"/>
      <c r="L290" s="163"/>
      <c r="M290" s="168"/>
      <c r="N290" s="169"/>
      <c r="O290" s="169"/>
      <c r="P290" s="169"/>
      <c r="Q290" s="169"/>
      <c r="R290" s="169"/>
      <c r="S290" s="169"/>
      <c r="T290" s="170"/>
      <c r="AT290" s="164" t="s">
        <v>147</v>
      </c>
      <c r="AU290" s="164" t="s">
        <v>145</v>
      </c>
      <c r="AV290" s="162" t="s">
        <v>79</v>
      </c>
      <c r="AW290" s="162" t="s">
        <v>34</v>
      </c>
      <c r="AX290" s="162" t="s">
        <v>72</v>
      </c>
      <c r="AY290" s="164" t="s">
        <v>138</v>
      </c>
    </row>
    <row r="291" spans="2:65" s="153" customFormat="1">
      <c r="B291" s="154"/>
      <c r="D291" s="155" t="s">
        <v>147</v>
      </c>
      <c r="E291" s="156"/>
      <c r="F291" s="157" t="s">
        <v>387</v>
      </c>
      <c r="H291" s="156"/>
      <c r="I291" s="158"/>
      <c r="L291" s="154"/>
      <c r="M291" s="159"/>
      <c r="N291" s="160"/>
      <c r="O291" s="160"/>
      <c r="P291" s="160"/>
      <c r="Q291" s="160"/>
      <c r="R291" s="160"/>
      <c r="S291" s="160"/>
      <c r="T291" s="161"/>
      <c r="AT291" s="156" t="s">
        <v>147</v>
      </c>
      <c r="AU291" s="156" t="s">
        <v>145</v>
      </c>
      <c r="AV291" s="153" t="s">
        <v>14</v>
      </c>
      <c r="AW291" s="153" t="s">
        <v>34</v>
      </c>
      <c r="AX291" s="153" t="s">
        <v>72</v>
      </c>
      <c r="AY291" s="156" t="s">
        <v>138</v>
      </c>
    </row>
    <row r="292" spans="2:65" s="162" customFormat="1">
      <c r="B292" s="163"/>
      <c r="D292" s="155" t="s">
        <v>147</v>
      </c>
      <c r="E292" s="164"/>
      <c r="F292" s="165" t="s">
        <v>388</v>
      </c>
      <c r="H292" s="166">
        <v>-4</v>
      </c>
      <c r="I292" s="167"/>
      <c r="L292" s="163"/>
      <c r="M292" s="168"/>
      <c r="N292" s="169"/>
      <c r="O292" s="169"/>
      <c r="P292" s="169"/>
      <c r="Q292" s="169"/>
      <c r="R292" s="169"/>
      <c r="S292" s="169"/>
      <c r="T292" s="170"/>
      <c r="AT292" s="164" t="s">
        <v>147</v>
      </c>
      <c r="AU292" s="164" t="s">
        <v>145</v>
      </c>
      <c r="AV292" s="162" t="s">
        <v>79</v>
      </c>
      <c r="AW292" s="162" t="s">
        <v>34</v>
      </c>
      <c r="AX292" s="162" t="s">
        <v>72</v>
      </c>
      <c r="AY292" s="164" t="s">
        <v>138</v>
      </c>
    </row>
    <row r="293" spans="2:65" s="171" customFormat="1">
      <c r="B293" s="172"/>
      <c r="D293" s="155" t="s">
        <v>147</v>
      </c>
      <c r="E293" s="173"/>
      <c r="F293" s="174" t="s">
        <v>152</v>
      </c>
      <c r="H293" s="175">
        <v>47.067999999999998</v>
      </c>
      <c r="I293" s="176"/>
      <c r="L293" s="172"/>
      <c r="M293" s="177"/>
      <c r="N293" s="178"/>
      <c r="O293" s="178"/>
      <c r="P293" s="178"/>
      <c r="Q293" s="178"/>
      <c r="R293" s="178"/>
      <c r="S293" s="178"/>
      <c r="T293" s="179"/>
      <c r="AT293" s="173" t="s">
        <v>147</v>
      </c>
      <c r="AU293" s="173" t="s">
        <v>145</v>
      </c>
      <c r="AV293" s="171" t="s">
        <v>145</v>
      </c>
      <c r="AW293" s="171" t="s">
        <v>34</v>
      </c>
      <c r="AX293" s="171" t="s">
        <v>14</v>
      </c>
      <c r="AY293" s="173" t="s">
        <v>138</v>
      </c>
    </row>
    <row r="294" spans="2:65" s="16" customFormat="1" ht="48" customHeight="1">
      <c r="B294" s="139"/>
      <c r="C294" s="140" t="s">
        <v>393</v>
      </c>
      <c r="D294" s="140" t="s">
        <v>140</v>
      </c>
      <c r="E294" s="141" t="s">
        <v>394</v>
      </c>
      <c r="F294" s="142" t="s">
        <v>395</v>
      </c>
      <c r="G294" s="143" t="s">
        <v>159</v>
      </c>
      <c r="H294" s="144">
        <v>4</v>
      </c>
      <c r="I294" s="145">
        <v>1250</v>
      </c>
      <c r="J294" s="146">
        <f>ROUND(I294*H294,2)</f>
        <v>5000</v>
      </c>
      <c r="K294" s="142"/>
      <c r="L294" s="17"/>
      <c r="M294" s="147"/>
      <c r="N294" s="148" t="s">
        <v>43</v>
      </c>
      <c r="O294" s="38"/>
      <c r="P294" s="149">
        <f>O294*H294</f>
        <v>0</v>
      </c>
      <c r="Q294" s="149">
        <v>0</v>
      </c>
      <c r="R294" s="149">
        <f>Q294*H294</f>
        <v>0</v>
      </c>
      <c r="S294" s="149">
        <v>1.4E-2</v>
      </c>
      <c r="T294" s="150">
        <f>S294*H294</f>
        <v>5.6000000000000001E-2</v>
      </c>
      <c r="AR294" s="151" t="s">
        <v>145</v>
      </c>
      <c r="AT294" s="151" t="s">
        <v>140</v>
      </c>
      <c r="AU294" s="151" t="s">
        <v>145</v>
      </c>
      <c r="AY294" s="2" t="s">
        <v>138</v>
      </c>
      <c r="BE294" s="152">
        <f>IF(N294="základní",J294,0)</f>
        <v>5000</v>
      </c>
      <c r="BF294" s="152">
        <f>IF(N294="snížená",J294,0)</f>
        <v>0</v>
      </c>
      <c r="BG294" s="152">
        <f>IF(N294="zákl. přenesená",J294,0)</f>
        <v>0</v>
      </c>
      <c r="BH294" s="152">
        <f>IF(N294="sníž. přenesená",J294,0)</f>
        <v>0</v>
      </c>
      <c r="BI294" s="152">
        <f>IF(N294="nulová",J294,0)</f>
        <v>0</v>
      </c>
      <c r="BJ294" s="2" t="s">
        <v>14</v>
      </c>
      <c r="BK294" s="152">
        <f>ROUND(I294*H294,2)</f>
        <v>5000</v>
      </c>
      <c r="BL294" s="2" t="s">
        <v>145</v>
      </c>
      <c r="BM294" s="151" t="s">
        <v>396</v>
      </c>
    </row>
    <row r="295" spans="2:65" s="153" customFormat="1">
      <c r="B295" s="154"/>
      <c r="D295" s="155" t="s">
        <v>147</v>
      </c>
      <c r="E295" s="156"/>
      <c r="F295" s="157" t="s">
        <v>397</v>
      </c>
      <c r="H295" s="156"/>
      <c r="I295" s="158"/>
      <c r="L295" s="154"/>
      <c r="M295" s="159"/>
      <c r="N295" s="160"/>
      <c r="O295" s="160"/>
      <c r="P295" s="160"/>
      <c r="Q295" s="160"/>
      <c r="R295" s="160"/>
      <c r="S295" s="160"/>
      <c r="T295" s="161"/>
      <c r="AT295" s="156" t="s">
        <v>147</v>
      </c>
      <c r="AU295" s="156" t="s">
        <v>145</v>
      </c>
      <c r="AV295" s="153" t="s">
        <v>14</v>
      </c>
      <c r="AW295" s="153" t="s">
        <v>34</v>
      </c>
      <c r="AX295" s="153" t="s">
        <v>72</v>
      </c>
      <c r="AY295" s="156" t="s">
        <v>138</v>
      </c>
    </row>
    <row r="296" spans="2:65" s="162" customFormat="1">
      <c r="B296" s="163"/>
      <c r="D296" s="155" t="s">
        <v>147</v>
      </c>
      <c r="E296" s="164"/>
      <c r="F296" s="165" t="s">
        <v>398</v>
      </c>
      <c r="H296" s="166">
        <v>4</v>
      </c>
      <c r="I296" s="167"/>
      <c r="L296" s="163"/>
      <c r="M296" s="168"/>
      <c r="N296" s="169"/>
      <c r="O296" s="169"/>
      <c r="P296" s="169"/>
      <c r="Q296" s="169"/>
      <c r="R296" s="169"/>
      <c r="S296" s="169"/>
      <c r="T296" s="170"/>
      <c r="AT296" s="164" t="s">
        <v>147</v>
      </c>
      <c r="AU296" s="164" t="s">
        <v>145</v>
      </c>
      <c r="AV296" s="162" t="s">
        <v>79</v>
      </c>
      <c r="AW296" s="162" t="s">
        <v>34</v>
      </c>
      <c r="AX296" s="162" t="s">
        <v>14</v>
      </c>
      <c r="AY296" s="164" t="s">
        <v>138</v>
      </c>
    </row>
    <row r="297" spans="2:65" s="16" customFormat="1" ht="48" customHeight="1">
      <c r="B297" s="139"/>
      <c r="C297" s="140" t="s">
        <v>399</v>
      </c>
      <c r="D297" s="140" t="s">
        <v>140</v>
      </c>
      <c r="E297" s="141" t="s">
        <v>400</v>
      </c>
      <c r="F297" s="142" t="s">
        <v>401</v>
      </c>
      <c r="G297" s="143" t="s">
        <v>159</v>
      </c>
      <c r="H297" s="144">
        <v>4</v>
      </c>
      <c r="I297" s="145">
        <v>1250</v>
      </c>
      <c r="J297" s="146">
        <f>ROUND(I297*H297,2)</f>
        <v>5000</v>
      </c>
      <c r="K297" s="142"/>
      <c r="L297" s="17"/>
      <c r="M297" s="147"/>
      <c r="N297" s="148" t="s">
        <v>43</v>
      </c>
      <c r="O297" s="38"/>
      <c r="P297" s="149">
        <f>O297*H297</f>
        <v>0</v>
      </c>
      <c r="Q297" s="149">
        <v>0</v>
      </c>
      <c r="R297" s="149">
        <f>Q297*H297</f>
        <v>0</v>
      </c>
      <c r="S297" s="149">
        <v>0</v>
      </c>
      <c r="T297" s="150">
        <f>S297*H297</f>
        <v>0</v>
      </c>
      <c r="AR297" s="151" t="s">
        <v>145</v>
      </c>
      <c r="AT297" s="151" t="s">
        <v>140</v>
      </c>
      <c r="AU297" s="151" t="s">
        <v>145</v>
      </c>
      <c r="AY297" s="2" t="s">
        <v>138</v>
      </c>
      <c r="BE297" s="152">
        <f>IF(N297="základní",J297,0)</f>
        <v>5000</v>
      </c>
      <c r="BF297" s="152">
        <f>IF(N297="snížená",J297,0)</f>
        <v>0</v>
      </c>
      <c r="BG297" s="152">
        <f>IF(N297="zákl. přenesená",J297,0)</f>
        <v>0</v>
      </c>
      <c r="BH297" s="152">
        <f>IF(N297="sníž. přenesená",J297,0)</f>
        <v>0</v>
      </c>
      <c r="BI297" s="152">
        <f>IF(N297="nulová",J297,0)</f>
        <v>0</v>
      </c>
      <c r="BJ297" s="2" t="s">
        <v>14</v>
      </c>
      <c r="BK297" s="152">
        <f>ROUND(I297*H297,2)</f>
        <v>5000</v>
      </c>
      <c r="BL297" s="2" t="s">
        <v>145</v>
      </c>
      <c r="BM297" s="151" t="s">
        <v>402</v>
      </c>
    </row>
    <row r="298" spans="2:65" s="153" customFormat="1">
      <c r="B298" s="154"/>
      <c r="D298" s="155" t="s">
        <v>147</v>
      </c>
      <c r="E298" s="156"/>
      <c r="F298" s="157" t="s">
        <v>397</v>
      </c>
      <c r="H298" s="156"/>
      <c r="I298" s="158"/>
      <c r="L298" s="154"/>
      <c r="M298" s="159"/>
      <c r="N298" s="160"/>
      <c r="O298" s="160"/>
      <c r="P298" s="160"/>
      <c r="Q298" s="160"/>
      <c r="R298" s="160"/>
      <c r="S298" s="160"/>
      <c r="T298" s="161"/>
      <c r="AT298" s="156" t="s">
        <v>147</v>
      </c>
      <c r="AU298" s="156" t="s">
        <v>145</v>
      </c>
      <c r="AV298" s="153" t="s">
        <v>14</v>
      </c>
      <c r="AW298" s="153" t="s">
        <v>34</v>
      </c>
      <c r="AX298" s="153" t="s">
        <v>72</v>
      </c>
      <c r="AY298" s="156" t="s">
        <v>138</v>
      </c>
    </row>
    <row r="299" spans="2:65" s="162" customFormat="1">
      <c r="B299" s="163"/>
      <c r="D299" s="155" t="s">
        <v>147</v>
      </c>
      <c r="E299" s="164"/>
      <c r="F299" s="165" t="s">
        <v>398</v>
      </c>
      <c r="H299" s="166">
        <v>4</v>
      </c>
      <c r="I299" s="167"/>
      <c r="L299" s="163"/>
      <c r="M299" s="168"/>
      <c r="N299" s="169"/>
      <c r="O299" s="169"/>
      <c r="P299" s="169"/>
      <c r="Q299" s="169"/>
      <c r="R299" s="169"/>
      <c r="S299" s="169"/>
      <c r="T299" s="170"/>
      <c r="AT299" s="164" t="s">
        <v>147</v>
      </c>
      <c r="AU299" s="164" t="s">
        <v>145</v>
      </c>
      <c r="AV299" s="162" t="s">
        <v>79</v>
      </c>
      <c r="AW299" s="162" t="s">
        <v>34</v>
      </c>
      <c r="AX299" s="162" t="s">
        <v>14</v>
      </c>
      <c r="AY299" s="164" t="s">
        <v>138</v>
      </c>
    </row>
    <row r="300" spans="2:65" s="16" customFormat="1" ht="48" customHeight="1">
      <c r="B300" s="139"/>
      <c r="C300" s="140" t="s">
        <v>403</v>
      </c>
      <c r="D300" s="140" t="s">
        <v>140</v>
      </c>
      <c r="E300" s="141" t="s">
        <v>404</v>
      </c>
      <c r="F300" s="142" t="s">
        <v>405</v>
      </c>
      <c r="G300" s="143" t="s">
        <v>159</v>
      </c>
      <c r="H300" s="144">
        <v>4</v>
      </c>
      <c r="I300" s="145">
        <v>1250</v>
      </c>
      <c r="J300" s="146">
        <f>ROUND(I300*H300,2)</f>
        <v>5000</v>
      </c>
      <c r="K300" s="142"/>
      <c r="L300" s="17"/>
      <c r="M300" s="147"/>
      <c r="N300" s="148" t="s">
        <v>43</v>
      </c>
      <c r="O300" s="38"/>
      <c r="P300" s="149">
        <f>O300*H300</f>
        <v>0</v>
      </c>
      <c r="Q300" s="149">
        <v>6.4999999999999997E-3</v>
      </c>
      <c r="R300" s="149">
        <f>Q300*H300</f>
        <v>2.5999999999999999E-2</v>
      </c>
      <c r="S300" s="149">
        <v>0</v>
      </c>
      <c r="T300" s="150">
        <f>S300*H300</f>
        <v>0</v>
      </c>
      <c r="AR300" s="151" t="s">
        <v>145</v>
      </c>
      <c r="AT300" s="151" t="s">
        <v>140</v>
      </c>
      <c r="AU300" s="151" t="s">
        <v>145</v>
      </c>
      <c r="AY300" s="2" t="s">
        <v>138</v>
      </c>
      <c r="BE300" s="152">
        <f>IF(N300="základní",J300,0)</f>
        <v>5000</v>
      </c>
      <c r="BF300" s="152">
        <f>IF(N300="snížená",J300,0)</f>
        <v>0</v>
      </c>
      <c r="BG300" s="152">
        <f>IF(N300="zákl. přenesená",J300,0)</f>
        <v>0</v>
      </c>
      <c r="BH300" s="152">
        <f>IF(N300="sníž. přenesená",J300,0)</f>
        <v>0</v>
      </c>
      <c r="BI300" s="152">
        <f>IF(N300="nulová",J300,0)</f>
        <v>0</v>
      </c>
      <c r="BJ300" s="2" t="s">
        <v>14</v>
      </c>
      <c r="BK300" s="152">
        <f>ROUND(I300*H300,2)</f>
        <v>5000</v>
      </c>
      <c r="BL300" s="2" t="s">
        <v>145</v>
      </c>
      <c r="BM300" s="151" t="s">
        <v>406</v>
      </c>
    </row>
    <row r="301" spans="2:65" s="153" customFormat="1">
      <c r="B301" s="154"/>
      <c r="D301" s="155" t="s">
        <v>147</v>
      </c>
      <c r="E301" s="156"/>
      <c r="F301" s="157" t="s">
        <v>397</v>
      </c>
      <c r="H301" s="156"/>
      <c r="I301" s="158"/>
      <c r="L301" s="154"/>
      <c r="M301" s="159"/>
      <c r="N301" s="160"/>
      <c r="O301" s="160"/>
      <c r="P301" s="160"/>
      <c r="Q301" s="160"/>
      <c r="R301" s="160"/>
      <c r="S301" s="160"/>
      <c r="T301" s="161"/>
      <c r="AT301" s="156" t="s">
        <v>147</v>
      </c>
      <c r="AU301" s="156" t="s">
        <v>145</v>
      </c>
      <c r="AV301" s="153" t="s">
        <v>14</v>
      </c>
      <c r="AW301" s="153" t="s">
        <v>34</v>
      </c>
      <c r="AX301" s="153" t="s">
        <v>72</v>
      </c>
      <c r="AY301" s="156" t="s">
        <v>138</v>
      </c>
    </row>
    <row r="302" spans="2:65" s="162" customFormat="1">
      <c r="B302" s="163"/>
      <c r="D302" s="155" t="s">
        <v>147</v>
      </c>
      <c r="E302" s="164"/>
      <c r="F302" s="165" t="s">
        <v>398</v>
      </c>
      <c r="H302" s="166">
        <v>4</v>
      </c>
      <c r="I302" s="167"/>
      <c r="L302" s="163"/>
      <c r="M302" s="168"/>
      <c r="N302" s="169"/>
      <c r="O302" s="169"/>
      <c r="P302" s="169"/>
      <c r="Q302" s="169"/>
      <c r="R302" s="169"/>
      <c r="S302" s="169"/>
      <c r="T302" s="170"/>
      <c r="AT302" s="164" t="s">
        <v>147</v>
      </c>
      <c r="AU302" s="164" t="s">
        <v>145</v>
      </c>
      <c r="AV302" s="162" t="s">
        <v>79</v>
      </c>
      <c r="AW302" s="162" t="s">
        <v>34</v>
      </c>
      <c r="AX302" s="162" t="s">
        <v>14</v>
      </c>
      <c r="AY302" s="164" t="s">
        <v>138</v>
      </c>
    </row>
    <row r="303" spans="2:65" s="16" customFormat="1" ht="84" customHeight="1">
      <c r="B303" s="139"/>
      <c r="C303" s="140" t="s">
        <v>407</v>
      </c>
      <c r="D303" s="140" t="s">
        <v>140</v>
      </c>
      <c r="E303" s="141" t="s">
        <v>408</v>
      </c>
      <c r="F303" s="142" t="s">
        <v>409</v>
      </c>
      <c r="G303" s="143" t="s">
        <v>159</v>
      </c>
      <c r="H303" s="144">
        <v>4</v>
      </c>
      <c r="I303" s="145">
        <v>1250</v>
      </c>
      <c r="J303" s="146">
        <f>ROUND(I303*H303,2)</f>
        <v>5000</v>
      </c>
      <c r="K303" s="142"/>
      <c r="L303" s="17"/>
      <c r="M303" s="147"/>
      <c r="N303" s="148" t="s">
        <v>43</v>
      </c>
      <c r="O303" s="38"/>
      <c r="P303" s="149">
        <f>O303*H303</f>
        <v>0</v>
      </c>
      <c r="Q303" s="149">
        <v>0</v>
      </c>
      <c r="R303" s="149">
        <f>Q303*H303</f>
        <v>0</v>
      </c>
      <c r="S303" s="149">
        <v>0</v>
      </c>
      <c r="T303" s="150">
        <f>S303*H303</f>
        <v>0</v>
      </c>
      <c r="AR303" s="151" t="s">
        <v>145</v>
      </c>
      <c r="AT303" s="151" t="s">
        <v>140</v>
      </c>
      <c r="AU303" s="151" t="s">
        <v>145</v>
      </c>
      <c r="AY303" s="2" t="s">
        <v>138</v>
      </c>
      <c r="BE303" s="152">
        <f>IF(N303="základní",J303,0)</f>
        <v>5000</v>
      </c>
      <c r="BF303" s="152">
        <f>IF(N303="snížená",J303,0)</f>
        <v>0</v>
      </c>
      <c r="BG303" s="152">
        <f>IF(N303="zákl. přenesená",J303,0)</f>
        <v>0</v>
      </c>
      <c r="BH303" s="152">
        <f>IF(N303="sníž. přenesená",J303,0)</f>
        <v>0</v>
      </c>
      <c r="BI303" s="152">
        <f>IF(N303="nulová",J303,0)</f>
        <v>0</v>
      </c>
      <c r="BJ303" s="2" t="s">
        <v>14</v>
      </c>
      <c r="BK303" s="152">
        <f>ROUND(I303*H303,2)</f>
        <v>5000</v>
      </c>
      <c r="BL303" s="2" t="s">
        <v>145</v>
      </c>
      <c r="BM303" s="151" t="s">
        <v>410</v>
      </c>
    </row>
    <row r="304" spans="2:65" s="153" customFormat="1">
      <c r="B304" s="154"/>
      <c r="D304" s="155" t="s">
        <v>147</v>
      </c>
      <c r="E304" s="156"/>
      <c r="F304" s="157" t="s">
        <v>397</v>
      </c>
      <c r="H304" s="156"/>
      <c r="I304" s="158"/>
      <c r="L304" s="154"/>
      <c r="M304" s="159"/>
      <c r="N304" s="160"/>
      <c r="O304" s="160"/>
      <c r="P304" s="160"/>
      <c r="Q304" s="160"/>
      <c r="R304" s="160"/>
      <c r="S304" s="160"/>
      <c r="T304" s="161"/>
      <c r="AT304" s="156" t="s">
        <v>147</v>
      </c>
      <c r="AU304" s="156" t="s">
        <v>145</v>
      </c>
      <c r="AV304" s="153" t="s">
        <v>14</v>
      </c>
      <c r="AW304" s="153" t="s">
        <v>34</v>
      </c>
      <c r="AX304" s="153" t="s">
        <v>72</v>
      </c>
      <c r="AY304" s="156" t="s">
        <v>138</v>
      </c>
    </row>
    <row r="305" spans="2:65" s="162" customFormat="1">
      <c r="B305" s="163"/>
      <c r="D305" s="155" t="s">
        <v>147</v>
      </c>
      <c r="E305" s="164"/>
      <c r="F305" s="165" t="s">
        <v>398</v>
      </c>
      <c r="H305" s="166">
        <v>4</v>
      </c>
      <c r="I305" s="167"/>
      <c r="L305" s="163"/>
      <c r="M305" s="168"/>
      <c r="N305" s="169"/>
      <c r="O305" s="169"/>
      <c r="P305" s="169"/>
      <c r="Q305" s="169"/>
      <c r="R305" s="169"/>
      <c r="S305" s="169"/>
      <c r="T305" s="170"/>
      <c r="AT305" s="164" t="s">
        <v>147</v>
      </c>
      <c r="AU305" s="164" t="s">
        <v>145</v>
      </c>
      <c r="AV305" s="162" t="s">
        <v>79</v>
      </c>
      <c r="AW305" s="162" t="s">
        <v>34</v>
      </c>
      <c r="AX305" s="162" t="s">
        <v>14</v>
      </c>
      <c r="AY305" s="164" t="s">
        <v>138</v>
      </c>
    </row>
    <row r="306" spans="2:65" s="16" customFormat="1" ht="60" customHeight="1">
      <c r="B306" s="139"/>
      <c r="C306" s="140" t="s">
        <v>411</v>
      </c>
      <c r="D306" s="140" t="s">
        <v>140</v>
      </c>
      <c r="E306" s="141" t="s">
        <v>412</v>
      </c>
      <c r="F306" s="142" t="s">
        <v>413</v>
      </c>
      <c r="G306" s="143" t="s">
        <v>159</v>
      </c>
      <c r="H306" s="144">
        <v>4</v>
      </c>
      <c r="I306" s="145">
        <v>1250</v>
      </c>
      <c r="J306" s="146">
        <f>ROUND(I306*H306,2)</f>
        <v>5000</v>
      </c>
      <c r="K306" s="142"/>
      <c r="L306" s="17"/>
      <c r="M306" s="147"/>
      <c r="N306" s="148" t="s">
        <v>43</v>
      </c>
      <c r="O306" s="38"/>
      <c r="P306" s="149">
        <f>O306*H306</f>
        <v>0</v>
      </c>
      <c r="Q306" s="149">
        <v>0</v>
      </c>
      <c r="R306" s="149">
        <f>Q306*H306</f>
        <v>0</v>
      </c>
      <c r="S306" s="149">
        <v>0</v>
      </c>
      <c r="T306" s="150">
        <f>S306*H306</f>
        <v>0</v>
      </c>
      <c r="AR306" s="151" t="s">
        <v>145</v>
      </c>
      <c r="AT306" s="151" t="s">
        <v>140</v>
      </c>
      <c r="AU306" s="151" t="s">
        <v>145</v>
      </c>
      <c r="AY306" s="2" t="s">
        <v>138</v>
      </c>
      <c r="BE306" s="152">
        <f>IF(N306="základní",J306,0)</f>
        <v>5000</v>
      </c>
      <c r="BF306" s="152">
        <f>IF(N306="snížená",J306,0)</f>
        <v>0</v>
      </c>
      <c r="BG306" s="152">
        <f>IF(N306="zákl. přenesená",J306,0)</f>
        <v>0</v>
      </c>
      <c r="BH306" s="152">
        <f>IF(N306="sníž. přenesená",J306,0)</f>
        <v>0</v>
      </c>
      <c r="BI306" s="152">
        <f>IF(N306="nulová",J306,0)</f>
        <v>0</v>
      </c>
      <c r="BJ306" s="2" t="s">
        <v>14</v>
      </c>
      <c r="BK306" s="152">
        <f>ROUND(I306*H306,2)</f>
        <v>5000</v>
      </c>
      <c r="BL306" s="2" t="s">
        <v>145</v>
      </c>
      <c r="BM306" s="151" t="s">
        <v>414</v>
      </c>
    </row>
    <row r="307" spans="2:65" s="153" customFormat="1">
      <c r="B307" s="154"/>
      <c r="D307" s="155" t="s">
        <v>147</v>
      </c>
      <c r="E307" s="156"/>
      <c r="F307" s="157" t="s">
        <v>397</v>
      </c>
      <c r="H307" s="156"/>
      <c r="I307" s="158"/>
      <c r="L307" s="154"/>
      <c r="M307" s="159"/>
      <c r="N307" s="160"/>
      <c r="O307" s="160"/>
      <c r="P307" s="160"/>
      <c r="Q307" s="160"/>
      <c r="R307" s="160"/>
      <c r="S307" s="160"/>
      <c r="T307" s="161"/>
      <c r="AT307" s="156" t="s">
        <v>147</v>
      </c>
      <c r="AU307" s="156" t="s">
        <v>145</v>
      </c>
      <c r="AV307" s="153" t="s">
        <v>14</v>
      </c>
      <c r="AW307" s="153" t="s">
        <v>34</v>
      </c>
      <c r="AX307" s="153" t="s">
        <v>72</v>
      </c>
      <c r="AY307" s="156" t="s">
        <v>138</v>
      </c>
    </row>
    <row r="308" spans="2:65" s="162" customFormat="1">
      <c r="B308" s="163"/>
      <c r="D308" s="155" t="s">
        <v>147</v>
      </c>
      <c r="E308" s="164"/>
      <c r="F308" s="165" t="s">
        <v>398</v>
      </c>
      <c r="H308" s="166">
        <v>4</v>
      </c>
      <c r="I308" s="167"/>
      <c r="L308" s="163"/>
      <c r="M308" s="168"/>
      <c r="N308" s="169"/>
      <c r="O308" s="169"/>
      <c r="P308" s="169"/>
      <c r="Q308" s="169"/>
      <c r="R308" s="169"/>
      <c r="S308" s="169"/>
      <c r="T308" s="170"/>
      <c r="AT308" s="164" t="s">
        <v>147</v>
      </c>
      <c r="AU308" s="164" t="s">
        <v>145</v>
      </c>
      <c r="AV308" s="162" t="s">
        <v>79</v>
      </c>
      <c r="AW308" s="162" t="s">
        <v>34</v>
      </c>
      <c r="AX308" s="162" t="s">
        <v>14</v>
      </c>
      <c r="AY308" s="164" t="s">
        <v>138</v>
      </c>
    </row>
    <row r="309" spans="2:65" s="16" customFormat="1" ht="24" customHeight="1">
      <c r="B309" s="139"/>
      <c r="C309" s="140" t="s">
        <v>415</v>
      </c>
      <c r="D309" s="140" t="s">
        <v>140</v>
      </c>
      <c r="E309" s="141" t="s">
        <v>416</v>
      </c>
      <c r="F309" s="142" t="s">
        <v>417</v>
      </c>
      <c r="G309" s="143" t="s">
        <v>159</v>
      </c>
      <c r="H309" s="144">
        <v>11.4</v>
      </c>
      <c r="I309" s="145">
        <v>185</v>
      </c>
      <c r="J309" s="146">
        <f>ROUND(I309*H309,2)</f>
        <v>2109</v>
      </c>
      <c r="K309" s="142" t="s">
        <v>144</v>
      </c>
      <c r="L309" s="17"/>
      <c r="M309" s="147"/>
      <c r="N309" s="148" t="s">
        <v>43</v>
      </c>
      <c r="O309" s="38"/>
      <c r="P309" s="149">
        <f>O309*H309</f>
        <v>0</v>
      </c>
      <c r="Q309" s="149">
        <v>0</v>
      </c>
      <c r="R309" s="149">
        <f>Q309*H309</f>
        <v>0</v>
      </c>
      <c r="S309" s="149">
        <v>0</v>
      </c>
      <c r="T309" s="150">
        <f>S309*H309</f>
        <v>0</v>
      </c>
      <c r="AR309" s="151" t="s">
        <v>145</v>
      </c>
      <c r="AT309" s="151" t="s">
        <v>140</v>
      </c>
      <c r="AU309" s="151" t="s">
        <v>145</v>
      </c>
      <c r="AY309" s="2" t="s">
        <v>138</v>
      </c>
      <c r="BE309" s="152">
        <f>IF(N309="základní",J309,0)</f>
        <v>2109</v>
      </c>
      <c r="BF309" s="152">
        <f>IF(N309="snížená",J309,0)</f>
        <v>0</v>
      </c>
      <c r="BG309" s="152">
        <f>IF(N309="zákl. přenesená",J309,0)</f>
        <v>0</v>
      </c>
      <c r="BH309" s="152">
        <f>IF(N309="sníž. přenesená",J309,0)</f>
        <v>0</v>
      </c>
      <c r="BI309" s="152">
        <f>IF(N309="nulová",J309,0)</f>
        <v>0</v>
      </c>
      <c r="BJ309" s="2" t="s">
        <v>14</v>
      </c>
      <c r="BK309" s="152">
        <f>ROUND(I309*H309,2)</f>
        <v>2109</v>
      </c>
      <c r="BL309" s="2" t="s">
        <v>145</v>
      </c>
      <c r="BM309" s="151" t="s">
        <v>418</v>
      </c>
    </row>
    <row r="310" spans="2:65" s="153" customFormat="1">
      <c r="B310" s="154"/>
      <c r="D310" s="155" t="s">
        <v>147</v>
      </c>
      <c r="E310" s="156"/>
      <c r="F310" s="157" t="s">
        <v>419</v>
      </c>
      <c r="H310" s="156"/>
      <c r="I310" s="158"/>
      <c r="L310" s="154"/>
      <c r="M310" s="159"/>
      <c r="N310" s="160"/>
      <c r="O310" s="160"/>
      <c r="P310" s="160"/>
      <c r="Q310" s="160"/>
      <c r="R310" s="160"/>
      <c r="S310" s="160"/>
      <c r="T310" s="161"/>
      <c r="AT310" s="156" t="s">
        <v>147</v>
      </c>
      <c r="AU310" s="156" t="s">
        <v>145</v>
      </c>
      <c r="AV310" s="153" t="s">
        <v>14</v>
      </c>
      <c r="AW310" s="153" t="s">
        <v>34</v>
      </c>
      <c r="AX310" s="153" t="s">
        <v>72</v>
      </c>
      <c r="AY310" s="156" t="s">
        <v>138</v>
      </c>
    </row>
    <row r="311" spans="2:65" s="162" customFormat="1">
      <c r="B311" s="163"/>
      <c r="D311" s="155" t="s">
        <v>147</v>
      </c>
      <c r="E311" s="164"/>
      <c r="F311" s="165" t="s">
        <v>420</v>
      </c>
      <c r="H311" s="166">
        <v>11.4</v>
      </c>
      <c r="I311" s="167"/>
      <c r="L311" s="163"/>
      <c r="M311" s="168"/>
      <c r="N311" s="169"/>
      <c r="O311" s="169"/>
      <c r="P311" s="169"/>
      <c r="Q311" s="169"/>
      <c r="R311" s="169"/>
      <c r="S311" s="169"/>
      <c r="T311" s="170"/>
      <c r="AT311" s="164" t="s">
        <v>147</v>
      </c>
      <c r="AU311" s="164" t="s">
        <v>145</v>
      </c>
      <c r="AV311" s="162" t="s">
        <v>79</v>
      </c>
      <c r="AW311" s="162" t="s">
        <v>34</v>
      </c>
      <c r="AX311" s="162" t="s">
        <v>72</v>
      </c>
      <c r="AY311" s="164" t="s">
        <v>138</v>
      </c>
    </row>
    <row r="312" spans="2:65" s="171" customFormat="1">
      <c r="B312" s="172"/>
      <c r="D312" s="155" t="s">
        <v>147</v>
      </c>
      <c r="E312" s="173"/>
      <c r="F312" s="174" t="s">
        <v>152</v>
      </c>
      <c r="H312" s="175">
        <v>11.4</v>
      </c>
      <c r="I312" s="176"/>
      <c r="L312" s="172"/>
      <c r="M312" s="177"/>
      <c r="N312" s="178"/>
      <c r="O312" s="178"/>
      <c r="P312" s="178"/>
      <c r="Q312" s="178"/>
      <c r="R312" s="178"/>
      <c r="S312" s="178"/>
      <c r="T312" s="179"/>
      <c r="AT312" s="173" t="s">
        <v>147</v>
      </c>
      <c r="AU312" s="173" t="s">
        <v>145</v>
      </c>
      <c r="AV312" s="171" t="s">
        <v>145</v>
      </c>
      <c r="AW312" s="171" t="s">
        <v>34</v>
      </c>
      <c r="AX312" s="171" t="s">
        <v>14</v>
      </c>
      <c r="AY312" s="173" t="s">
        <v>138</v>
      </c>
    </row>
    <row r="313" spans="2:65" s="16" customFormat="1" ht="36" customHeight="1">
      <c r="B313" s="139"/>
      <c r="C313" s="140" t="s">
        <v>421</v>
      </c>
      <c r="D313" s="140" t="s">
        <v>140</v>
      </c>
      <c r="E313" s="141" t="s">
        <v>422</v>
      </c>
      <c r="F313" s="142" t="s">
        <v>423</v>
      </c>
      <c r="G313" s="143" t="s">
        <v>159</v>
      </c>
      <c r="H313" s="144">
        <v>10</v>
      </c>
      <c r="I313" s="145">
        <v>190</v>
      </c>
      <c r="J313" s="146">
        <f>ROUND(I313*H313,2)</f>
        <v>1900</v>
      </c>
      <c r="K313" s="142" t="s">
        <v>144</v>
      </c>
      <c r="L313" s="17"/>
      <c r="M313" s="147"/>
      <c r="N313" s="148" t="s">
        <v>43</v>
      </c>
      <c r="O313" s="38"/>
      <c r="P313" s="149">
        <f>O313*H313</f>
        <v>0</v>
      </c>
      <c r="Q313" s="149">
        <v>0</v>
      </c>
      <c r="R313" s="149">
        <f>Q313*H313</f>
        <v>0</v>
      </c>
      <c r="S313" s="149">
        <v>0</v>
      </c>
      <c r="T313" s="150">
        <f>S313*H313</f>
        <v>0</v>
      </c>
      <c r="AR313" s="151" t="s">
        <v>145</v>
      </c>
      <c r="AT313" s="151" t="s">
        <v>140</v>
      </c>
      <c r="AU313" s="151" t="s">
        <v>145</v>
      </c>
      <c r="AY313" s="2" t="s">
        <v>138</v>
      </c>
      <c r="BE313" s="152">
        <f>IF(N313="základní",J313,0)</f>
        <v>1900</v>
      </c>
      <c r="BF313" s="152">
        <f>IF(N313="snížená",J313,0)</f>
        <v>0</v>
      </c>
      <c r="BG313" s="152">
        <f>IF(N313="zákl. přenesená",J313,0)</f>
        <v>0</v>
      </c>
      <c r="BH313" s="152">
        <f>IF(N313="sníž. přenesená",J313,0)</f>
        <v>0</v>
      </c>
      <c r="BI313" s="152">
        <f>IF(N313="nulová",J313,0)</f>
        <v>0</v>
      </c>
      <c r="BJ313" s="2" t="s">
        <v>14</v>
      </c>
      <c r="BK313" s="152">
        <f>ROUND(I313*H313,2)</f>
        <v>1900</v>
      </c>
      <c r="BL313" s="2" t="s">
        <v>145</v>
      </c>
      <c r="BM313" s="151" t="s">
        <v>424</v>
      </c>
    </row>
    <row r="314" spans="2:65" s="153" customFormat="1">
      <c r="B314" s="154"/>
      <c r="D314" s="155" t="s">
        <v>147</v>
      </c>
      <c r="E314" s="156"/>
      <c r="F314" s="157" t="s">
        <v>397</v>
      </c>
      <c r="H314" s="156"/>
      <c r="I314" s="158"/>
      <c r="L314" s="154"/>
      <c r="M314" s="159"/>
      <c r="N314" s="160"/>
      <c r="O314" s="160"/>
      <c r="P314" s="160"/>
      <c r="Q314" s="160"/>
      <c r="R314" s="160"/>
      <c r="S314" s="160"/>
      <c r="T314" s="161"/>
      <c r="AT314" s="156" t="s">
        <v>147</v>
      </c>
      <c r="AU314" s="156" t="s">
        <v>145</v>
      </c>
      <c r="AV314" s="153" t="s">
        <v>14</v>
      </c>
      <c r="AW314" s="153" t="s">
        <v>34</v>
      </c>
      <c r="AX314" s="153" t="s">
        <v>72</v>
      </c>
      <c r="AY314" s="156" t="s">
        <v>138</v>
      </c>
    </row>
    <row r="315" spans="2:65" s="162" customFormat="1">
      <c r="B315" s="163"/>
      <c r="D315" s="155" t="s">
        <v>147</v>
      </c>
      <c r="E315" s="164"/>
      <c r="F315" s="165" t="s">
        <v>425</v>
      </c>
      <c r="H315" s="166">
        <v>10</v>
      </c>
      <c r="I315" s="167"/>
      <c r="L315" s="163"/>
      <c r="M315" s="168"/>
      <c r="N315" s="169"/>
      <c r="O315" s="169"/>
      <c r="P315" s="169"/>
      <c r="Q315" s="169"/>
      <c r="R315" s="169"/>
      <c r="S315" s="169"/>
      <c r="T315" s="170"/>
      <c r="AT315" s="164" t="s">
        <v>147</v>
      </c>
      <c r="AU315" s="164" t="s">
        <v>145</v>
      </c>
      <c r="AV315" s="162" t="s">
        <v>79</v>
      </c>
      <c r="AW315" s="162" t="s">
        <v>34</v>
      </c>
      <c r="AX315" s="162" t="s">
        <v>14</v>
      </c>
      <c r="AY315" s="164" t="s">
        <v>138</v>
      </c>
    </row>
    <row r="316" spans="2:65" s="199" customFormat="1" ht="20.85" customHeight="1">
      <c r="B316" s="200"/>
      <c r="D316" s="201" t="s">
        <v>71</v>
      </c>
      <c r="E316" s="201" t="s">
        <v>426</v>
      </c>
      <c r="F316" s="201" t="s">
        <v>427</v>
      </c>
      <c r="I316" s="202"/>
      <c r="J316" s="203">
        <f>BK316</f>
        <v>415978.31000000006</v>
      </c>
      <c r="L316" s="200"/>
      <c r="M316" s="204"/>
      <c r="N316" s="205"/>
      <c r="O316" s="205"/>
      <c r="P316" s="206">
        <f>SUM(P317:P480)</f>
        <v>0</v>
      </c>
      <c r="Q316" s="205"/>
      <c r="R316" s="206">
        <f>SUM(R317:R480)</f>
        <v>4.3405140000000006</v>
      </c>
      <c r="S316" s="205"/>
      <c r="T316" s="207">
        <f>SUM(T317:T480)</f>
        <v>0.77058399999999994</v>
      </c>
      <c r="AR316" s="201" t="s">
        <v>14</v>
      </c>
      <c r="AT316" s="208" t="s">
        <v>71</v>
      </c>
      <c r="AU316" s="208" t="s">
        <v>156</v>
      </c>
      <c r="AY316" s="201" t="s">
        <v>138</v>
      </c>
      <c r="BK316" s="209">
        <f>SUM(BK317:BK480)</f>
        <v>415978.31000000006</v>
      </c>
    </row>
    <row r="317" spans="2:65" s="16" customFormat="1" ht="72" customHeight="1">
      <c r="B317" s="139"/>
      <c r="C317" s="140" t="s">
        <v>428</v>
      </c>
      <c r="D317" s="140" t="s">
        <v>140</v>
      </c>
      <c r="E317" s="141" t="s">
        <v>429</v>
      </c>
      <c r="F317" s="142" t="s">
        <v>430</v>
      </c>
      <c r="G317" s="143" t="s">
        <v>159</v>
      </c>
      <c r="H317" s="144">
        <v>34.756</v>
      </c>
      <c r="I317" s="145">
        <v>325</v>
      </c>
      <c r="J317" s="146">
        <f>ROUND(I317*H317,2)</f>
        <v>11295.7</v>
      </c>
      <c r="K317" s="142"/>
      <c r="L317" s="17"/>
      <c r="M317" s="147"/>
      <c r="N317" s="148" t="s">
        <v>43</v>
      </c>
      <c r="O317" s="38"/>
      <c r="P317" s="149">
        <f>O317*H317</f>
        <v>0</v>
      </c>
      <c r="Q317" s="149">
        <v>0</v>
      </c>
      <c r="R317" s="149">
        <f>Q317*H317</f>
        <v>0</v>
      </c>
      <c r="S317" s="149">
        <v>0</v>
      </c>
      <c r="T317" s="150">
        <f>S317*H317</f>
        <v>0</v>
      </c>
      <c r="AR317" s="151" t="s">
        <v>145</v>
      </c>
      <c r="AT317" s="151" t="s">
        <v>140</v>
      </c>
      <c r="AU317" s="151" t="s">
        <v>145</v>
      </c>
      <c r="AY317" s="2" t="s">
        <v>138</v>
      </c>
      <c r="BE317" s="152">
        <f>IF(N317="základní",J317,0)</f>
        <v>11295.7</v>
      </c>
      <c r="BF317" s="152">
        <f>IF(N317="snížená",J317,0)</f>
        <v>0</v>
      </c>
      <c r="BG317" s="152">
        <f>IF(N317="zákl. přenesená",J317,0)</f>
        <v>0</v>
      </c>
      <c r="BH317" s="152">
        <f>IF(N317="sníž. přenesená",J317,0)</f>
        <v>0</v>
      </c>
      <c r="BI317" s="152">
        <f>IF(N317="nulová",J317,0)</f>
        <v>0</v>
      </c>
      <c r="BJ317" s="2" t="s">
        <v>14</v>
      </c>
      <c r="BK317" s="152">
        <f>ROUND(I317*H317,2)</f>
        <v>11295.7</v>
      </c>
      <c r="BL317" s="2" t="s">
        <v>145</v>
      </c>
      <c r="BM317" s="151" t="s">
        <v>431</v>
      </c>
    </row>
    <row r="318" spans="2:65" s="153" customFormat="1">
      <c r="B318" s="154"/>
      <c r="D318" s="155" t="s">
        <v>147</v>
      </c>
      <c r="E318" s="156"/>
      <c r="F318" s="157" t="s">
        <v>432</v>
      </c>
      <c r="H318" s="156"/>
      <c r="I318" s="158"/>
      <c r="L318" s="154"/>
      <c r="M318" s="159"/>
      <c r="N318" s="160"/>
      <c r="O318" s="160"/>
      <c r="P318" s="160"/>
      <c r="Q318" s="160"/>
      <c r="R318" s="160"/>
      <c r="S318" s="160"/>
      <c r="T318" s="161"/>
      <c r="AT318" s="156" t="s">
        <v>147</v>
      </c>
      <c r="AU318" s="156" t="s">
        <v>145</v>
      </c>
      <c r="AV318" s="153" t="s">
        <v>14</v>
      </c>
      <c r="AW318" s="153" t="s">
        <v>34</v>
      </c>
      <c r="AX318" s="153" t="s">
        <v>72</v>
      </c>
      <c r="AY318" s="156" t="s">
        <v>138</v>
      </c>
    </row>
    <row r="319" spans="2:65" s="153" customFormat="1">
      <c r="B319" s="154"/>
      <c r="D319" s="155" t="s">
        <v>147</v>
      </c>
      <c r="E319" s="156"/>
      <c r="F319" s="157" t="s">
        <v>381</v>
      </c>
      <c r="H319" s="156"/>
      <c r="I319" s="158"/>
      <c r="L319" s="154"/>
      <c r="M319" s="159"/>
      <c r="N319" s="160"/>
      <c r="O319" s="160"/>
      <c r="P319" s="160"/>
      <c r="Q319" s="160"/>
      <c r="R319" s="160"/>
      <c r="S319" s="160"/>
      <c r="T319" s="161"/>
      <c r="AT319" s="156" t="s">
        <v>147</v>
      </c>
      <c r="AU319" s="156" t="s">
        <v>145</v>
      </c>
      <c r="AV319" s="153" t="s">
        <v>14</v>
      </c>
      <c r="AW319" s="153" t="s">
        <v>34</v>
      </c>
      <c r="AX319" s="153" t="s">
        <v>72</v>
      </c>
      <c r="AY319" s="156" t="s">
        <v>138</v>
      </c>
    </row>
    <row r="320" spans="2:65" s="162" customFormat="1">
      <c r="B320" s="163"/>
      <c r="D320" s="155" t="s">
        <v>147</v>
      </c>
      <c r="E320" s="164"/>
      <c r="F320" s="165" t="s">
        <v>433</v>
      </c>
      <c r="H320" s="166">
        <v>20.67</v>
      </c>
      <c r="I320" s="167"/>
      <c r="L320" s="163"/>
      <c r="M320" s="168"/>
      <c r="N320" s="169"/>
      <c r="O320" s="169"/>
      <c r="P320" s="169"/>
      <c r="Q320" s="169"/>
      <c r="R320" s="169"/>
      <c r="S320" s="169"/>
      <c r="T320" s="170"/>
      <c r="AT320" s="164" t="s">
        <v>147</v>
      </c>
      <c r="AU320" s="164" t="s">
        <v>145</v>
      </c>
      <c r="AV320" s="162" t="s">
        <v>79</v>
      </c>
      <c r="AW320" s="162" t="s">
        <v>34</v>
      </c>
      <c r="AX320" s="162" t="s">
        <v>72</v>
      </c>
      <c r="AY320" s="164" t="s">
        <v>138</v>
      </c>
    </row>
    <row r="321" spans="2:65" s="153" customFormat="1">
      <c r="B321" s="154"/>
      <c r="D321" s="155" t="s">
        <v>147</v>
      </c>
      <c r="E321" s="156"/>
      <c r="F321" s="157" t="s">
        <v>383</v>
      </c>
      <c r="H321" s="156"/>
      <c r="I321" s="158"/>
      <c r="L321" s="154"/>
      <c r="M321" s="159"/>
      <c r="N321" s="160"/>
      <c r="O321" s="160"/>
      <c r="P321" s="160"/>
      <c r="Q321" s="160"/>
      <c r="R321" s="160"/>
      <c r="S321" s="160"/>
      <c r="T321" s="161"/>
      <c r="AT321" s="156" t="s">
        <v>147</v>
      </c>
      <c r="AU321" s="156" t="s">
        <v>145</v>
      </c>
      <c r="AV321" s="153" t="s">
        <v>14</v>
      </c>
      <c r="AW321" s="153" t="s">
        <v>34</v>
      </c>
      <c r="AX321" s="153" t="s">
        <v>72</v>
      </c>
      <c r="AY321" s="156" t="s">
        <v>138</v>
      </c>
    </row>
    <row r="322" spans="2:65" s="162" customFormat="1">
      <c r="B322" s="163"/>
      <c r="D322" s="155" t="s">
        <v>147</v>
      </c>
      <c r="E322" s="164"/>
      <c r="F322" s="165" t="s">
        <v>434</v>
      </c>
      <c r="H322" s="166">
        <v>35</v>
      </c>
      <c r="I322" s="167"/>
      <c r="L322" s="163"/>
      <c r="M322" s="168"/>
      <c r="N322" s="169"/>
      <c r="O322" s="169"/>
      <c r="P322" s="169"/>
      <c r="Q322" s="169"/>
      <c r="R322" s="169"/>
      <c r="S322" s="169"/>
      <c r="T322" s="170"/>
      <c r="AT322" s="164" t="s">
        <v>147</v>
      </c>
      <c r="AU322" s="164" t="s">
        <v>145</v>
      </c>
      <c r="AV322" s="162" t="s">
        <v>79</v>
      </c>
      <c r="AW322" s="162" t="s">
        <v>34</v>
      </c>
      <c r="AX322" s="162" t="s">
        <v>72</v>
      </c>
      <c r="AY322" s="164" t="s">
        <v>138</v>
      </c>
    </row>
    <row r="323" spans="2:65" s="180" customFormat="1">
      <c r="B323" s="181"/>
      <c r="D323" s="155" t="s">
        <v>147</v>
      </c>
      <c r="E323" s="182"/>
      <c r="F323" s="183" t="s">
        <v>247</v>
      </c>
      <c r="H323" s="184">
        <v>55.67</v>
      </c>
      <c r="I323" s="185"/>
      <c r="L323" s="181"/>
      <c r="M323" s="186"/>
      <c r="N323" s="187"/>
      <c r="O323" s="187"/>
      <c r="P323" s="187"/>
      <c r="Q323" s="187"/>
      <c r="R323" s="187"/>
      <c r="S323" s="187"/>
      <c r="T323" s="188"/>
      <c r="AT323" s="182" t="s">
        <v>147</v>
      </c>
      <c r="AU323" s="182" t="s">
        <v>145</v>
      </c>
      <c r="AV323" s="180" t="s">
        <v>156</v>
      </c>
      <c r="AW323" s="180" t="s">
        <v>34</v>
      </c>
      <c r="AX323" s="180" t="s">
        <v>72</v>
      </c>
      <c r="AY323" s="182" t="s">
        <v>138</v>
      </c>
    </row>
    <row r="324" spans="2:65" s="153" customFormat="1">
      <c r="B324" s="154"/>
      <c r="D324" s="155" t="s">
        <v>147</v>
      </c>
      <c r="E324" s="156"/>
      <c r="F324" s="157" t="s">
        <v>387</v>
      </c>
      <c r="H324" s="156"/>
      <c r="I324" s="158"/>
      <c r="L324" s="154"/>
      <c r="M324" s="159"/>
      <c r="N324" s="160"/>
      <c r="O324" s="160"/>
      <c r="P324" s="160"/>
      <c r="Q324" s="160"/>
      <c r="R324" s="160"/>
      <c r="S324" s="160"/>
      <c r="T324" s="161"/>
      <c r="AT324" s="156" t="s">
        <v>147</v>
      </c>
      <c r="AU324" s="156" t="s">
        <v>145</v>
      </c>
      <c r="AV324" s="153" t="s">
        <v>14</v>
      </c>
      <c r="AW324" s="153" t="s">
        <v>34</v>
      </c>
      <c r="AX324" s="153" t="s">
        <v>72</v>
      </c>
      <c r="AY324" s="156" t="s">
        <v>138</v>
      </c>
    </row>
    <row r="325" spans="2:65" s="162" customFormat="1">
      <c r="B325" s="163"/>
      <c r="D325" s="155" t="s">
        <v>147</v>
      </c>
      <c r="E325" s="164"/>
      <c r="F325" s="165" t="s">
        <v>435</v>
      </c>
      <c r="H325" s="166">
        <v>-20.914000000000001</v>
      </c>
      <c r="I325" s="167"/>
      <c r="L325" s="163"/>
      <c r="M325" s="168"/>
      <c r="N325" s="169"/>
      <c r="O325" s="169"/>
      <c r="P325" s="169"/>
      <c r="Q325" s="169"/>
      <c r="R325" s="169"/>
      <c r="S325" s="169"/>
      <c r="T325" s="170"/>
      <c r="AT325" s="164" t="s">
        <v>147</v>
      </c>
      <c r="AU325" s="164" t="s">
        <v>145</v>
      </c>
      <c r="AV325" s="162" t="s">
        <v>79</v>
      </c>
      <c r="AW325" s="162" t="s">
        <v>34</v>
      </c>
      <c r="AX325" s="162" t="s">
        <v>72</v>
      </c>
      <c r="AY325" s="164" t="s">
        <v>138</v>
      </c>
    </row>
    <row r="326" spans="2:65" s="171" customFormat="1">
      <c r="B326" s="172"/>
      <c r="D326" s="155" t="s">
        <v>147</v>
      </c>
      <c r="E326" s="173"/>
      <c r="F326" s="174" t="s">
        <v>152</v>
      </c>
      <c r="H326" s="175">
        <v>34.756</v>
      </c>
      <c r="I326" s="176"/>
      <c r="L326" s="172"/>
      <c r="M326" s="177"/>
      <c r="N326" s="178"/>
      <c r="O326" s="178"/>
      <c r="P326" s="178"/>
      <c r="Q326" s="178"/>
      <c r="R326" s="178"/>
      <c r="S326" s="178"/>
      <c r="T326" s="179"/>
      <c r="AT326" s="173" t="s">
        <v>147</v>
      </c>
      <c r="AU326" s="173" t="s">
        <v>145</v>
      </c>
      <c r="AV326" s="171" t="s">
        <v>145</v>
      </c>
      <c r="AW326" s="171" t="s">
        <v>34</v>
      </c>
      <c r="AX326" s="171" t="s">
        <v>14</v>
      </c>
      <c r="AY326" s="173" t="s">
        <v>138</v>
      </c>
    </row>
    <row r="327" spans="2:65" s="16" customFormat="1" ht="84" customHeight="1">
      <c r="B327" s="139"/>
      <c r="C327" s="140" t="s">
        <v>436</v>
      </c>
      <c r="D327" s="140" t="s">
        <v>140</v>
      </c>
      <c r="E327" s="141" t="s">
        <v>437</v>
      </c>
      <c r="F327" s="142" t="s">
        <v>438</v>
      </c>
      <c r="G327" s="143" t="s">
        <v>159</v>
      </c>
      <c r="H327" s="144">
        <v>89.793999999999997</v>
      </c>
      <c r="I327" s="145">
        <v>1250</v>
      </c>
      <c r="J327" s="146">
        <f>ROUND(I327*H327,2)</f>
        <v>112242.5</v>
      </c>
      <c r="K327" s="142"/>
      <c r="L327" s="17"/>
      <c r="M327" s="147"/>
      <c r="N327" s="148" t="s">
        <v>43</v>
      </c>
      <c r="O327" s="38"/>
      <c r="P327" s="149">
        <f>O327*H327</f>
        <v>0</v>
      </c>
      <c r="Q327" s="149">
        <v>0</v>
      </c>
      <c r="R327" s="149">
        <f>Q327*H327</f>
        <v>0</v>
      </c>
      <c r="S327" s="149">
        <v>0</v>
      </c>
      <c r="T327" s="150">
        <f>S327*H327</f>
        <v>0</v>
      </c>
      <c r="AR327" s="151" t="s">
        <v>145</v>
      </c>
      <c r="AT327" s="151" t="s">
        <v>140</v>
      </c>
      <c r="AU327" s="151" t="s">
        <v>145</v>
      </c>
      <c r="AY327" s="2" t="s">
        <v>138</v>
      </c>
      <c r="BE327" s="152">
        <f>IF(N327="základní",J327,0)</f>
        <v>112242.5</v>
      </c>
      <c r="BF327" s="152">
        <f>IF(N327="snížená",J327,0)</f>
        <v>0</v>
      </c>
      <c r="BG327" s="152">
        <f>IF(N327="zákl. přenesená",J327,0)</f>
        <v>0</v>
      </c>
      <c r="BH327" s="152">
        <f>IF(N327="sníž. přenesená",J327,0)</f>
        <v>0</v>
      </c>
      <c r="BI327" s="152">
        <f>IF(N327="nulová",J327,0)</f>
        <v>0</v>
      </c>
      <c r="BJ327" s="2" t="s">
        <v>14</v>
      </c>
      <c r="BK327" s="152">
        <f>ROUND(I327*H327,2)</f>
        <v>112242.5</v>
      </c>
      <c r="BL327" s="2" t="s">
        <v>145</v>
      </c>
      <c r="BM327" s="151" t="s">
        <v>439</v>
      </c>
    </row>
    <row r="328" spans="2:65" s="153" customFormat="1">
      <c r="B328" s="154"/>
      <c r="D328" s="155" t="s">
        <v>147</v>
      </c>
      <c r="E328" s="156"/>
      <c r="F328" s="157" t="s">
        <v>440</v>
      </c>
      <c r="H328" s="156"/>
      <c r="I328" s="158"/>
      <c r="L328" s="154"/>
      <c r="M328" s="159"/>
      <c r="N328" s="160"/>
      <c r="O328" s="160"/>
      <c r="P328" s="160"/>
      <c r="Q328" s="160"/>
      <c r="R328" s="160"/>
      <c r="S328" s="160"/>
      <c r="T328" s="161"/>
      <c r="AT328" s="156" t="s">
        <v>147</v>
      </c>
      <c r="AU328" s="156" t="s">
        <v>145</v>
      </c>
      <c r="AV328" s="153" t="s">
        <v>14</v>
      </c>
      <c r="AW328" s="153" t="s">
        <v>34</v>
      </c>
      <c r="AX328" s="153" t="s">
        <v>72</v>
      </c>
      <c r="AY328" s="156" t="s">
        <v>138</v>
      </c>
    </row>
    <row r="329" spans="2:65" s="153" customFormat="1">
      <c r="B329" s="154"/>
      <c r="D329" s="155" t="s">
        <v>147</v>
      </c>
      <c r="E329" s="156"/>
      <c r="F329" s="157" t="s">
        <v>381</v>
      </c>
      <c r="H329" s="156"/>
      <c r="I329" s="158"/>
      <c r="L329" s="154"/>
      <c r="M329" s="159"/>
      <c r="N329" s="160"/>
      <c r="O329" s="160"/>
      <c r="P329" s="160"/>
      <c r="Q329" s="160"/>
      <c r="R329" s="160"/>
      <c r="S329" s="160"/>
      <c r="T329" s="161"/>
      <c r="AT329" s="156" t="s">
        <v>147</v>
      </c>
      <c r="AU329" s="156" t="s">
        <v>145</v>
      </c>
      <c r="AV329" s="153" t="s">
        <v>14</v>
      </c>
      <c r="AW329" s="153" t="s">
        <v>34</v>
      </c>
      <c r="AX329" s="153" t="s">
        <v>72</v>
      </c>
      <c r="AY329" s="156" t="s">
        <v>138</v>
      </c>
    </row>
    <row r="330" spans="2:65" s="162" customFormat="1">
      <c r="B330" s="163"/>
      <c r="D330" s="155" t="s">
        <v>147</v>
      </c>
      <c r="E330" s="164"/>
      <c r="F330" s="165" t="s">
        <v>441</v>
      </c>
      <c r="H330" s="166">
        <v>19.37</v>
      </c>
      <c r="I330" s="167"/>
      <c r="L330" s="163"/>
      <c r="M330" s="168"/>
      <c r="N330" s="169"/>
      <c r="O330" s="169"/>
      <c r="P330" s="169"/>
      <c r="Q330" s="169"/>
      <c r="R330" s="169"/>
      <c r="S330" s="169"/>
      <c r="T330" s="170"/>
      <c r="AT330" s="164" t="s">
        <v>147</v>
      </c>
      <c r="AU330" s="164" t="s">
        <v>145</v>
      </c>
      <c r="AV330" s="162" t="s">
        <v>79</v>
      </c>
      <c r="AW330" s="162" t="s">
        <v>34</v>
      </c>
      <c r="AX330" s="162" t="s">
        <v>72</v>
      </c>
      <c r="AY330" s="164" t="s">
        <v>138</v>
      </c>
    </row>
    <row r="331" spans="2:65" s="153" customFormat="1">
      <c r="B331" s="154"/>
      <c r="D331" s="155" t="s">
        <v>147</v>
      </c>
      <c r="E331" s="156"/>
      <c r="F331" s="157" t="s">
        <v>383</v>
      </c>
      <c r="H331" s="156"/>
      <c r="I331" s="158"/>
      <c r="L331" s="154"/>
      <c r="M331" s="159"/>
      <c r="N331" s="160"/>
      <c r="O331" s="160"/>
      <c r="P331" s="160"/>
      <c r="Q331" s="160"/>
      <c r="R331" s="160"/>
      <c r="S331" s="160"/>
      <c r="T331" s="161"/>
      <c r="AT331" s="156" t="s">
        <v>147</v>
      </c>
      <c r="AU331" s="156" t="s">
        <v>145</v>
      </c>
      <c r="AV331" s="153" t="s">
        <v>14</v>
      </c>
      <c r="AW331" s="153" t="s">
        <v>34</v>
      </c>
      <c r="AX331" s="153" t="s">
        <v>72</v>
      </c>
      <c r="AY331" s="156" t="s">
        <v>138</v>
      </c>
    </row>
    <row r="332" spans="2:65" s="162" customFormat="1">
      <c r="B332" s="163"/>
      <c r="D332" s="155" t="s">
        <v>147</v>
      </c>
      <c r="E332" s="164"/>
      <c r="F332" s="165" t="s">
        <v>442</v>
      </c>
      <c r="H332" s="166">
        <v>40.61</v>
      </c>
      <c r="I332" s="167"/>
      <c r="L332" s="163"/>
      <c r="M332" s="168"/>
      <c r="N332" s="169"/>
      <c r="O332" s="169"/>
      <c r="P332" s="169"/>
      <c r="Q332" s="169"/>
      <c r="R332" s="169"/>
      <c r="S332" s="169"/>
      <c r="T332" s="170"/>
      <c r="AT332" s="164" t="s">
        <v>147</v>
      </c>
      <c r="AU332" s="164" t="s">
        <v>145</v>
      </c>
      <c r="AV332" s="162" t="s">
        <v>79</v>
      </c>
      <c r="AW332" s="162" t="s">
        <v>34</v>
      </c>
      <c r="AX332" s="162" t="s">
        <v>72</v>
      </c>
      <c r="AY332" s="164" t="s">
        <v>138</v>
      </c>
    </row>
    <row r="333" spans="2:65" s="153" customFormat="1">
      <c r="B333" s="154"/>
      <c r="D333" s="155" t="s">
        <v>147</v>
      </c>
      <c r="E333" s="156"/>
      <c r="F333" s="157" t="s">
        <v>443</v>
      </c>
      <c r="H333" s="156"/>
      <c r="I333" s="158"/>
      <c r="L333" s="154"/>
      <c r="M333" s="159"/>
      <c r="N333" s="160"/>
      <c r="O333" s="160"/>
      <c r="P333" s="160"/>
      <c r="Q333" s="160"/>
      <c r="R333" s="160"/>
      <c r="S333" s="160"/>
      <c r="T333" s="161"/>
      <c r="AT333" s="156" t="s">
        <v>147</v>
      </c>
      <c r="AU333" s="156" t="s">
        <v>145</v>
      </c>
      <c r="AV333" s="153" t="s">
        <v>14</v>
      </c>
      <c r="AW333" s="153" t="s">
        <v>34</v>
      </c>
      <c r="AX333" s="153" t="s">
        <v>72</v>
      </c>
      <c r="AY333" s="156" t="s">
        <v>138</v>
      </c>
    </row>
    <row r="334" spans="2:65" s="162" customFormat="1">
      <c r="B334" s="163"/>
      <c r="D334" s="155" t="s">
        <v>147</v>
      </c>
      <c r="E334" s="164"/>
      <c r="F334" s="165" t="s">
        <v>444</v>
      </c>
      <c r="H334" s="166">
        <v>-1.86</v>
      </c>
      <c r="I334" s="167"/>
      <c r="L334" s="163"/>
      <c r="M334" s="168"/>
      <c r="N334" s="169"/>
      <c r="O334" s="169"/>
      <c r="P334" s="169"/>
      <c r="Q334" s="169"/>
      <c r="R334" s="169"/>
      <c r="S334" s="169"/>
      <c r="T334" s="170"/>
      <c r="AT334" s="164" t="s">
        <v>147</v>
      </c>
      <c r="AU334" s="164" t="s">
        <v>145</v>
      </c>
      <c r="AV334" s="162" t="s">
        <v>79</v>
      </c>
      <c r="AW334" s="162" t="s">
        <v>34</v>
      </c>
      <c r="AX334" s="162" t="s">
        <v>72</v>
      </c>
      <c r="AY334" s="164" t="s">
        <v>138</v>
      </c>
    </row>
    <row r="335" spans="2:65" s="153" customFormat="1">
      <c r="B335" s="154"/>
      <c r="D335" s="155" t="s">
        <v>147</v>
      </c>
      <c r="E335" s="156"/>
      <c r="F335" s="157" t="s">
        <v>385</v>
      </c>
      <c r="H335" s="156"/>
      <c r="I335" s="158"/>
      <c r="L335" s="154"/>
      <c r="M335" s="159"/>
      <c r="N335" s="160"/>
      <c r="O335" s="160"/>
      <c r="P335" s="160"/>
      <c r="Q335" s="160"/>
      <c r="R335" s="160"/>
      <c r="S335" s="160"/>
      <c r="T335" s="161"/>
      <c r="AT335" s="156" t="s">
        <v>147</v>
      </c>
      <c r="AU335" s="156" t="s">
        <v>145</v>
      </c>
      <c r="AV335" s="153" t="s">
        <v>14</v>
      </c>
      <c r="AW335" s="153" t="s">
        <v>34</v>
      </c>
      <c r="AX335" s="153" t="s">
        <v>72</v>
      </c>
      <c r="AY335" s="156" t="s">
        <v>138</v>
      </c>
    </row>
    <row r="336" spans="2:65" s="162" customFormat="1">
      <c r="B336" s="163"/>
      <c r="D336" s="155" t="s">
        <v>147</v>
      </c>
      <c r="E336" s="164"/>
      <c r="F336" s="165" t="s">
        <v>445</v>
      </c>
      <c r="H336" s="166">
        <v>5.3760000000000003</v>
      </c>
      <c r="I336" s="167"/>
      <c r="L336" s="163"/>
      <c r="M336" s="168"/>
      <c r="N336" s="169"/>
      <c r="O336" s="169"/>
      <c r="P336" s="169"/>
      <c r="Q336" s="169"/>
      <c r="R336" s="169"/>
      <c r="S336" s="169"/>
      <c r="T336" s="170"/>
      <c r="AT336" s="164" t="s">
        <v>147</v>
      </c>
      <c r="AU336" s="164" t="s">
        <v>145</v>
      </c>
      <c r="AV336" s="162" t="s">
        <v>79</v>
      </c>
      <c r="AW336" s="162" t="s">
        <v>34</v>
      </c>
      <c r="AX336" s="162" t="s">
        <v>72</v>
      </c>
      <c r="AY336" s="164" t="s">
        <v>138</v>
      </c>
    </row>
    <row r="337" spans="2:65" s="153" customFormat="1">
      <c r="B337" s="154"/>
      <c r="D337" s="155" t="s">
        <v>147</v>
      </c>
      <c r="E337" s="156"/>
      <c r="F337" s="157" t="s">
        <v>387</v>
      </c>
      <c r="H337" s="156"/>
      <c r="I337" s="158"/>
      <c r="L337" s="154"/>
      <c r="M337" s="159"/>
      <c r="N337" s="160"/>
      <c r="O337" s="160"/>
      <c r="P337" s="160"/>
      <c r="Q337" s="160"/>
      <c r="R337" s="160"/>
      <c r="S337" s="160"/>
      <c r="T337" s="161"/>
      <c r="AT337" s="156" t="s">
        <v>147</v>
      </c>
      <c r="AU337" s="156" t="s">
        <v>145</v>
      </c>
      <c r="AV337" s="153" t="s">
        <v>14</v>
      </c>
      <c r="AW337" s="153" t="s">
        <v>34</v>
      </c>
      <c r="AX337" s="153" t="s">
        <v>72</v>
      </c>
      <c r="AY337" s="156" t="s">
        <v>138</v>
      </c>
    </row>
    <row r="338" spans="2:65" s="162" customFormat="1">
      <c r="B338" s="163"/>
      <c r="D338" s="155" t="s">
        <v>147</v>
      </c>
      <c r="E338" s="164"/>
      <c r="F338" s="165" t="s">
        <v>446</v>
      </c>
      <c r="H338" s="166">
        <v>-6</v>
      </c>
      <c r="I338" s="167"/>
      <c r="L338" s="163"/>
      <c r="M338" s="168"/>
      <c r="N338" s="169"/>
      <c r="O338" s="169"/>
      <c r="P338" s="169"/>
      <c r="Q338" s="169"/>
      <c r="R338" s="169"/>
      <c r="S338" s="169"/>
      <c r="T338" s="170"/>
      <c r="AT338" s="164" t="s">
        <v>147</v>
      </c>
      <c r="AU338" s="164" t="s">
        <v>145</v>
      </c>
      <c r="AV338" s="162" t="s">
        <v>79</v>
      </c>
      <c r="AW338" s="162" t="s">
        <v>34</v>
      </c>
      <c r="AX338" s="162" t="s">
        <v>72</v>
      </c>
      <c r="AY338" s="164" t="s">
        <v>138</v>
      </c>
    </row>
    <row r="339" spans="2:65" s="180" customFormat="1">
      <c r="B339" s="181"/>
      <c r="D339" s="155" t="s">
        <v>147</v>
      </c>
      <c r="E339" s="182"/>
      <c r="F339" s="183" t="s">
        <v>247</v>
      </c>
      <c r="H339" s="184">
        <v>57.496000000000002</v>
      </c>
      <c r="I339" s="185"/>
      <c r="L339" s="181"/>
      <c r="M339" s="186"/>
      <c r="N339" s="187"/>
      <c r="O339" s="187"/>
      <c r="P339" s="187"/>
      <c r="Q339" s="187"/>
      <c r="R339" s="187"/>
      <c r="S339" s="187"/>
      <c r="T339" s="188"/>
      <c r="AT339" s="182" t="s">
        <v>147</v>
      </c>
      <c r="AU339" s="182" t="s">
        <v>145</v>
      </c>
      <c r="AV339" s="180" t="s">
        <v>156</v>
      </c>
      <c r="AW339" s="180" t="s">
        <v>34</v>
      </c>
      <c r="AX339" s="180" t="s">
        <v>72</v>
      </c>
      <c r="AY339" s="182" t="s">
        <v>138</v>
      </c>
    </row>
    <row r="340" spans="2:65" s="153" customFormat="1">
      <c r="B340" s="154"/>
      <c r="D340" s="155" t="s">
        <v>147</v>
      </c>
      <c r="E340" s="156"/>
      <c r="F340" s="157" t="s">
        <v>325</v>
      </c>
      <c r="H340" s="156"/>
      <c r="I340" s="158"/>
      <c r="L340" s="154"/>
      <c r="M340" s="159"/>
      <c r="N340" s="160"/>
      <c r="O340" s="160"/>
      <c r="P340" s="160"/>
      <c r="Q340" s="160"/>
      <c r="R340" s="160"/>
      <c r="S340" s="160"/>
      <c r="T340" s="161"/>
      <c r="AT340" s="156" t="s">
        <v>147</v>
      </c>
      <c r="AU340" s="156" t="s">
        <v>145</v>
      </c>
      <c r="AV340" s="153" t="s">
        <v>14</v>
      </c>
      <c r="AW340" s="153" t="s">
        <v>34</v>
      </c>
      <c r="AX340" s="153" t="s">
        <v>72</v>
      </c>
      <c r="AY340" s="156" t="s">
        <v>138</v>
      </c>
    </row>
    <row r="341" spans="2:65" s="153" customFormat="1">
      <c r="B341" s="154"/>
      <c r="D341" s="155" t="s">
        <v>147</v>
      </c>
      <c r="E341" s="156"/>
      <c r="F341" s="157" t="s">
        <v>381</v>
      </c>
      <c r="H341" s="156"/>
      <c r="I341" s="158"/>
      <c r="L341" s="154"/>
      <c r="M341" s="159"/>
      <c r="N341" s="160"/>
      <c r="O341" s="160"/>
      <c r="P341" s="160"/>
      <c r="Q341" s="160"/>
      <c r="R341" s="160"/>
      <c r="S341" s="160"/>
      <c r="T341" s="161"/>
      <c r="AT341" s="156" t="s">
        <v>147</v>
      </c>
      <c r="AU341" s="156" t="s">
        <v>145</v>
      </c>
      <c r="AV341" s="153" t="s">
        <v>14</v>
      </c>
      <c r="AW341" s="153" t="s">
        <v>34</v>
      </c>
      <c r="AX341" s="153" t="s">
        <v>72</v>
      </c>
      <c r="AY341" s="156" t="s">
        <v>138</v>
      </c>
    </row>
    <row r="342" spans="2:65" s="162" customFormat="1">
      <c r="B342" s="163"/>
      <c r="D342" s="155" t="s">
        <v>147</v>
      </c>
      <c r="E342" s="164"/>
      <c r="F342" s="165" t="s">
        <v>447</v>
      </c>
      <c r="H342" s="166">
        <v>10.4</v>
      </c>
      <c r="I342" s="167"/>
      <c r="L342" s="163"/>
      <c r="M342" s="168"/>
      <c r="N342" s="169"/>
      <c r="O342" s="169"/>
      <c r="P342" s="169"/>
      <c r="Q342" s="169"/>
      <c r="R342" s="169"/>
      <c r="S342" s="169"/>
      <c r="T342" s="170"/>
      <c r="AT342" s="164" t="s">
        <v>147</v>
      </c>
      <c r="AU342" s="164" t="s">
        <v>145</v>
      </c>
      <c r="AV342" s="162" t="s">
        <v>79</v>
      </c>
      <c r="AW342" s="162" t="s">
        <v>34</v>
      </c>
      <c r="AX342" s="162" t="s">
        <v>72</v>
      </c>
      <c r="AY342" s="164" t="s">
        <v>138</v>
      </c>
    </row>
    <row r="343" spans="2:65" s="153" customFormat="1">
      <c r="B343" s="154"/>
      <c r="D343" s="155" t="s">
        <v>147</v>
      </c>
      <c r="E343" s="156"/>
      <c r="F343" s="157" t="s">
        <v>383</v>
      </c>
      <c r="H343" s="156"/>
      <c r="I343" s="158"/>
      <c r="L343" s="154"/>
      <c r="M343" s="159"/>
      <c r="N343" s="160"/>
      <c r="O343" s="160"/>
      <c r="P343" s="160"/>
      <c r="Q343" s="160"/>
      <c r="R343" s="160"/>
      <c r="S343" s="160"/>
      <c r="T343" s="161"/>
      <c r="AT343" s="156" t="s">
        <v>147</v>
      </c>
      <c r="AU343" s="156" t="s">
        <v>145</v>
      </c>
      <c r="AV343" s="153" t="s">
        <v>14</v>
      </c>
      <c r="AW343" s="153" t="s">
        <v>34</v>
      </c>
      <c r="AX343" s="153" t="s">
        <v>72</v>
      </c>
      <c r="AY343" s="156" t="s">
        <v>138</v>
      </c>
    </row>
    <row r="344" spans="2:65" s="162" customFormat="1">
      <c r="B344" s="163"/>
      <c r="D344" s="155" t="s">
        <v>147</v>
      </c>
      <c r="E344" s="164"/>
      <c r="F344" s="165" t="s">
        <v>448</v>
      </c>
      <c r="H344" s="166">
        <v>32.5</v>
      </c>
      <c r="I344" s="167"/>
      <c r="L344" s="163"/>
      <c r="M344" s="168"/>
      <c r="N344" s="169"/>
      <c r="O344" s="169"/>
      <c r="P344" s="169"/>
      <c r="Q344" s="169"/>
      <c r="R344" s="169"/>
      <c r="S344" s="169"/>
      <c r="T344" s="170"/>
      <c r="AT344" s="164" t="s">
        <v>147</v>
      </c>
      <c r="AU344" s="164" t="s">
        <v>145</v>
      </c>
      <c r="AV344" s="162" t="s">
        <v>79</v>
      </c>
      <c r="AW344" s="162" t="s">
        <v>34</v>
      </c>
      <c r="AX344" s="162" t="s">
        <v>72</v>
      </c>
      <c r="AY344" s="164" t="s">
        <v>138</v>
      </c>
    </row>
    <row r="345" spans="2:65" s="153" customFormat="1">
      <c r="B345" s="154"/>
      <c r="D345" s="155" t="s">
        <v>147</v>
      </c>
      <c r="E345" s="156"/>
      <c r="F345" s="157" t="s">
        <v>385</v>
      </c>
      <c r="H345" s="156"/>
      <c r="I345" s="158"/>
      <c r="L345" s="154"/>
      <c r="M345" s="159"/>
      <c r="N345" s="160"/>
      <c r="O345" s="160"/>
      <c r="P345" s="160"/>
      <c r="Q345" s="160"/>
      <c r="R345" s="160"/>
      <c r="S345" s="160"/>
      <c r="T345" s="161"/>
      <c r="AT345" s="156" t="s">
        <v>147</v>
      </c>
      <c r="AU345" s="156" t="s">
        <v>145</v>
      </c>
      <c r="AV345" s="153" t="s">
        <v>14</v>
      </c>
      <c r="AW345" s="153" t="s">
        <v>34</v>
      </c>
      <c r="AX345" s="153" t="s">
        <v>72</v>
      </c>
      <c r="AY345" s="156" t="s">
        <v>138</v>
      </c>
    </row>
    <row r="346" spans="2:65" s="162" customFormat="1">
      <c r="B346" s="163"/>
      <c r="D346" s="155" t="s">
        <v>147</v>
      </c>
      <c r="E346" s="164"/>
      <c r="F346" s="165" t="s">
        <v>449</v>
      </c>
      <c r="H346" s="166">
        <v>3.24</v>
      </c>
      <c r="I346" s="167"/>
      <c r="L346" s="163"/>
      <c r="M346" s="168"/>
      <c r="N346" s="169"/>
      <c r="O346" s="169"/>
      <c r="P346" s="169"/>
      <c r="Q346" s="169"/>
      <c r="R346" s="169"/>
      <c r="S346" s="169"/>
      <c r="T346" s="170"/>
      <c r="AT346" s="164" t="s">
        <v>147</v>
      </c>
      <c r="AU346" s="164" t="s">
        <v>145</v>
      </c>
      <c r="AV346" s="162" t="s">
        <v>79</v>
      </c>
      <c r="AW346" s="162" t="s">
        <v>34</v>
      </c>
      <c r="AX346" s="162" t="s">
        <v>72</v>
      </c>
      <c r="AY346" s="164" t="s">
        <v>138</v>
      </c>
    </row>
    <row r="347" spans="2:65" s="180" customFormat="1">
      <c r="B347" s="181"/>
      <c r="D347" s="155" t="s">
        <v>147</v>
      </c>
      <c r="E347" s="182"/>
      <c r="F347" s="183" t="s">
        <v>247</v>
      </c>
      <c r="H347" s="184">
        <v>46.14</v>
      </c>
      <c r="I347" s="185"/>
      <c r="L347" s="181"/>
      <c r="M347" s="186"/>
      <c r="N347" s="187"/>
      <c r="O347" s="187"/>
      <c r="P347" s="187"/>
      <c r="Q347" s="187"/>
      <c r="R347" s="187"/>
      <c r="S347" s="187"/>
      <c r="T347" s="188"/>
      <c r="AT347" s="182" t="s">
        <v>147</v>
      </c>
      <c r="AU347" s="182" t="s">
        <v>145</v>
      </c>
      <c r="AV347" s="180" t="s">
        <v>156</v>
      </c>
      <c r="AW347" s="180" t="s">
        <v>34</v>
      </c>
      <c r="AX347" s="180" t="s">
        <v>72</v>
      </c>
      <c r="AY347" s="182" t="s">
        <v>138</v>
      </c>
    </row>
    <row r="348" spans="2:65" s="153" customFormat="1">
      <c r="B348" s="154"/>
      <c r="D348" s="155" t="s">
        <v>147</v>
      </c>
      <c r="E348" s="156"/>
      <c r="F348" s="157" t="s">
        <v>387</v>
      </c>
      <c r="H348" s="156"/>
      <c r="I348" s="158"/>
      <c r="L348" s="154"/>
      <c r="M348" s="159"/>
      <c r="N348" s="160"/>
      <c r="O348" s="160"/>
      <c r="P348" s="160"/>
      <c r="Q348" s="160"/>
      <c r="R348" s="160"/>
      <c r="S348" s="160"/>
      <c r="T348" s="161"/>
      <c r="AT348" s="156" t="s">
        <v>147</v>
      </c>
      <c r="AU348" s="156" t="s">
        <v>145</v>
      </c>
      <c r="AV348" s="153" t="s">
        <v>14</v>
      </c>
      <c r="AW348" s="153" t="s">
        <v>34</v>
      </c>
      <c r="AX348" s="153" t="s">
        <v>72</v>
      </c>
      <c r="AY348" s="156" t="s">
        <v>138</v>
      </c>
    </row>
    <row r="349" spans="2:65" s="162" customFormat="1">
      <c r="B349" s="163"/>
      <c r="D349" s="155" t="s">
        <v>147</v>
      </c>
      <c r="E349" s="164"/>
      <c r="F349" s="165" t="s">
        <v>450</v>
      </c>
      <c r="H349" s="166">
        <v>-13.842000000000001</v>
      </c>
      <c r="I349" s="167"/>
      <c r="L349" s="163"/>
      <c r="M349" s="168"/>
      <c r="N349" s="169"/>
      <c r="O349" s="169"/>
      <c r="P349" s="169"/>
      <c r="Q349" s="169"/>
      <c r="R349" s="169"/>
      <c r="S349" s="169"/>
      <c r="T349" s="170"/>
      <c r="AT349" s="164" t="s">
        <v>147</v>
      </c>
      <c r="AU349" s="164" t="s">
        <v>145</v>
      </c>
      <c r="AV349" s="162" t="s">
        <v>79</v>
      </c>
      <c r="AW349" s="162" t="s">
        <v>34</v>
      </c>
      <c r="AX349" s="162" t="s">
        <v>72</v>
      </c>
      <c r="AY349" s="164" t="s">
        <v>138</v>
      </c>
    </row>
    <row r="350" spans="2:65" s="171" customFormat="1">
      <c r="B350" s="172"/>
      <c r="D350" s="155" t="s">
        <v>147</v>
      </c>
      <c r="E350" s="173"/>
      <c r="F350" s="174" t="s">
        <v>152</v>
      </c>
      <c r="H350" s="175">
        <v>89.793999999999997</v>
      </c>
      <c r="I350" s="176"/>
      <c r="L350" s="172"/>
      <c r="M350" s="177"/>
      <c r="N350" s="178"/>
      <c r="O350" s="178"/>
      <c r="P350" s="178"/>
      <c r="Q350" s="178"/>
      <c r="R350" s="178"/>
      <c r="S350" s="178"/>
      <c r="T350" s="179"/>
      <c r="AT350" s="173" t="s">
        <v>147</v>
      </c>
      <c r="AU350" s="173" t="s">
        <v>145</v>
      </c>
      <c r="AV350" s="171" t="s">
        <v>145</v>
      </c>
      <c r="AW350" s="171" t="s">
        <v>34</v>
      </c>
      <c r="AX350" s="171" t="s">
        <v>14</v>
      </c>
      <c r="AY350" s="173" t="s">
        <v>138</v>
      </c>
    </row>
    <row r="351" spans="2:65" s="16" customFormat="1" ht="48" customHeight="1">
      <c r="B351" s="139"/>
      <c r="C351" s="140" t="s">
        <v>451</v>
      </c>
      <c r="D351" s="140" t="s">
        <v>140</v>
      </c>
      <c r="E351" s="141" t="s">
        <v>452</v>
      </c>
      <c r="F351" s="142" t="s">
        <v>453</v>
      </c>
      <c r="G351" s="143" t="s">
        <v>159</v>
      </c>
      <c r="H351" s="144">
        <v>5</v>
      </c>
      <c r="I351" s="145">
        <v>1250</v>
      </c>
      <c r="J351" s="146">
        <f>ROUND(I351*H351,2)</f>
        <v>6250</v>
      </c>
      <c r="K351" s="142"/>
      <c r="L351" s="17"/>
      <c r="M351" s="147"/>
      <c r="N351" s="148" t="s">
        <v>43</v>
      </c>
      <c r="O351" s="38"/>
      <c r="P351" s="149">
        <f>O351*H351</f>
        <v>0</v>
      </c>
      <c r="Q351" s="149">
        <v>0</v>
      </c>
      <c r="R351" s="149">
        <f>Q351*H351</f>
        <v>0</v>
      </c>
      <c r="S351" s="149">
        <v>0.04</v>
      </c>
      <c r="T351" s="150">
        <f>S351*H351</f>
        <v>0.2</v>
      </c>
      <c r="AR351" s="151" t="s">
        <v>145</v>
      </c>
      <c r="AT351" s="151" t="s">
        <v>140</v>
      </c>
      <c r="AU351" s="151" t="s">
        <v>145</v>
      </c>
      <c r="AY351" s="2" t="s">
        <v>138</v>
      </c>
      <c r="BE351" s="152">
        <f>IF(N351="základní",J351,0)</f>
        <v>6250</v>
      </c>
      <c r="BF351" s="152">
        <f>IF(N351="snížená",J351,0)</f>
        <v>0</v>
      </c>
      <c r="BG351" s="152">
        <f>IF(N351="zákl. přenesená",J351,0)</f>
        <v>0</v>
      </c>
      <c r="BH351" s="152">
        <f>IF(N351="sníž. přenesená",J351,0)</f>
        <v>0</v>
      </c>
      <c r="BI351" s="152">
        <f>IF(N351="nulová",J351,0)</f>
        <v>0</v>
      </c>
      <c r="BJ351" s="2" t="s">
        <v>14</v>
      </c>
      <c r="BK351" s="152">
        <f>ROUND(I351*H351,2)</f>
        <v>6250</v>
      </c>
      <c r="BL351" s="2" t="s">
        <v>145</v>
      </c>
      <c r="BM351" s="151" t="s">
        <v>454</v>
      </c>
    </row>
    <row r="352" spans="2:65" s="153" customFormat="1">
      <c r="B352" s="154"/>
      <c r="D352" s="155" t="s">
        <v>147</v>
      </c>
      <c r="E352" s="156"/>
      <c r="F352" s="157" t="s">
        <v>440</v>
      </c>
      <c r="H352" s="156"/>
      <c r="I352" s="158"/>
      <c r="L352" s="154"/>
      <c r="M352" s="159"/>
      <c r="N352" s="160"/>
      <c r="O352" s="160"/>
      <c r="P352" s="160"/>
      <c r="Q352" s="160"/>
      <c r="R352" s="160"/>
      <c r="S352" s="160"/>
      <c r="T352" s="161"/>
      <c r="AT352" s="156" t="s">
        <v>147</v>
      </c>
      <c r="AU352" s="156" t="s">
        <v>145</v>
      </c>
      <c r="AV352" s="153" t="s">
        <v>14</v>
      </c>
      <c r="AW352" s="153" t="s">
        <v>34</v>
      </c>
      <c r="AX352" s="153" t="s">
        <v>72</v>
      </c>
      <c r="AY352" s="156" t="s">
        <v>138</v>
      </c>
    </row>
    <row r="353" spans="2:65" s="153" customFormat="1">
      <c r="B353" s="154"/>
      <c r="D353" s="155" t="s">
        <v>147</v>
      </c>
      <c r="E353" s="156"/>
      <c r="F353" s="157" t="s">
        <v>383</v>
      </c>
      <c r="H353" s="156"/>
      <c r="I353" s="158"/>
      <c r="L353" s="154"/>
      <c r="M353" s="159"/>
      <c r="N353" s="160"/>
      <c r="O353" s="160"/>
      <c r="P353" s="160"/>
      <c r="Q353" s="160"/>
      <c r="R353" s="160"/>
      <c r="S353" s="160"/>
      <c r="T353" s="161"/>
      <c r="AT353" s="156" t="s">
        <v>147</v>
      </c>
      <c r="AU353" s="156" t="s">
        <v>145</v>
      </c>
      <c r="AV353" s="153" t="s">
        <v>14</v>
      </c>
      <c r="AW353" s="153" t="s">
        <v>34</v>
      </c>
      <c r="AX353" s="153" t="s">
        <v>72</v>
      </c>
      <c r="AY353" s="156" t="s">
        <v>138</v>
      </c>
    </row>
    <row r="354" spans="2:65" s="162" customFormat="1">
      <c r="B354" s="163"/>
      <c r="D354" s="155" t="s">
        <v>147</v>
      </c>
      <c r="E354" s="164"/>
      <c r="F354" s="165" t="s">
        <v>455</v>
      </c>
      <c r="H354" s="166">
        <v>5</v>
      </c>
      <c r="I354" s="167"/>
      <c r="L354" s="163"/>
      <c r="M354" s="168"/>
      <c r="N354" s="169"/>
      <c r="O354" s="169"/>
      <c r="P354" s="169"/>
      <c r="Q354" s="169"/>
      <c r="R354" s="169"/>
      <c r="S354" s="169"/>
      <c r="T354" s="170"/>
      <c r="AT354" s="164" t="s">
        <v>147</v>
      </c>
      <c r="AU354" s="164" t="s">
        <v>145</v>
      </c>
      <c r="AV354" s="162" t="s">
        <v>79</v>
      </c>
      <c r="AW354" s="162" t="s">
        <v>34</v>
      </c>
      <c r="AX354" s="162" t="s">
        <v>72</v>
      </c>
      <c r="AY354" s="164" t="s">
        <v>138</v>
      </c>
    </row>
    <row r="355" spans="2:65" s="171" customFormat="1">
      <c r="B355" s="172"/>
      <c r="D355" s="155" t="s">
        <v>147</v>
      </c>
      <c r="E355" s="173"/>
      <c r="F355" s="174" t="s">
        <v>152</v>
      </c>
      <c r="H355" s="175">
        <v>5</v>
      </c>
      <c r="I355" s="176"/>
      <c r="L355" s="172"/>
      <c r="M355" s="177"/>
      <c r="N355" s="178"/>
      <c r="O355" s="178"/>
      <c r="P355" s="178"/>
      <c r="Q355" s="178"/>
      <c r="R355" s="178"/>
      <c r="S355" s="178"/>
      <c r="T355" s="179"/>
      <c r="AT355" s="173" t="s">
        <v>147</v>
      </c>
      <c r="AU355" s="173" t="s">
        <v>145</v>
      </c>
      <c r="AV355" s="171" t="s">
        <v>145</v>
      </c>
      <c r="AW355" s="171" t="s">
        <v>34</v>
      </c>
      <c r="AX355" s="171" t="s">
        <v>14</v>
      </c>
      <c r="AY355" s="173" t="s">
        <v>138</v>
      </c>
    </row>
    <row r="356" spans="2:65" s="16" customFormat="1" ht="48" customHeight="1">
      <c r="B356" s="139"/>
      <c r="C356" s="140" t="s">
        <v>456</v>
      </c>
      <c r="D356" s="140" t="s">
        <v>140</v>
      </c>
      <c r="E356" s="141" t="s">
        <v>457</v>
      </c>
      <c r="F356" s="142" t="s">
        <v>458</v>
      </c>
      <c r="G356" s="143" t="s">
        <v>159</v>
      </c>
      <c r="H356" s="144">
        <v>10</v>
      </c>
      <c r="I356" s="145">
        <v>1250</v>
      </c>
      <c r="J356" s="146">
        <f>ROUND(I356*H356,2)</f>
        <v>12500</v>
      </c>
      <c r="K356" s="142"/>
      <c r="L356" s="17"/>
      <c r="M356" s="147"/>
      <c r="N356" s="148" t="s">
        <v>43</v>
      </c>
      <c r="O356" s="38"/>
      <c r="P356" s="149">
        <f>O356*H356</f>
        <v>0</v>
      </c>
      <c r="Q356" s="149">
        <v>0</v>
      </c>
      <c r="R356" s="149">
        <f>Q356*H356</f>
        <v>0</v>
      </c>
      <c r="S356" s="149">
        <v>0</v>
      </c>
      <c r="T356" s="150">
        <f>S356*H356</f>
        <v>0</v>
      </c>
      <c r="AR356" s="151" t="s">
        <v>145</v>
      </c>
      <c r="AT356" s="151" t="s">
        <v>140</v>
      </c>
      <c r="AU356" s="151" t="s">
        <v>145</v>
      </c>
      <c r="AY356" s="2" t="s">
        <v>138</v>
      </c>
      <c r="BE356" s="152">
        <f>IF(N356="základní",J356,0)</f>
        <v>12500</v>
      </c>
      <c r="BF356" s="152">
        <f>IF(N356="snížená",J356,0)</f>
        <v>0</v>
      </c>
      <c r="BG356" s="152">
        <f>IF(N356="zákl. přenesená",J356,0)</f>
        <v>0</v>
      </c>
      <c r="BH356" s="152">
        <f>IF(N356="sníž. přenesená",J356,0)</f>
        <v>0</v>
      </c>
      <c r="BI356" s="152">
        <f>IF(N356="nulová",J356,0)</f>
        <v>0</v>
      </c>
      <c r="BJ356" s="2" t="s">
        <v>14</v>
      </c>
      <c r="BK356" s="152">
        <f>ROUND(I356*H356,2)</f>
        <v>12500</v>
      </c>
      <c r="BL356" s="2" t="s">
        <v>145</v>
      </c>
      <c r="BM356" s="151" t="s">
        <v>459</v>
      </c>
    </row>
    <row r="357" spans="2:65" s="153" customFormat="1">
      <c r="B357" s="154"/>
      <c r="D357" s="155" t="s">
        <v>147</v>
      </c>
      <c r="E357" s="156"/>
      <c r="F357" s="157" t="s">
        <v>460</v>
      </c>
      <c r="H357" s="156"/>
      <c r="I357" s="158"/>
      <c r="L357" s="154"/>
      <c r="M357" s="159"/>
      <c r="N357" s="160"/>
      <c r="O357" s="160"/>
      <c r="P357" s="160"/>
      <c r="Q357" s="160"/>
      <c r="R357" s="160"/>
      <c r="S357" s="160"/>
      <c r="T357" s="161"/>
      <c r="AT357" s="156" t="s">
        <v>147</v>
      </c>
      <c r="AU357" s="156" t="s">
        <v>145</v>
      </c>
      <c r="AV357" s="153" t="s">
        <v>14</v>
      </c>
      <c r="AW357" s="153" t="s">
        <v>34</v>
      </c>
      <c r="AX357" s="153" t="s">
        <v>72</v>
      </c>
      <c r="AY357" s="156" t="s">
        <v>138</v>
      </c>
    </row>
    <row r="358" spans="2:65" s="162" customFormat="1">
      <c r="B358" s="163"/>
      <c r="D358" s="155" t="s">
        <v>147</v>
      </c>
      <c r="E358" s="164"/>
      <c r="F358" s="165" t="s">
        <v>425</v>
      </c>
      <c r="H358" s="166">
        <v>10</v>
      </c>
      <c r="I358" s="167"/>
      <c r="L358" s="163"/>
      <c r="M358" s="168"/>
      <c r="N358" s="169"/>
      <c r="O358" s="169"/>
      <c r="P358" s="169"/>
      <c r="Q358" s="169"/>
      <c r="R358" s="169"/>
      <c r="S358" s="169"/>
      <c r="T358" s="170"/>
      <c r="AT358" s="164" t="s">
        <v>147</v>
      </c>
      <c r="AU358" s="164" t="s">
        <v>145</v>
      </c>
      <c r="AV358" s="162" t="s">
        <v>79</v>
      </c>
      <c r="AW358" s="162" t="s">
        <v>34</v>
      </c>
      <c r="AX358" s="162" t="s">
        <v>14</v>
      </c>
      <c r="AY358" s="164" t="s">
        <v>138</v>
      </c>
    </row>
    <row r="359" spans="2:65" s="16" customFormat="1" ht="48" customHeight="1">
      <c r="B359" s="139"/>
      <c r="C359" s="140" t="s">
        <v>461</v>
      </c>
      <c r="D359" s="140" t="s">
        <v>140</v>
      </c>
      <c r="E359" s="141" t="s">
        <v>462</v>
      </c>
      <c r="F359" s="142" t="s">
        <v>463</v>
      </c>
      <c r="G359" s="143" t="s">
        <v>159</v>
      </c>
      <c r="H359" s="144">
        <v>34.756</v>
      </c>
      <c r="I359" s="145">
        <v>325</v>
      </c>
      <c r="J359" s="146">
        <f>ROUND(I359*H359,2)</f>
        <v>11295.7</v>
      </c>
      <c r="K359" s="142"/>
      <c r="L359" s="17"/>
      <c r="M359" s="147"/>
      <c r="N359" s="148" t="s">
        <v>43</v>
      </c>
      <c r="O359" s="38"/>
      <c r="P359" s="149">
        <f>O359*H359</f>
        <v>0</v>
      </c>
      <c r="Q359" s="149">
        <v>0</v>
      </c>
      <c r="R359" s="149">
        <f>Q359*H359</f>
        <v>0</v>
      </c>
      <c r="S359" s="149">
        <v>0</v>
      </c>
      <c r="T359" s="150">
        <f>S359*H359</f>
        <v>0</v>
      </c>
      <c r="AR359" s="151" t="s">
        <v>145</v>
      </c>
      <c r="AT359" s="151" t="s">
        <v>140</v>
      </c>
      <c r="AU359" s="151" t="s">
        <v>145</v>
      </c>
      <c r="AY359" s="2" t="s">
        <v>138</v>
      </c>
      <c r="BE359" s="152">
        <f>IF(N359="základní",J359,0)</f>
        <v>11295.7</v>
      </c>
      <c r="BF359" s="152">
        <f>IF(N359="snížená",J359,0)</f>
        <v>0</v>
      </c>
      <c r="BG359" s="152">
        <f>IF(N359="zákl. přenesená",J359,0)</f>
        <v>0</v>
      </c>
      <c r="BH359" s="152">
        <f>IF(N359="sníž. přenesená",J359,0)</f>
        <v>0</v>
      </c>
      <c r="BI359" s="152">
        <f>IF(N359="nulová",J359,0)</f>
        <v>0</v>
      </c>
      <c r="BJ359" s="2" t="s">
        <v>14</v>
      </c>
      <c r="BK359" s="152">
        <f>ROUND(I359*H359,2)</f>
        <v>11295.7</v>
      </c>
      <c r="BL359" s="2" t="s">
        <v>145</v>
      </c>
      <c r="BM359" s="151" t="s">
        <v>464</v>
      </c>
    </row>
    <row r="360" spans="2:65" s="153" customFormat="1">
      <c r="B360" s="154"/>
      <c r="D360" s="155" t="s">
        <v>147</v>
      </c>
      <c r="E360" s="156"/>
      <c r="F360" s="157" t="s">
        <v>432</v>
      </c>
      <c r="H360" s="156"/>
      <c r="I360" s="158"/>
      <c r="L360" s="154"/>
      <c r="M360" s="159"/>
      <c r="N360" s="160"/>
      <c r="O360" s="160"/>
      <c r="P360" s="160"/>
      <c r="Q360" s="160"/>
      <c r="R360" s="160"/>
      <c r="S360" s="160"/>
      <c r="T360" s="161"/>
      <c r="AT360" s="156" t="s">
        <v>147</v>
      </c>
      <c r="AU360" s="156" t="s">
        <v>145</v>
      </c>
      <c r="AV360" s="153" t="s">
        <v>14</v>
      </c>
      <c r="AW360" s="153" t="s">
        <v>34</v>
      </c>
      <c r="AX360" s="153" t="s">
        <v>72</v>
      </c>
      <c r="AY360" s="156" t="s">
        <v>138</v>
      </c>
    </row>
    <row r="361" spans="2:65" s="153" customFormat="1">
      <c r="B361" s="154"/>
      <c r="D361" s="155" t="s">
        <v>147</v>
      </c>
      <c r="E361" s="156"/>
      <c r="F361" s="157" t="s">
        <v>381</v>
      </c>
      <c r="H361" s="156"/>
      <c r="I361" s="158"/>
      <c r="L361" s="154"/>
      <c r="M361" s="159"/>
      <c r="N361" s="160"/>
      <c r="O361" s="160"/>
      <c r="P361" s="160"/>
      <c r="Q361" s="160"/>
      <c r="R361" s="160"/>
      <c r="S361" s="160"/>
      <c r="T361" s="161"/>
      <c r="AT361" s="156" t="s">
        <v>147</v>
      </c>
      <c r="AU361" s="156" t="s">
        <v>145</v>
      </c>
      <c r="AV361" s="153" t="s">
        <v>14</v>
      </c>
      <c r="AW361" s="153" t="s">
        <v>34</v>
      </c>
      <c r="AX361" s="153" t="s">
        <v>72</v>
      </c>
      <c r="AY361" s="156" t="s">
        <v>138</v>
      </c>
    </row>
    <row r="362" spans="2:65" s="162" customFormat="1">
      <c r="B362" s="163"/>
      <c r="D362" s="155" t="s">
        <v>147</v>
      </c>
      <c r="E362" s="164"/>
      <c r="F362" s="165" t="s">
        <v>433</v>
      </c>
      <c r="H362" s="166">
        <v>20.67</v>
      </c>
      <c r="I362" s="167"/>
      <c r="L362" s="163"/>
      <c r="M362" s="168"/>
      <c r="N362" s="169"/>
      <c r="O362" s="169"/>
      <c r="P362" s="169"/>
      <c r="Q362" s="169"/>
      <c r="R362" s="169"/>
      <c r="S362" s="169"/>
      <c r="T362" s="170"/>
      <c r="AT362" s="164" t="s">
        <v>147</v>
      </c>
      <c r="AU362" s="164" t="s">
        <v>145</v>
      </c>
      <c r="AV362" s="162" t="s">
        <v>79</v>
      </c>
      <c r="AW362" s="162" t="s">
        <v>34</v>
      </c>
      <c r="AX362" s="162" t="s">
        <v>72</v>
      </c>
      <c r="AY362" s="164" t="s">
        <v>138</v>
      </c>
    </row>
    <row r="363" spans="2:65" s="153" customFormat="1">
      <c r="B363" s="154"/>
      <c r="D363" s="155" t="s">
        <v>147</v>
      </c>
      <c r="E363" s="156"/>
      <c r="F363" s="157" t="s">
        <v>383</v>
      </c>
      <c r="H363" s="156"/>
      <c r="I363" s="158"/>
      <c r="L363" s="154"/>
      <c r="M363" s="159"/>
      <c r="N363" s="160"/>
      <c r="O363" s="160"/>
      <c r="P363" s="160"/>
      <c r="Q363" s="160"/>
      <c r="R363" s="160"/>
      <c r="S363" s="160"/>
      <c r="T363" s="161"/>
      <c r="AT363" s="156" t="s">
        <v>147</v>
      </c>
      <c r="AU363" s="156" t="s">
        <v>145</v>
      </c>
      <c r="AV363" s="153" t="s">
        <v>14</v>
      </c>
      <c r="AW363" s="153" t="s">
        <v>34</v>
      </c>
      <c r="AX363" s="153" t="s">
        <v>72</v>
      </c>
      <c r="AY363" s="156" t="s">
        <v>138</v>
      </c>
    </row>
    <row r="364" spans="2:65" s="162" customFormat="1">
      <c r="B364" s="163"/>
      <c r="D364" s="155" t="s">
        <v>147</v>
      </c>
      <c r="E364" s="164"/>
      <c r="F364" s="165" t="s">
        <v>434</v>
      </c>
      <c r="H364" s="166">
        <v>35</v>
      </c>
      <c r="I364" s="167"/>
      <c r="L364" s="163"/>
      <c r="M364" s="168"/>
      <c r="N364" s="169"/>
      <c r="O364" s="169"/>
      <c r="P364" s="169"/>
      <c r="Q364" s="169"/>
      <c r="R364" s="169"/>
      <c r="S364" s="169"/>
      <c r="T364" s="170"/>
      <c r="AT364" s="164" t="s">
        <v>147</v>
      </c>
      <c r="AU364" s="164" t="s">
        <v>145</v>
      </c>
      <c r="AV364" s="162" t="s">
        <v>79</v>
      </c>
      <c r="AW364" s="162" t="s">
        <v>34</v>
      </c>
      <c r="AX364" s="162" t="s">
        <v>72</v>
      </c>
      <c r="AY364" s="164" t="s">
        <v>138</v>
      </c>
    </row>
    <row r="365" spans="2:65" s="180" customFormat="1">
      <c r="B365" s="181"/>
      <c r="D365" s="155" t="s">
        <v>147</v>
      </c>
      <c r="E365" s="182"/>
      <c r="F365" s="183" t="s">
        <v>247</v>
      </c>
      <c r="H365" s="184">
        <v>55.67</v>
      </c>
      <c r="I365" s="185"/>
      <c r="L365" s="181"/>
      <c r="M365" s="186"/>
      <c r="N365" s="187"/>
      <c r="O365" s="187"/>
      <c r="P365" s="187"/>
      <c r="Q365" s="187"/>
      <c r="R365" s="187"/>
      <c r="S365" s="187"/>
      <c r="T365" s="188"/>
      <c r="AT365" s="182" t="s">
        <v>147</v>
      </c>
      <c r="AU365" s="182" t="s">
        <v>145</v>
      </c>
      <c r="AV365" s="180" t="s">
        <v>156</v>
      </c>
      <c r="AW365" s="180" t="s">
        <v>34</v>
      </c>
      <c r="AX365" s="180" t="s">
        <v>72</v>
      </c>
      <c r="AY365" s="182" t="s">
        <v>138</v>
      </c>
    </row>
    <row r="366" spans="2:65" s="153" customFormat="1">
      <c r="B366" s="154"/>
      <c r="D366" s="155" t="s">
        <v>147</v>
      </c>
      <c r="E366" s="156"/>
      <c r="F366" s="157" t="s">
        <v>387</v>
      </c>
      <c r="H366" s="156"/>
      <c r="I366" s="158"/>
      <c r="L366" s="154"/>
      <c r="M366" s="159"/>
      <c r="N366" s="160"/>
      <c r="O366" s="160"/>
      <c r="P366" s="160"/>
      <c r="Q366" s="160"/>
      <c r="R366" s="160"/>
      <c r="S366" s="160"/>
      <c r="T366" s="161"/>
      <c r="AT366" s="156" t="s">
        <v>147</v>
      </c>
      <c r="AU366" s="156" t="s">
        <v>145</v>
      </c>
      <c r="AV366" s="153" t="s">
        <v>14</v>
      </c>
      <c r="AW366" s="153" t="s">
        <v>34</v>
      </c>
      <c r="AX366" s="153" t="s">
        <v>72</v>
      </c>
      <c r="AY366" s="156" t="s">
        <v>138</v>
      </c>
    </row>
    <row r="367" spans="2:65" s="162" customFormat="1">
      <c r="B367" s="163"/>
      <c r="D367" s="155" t="s">
        <v>147</v>
      </c>
      <c r="E367" s="164"/>
      <c r="F367" s="165" t="s">
        <v>435</v>
      </c>
      <c r="H367" s="166">
        <v>-20.914000000000001</v>
      </c>
      <c r="I367" s="167"/>
      <c r="L367" s="163"/>
      <c r="M367" s="168"/>
      <c r="N367" s="169"/>
      <c r="O367" s="169"/>
      <c r="P367" s="169"/>
      <c r="Q367" s="169"/>
      <c r="R367" s="169"/>
      <c r="S367" s="169"/>
      <c r="T367" s="170"/>
      <c r="AT367" s="164" t="s">
        <v>147</v>
      </c>
      <c r="AU367" s="164" t="s">
        <v>145</v>
      </c>
      <c r="AV367" s="162" t="s">
        <v>79</v>
      </c>
      <c r="AW367" s="162" t="s">
        <v>34</v>
      </c>
      <c r="AX367" s="162" t="s">
        <v>72</v>
      </c>
      <c r="AY367" s="164" t="s">
        <v>138</v>
      </c>
    </row>
    <row r="368" spans="2:65" s="171" customFormat="1">
      <c r="B368" s="172"/>
      <c r="D368" s="155" t="s">
        <v>147</v>
      </c>
      <c r="E368" s="173"/>
      <c r="F368" s="174" t="s">
        <v>152</v>
      </c>
      <c r="H368" s="175">
        <v>34.756</v>
      </c>
      <c r="I368" s="176"/>
      <c r="L368" s="172"/>
      <c r="M368" s="177"/>
      <c r="N368" s="178"/>
      <c r="O368" s="178"/>
      <c r="P368" s="178"/>
      <c r="Q368" s="178"/>
      <c r="R368" s="178"/>
      <c r="S368" s="178"/>
      <c r="T368" s="179"/>
      <c r="AT368" s="173" t="s">
        <v>147</v>
      </c>
      <c r="AU368" s="173" t="s">
        <v>145</v>
      </c>
      <c r="AV368" s="171" t="s">
        <v>145</v>
      </c>
      <c r="AW368" s="171" t="s">
        <v>34</v>
      </c>
      <c r="AX368" s="171" t="s">
        <v>14</v>
      </c>
      <c r="AY368" s="173" t="s">
        <v>138</v>
      </c>
    </row>
    <row r="369" spans="2:65" s="16" customFormat="1" ht="60" customHeight="1">
      <c r="B369" s="139"/>
      <c r="C369" s="140" t="s">
        <v>465</v>
      </c>
      <c r="D369" s="140" t="s">
        <v>140</v>
      </c>
      <c r="E369" s="141" t="s">
        <v>466</v>
      </c>
      <c r="F369" s="142" t="s">
        <v>467</v>
      </c>
      <c r="G369" s="143" t="s">
        <v>159</v>
      </c>
      <c r="H369" s="144">
        <v>89.793999999999997</v>
      </c>
      <c r="I369" s="145">
        <v>1250</v>
      </c>
      <c r="J369" s="146">
        <f>ROUND(I369*H369,2)</f>
        <v>112242.5</v>
      </c>
      <c r="K369" s="142"/>
      <c r="L369" s="17"/>
      <c r="M369" s="147"/>
      <c r="N369" s="148" t="s">
        <v>43</v>
      </c>
      <c r="O369" s="38"/>
      <c r="P369" s="149">
        <f>O369*H369</f>
        <v>0</v>
      </c>
      <c r="Q369" s="149">
        <v>0</v>
      </c>
      <c r="R369" s="149">
        <f>Q369*H369</f>
        <v>0</v>
      </c>
      <c r="S369" s="149">
        <v>0</v>
      </c>
      <c r="T369" s="150">
        <f>S369*H369</f>
        <v>0</v>
      </c>
      <c r="AR369" s="151" t="s">
        <v>145</v>
      </c>
      <c r="AT369" s="151" t="s">
        <v>140</v>
      </c>
      <c r="AU369" s="151" t="s">
        <v>145</v>
      </c>
      <c r="AY369" s="2" t="s">
        <v>138</v>
      </c>
      <c r="BE369" s="152">
        <f>IF(N369="základní",J369,0)</f>
        <v>112242.5</v>
      </c>
      <c r="BF369" s="152">
        <f>IF(N369="snížená",J369,0)</f>
        <v>0</v>
      </c>
      <c r="BG369" s="152">
        <f>IF(N369="zákl. přenesená",J369,0)</f>
        <v>0</v>
      </c>
      <c r="BH369" s="152">
        <f>IF(N369="sníž. přenesená",J369,0)</f>
        <v>0</v>
      </c>
      <c r="BI369" s="152">
        <f>IF(N369="nulová",J369,0)</f>
        <v>0</v>
      </c>
      <c r="BJ369" s="2" t="s">
        <v>14</v>
      </c>
      <c r="BK369" s="152">
        <f>ROUND(I369*H369,2)</f>
        <v>112242.5</v>
      </c>
      <c r="BL369" s="2" t="s">
        <v>145</v>
      </c>
      <c r="BM369" s="151" t="s">
        <v>468</v>
      </c>
    </row>
    <row r="370" spans="2:65" s="153" customFormat="1">
      <c r="B370" s="154"/>
      <c r="D370" s="155" t="s">
        <v>147</v>
      </c>
      <c r="E370" s="156"/>
      <c r="F370" s="157" t="s">
        <v>440</v>
      </c>
      <c r="H370" s="156"/>
      <c r="I370" s="158"/>
      <c r="L370" s="154"/>
      <c r="M370" s="159"/>
      <c r="N370" s="160"/>
      <c r="O370" s="160"/>
      <c r="P370" s="160"/>
      <c r="Q370" s="160"/>
      <c r="R370" s="160"/>
      <c r="S370" s="160"/>
      <c r="T370" s="161"/>
      <c r="AT370" s="156" t="s">
        <v>147</v>
      </c>
      <c r="AU370" s="156" t="s">
        <v>145</v>
      </c>
      <c r="AV370" s="153" t="s">
        <v>14</v>
      </c>
      <c r="AW370" s="153" t="s">
        <v>34</v>
      </c>
      <c r="AX370" s="153" t="s">
        <v>72</v>
      </c>
      <c r="AY370" s="156" t="s">
        <v>138</v>
      </c>
    </row>
    <row r="371" spans="2:65" s="153" customFormat="1">
      <c r="B371" s="154"/>
      <c r="D371" s="155" t="s">
        <v>147</v>
      </c>
      <c r="E371" s="156"/>
      <c r="F371" s="157" t="s">
        <v>381</v>
      </c>
      <c r="H371" s="156"/>
      <c r="I371" s="158"/>
      <c r="L371" s="154"/>
      <c r="M371" s="159"/>
      <c r="N371" s="160"/>
      <c r="O371" s="160"/>
      <c r="P371" s="160"/>
      <c r="Q371" s="160"/>
      <c r="R371" s="160"/>
      <c r="S371" s="160"/>
      <c r="T371" s="161"/>
      <c r="AT371" s="156" t="s">
        <v>147</v>
      </c>
      <c r="AU371" s="156" t="s">
        <v>145</v>
      </c>
      <c r="AV371" s="153" t="s">
        <v>14</v>
      </c>
      <c r="AW371" s="153" t="s">
        <v>34</v>
      </c>
      <c r="AX371" s="153" t="s">
        <v>72</v>
      </c>
      <c r="AY371" s="156" t="s">
        <v>138</v>
      </c>
    </row>
    <row r="372" spans="2:65" s="162" customFormat="1">
      <c r="B372" s="163"/>
      <c r="D372" s="155" t="s">
        <v>147</v>
      </c>
      <c r="E372" s="164"/>
      <c r="F372" s="165" t="s">
        <v>441</v>
      </c>
      <c r="H372" s="166">
        <v>19.37</v>
      </c>
      <c r="I372" s="167"/>
      <c r="L372" s="163"/>
      <c r="M372" s="168"/>
      <c r="N372" s="169"/>
      <c r="O372" s="169"/>
      <c r="P372" s="169"/>
      <c r="Q372" s="169"/>
      <c r="R372" s="169"/>
      <c r="S372" s="169"/>
      <c r="T372" s="170"/>
      <c r="AT372" s="164" t="s">
        <v>147</v>
      </c>
      <c r="AU372" s="164" t="s">
        <v>145</v>
      </c>
      <c r="AV372" s="162" t="s">
        <v>79</v>
      </c>
      <c r="AW372" s="162" t="s">
        <v>34</v>
      </c>
      <c r="AX372" s="162" t="s">
        <v>72</v>
      </c>
      <c r="AY372" s="164" t="s">
        <v>138</v>
      </c>
    </row>
    <row r="373" spans="2:65" s="153" customFormat="1">
      <c r="B373" s="154"/>
      <c r="D373" s="155" t="s">
        <v>147</v>
      </c>
      <c r="E373" s="156"/>
      <c r="F373" s="157" t="s">
        <v>383</v>
      </c>
      <c r="H373" s="156"/>
      <c r="I373" s="158"/>
      <c r="L373" s="154"/>
      <c r="M373" s="159"/>
      <c r="N373" s="160"/>
      <c r="O373" s="160"/>
      <c r="P373" s="160"/>
      <c r="Q373" s="160"/>
      <c r="R373" s="160"/>
      <c r="S373" s="160"/>
      <c r="T373" s="161"/>
      <c r="AT373" s="156" t="s">
        <v>147</v>
      </c>
      <c r="AU373" s="156" t="s">
        <v>145</v>
      </c>
      <c r="AV373" s="153" t="s">
        <v>14</v>
      </c>
      <c r="AW373" s="153" t="s">
        <v>34</v>
      </c>
      <c r="AX373" s="153" t="s">
        <v>72</v>
      </c>
      <c r="AY373" s="156" t="s">
        <v>138</v>
      </c>
    </row>
    <row r="374" spans="2:65" s="162" customFormat="1">
      <c r="B374" s="163"/>
      <c r="D374" s="155" t="s">
        <v>147</v>
      </c>
      <c r="E374" s="164"/>
      <c r="F374" s="165" t="s">
        <v>442</v>
      </c>
      <c r="H374" s="166">
        <v>40.61</v>
      </c>
      <c r="I374" s="167"/>
      <c r="L374" s="163"/>
      <c r="M374" s="168"/>
      <c r="N374" s="169"/>
      <c r="O374" s="169"/>
      <c r="P374" s="169"/>
      <c r="Q374" s="169"/>
      <c r="R374" s="169"/>
      <c r="S374" s="169"/>
      <c r="T374" s="170"/>
      <c r="AT374" s="164" t="s">
        <v>147</v>
      </c>
      <c r="AU374" s="164" t="s">
        <v>145</v>
      </c>
      <c r="AV374" s="162" t="s">
        <v>79</v>
      </c>
      <c r="AW374" s="162" t="s">
        <v>34</v>
      </c>
      <c r="AX374" s="162" t="s">
        <v>72</v>
      </c>
      <c r="AY374" s="164" t="s">
        <v>138</v>
      </c>
    </row>
    <row r="375" spans="2:65" s="153" customFormat="1">
      <c r="B375" s="154"/>
      <c r="D375" s="155" t="s">
        <v>147</v>
      </c>
      <c r="E375" s="156"/>
      <c r="F375" s="157" t="s">
        <v>443</v>
      </c>
      <c r="H375" s="156"/>
      <c r="I375" s="158"/>
      <c r="L375" s="154"/>
      <c r="M375" s="159"/>
      <c r="N375" s="160"/>
      <c r="O375" s="160"/>
      <c r="P375" s="160"/>
      <c r="Q375" s="160"/>
      <c r="R375" s="160"/>
      <c r="S375" s="160"/>
      <c r="T375" s="161"/>
      <c r="AT375" s="156" t="s">
        <v>147</v>
      </c>
      <c r="AU375" s="156" t="s">
        <v>145</v>
      </c>
      <c r="AV375" s="153" t="s">
        <v>14</v>
      </c>
      <c r="AW375" s="153" t="s">
        <v>34</v>
      </c>
      <c r="AX375" s="153" t="s">
        <v>72</v>
      </c>
      <c r="AY375" s="156" t="s">
        <v>138</v>
      </c>
    </row>
    <row r="376" spans="2:65" s="162" customFormat="1">
      <c r="B376" s="163"/>
      <c r="D376" s="155" t="s">
        <v>147</v>
      </c>
      <c r="E376" s="164"/>
      <c r="F376" s="165" t="s">
        <v>444</v>
      </c>
      <c r="H376" s="166">
        <v>-1.86</v>
      </c>
      <c r="I376" s="167"/>
      <c r="L376" s="163"/>
      <c r="M376" s="168"/>
      <c r="N376" s="169"/>
      <c r="O376" s="169"/>
      <c r="P376" s="169"/>
      <c r="Q376" s="169"/>
      <c r="R376" s="169"/>
      <c r="S376" s="169"/>
      <c r="T376" s="170"/>
      <c r="AT376" s="164" t="s">
        <v>147</v>
      </c>
      <c r="AU376" s="164" t="s">
        <v>145</v>
      </c>
      <c r="AV376" s="162" t="s">
        <v>79</v>
      </c>
      <c r="AW376" s="162" t="s">
        <v>34</v>
      </c>
      <c r="AX376" s="162" t="s">
        <v>72</v>
      </c>
      <c r="AY376" s="164" t="s">
        <v>138</v>
      </c>
    </row>
    <row r="377" spans="2:65" s="153" customFormat="1">
      <c r="B377" s="154"/>
      <c r="D377" s="155" t="s">
        <v>147</v>
      </c>
      <c r="E377" s="156"/>
      <c r="F377" s="157" t="s">
        <v>385</v>
      </c>
      <c r="H377" s="156"/>
      <c r="I377" s="158"/>
      <c r="L377" s="154"/>
      <c r="M377" s="159"/>
      <c r="N377" s="160"/>
      <c r="O377" s="160"/>
      <c r="P377" s="160"/>
      <c r="Q377" s="160"/>
      <c r="R377" s="160"/>
      <c r="S377" s="160"/>
      <c r="T377" s="161"/>
      <c r="AT377" s="156" t="s">
        <v>147</v>
      </c>
      <c r="AU377" s="156" t="s">
        <v>145</v>
      </c>
      <c r="AV377" s="153" t="s">
        <v>14</v>
      </c>
      <c r="AW377" s="153" t="s">
        <v>34</v>
      </c>
      <c r="AX377" s="153" t="s">
        <v>72</v>
      </c>
      <c r="AY377" s="156" t="s">
        <v>138</v>
      </c>
    </row>
    <row r="378" spans="2:65" s="162" customFormat="1">
      <c r="B378" s="163"/>
      <c r="D378" s="155" t="s">
        <v>147</v>
      </c>
      <c r="E378" s="164"/>
      <c r="F378" s="165" t="s">
        <v>445</v>
      </c>
      <c r="H378" s="166">
        <v>5.3760000000000003</v>
      </c>
      <c r="I378" s="167"/>
      <c r="L378" s="163"/>
      <c r="M378" s="168"/>
      <c r="N378" s="169"/>
      <c r="O378" s="169"/>
      <c r="P378" s="169"/>
      <c r="Q378" s="169"/>
      <c r="R378" s="169"/>
      <c r="S378" s="169"/>
      <c r="T378" s="170"/>
      <c r="AT378" s="164" t="s">
        <v>147</v>
      </c>
      <c r="AU378" s="164" t="s">
        <v>145</v>
      </c>
      <c r="AV378" s="162" t="s">
        <v>79</v>
      </c>
      <c r="AW378" s="162" t="s">
        <v>34</v>
      </c>
      <c r="AX378" s="162" t="s">
        <v>72</v>
      </c>
      <c r="AY378" s="164" t="s">
        <v>138</v>
      </c>
    </row>
    <row r="379" spans="2:65" s="153" customFormat="1">
      <c r="B379" s="154"/>
      <c r="D379" s="155" t="s">
        <v>147</v>
      </c>
      <c r="E379" s="156"/>
      <c r="F379" s="157" t="s">
        <v>387</v>
      </c>
      <c r="H379" s="156"/>
      <c r="I379" s="158"/>
      <c r="L379" s="154"/>
      <c r="M379" s="159"/>
      <c r="N379" s="160"/>
      <c r="O379" s="160"/>
      <c r="P379" s="160"/>
      <c r="Q379" s="160"/>
      <c r="R379" s="160"/>
      <c r="S379" s="160"/>
      <c r="T379" s="161"/>
      <c r="AT379" s="156" t="s">
        <v>147</v>
      </c>
      <c r="AU379" s="156" t="s">
        <v>145</v>
      </c>
      <c r="AV379" s="153" t="s">
        <v>14</v>
      </c>
      <c r="AW379" s="153" t="s">
        <v>34</v>
      </c>
      <c r="AX379" s="153" t="s">
        <v>72</v>
      </c>
      <c r="AY379" s="156" t="s">
        <v>138</v>
      </c>
    </row>
    <row r="380" spans="2:65" s="162" customFormat="1">
      <c r="B380" s="163"/>
      <c r="D380" s="155" t="s">
        <v>147</v>
      </c>
      <c r="E380" s="164"/>
      <c r="F380" s="165" t="s">
        <v>446</v>
      </c>
      <c r="H380" s="166">
        <v>-6</v>
      </c>
      <c r="I380" s="167"/>
      <c r="L380" s="163"/>
      <c r="M380" s="168"/>
      <c r="N380" s="169"/>
      <c r="O380" s="169"/>
      <c r="P380" s="169"/>
      <c r="Q380" s="169"/>
      <c r="R380" s="169"/>
      <c r="S380" s="169"/>
      <c r="T380" s="170"/>
      <c r="AT380" s="164" t="s">
        <v>147</v>
      </c>
      <c r="AU380" s="164" t="s">
        <v>145</v>
      </c>
      <c r="AV380" s="162" t="s">
        <v>79</v>
      </c>
      <c r="AW380" s="162" t="s">
        <v>34</v>
      </c>
      <c r="AX380" s="162" t="s">
        <v>72</v>
      </c>
      <c r="AY380" s="164" t="s">
        <v>138</v>
      </c>
    </row>
    <row r="381" spans="2:65" s="180" customFormat="1">
      <c r="B381" s="181"/>
      <c r="D381" s="155" t="s">
        <v>147</v>
      </c>
      <c r="E381" s="182"/>
      <c r="F381" s="183" t="s">
        <v>247</v>
      </c>
      <c r="H381" s="184">
        <v>57.496000000000002</v>
      </c>
      <c r="I381" s="185"/>
      <c r="L381" s="181"/>
      <c r="M381" s="186"/>
      <c r="N381" s="187"/>
      <c r="O381" s="187"/>
      <c r="P381" s="187"/>
      <c r="Q381" s="187"/>
      <c r="R381" s="187"/>
      <c r="S381" s="187"/>
      <c r="T381" s="188"/>
      <c r="AT381" s="182" t="s">
        <v>147</v>
      </c>
      <c r="AU381" s="182" t="s">
        <v>145</v>
      </c>
      <c r="AV381" s="180" t="s">
        <v>156</v>
      </c>
      <c r="AW381" s="180" t="s">
        <v>34</v>
      </c>
      <c r="AX381" s="180" t="s">
        <v>72</v>
      </c>
      <c r="AY381" s="182" t="s">
        <v>138</v>
      </c>
    </row>
    <row r="382" spans="2:65" s="153" customFormat="1">
      <c r="B382" s="154"/>
      <c r="D382" s="155" t="s">
        <v>147</v>
      </c>
      <c r="E382" s="156"/>
      <c r="F382" s="157" t="s">
        <v>325</v>
      </c>
      <c r="H382" s="156"/>
      <c r="I382" s="158"/>
      <c r="L382" s="154"/>
      <c r="M382" s="159"/>
      <c r="N382" s="160"/>
      <c r="O382" s="160"/>
      <c r="P382" s="160"/>
      <c r="Q382" s="160"/>
      <c r="R382" s="160"/>
      <c r="S382" s="160"/>
      <c r="T382" s="161"/>
      <c r="AT382" s="156" t="s">
        <v>147</v>
      </c>
      <c r="AU382" s="156" t="s">
        <v>145</v>
      </c>
      <c r="AV382" s="153" t="s">
        <v>14</v>
      </c>
      <c r="AW382" s="153" t="s">
        <v>34</v>
      </c>
      <c r="AX382" s="153" t="s">
        <v>72</v>
      </c>
      <c r="AY382" s="156" t="s">
        <v>138</v>
      </c>
    </row>
    <row r="383" spans="2:65" s="153" customFormat="1">
      <c r="B383" s="154"/>
      <c r="D383" s="155" t="s">
        <v>147</v>
      </c>
      <c r="E383" s="156"/>
      <c r="F383" s="157" t="s">
        <v>381</v>
      </c>
      <c r="H383" s="156"/>
      <c r="I383" s="158"/>
      <c r="L383" s="154"/>
      <c r="M383" s="159"/>
      <c r="N383" s="160"/>
      <c r="O383" s="160"/>
      <c r="P383" s="160"/>
      <c r="Q383" s="160"/>
      <c r="R383" s="160"/>
      <c r="S383" s="160"/>
      <c r="T383" s="161"/>
      <c r="AT383" s="156" t="s">
        <v>147</v>
      </c>
      <c r="AU383" s="156" t="s">
        <v>145</v>
      </c>
      <c r="AV383" s="153" t="s">
        <v>14</v>
      </c>
      <c r="AW383" s="153" t="s">
        <v>34</v>
      </c>
      <c r="AX383" s="153" t="s">
        <v>72</v>
      </c>
      <c r="AY383" s="156" t="s">
        <v>138</v>
      </c>
    </row>
    <row r="384" spans="2:65" s="162" customFormat="1">
      <c r="B384" s="163"/>
      <c r="D384" s="155" t="s">
        <v>147</v>
      </c>
      <c r="E384" s="164"/>
      <c r="F384" s="165" t="s">
        <v>447</v>
      </c>
      <c r="H384" s="166">
        <v>10.4</v>
      </c>
      <c r="I384" s="167"/>
      <c r="L384" s="163"/>
      <c r="M384" s="168"/>
      <c r="N384" s="169"/>
      <c r="O384" s="169"/>
      <c r="P384" s="169"/>
      <c r="Q384" s="169"/>
      <c r="R384" s="169"/>
      <c r="S384" s="169"/>
      <c r="T384" s="170"/>
      <c r="AT384" s="164" t="s">
        <v>147</v>
      </c>
      <c r="AU384" s="164" t="s">
        <v>145</v>
      </c>
      <c r="AV384" s="162" t="s">
        <v>79</v>
      </c>
      <c r="AW384" s="162" t="s">
        <v>34</v>
      </c>
      <c r="AX384" s="162" t="s">
        <v>72</v>
      </c>
      <c r="AY384" s="164" t="s">
        <v>138</v>
      </c>
    </row>
    <row r="385" spans="2:65" s="153" customFormat="1">
      <c r="B385" s="154"/>
      <c r="D385" s="155" t="s">
        <v>147</v>
      </c>
      <c r="E385" s="156"/>
      <c r="F385" s="157" t="s">
        <v>383</v>
      </c>
      <c r="H385" s="156"/>
      <c r="I385" s="158"/>
      <c r="L385" s="154"/>
      <c r="M385" s="159"/>
      <c r="N385" s="160"/>
      <c r="O385" s="160"/>
      <c r="P385" s="160"/>
      <c r="Q385" s="160"/>
      <c r="R385" s="160"/>
      <c r="S385" s="160"/>
      <c r="T385" s="161"/>
      <c r="AT385" s="156" t="s">
        <v>147</v>
      </c>
      <c r="AU385" s="156" t="s">
        <v>145</v>
      </c>
      <c r="AV385" s="153" t="s">
        <v>14</v>
      </c>
      <c r="AW385" s="153" t="s">
        <v>34</v>
      </c>
      <c r="AX385" s="153" t="s">
        <v>72</v>
      </c>
      <c r="AY385" s="156" t="s">
        <v>138</v>
      </c>
    </row>
    <row r="386" spans="2:65" s="162" customFormat="1">
      <c r="B386" s="163"/>
      <c r="D386" s="155" t="s">
        <v>147</v>
      </c>
      <c r="E386" s="164"/>
      <c r="F386" s="165" t="s">
        <v>448</v>
      </c>
      <c r="H386" s="166">
        <v>32.5</v>
      </c>
      <c r="I386" s="167"/>
      <c r="L386" s="163"/>
      <c r="M386" s="168"/>
      <c r="N386" s="169"/>
      <c r="O386" s="169"/>
      <c r="P386" s="169"/>
      <c r="Q386" s="169"/>
      <c r="R386" s="169"/>
      <c r="S386" s="169"/>
      <c r="T386" s="170"/>
      <c r="AT386" s="164" t="s">
        <v>147</v>
      </c>
      <c r="AU386" s="164" t="s">
        <v>145</v>
      </c>
      <c r="AV386" s="162" t="s">
        <v>79</v>
      </c>
      <c r="AW386" s="162" t="s">
        <v>34</v>
      </c>
      <c r="AX386" s="162" t="s">
        <v>72</v>
      </c>
      <c r="AY386" s="164" t="s">
        <v>138</v>
      </c>
    </row>
    <row r="387" spans="2:65" s="153" customFormat="1">
      <c r="B387" s="154"/>
      <c r="D387" s="155" t="s">
        <v>147</v>
      </c>
      <c r="E387" s="156"/>
      <c r="F387" s="157" t="s">
        <v>385</v>
      </c>
      <c r="H387" s="156"/>
      <c r="I387" s="158"/>
      <c r="L387" s="154"/>
      <c r="M387" s="159"/>
      <c r="N387" s="160"/>
      <c r="O387" s="160"/>
      <c r="P387" s="160"/>
      <c r="Q387" s="160"/>
      <c r="R387" s="160"/>
      <c r="S387" s="160"/>
      <c r="T387" s="161"/>
      <c r="AT387" s="156" t="s">
        <v>147</v>
      </c>
      <c r="AU387" s="156" t="s">
        <v>145</v>
      </c>
      <c r="AV387" s="153" t="s">
        <v>14</v>
      </c>
      <c r="AW387" s="153" t="s">
        <v>34</v>
      </c>
      <c r="AX387" s="153" t="s">
        <v>72</v>
      </c>
      <c r="AY387" s="156" t="s">
        <v>138</v>
      </c>
    </row>
    <row r="388" spans="2:65" s="162" customFormat="1">
      <c r="B388" s="163"/>
      <c r="D388" s="155" t="s">
        <v>147</v>
      </c>
      <c r="E388" s="164"/>
      <c r="F388" s="165" t="s">
        <v>449</v>
      </c>
      <c r="H388" s="166">
        <v>3.24</v>
      </c>
      <c r="I388" s="167"/>
      <c r="L388" s="163"/>
      <c r="M388" s="168"/>
      <c r="N388" s="169"/>
      <c r="O388" s="169"/>
      <c r="P388" s="169"/>
      <c r="Q388" s="169"/>
      <c r="R388" s="169"/>
      <c r="S388" s="169"/>
      <c r="T388" s="170"/>
      <c r="AT388" s="164" t="s">
        <v>147</v>
      </c>
      <c r="AU388" s="164" t="s">
        <v>145</v>
      </c>
      <c r="AV388" s="162" t="s">
        <v>79</v>
      </c>
      <c r="AW388" s="162" t="s">
        <v>34</v>
      </c>
      <c r="AX388" s="162" t="s">
        <v>72</v>
      </c>
      <c r="AY388" s="164" t="s">
        <v>138</v>
      </c>
    </row>
    <row r="389" spans="2:65" s="180" customFormat="1">
      <c r="B389" s="181"/>
      <c r="D389" s="155" t="s">
        <v>147</v>
      </c>
      <c r="E389" s="182"/>
      <c r="F389" s="183" t="s">
        <v>247</v>
      </c>
      <c r="H389" s="184">
        <v>46.14</v>
      </c>
      <c r="I389" s="185"/>
      <c r="L389" s="181"/>
      <c r="M389" s="186"/>
      <c r="N389" s="187"/>
      <c r="O389" s="187"/>
      <c r="P389" s="187"/>
      <c r="Q389" s="187"/>
      <c r="R389" s="187"/>
      <c r="S389" s="187"/>
      <c r="T389" s="188"/>
      <c r="AT389" s="182" t="s">
        <v>147</v>
      </c>
      <c r="AU389" s="182" t="s">
        <v>145</v>
      </c>
      <c r="AV389" s="180" t="s">
        <v>156</v>
      </c>
      <c r="AW389" s="180" t="s">
        <v>34</v>
      </c>
      <c r="AX389" s="180" t="s">
        <v>72</v>
      </c>
      <c r="AY389" s="182" t="s">
        <v>138</v>
      </c>
    </row>
    <row r="390" spans="2:65" s="153" customFormat="1">
      <c r="B390" s="154"/>
      <c r="D390" s="155" t="s">
        <v>147</v>
      </c>
      <c r="E390" s="156"/>
      <c r="F390" s="157" t="s">
        <v>387</v>
      </c>
      <c r="H390" s="156"/>
      <c r="I390" s="158"/>
      <c r="L390" s="154"/>
      <c r="M390" s="159"/>
      <c r="N390" s="160"/>
      <c r="O390" s="160"/>
      <c r="P390" s="160"/>
      <c r="Q390" s="160"/>
      <c r="R390" s="160"/>
      <c r="S390" s="160"/>
      <c r="T390" s="161"/>
      <c r="AT390" s="156" t="s">
        <v>147</v>
      </c>
      <c r="AU390" s="156" t="s">
        <v>145</v>
      </c>
      <c r="AV390" s="153" t="s">
        <v>14</v>
      </c>
      <c r="AW390" s="153" t="s">
        <v>34</v>
      </c>
      <c r="AX390" s="153" t="s">
        <v>72</v>
      </c>
      <c r="AY390" s="156" t="s">
        <v>138</v>
      </c>
    </row>
    <row r="391" spans="2:65" s="162" customFormat="1">
      <c r="B391" s="163"/>
      <c r="D391" s="155" t="s">
        <v>147</v>
      </c>
      <c r="E391" s="164"/>
      <c r="F391" s="165" t="s">
        <v>450</v>
      </c>
      <c r="H391" s="166">
        <v>-13.842000000000001</v>
      </c>
      <c r="I391" s="167"/>
      <c r="L391" s="163"/>
      <c r="M391" s="168"/>
      <c r="N391" s="169"/>
      <c r="O391" s="169"/>
      <c r="P391" s="169"/>
      <c r="Q391" s="169"/>
      <c r="R391" s="169"/>
      <c r="S391" s="169"/>
      <c r="T391" s="170"/>
      <c r="AT391" s="164" t="s">
        <v>147</v>
      </c>
      <c r="AU391" s="164" t="s">
        <v>145</v>
      </c>
      <c r="AV391" s="162" t="s">
        <v>79</v>
      </c>
      <c r="AW391" s="162" t="s">
        <v>34</v>
      </c>
      <c r="AX391" s="162" t="s">
        <v>72</v>
      </c>
      <c r="AY391" s="164" t="s">
        <v>138</v>
      </c>
    </row>
    <row r="392" spans="2:65" s="171" customFormat="1">
      <c r="B392" s="172"/>
      <c r="D392" s="155" t="s">
        <v>147</v>
      </c>
      <c r="E392" s="173"/>
      <c r="F392" s="174" t="s">
        <v>152</v>
      </c>
      <c r="H392" s="175">
        <v>89.793999999999997</v>
      </c>
      <c r="I392" s="176"/>
      <c r="L392" s="172"/>
      <c r="M392" s="177"/>
      <c r="N392" s="178"/>
      <c r="O392" s="178"/>
      <c r="P392" s="178"/>
      <c r="Q392" s="178"/>
      <c r="R392" s="178"/>
      <c r="S392" s="178"/>
      <c r="T392" s="179"/>
      <c r="AT392" s="173" t="s">
        <v>147</v>
      </c>
      <c r="AU392" s="173" t="s">
        <v>145</v>
      </c>
      <c r="AV392" s="171" t="s">
        <v>145</v>
      </c>
      <c r="AW392" s="171" t="s">
        <v>34</v>
      </c>
      <c r="AX392" s="171" t="s">
        <v>14</v>
      </c>
      <c r="AY392" s="173" t="s">
        <v>138</v>
      </c>
    </row>
    <row r="393" spans="2:65" s="16" customFormat="1" ht="36" customHeight="1">
      <c r="B393" s="139"/>
      <c r="C393" s="140" t="s">
        <v>469</v>
      </c>
      <c r="D393" s="140" t="s">
        <v>140</v>
      </c>
      <c r="E393" s="141" t="s">
        <v>470</v>
      </c>
      <c r="F393" s="142" t="s">
        <v>471</v>
      </c>
      <c r="G393" s="143" t="s">
        <v>159</v>
      </c>
      <c r="H393" s="144">
        <v>20.914000000000001</v>
      </c>
      <c r="I393" s="145">
        <v>325</v>
      </c>
      <c r="J393" s="146">
        <f>ROUND(I393*H393,2)</f>
        <v>6797.05</v>
      </c>
      <c r="K393" s="142"/>
      <c r="L393" s="17"/>
      <c r="M393" s="147"/>
      <c r="N393" s="148" t="s">
        <v>43</v>
      </c>
      <c r="O393" s="38"/>
      <c r="P393" s="149">
        <f>O393*H393</f>
        <v>0</v>
      </c>
      <c r="Q393" s="149">
        <v>0</v>
      </c>
      <c r="R393" s="149">
        <f>Q393*H393</f>
        <v>0</v>
      </c>
      <c r="S393" s="149">
        <v>1.4E-2</v>
      </c>
      <c r="T393" s="150">
        <f>S393*H393</f>
        <v>0.292796</v>
      </c>
      <c r="AR393" s="151" t="s">
        <v>145</v>
      </c>
      <c r="AT393" s="151" t="s">
        <v>140</v>
      </c>
      <c r="AU393" s="151" t="s">
        <v>145</v>
      </c>
      <c r="AY393" s="2" t="s">
        <v>138</v>
      </c>
      <c r="BE393" s="152">
        <f>IF(N393="základní",J393,0)</f>
        <v>6797.05</v>
      </c>
      <c r="BF393" s="152">
        <f>IF(N393="snížená",J393,0)</f>
        <v>0</v>
      </c>
      <c r="BG393" s="152">
        <f>IF(N393="zákl. přenesená",J393,0)</f>
        <v>0</v>
      </c>
      <c r="BH393" s="152">
        <f>IF(N393="sníž. přenesená",J393,0)</f>
        <v>0</v>
      </c>
      <c r="BI393" s="152">
        <f>IF(N393="nulová",J393,0)</f>
        <v>0</v>
      </c>
      <c r="BJ393" s="2" t="s">
        <v>14</v>
      </c>
      <c r="BK393" s="152">
        <f>ROUND(I393*H393,2)</f>
        <v>6797.05</v>
      </c>
      <c r="BL393" s="2" t="s">
        <v>145</v>
      </c>
      <c r="BM393" s="151" t="s">
        <v>472</v>
      </c>
    </row>
    <row r="394" spans="2:65" s="153" customFormat="1">
      <c r="B394" s="154"/>
      <c r="D394" s="155" t="s">
        <v>147</v>
      </c>
      <c r="E394" s="156"/>
      <c r="F394" s="157" t="s">
        <v>432</v>
      </c>
      <c r="H394" s="156"/>
      <c r="I394" s="158"/>
      <c r="L394" s="154"/>
      <c r="M394" s="159"/>
      <c r="N394" s="160"/>
      <c r="O394" s="160"/>
      <c r="P394" s="160"/>
      <c r="Q394" s="160"/>
      <c r="R394" s="160"/>
      <c r="S394" s="160"/>
      <c r="T394" s="161"/>
      <c r="AT394" s="156" t="s">
        <v>147</v>
      </c>
      <c r="AU394" s="156" t="s">
        <v>145</v>
      </c>
      <c r="AV394" s="153" t="s">
        <v>14</v>
      </c>
      <c r="AW394" s="153" t="s">
        <v>34</v>
      </c>
      <c r="AX394" s="153" t="s">
        <v>72</v>
      </c>
      <c r="AY394" s="156" t="s">
        <v>138</v>
      </c>
    </row>
    <row r="395" spans="2:65" s="153" customFormat="1">
      <c r="B395" s="154"/>
      <c r="D395" s="155" t="s">
        <v>147</v>
      </c>
      <c r="E395" s="156"/>
      <c r="F395" s="157" t="s">
        <v>473</v>
      </c>
      <c r="H395" s="156"/>
      <c r="I395" s="158"/>
      <c r="L395" s="154"/>
      <c r="M395" s="159"/>
      <c r="N395" s="160"/>
      <c r="O395" s="160"/>
      <c r="P395" s="160"/>
      <c r="Q395" s="160"/>
      <c r="R395" s="160"/>
      <c r="S395" s="160"/>
      <c r="T395" s="161"/>
      <c r="AT395" s="156" t="s">
        <v>147</v>
      </c>
      <c r="AU395" s="156" t="s">
        <v>145</v>
      </c>
      <c r="AV395" s="153" t="s">
        <v>14</v>
      </c>
      <c r="AW395" s="153" t="s">
        <v>34</v>
      </c>
      <c r="AX395" s="153" t="s">
        <v>72</v>
      </c>
      <c r="AY395" s="156" t="s">
        <v>138</v>
      </c>
    </row>
    <row r="396" spans="2:65" s="162" customFormat="1">
      <c r="B396" s="163"/>
      <c r="D396" s="155" t="s">
        <v>147</v>
      </c>
      <c r="E396" s="164"/>
      <c r="F396" s="165" t="s">
        <v>474</v>
      </c>
      <c r="H396" s="166">
        <v>20.914000000000001</v>
      </c>
      <c r="I396" s="167"/>
      <c r="L396" s="163"/>
      <c r="M396" s="168"/>
      <c r="N396" s="169"/>
      <c r="O396" s="169"/>
      <c r="P396" s="169"/>
      <c r="Q396" s="169"/>
      <c r="R396" s="169"/>
      <c r="S396" s="169"/>
      <c r="T396" s="170"/>
      <c r="AT396" s="164" t="s">
        <v>147</v>
      </c>
      <c r="AU396" s="164" t="s">
        <v>145</v>
      </c>
      <c r="AV396" s="162" t="s">
        <v>79</v>
      </c>
      <c r="AW396" s="162" t="s">
        <v>34</v>
      </c>
      <c r="AX396" s="162" t="s">
        <v>72</v>
      </c>
      <c r="AY396" s="164" t="s">
        <v>138</v>
      </c>
    </row>
    <row r="397" spans="2:65" s="171" customFormat="1">
      <c r="B397" s="172"/>
      <c r="D397" s="155" t="s">
        <v>147</v>
      </c>
      <c r="E397" s="173"/>
      <c r="F397" s="174" t="s">
        <v>152</v>
      </c>
      <c r="H397" s="175">
        <v>20.914000000000001</v>
      </c>
      <c r="I397" s="176"/>
      <c r="L397" s="172"/>
      <c r="M397" s="177"/>
      <c r="N397" s="178"/>
      <c r="O397" s="178"/>
      <c r="P397" s="178"/>
      <c r="Q397" s="178"/>
      <c r="R397" s="178"/>
      <c r="S397" s="178"/>
      <c r="T397" s="179"/>
      <c r="AT397" s="173" t="s">
        <v>147</v>
      </c>
      <c r="AU397" s="173" t="s">
        <v>145</v>
      </c>
      <c r="AV397" s="171" t="s">
        <v>145</v>
      </c>
      <c r="AW397" s="171" t="s">
        <v>34</v>
      </c>
      <c r="AX397" s="171" t="s">
        <v>14</v>
      </c>
      <c r="AY397" s="173" t="s">
        <v>138</v>
      </c>
    </row>
    <row r="398" spans="2:65" s="16" customFormat="1" ht="48" customHeight="1">
      <c r="B398" s="139"/>
      <c r="C398" s="140" t="s">
        <v>475</v>
      </c>
      <c r="D398" s="140" t="s">
        <v>140</v>
      </c>
      <c r="E398" s="141" t="s">
        <v>476</v>
      </c>
      <c r="F398" s="142" t="s">
        <v>477</v>
      </c>
      <c r="G398" s="143" t="s">
        <v>159</v>
      </c>
      <c r="H398" s="144">
        <v>19.841999999999999</v>
      </c>
      <c r="I398" s="145">
        <v>1250</v>
      </c>
      <c r="J398" s="146">
        <f>ROUND(I398*H398,2)</f>
        <v>24802.5</v>
      </c>
      <c r="K398" s="142"/>
      <c r="L398" s="17"/>
      <c r="M398" s="147"/>
      <c r="N398" s="148" t="s">
        <v>43</v>
      </c>
      <c r="O398" s="38"/>
      <c r="P398" s="149">
        <f>O398*H398</f>
        <v>0</v>
      </c>
      <c r="Q398" s="149">
        <v>0</v>
      </c>
      <c r="R398" s="149">
        <f>Q398*H398</f>
        <v>0</v>
      </c>
      <c r="S398" s="149">
        <v>1.4E-2</v>
      </c>
      <c r="T398" s="150">
        <f>S398*H398</f>
        <v>0.27778799999999998</v>
      </c>
      <c r="AR398" s="151" t="s">
        <v>145</v>
      </c>
      <c r="AT398" s="151" t="s">
        <v>140</v>
      </c>
      <c r="AU398" s="151" t="s">
        <v>145</v>
      </c>
      <c r="AY398" s="2" t="s">
        <v>138</v>
      </c>
      <c r="BE398" s="152">
        <f>IF(N398="základní",J398,0)</f>
        <v>24802.5</v>
      </c>
      <c r="BF398" s="152">
        <f>IF(N398="snížená",J398,0)</f>
        <v>0</v>
      </c>
      <c r="BG398" s="152">
        <f>IF(N398="zákl. přenesená",J398,0)</f>
        <v>0</v>
      </c>
      <c r="BH398" s="152">
        <f>IF(N398="sníž. přenesená",J398,0)</f>
        <v>0</v>
      </c>
      <c r="BI398" s="152">
        <f>IF(N398="nulová",J398,0)</f>
        <v>0</v>
      </c>
      <c r="BJ398" s="2" t="s">
        <v>14</v>
      </c>
      <c r="BK398" s="152">
        <f>ROUND(I398*H398,2)</f>
        <v>24802.5</v>
      </c>
      <c r="BL398" s="2" t="s">
        <v>145</v>
      </c>
      <c r="BM398" s="151" t="s">
        <v>478</v>
      </c>
    </row>
    <row r="399" spans="2:65" s="153" customFormat="1">
      <c r="B399" s="154"/>
      <c r="D399" s="155" t="s">
        <v>147</v>
      </c>
      <c r="E399" s="156"/>
      <c r="F399" s="157" t="s">
        <v>440</v>
      </c>
      <c r="H399" s="156"/>
      <c r="I399" s="158"/>
      <c r="L399" s="154"/>
      <c r="M399" s="159"/>
      <c r="N399" s="160"/>
      <c r="O399" s="160"/>
      <c r="P399" s="160"/>
      <c r="Q399" s="160"/>
      <c r="R399" s="160"/>
      <c r="S399" s="160"/>
      <c r="T399" s="161"/>
      <c r="AT399" s="156" t="s">
        <v>147</v>
      </c>
      <c r="AU399" s="156" t="s">
        <v>145</v>
      </c>
      <c r="AV399" s="153" t="s">
        <v>14</v>
      </c>
      <c r="AW399" s="153" t="s">
        <v>34</v>
      </c>
      <c r="AX399" s="153" t="s">
        <v>72</v>
      </c>
      <c r="AY399" s="156" t="s">
        <v>138</v>
      </c>
    </row>
    <row r="400" spans="2:65" s="153" customFormat="1">
      <c r="B400" s="154"/>
      <c r="D400" s="155" t="s">
        <v>147</v>
      </c>
      <c r="E400" s="156"/>
      <c r="F400" s="157" t="s">
        <v>473</v>
      </c>
      <c r="H400" s="156"/>
      <c r="I400" s="158"/>
      <c r="L400" s="154"/>
      <c r="M400" s="159"/>
      <c r="N400" s="160"/>
      <c r="O400" s="160"/>
      <c r="P400" s="160"/>
      <c r="Q400" s="160"/>
      <c r="R400" s="160"/>
      <c r="S400" s="160"/>
      <c r="T400" s="161"/>
      <c r="AT400" s="156" t="s">
        <v>147</v>
      </c>
      <c r="AU400" s="156" t="s">
        <v>145</v>
      </c>
      <c r="AV400" s="153" t="s">
        <v>14</v>
      </c>
      <c r="AW400" s="153" t="s">
        <v>34</v>
      </c>
      <c r="AX400" s="153" t="s">
        <v>72</v>
      </c>
      <c r="AY400" s="156" t="s">
        <v>138</v>
      </c>
    </row>
    <row r="401" spans="2:65" s="162" customFormat="1">
      <c r="B401" s="163"/>
      <c r="D401" s="155" t="s">
        <v>147</v>
      </c>
      <c r="E401" s="164"/>
      <c r="F401" s="165" t="s">
        <v>479</v>
      </c>
      <c r="H401" s="166">
        <v>6</v>
      </c>
      <c r="I401" s="167"/>
      <c r="L401" s="163"/>
      <c r="M401" s="168"/>
      <c r="N401" s="169"/>
      <c r="O401" s="169"/>
      <c r="P401" s="169"/>
      <c r="Q401" s="169"/>
      <c r="R401" s="169"/>
      <c r="S401" s="169"/>
      <c r="T401" s="170"/>
      <c r="AT401" s="164" t="s">
        <v>147</v>
      </c>
      <c r="AU401" s="164" t="s">
        <v>145</v>
      </c>
      <c r="AV401" s="162" t="s">
        <v>79</v>
      </c>
      <c r="AW401" s="162" t="s">
        <v>34</v>
      </c>
      <c r="AX401" s="162" t="s">
        <v>72</v>
      </c>
      <c r="AY401" s="164" t="s">
        <v>138</v>
      </c>
    </row>
    <row r="402" spans="2:65" s="180" customFormat="1">
      <c r="B402" s="181"/>
      <c r="D402" s="155" t="s">
        <v>147</v>
      </c>
      <c r="E402" s="182"/>
      <c r="F402" s="183" t="s">
        <v>247</v>
      </c>
      <c r="H402" s="184">
        <v>6</v>
      </c>
      <c r="I402" s="185"/>
      <c r="L402" s="181"/>
      <c r="M402" s="186"/>
      <c r="N402" s="187"/>
      <c r="O402" s="187"/>
      <c r="P402" s="187"/>
      <c r="Q402" s="187"/>
      <c r="R402" s="187"/>
      <c r="S402" s="187"/>
      <c r="T402" s="188"/>
      <c r="AT402" s="182" t="s">
        <v>147</v>
      </c>
      <c r="AU402" s="182" t="s">
        <v>145</v>
      </c>
      <c r="AV402" s="180" t="s">
        <v>156</v>
      </c>
      <c r="AW402" s="180" t="s">
        <v>34</v>
      </c>
      <c r="AX402" s="180" t="s">
        <v>72</v>
      </c>
      <c r="AY402" s="182" t="s">
        <v>138</v>
      </c>
    </row>
    <row r="403" spans="2:65" s="153" customFormat="1">
      <c r="B403" s="154"/>
      <c r="D403" s="155" t="s">
        <v>147</v>
      </c>
      <c r="E403" s="156"/>
      <c r="F403" s="157" t="s">
        <v>325</v>
      </c>
      <c r="H403" s="156"/>
      <c r="I403" s="158"/>
      <c r="L403" s="154"/>
      <c r="M403" s="159"/>
      <c r="N403" s="160"/>
      <c r="O403" s="160"/>
      <c r="P403" s="160"/>
      <c r="Q403" s="160"/>
      <c r="R403" s="160"/>
      <c r="S403" s="160"/>
      <c r="T403" s="161"/>
      <c r="AT403" s="156" t="s">
        <v>147</v>
      </c>
      <c r="AU403" s="156" t="s">
        <v>145</v>
      </c>
      <c r="AV403" s="153" t="s">
        <v>14</v>
      </c>
      <c r="AW403" s="153" t="s">
        <v>34</v>
      </c>
      <c r="AX403" s="153" t="s">
        <v>72</v>
      </c>
      <c r="AY403" s="156" t="s">
        <v>138</v>
      </c>
    </row>
    <row r="404" spans="2:65" s="153" customFormat="1">
      <c r="B404" s="154"/>
      <c r="D404" s="155" t="s">
        <v>147</v>
      </c>
      <c r="E404" s="156"/>
      <c r="F404" s="157" t="s">
        <v>473</v>
      </c>
      <c r="H404" s="156"/>
      <c r="I404" s="158"/>
      <c r="L404" s="154"/>
      <c r="M404" s="159"/>
      <c r="N404" s="160"/>
      <c r="O404" s="160"/>
      <c r="P404" s="160"/>
      <c r="Q404" s="160"/>
      <c r="R404" s="160"/>
      <c r="S404" s="160"/>
      <c r="T404" s="161"/>
      <c r="AT404" s="156" t="s">
        <v>147</v>
      </c>
      <c r="AU404" s="156" t="s">
        <v>145</v>
      </c>
      <c r="AV404" s="153" t="s">
        <v>14</v>
      </c>
      <c r="AW404" s="153" t="s">
        <v>34</v>
      </c>
      <c r="AX404" s="153" t="s">
        <v>72</v>
      </c>
      <c r="AY404" s="156" t="s">
        <v>138</v>
      </c>
    </row>
    <row r="405" spans="2:65" s="162" customFormat="1">
      <c r="B405" s="163"/>
      <c r="D405" s="155" t="s">
        <v>147</v>
      </c>
      <c r="E405" s="164"/>
      <c r="F405" s="165" t="s">
        <v>480</v>
      </c>
      <c r="H405" s="166">
        <v>13.842000000000001</v>
      </c>
      <c r="I405" s="167"/>
      <c r="L405" s="163"/>
      <c r="M405" s="168"/>
      <c r="N405" s="169"/>
      <c r="O405" s="169"/>
      <c r="P405" s="169"/>
      <c r="Q405" s="169"/>
      <c r="R405" s="169"/>
      <c r="S405" s="169"/>
      <c r="T405" s="170"/>
      <c r="AT405" s="164" t="s">
        <v>147</v>
      </c>
      <c r="AU405" s="164" t="s">
        <v>145</v>
      </c>
      <c r="AV405" s="162" t="s">
        <v>79</v>
      </c>
      <c r="AW405" s="162" t="s">
        <v>34</v>
      </c>
      <c r="AX405" s="162" t="s">
        <v>72</v>
      </c>
      <c r="AY405" s="164" t="s">
        <v>138</v>
      </c>
    </row>
    <row r="406" spans="2:65" s="180" customFormat="1">
      <c r="B406" s="181"/>
      <c r="D406" s="155" t="s">
        <v>147</v>
      </c>
      <c r="E406" s="182"/>
      <c r="F406" s="183" t="s">
        <v>247</v>
      </c>
      <c r="H406" s="184">
        <v>13.842000000000001</v>
      </c>
      <c r="I406" s="185"/>
      <c r="L406" s="181"/>
      <c r="M406" s="186"/>
      <c r="N406" s="187"/>
      <c r="O406" s="187"/>
      <c r="P406" s="187"/>
      <c r="Q406" s="187"/>
      <c r="R406" s="187"/>
      <c r="S406" s="187"/>
      <c r="T406" s="188"/>
      <c r="AT406" s="182" t="s">
        <v>147</v>
      </c>
      <c r="AU406" s="182" t="s">
        <v>145</v>
      </c>
      <c r="AV406" s="180" t="s">
        <v>156</v>
      </c>
      <c r="AW406" s="180" t="s">
        <v>34</v>
      </c>
      <c r="AX406" s="180" t="s">
        <v>72</v>
      </c>
      <c r="AY406" s="182" t="s">
        <v>138</v>
      </c>
    </row>
    <row r="407" spans="2:65" s="171" customFormat="1">
      <c r="B407" s="172"/>
      <c r="D407" s="155" t="s">
        <v>147</v>
      </c>
      <c r="E407" s="173"/>
      <c r="F407" s="174" t="s">
        <v>152</v>
      </c>
      <c r="H407" s="175">
        <v>19.841999999999999</v>
      </c>
      <c r="I407" s="176"/>
      <c r="L407" s="172"/>
      <c r="M407" s="177"/>
      <c r="N407" s="178"/>
      <c r="O407" s="178"/>
      <c r="P407" s="178"/>
      <c r="Q407" s="178"/>
      <c r="R407" s="178"/>
      <c r="S407" s="178"/>
      <c r="T407" s="179"/>
      <c r="AT407" s="173" t="s">
        <v>147</v>
      </c>
      <c r="AU407" s="173" t="s">
        <v>145</v>
      </c>
      <c r="AV407" s="171" t="s">
        <v>145</v>
      </c>
      <c r="AW407" s="171" t="s">
        <v>34</v>
      </c>
      <c r="AX407" s="171" t="s">
        <v>14</v>
      </c>
      <c r="AY407" s="173" t="s">
        <v>138</v>
      </c>
    </row>
    <row r="408" spans="2:65" s="16" customFormat="1" ht="36" customHeight="1">
      <c r="B408" s="139"/>
      <c r="C408" s="140" t="s">
        <v>481</v>
      </c>
      <c r="D408" s="140" t="s">
        <v>140</v>
      </c>
      <c r="E408" s="141" t="s">
        <v>482</v>
      </c>
      <c r="F408" s="142" t="s">
        <v>483</v>
      </c>
      <c r="G408" s="143" t="s">
        <v>159</v>
      </c>
      <c r="H408" s="144">
        <v>20.914000000000001</v>
      </c>
      <c r="I408" s="145">
        <v>325</v>
      </c>
      <c r="J408" s="146">
        <f>ROUND(I408*H408,2)</f>
        <v>6797.05</v>
      </c>
      <c r="K408" s="142"/>
      <c r="L408" s="17"/>
      <c r="M408" s="147"/>
      <c r="N408" s="148" t="s">
        <v>43</v>
      </c>
      <c r="O408" s="38"/>
      <c r="P408" s="149">
        <f>O408*H408</f>
        <v>0</v>
      </c>
      <c r="Q408" s="149">
        <v>0</v>
      </c>
      <c r="R408" s="149">
        <f>Q408*H408</f>
        <v>0</v>
      </c>
      <c r="S408" s="149">
        <v>0</v>
      </c>
      <c r="T408" s="150">
        <f>S408*H408</f>
        <v>0</v>
      </c>
      <c r="AR408" s="151" t="s">
        <v>145</v>
      </c>
      <c r="AT408" s="151" t="s">
        <v>140</v>
      </c>
      <c r="AU408" s="151" t="s">
        <v>145</v>
      </c>
      <c r="AY408" s="2" t="s">
        <v>138</v>
      </c>
      <c r="BE408" s="152">
        <f>IF(N408="základní",J408,0)</f>
        <v>6797.05</v>
      </c>
      <c r="BF408" s="152">
        <f>IF(N408="snížená",J408,0)</f>
        <v>0</v>
      </c>
      <c r="BG408" s="152">
        <f>IF(N408="zákl. přenesená",J408,0)</f>
        <v>0</v>
      </c>
      <c r="BH408" s="152">
        <f>IF(N408="sníž. přenesená",J408,0)</f>
        <v>0</v>
      </c>
      <c r="BI408" s="152">
        <f>IF(N408="nulová",J408,0)</f>
        <v>0</v>
      </c>
      <c r="BJ408" s="2" t="s">
        <v>14</v>
      </c>
      <c r="BK408" s="152">
        <f>ROUND(I408*H408,2)</f>
        <v>6797.05</v>
      </c>
      <c r="BL408" s="2" t="s">
        <v>145</v>
      </c>
      <c r="BM408" s="151" t="s">
        <v>484</v>
      </c>
    </row>
    <row r="409" spans="2:65" s="153" customFormat="1">
      <c r="B409" s="154"/>
      <c r="D409" s="155" t="s">
        <v>147</v>
      </c>
      <c r="E409" s="156"/>
      <c r="F409" s="157" t="s">
        <v>432</v>
      </c>
      <c r="H409" s="156"/>
      <c r="I409" s="158"/>
      <c r="L409" s="154"/>
      <c r="M409" s="159"/>
      <c r="N409" s="160"/>
      <c r="O409" s="160"/>
      <c r="P409" s="160"/>
      <c r="Q409" s="160"/>
      <c r="R409" s="160"/>
      <c r="S409" s="160"/>
      <c r="T409" s="161"/>
      <c r="AT409" s="156" t="s">
        <v>147</v>
      </c>
      <c r="AU409" s="156" t="s">
        <v>145</v>
      </c>
      <c r="AV409" s="153" t="s">
        <v>14</v>
      </c>
      <c r="AW409" s="153" t="s">
        <v>34</v>
      </c>
      <c r="AX409" s="153" t="s">
        <v>72</v>
      </c>
      <c r="AY409" s="156" t="s">
        <v>138</v>
      </c>
    </row>
    <row r="410" spans="2:65" s="153" customFormat="1">
      <c r="B410" s="154"/>
      <c r="D410" s="155" t="s">
        <v>147</v>
      </c>
      <c r="E410" s="156"/>
      <c r="F410" s="157" t="s">
        <v>473</v>
      </c>
      <c r="H410" s="156"/>
      <c r="I410" s="158"/>
      <c r="L410" s="154"/>
      <c r="M410" s="159"/>
      <c r="N410" s="160"/>
      <c r="O410" s="160"/>
      <c r="P410" s="160"/>
      <c r="Q410" s="160"/>
      <c r="R410" s="160"/>
      <c r="S410" s="160"/>
      <c r="T410" s="161"/>
      <c r="AT410" s="156" t="s">
        <v>147</v>
      </c>
      <c r="AU410" s="156" t="s">
        <v>145</v>
      </c>
      <c r="AV410" s="153" t="s">
        <v>14</v>
      </c>
      <c r="AW410" s="153" t="s">
        <v>34</v>
      </c>
      <c r="AX410" s="153" t="s">
        <v>72</v>
      </c>
      <c r="AY410" s="156" t="s">
        <v>138</v>
      </c>
    </row>
    <row r="411" spans="2:65" s="162" customFormat="1">
      <c r="B411" s="163"/>
      <c r="D411" s="155" t="s">
        <v>147</v>
      </c>
      <c r="E411" s="164"/>
      <c r="F411" s="165" t="s">
        <v>474</v>
      </c>
      <c r="H411" s="166">
        <v>20.914000000000001</v>
      </c>
      <c r="I411" s="167"/>
      <c r="L411" s="163"/>
      <c r="M411" s="168"/>
      <c r="N411" s="169"/>
      <c r="O411" s="169"/>
      <c r="P411" s="169"/>
      <c r="Q411" s="169"/>
      <c r="R411" s="169"/>
      <c r="S411" s="169"/>
      <c r="T411" s="170"/>
      <c r="AT411" s="164" t="s">
        <v>147</v>
      </c>
      <c r="AU411" s="164" t="s">
        <v>145</v>
      </c>
      <c r="AV411" s="162" t="s">
        <v>79</v>
      </c>
      <c r="AW411" s="162" t="s">
        <v>34</v>
      </c>
      <c r="AX411" s="162" t="s">
        <v>72</v>
      </c>
      <c r="AY411" s="164" t="s">
        <v>138</v>
      </c>
    </row>
    <row r="412" spans="2:65" s="180" customFormat="1">
      <c r="B412" s="181"/>
      <c r="D412" s="155" t="s">
        <v>147</v>
      </c>
      <c r="E412" s="182"/>
      <c r="F412" s="183" t="s">
        <v>247</v>
      </c>
      <c r="H412" s="184">
        <v>20.914000000000001</v>
      </c>
      <c r="I412" s="185"/>
      <c r="L412" s="181"/>
      <c r="M412" s="186"/>
      <c r="N412" s="187"/>
      <c r="O412" s="187"/>
      <c r="P412" s="187"/>
      <c r="Q412" s="187"/>
      <c r="R412" s="187"/>
      <c r="S412" s="187"/>
      <c r="T412" s="188"/>
      <c r="AT412" s="182" t="s">
        <v>147</v>
      </c>
      <c r="AU412" s="182" t="s">
        <v>145</v>
      </c>
      <c r="AV412" s="180" t="s">
        <v>156</v>
      </c>
      <c r="AW412" s="180" t="s">
        <v>34</v>
      </c>
      <c r="AX412" s="180" t="s">
        <v>72</v>
      </c>
      <c r="AY412" s="182" t="s">
        <v>138</v>
      </c>
    </row>
    <row r="413" spans="2:65" s="171" customFormat="1">
      <c r="B413" s="172"/>
      <c r="D413" s="155" t="s">
        <v>147</v>
      </c>
      <c r="E413" s="173"/>
      <c r="F413" s="174" t="s">
        <v>152</v>
      </c>
      <c r="H413" s="175">
        <v>20.914000000000001</v>
      </c>
      <c r="I413" s="176"/>
      <c r="L413" s="172"/>
      <c r="M413" s="177"/>
      <c r="N413" s="178"/>
      <c r="O413" s="178"/>
      <c r="P413" s="178"/>
      <c r="Q413" s="178"/>
      <c r="R413" s="178"/>
      <c r="S413" s="178"/>
      <c r="T413" s="179"/>
      <c r="AT413" s="173" t="s">
        <v>147</v>
      </c>
      <c r="AU413" s="173" t="s">
        <v>145</v>
      </c>
      <c r="AV413" s="171" t="s">
        <v>145</v>
      </c>
      <c r="AW413" s="171" t="s">
        <v>34</v>
      </c>
      <c r="AX413" s="171" t="s">
        <v>14</v>
      </c>
      <c r="AY413" s="173" t="s">
        <v>138</v>
      </c>
    </row>
    <row r="414" spans="2:65" s="16" customFormat="1" ht="48" customHeight="1">
      <c r="B414" s="139"/>
      <c r="C414" s="140" t="s">
        <v>485</v>
      </c>
      <c r="D414" s="140" t="s">
        <v>140</v>
      </c>
      <c r="E414" s="141" t="s">
        <v>486</v>
      </c>
      <c r="F414" s="142" t="s">
        <v>487</v>
      </c>
      <c r="G414" s="143" t="s">
        <v>159</v>
      </c>
      <c r="H414" s="144">
        <v>19.841999999999999</v>
      </c>
      <c r="I414" s="145">
        <v>1250</v>
      </c>
      <c r="J414" s="146">
        <f>ROUND(I414*H414,2)</f>
        <v>24802.5</v>
      </c>
      <c r="K414" s="142"/>
      <c r="L414" s="17"/>
      <c r="M414" s="147"/>
      <c r="N414" s="148" t="s">
        <v>43</v>
      </c>
      <c r="O414" s="38"/>
      <c r="P414" s="149">
        <f>O414*H414</f>
        <v>0</v>
      </c>
      <c r="Q414" s="149">
        <v>0</v>
      </c>
      <c r="R414" s="149">
        <f>Q414*H414</f>
        <v>0</v>
      </c>
      <c r="S414" s="149">
        <v>0</v>
      </c>
      <c r="T414" s="150">
        <f>S414*H414</f>
        <v>0</v>
      </c>
      <c r="AR414" s="151" t="s">
        <v>145</v>
      </c>
      <c r="AT414" s="151" t="s">
        <v>140</v>
      </c>
      <c r="AU414" s="151" t="s">
        <v>145</v>
      </c>
      <c r="AY414" s="2" t="s">
        <v>138</v>
      </c>
      <c r="BE414" s="152">
        <f>IF(N414="základní",J414,0)</f>
        <v>24802.5</v>
      </c>
      <c r="BF414" s="152">
        <f>IF(N414="snížená",J414,0)</f>
        <v>0</v>
      </c>
      <c r="BG414" s="152">
        <f>IF(N414="zákl. přenesená",J414,0)</f>
        <v>0</v>
      </c>
      <c r="BH414" s="152">
        <f>IF(N414="sníž. přenesená",J414,0)</f>
        <v>0</v>
      </c>
      <c r="BI414" s="152">
        <f>IF(N414="nulová",J414,0)</f>
        <v>0</v>
      </c>
      <c r="BJ414" s="2" t="s">
        <v>14</v>
      </c>
      <c r="BK414" s="152">
        <f>ROUND(I414*H414,2)</f>
        <v>24802.5</v>
      </c>
      <c r="BL414" s="2" t="s">
        <v>145</v>
      </c>
      <c r="BM414" s="151" t="s">
        <v>488</v>
      </c>
    </row>
    <row r="415" spans="2:65" s="153" customFormat="1">
      <c r="B415" s="154"/>
      <c r="D415" s="155" t="s">
        <v>147</v>
      </c>
      <c r="E415" s="156"/>
      <c r="F415" s="157" t="s">
        <v>440</v>
      </c>
      <c r="H415" s="156"/>
      <c r="I415" s="158"/>
      <c r="L415" s="154"/>
      <c r="M415" s="159"/>
      <c r="N415" s="160"/>
      <c r="O415" s="160"/>
      <c r="P415" s="160"/>
      <c r="Q415" s="160"/>
      <c r="R415" s="160"/>
      <c r="S415" s="160"/>
      <c r="T415" s="161"/>
      <c r="AT415" s="156" t="s">
        <v>147</v>
      </c>
      <c r="AU415" s="156" t="s">
        <v>145</v>
      </c>
      <c r="AV415" s="153" t="s">
        <v>14</v>
      </c>
      <c r="AW415" s="153" t="s">
        <v>34</v>
      </c>
      <c r="AX415" s="153" t="s">
        <v>72</v>
      </c>
      <c r="AY415" s="156" t="s">
        <v>138</v>
      </c>
    </row>
    <row r="416" spans="2:65" s="153" customFormat="1">
      <c r="B416" s="154"/>
      <c r="D416" s="155" t="s">
        <v>147</v>
      </c>
      <c r="E416" s="156"/>
      <c r="F416" s="157" t="s">
        <v>473</v>
      </c>
      <c r="H416" s="156"/>
      <c r="I416" s="158"/>
      <c r="L416" s="154"/>
      <c r="M416" s="159"/>
      <c r="N416" s="160"/>
      <c r="O416" s="160"/>
      <c r="P416" s="160"/>
      <c r="Q416" s="160"/>
      <c r="R416" s="160"/>
      <c r="S416" s="160"/>
      <c r="T416" s="161"/>
      <c r="AT416" s="156" t="s">
        <v>147</v>
      </c>
      <c r="AU416" s="156" t="s">
        <v>145</v>
      </c>
      <c r="AV416" s="153" t="s">
        <v>14</v>
      </c>
      <c r="AW416" s="153" t="s">
        <v>34</v>
      </c>
      <c r="AX416" s="153" t="s">
        <v>72</v>
      </c>
      <c r="AY416" s="156" t="s">
        <v>138</v>
      </c>
    </row>
    <row r="417" spans="2:65" s="162" customFormat="1">
      <c r="B417" s="163"/>
      <c r="D417" s="155" t="s">
        <v>147</v>
      </c>
      <c r="E417" s="164"/>
      <c r="F417" s="165" t="s">
        <v>479</v>
      </c>
      <c r="H417" s="166">
        <v>6</v>
      </c>
      <c r="I417" s="167"/>
      <c r="L417" s="163"/>
      <c r="M417" s="168"/>
      <c r="N417" s="169"/>
      <c r="O417" s="169"/>
      <c r="P417" s="169"/>
      <c r="Q417" s="169"/>
      <c r="R417" s="169"/>
      <c r="S417" s="169"/>
      <c r="T417" s="170"/>
      <c r="AT417" s="164" t="s">
        <v>147</v>
      </c>
      <c r="AU417" s="164" t="s">
        <v>145</v>
      </c>
      <c r="AV417" s="162" t="s">
        <v>79</v>
      </c>
      <c r="AW417" s="162" t="s">
        <v>34</v>
      </c>
      <c r="AX417" s="162" t="s">
        <v>72</v>
      </c>
      <c r="AY417" s="164" t="s">
        <v>138</v>
      </c>
    </row>
    <row r="418" spans="2:65" s="180" customFormat="1">
      <c r="B418" s="181"/>
      <c r="D418" s="155" t="s">
        <v>147</v>
      </c>
      <c r="E418" s="182"/>
      <c r="F418" s="183" t="s">
        <v>247</v>
      </c>
      <c r="H418" s="184">
        <v>6</v>
      </c>
      <c r="I418" s="185"/>
      <c r="L418" s="181"/>
      <c r="M418" s="186"/>
      <c r="N418" s="187"/>
      <c r="O418" s="187"/>
      <c r="P418" s="187"/>
      <c r="Q418" s="187"/>
      <c r="R418" s="187"/>
      <c r="S418" s="187"/>
      <c r="T418" s="188"/>
      <c r="AT418" s="182" t="s">
        <v>147</v>
      </c>
      <c r="AU418" s="182" t="s">
        <v>145</v>
      </c>
      <c r="AV418" s="180" t="s">
        <v>156</v>
      </c>
      <c r="AW418" s="180" t="s">
        <v>34</v>
      </c>
      <c r="AX418" s="180" t="s">
        <v>72</v>
      </c>
      <c r="AY418" s="182" t="s">
        <v>138</v>
      </c>
    </row>
    <row r="419" spans="2:65" s="153" customFormat="1">
      <c r="B419" s="154"/>
      <c r="D419" s="155" t="s">
        <v>147</v>
      </c>
      <c r="E419" s="156"/>
      <c r="F419" s="157" t="s">
        <v>325</v>
      </c>
      <c r="H419" s="156"/>
      <c r="I419" s="158"/>
      <c r="L419" s="154"/>
      <c r="M419" s="159"/>
      <c r="N419" s="160"/>
      <c r="O419" s="160"/>
      <c r="P419" s="160"/>
      <c r="Q419" s="160"/>
      <c r="R419" s="160"/>
      <c r="S419" s="160"/>
      <c r="T419" s="161"/>
      <c r="AT419" s="156" t="s">
        <v>147</v>
      </c>
      <c r="AU419" s="156" t="s">
        <v>145</v>
      </c>
      <c r="AV419" s="153" t="s">
        <v>14</v>
      </c>
      <c r="AW419" s="153" t="s">
        <v>34</v>
      </c>
      <c r="AX419" s="153" t="s">
        <v>72</v>
      </c>
      <c r="AY419" s="156" t="s">
        <v>138</v>
      </c>
    </row>
    <row r="420" spans="2:65" s="153" customFormat="1">
      <c r="B420" s="154"/>
      <c r="D420" s="155" t="s">
        <v>147</v>
      </c>
      <c r="E420" s="156"/>
      <c r="F420" s="157" t="s">
        <v>473</v>
      </c>
      <c r="H420" s="156"/>
      <c r="I420" s="158"/>
      <c r="L420" s="154"/>
      <c r="M420" s="159"/>
      <c r="N420" s="160"/>
      <c r="O420" s="160"/>
      <c r="P420" s="160"/>
      <c r="Q420" s="160"/>
      <c r="R420" s="160"/>
      <c r="S420" s="160"/>
      <c r="T420" s="161"/>
      <c r="AT420" s="156" t="s">
        <v>147</v>
      </c>
      <c r="AU420" s="156" t="s">
        <v>145</v>
      </c>
      <c r="AV420" s="153" t="s">
        <v>14</v>
      </c>
      <c r="AW420" s="153" t="s">
        <v>34</v>
      </c>
      <c r="AX420" s="153" t="s">
        <v>72</v>
      </c>
      <c r="AY420" s="156" t="s">
        <v>138</v>
      </c>
    </row>
    <row r="421" spans="2:65" s="162" customFormat="1">
      <c r="B421" s="163"/>
      <c r="D421" s="155" t="s">
        <v>147</v>
      </c>
      <c r="E421" s="164"/>
      <c r="F421" s="165" t="s">
        <v>480</v>
      </c>
      <c r="H421" s="166">
        <v>13.842000000000001</v>
      </c>
      <c r="I421" s="167"/>
      <c r="L421" s="163"/>
      <c r="M421" s="168"/>
      <c r="N421" s="169"/>
      <c r="O421" s="169"/>
      <c r="P421" s="169"/>
      <c r="Q421" s="169"/>
      <c r="R421" s="169"/>
      <c r="S421" s="169"/>
      <c r="T421" s="170"/>
      <c r="AT421" s="164" t="s">
        <v>147</v>
      </c>
      <c r="AU421" s="164" t="s">
        <v>145</v>
      </c>
      <c r="AV421" s="162" t="s">
        <v>79</v>
      </c>
      <c r="AW421" s="162" t="s">
        <v>34</v>
      </c>
      <c r="AX421" s="162" t="s">
        <v>72</v>
      </c>
      <c r="AY421" s="164" t="s">
        <v>138</v>
      </c>
    </row>
    <row r="422" spans="2:65" s="180" customFormat="1">
      <c r="B422" s="181"/>
      <c r="D422" s="155" t="s">
        <v>147</v>
      </c>
      <c r="E422" s="182"/>
      <c r="F422" s="183" t="s">
        <v>247</v>
      </c>
      <c r="H422" s="184">
        <v>13.842000000000001</v>
      </c>
      <c r="I422" s="185"/>
      <c r="L422" s="181"/>
      <c r="M422" s="186"/>
      <c r="N422" s="187"/>
      <c r="O422" s="187"/>
      <c r="P422" s="187"/>
      <c r="Q422" s="187"/>
      <c r="R422" s="187"/>
      <c r="S422" s="187"/>
      <c r="T422" s="188"/>
      <c r="AT422" s="182" t="s">
        <v>147</v>
      </c>
      <c r="AU422" s="182" t="s">
        <v>145</v>
      </c>
      <c r="AV422" s="180" t="s">
        <v>156</v>
      </c>
      <c r="AW422" s="180" t="s">
        <v>34</v>
      </c>
      <c r="AX422" s="180" t="s">
        <v>72</v>
      </c>
      <c r="AY422" s="182" t="s">
        <v>138</v>
      </c>
    </row>
    <row r="423" spans="2:65" s="171" customFormat="1">
      <c r="B423" s="172"/>
      <c r="D423" s="155" t="s">
        <v>147</v>
      </c>
      <c r="E423" s="173"/>
      <c r="F423" s="174" t="s">
        <v>152</v>
      </c>
      <c r="H423" s="175">
        <v>19.841999999999999</v>
      </c>
      <c r="I423" s="176"/>
      <c r="L423" s="172"/>
      <c r="M423" s="177"/>
      <c r="N423" s="178"/>
      <c r="O423" s="178"/>
      <c r="P423" s="178"/>
      <c r="Q423" s="178"/>
      <c r="R423" s="178"/>
      <c r="S423" s="178"/>
      <c r="T423" s="179"/>
      <c r="AT423" s="173" t="s">
        <v>147</v>
      </c>
      <c r="AU423" s="173" t="s">
        <v>145</v>
      </c>
      <c r="AV423" s="171" t="s">
        <v>145</v>
      </c>
      <c r="AW423" s="171" t="s">
        <v>34</v>
      </c>
      <c r="AX423" s="171" t="s">
        <v>14</v>
      </c>
      <c r="AY423" s="173" t="s">
        <v>138</v>
      </c>
    </row>
    <row r="424" spans="2:65" s="16" customFormat="1" ht="36" customHeight="1">
      <c r="B424" s="139"/>
      <c r="C424" s="140" t="s">
        <v>489</v>
      </c>
      <c r="D424" s="140" t="s">
        <v>140</v>
      </c>
      <c r="E424" s="141" t="s">
        <v>490</v>
      </c>
      <c r="F424" s="142" t="s">
        <v>491</v>
      </c>
      <c r="G424" s="143" t="s">
        <v>159</v>
      </c>
      <c r="H424" s="144">
        <v>20.914000000000001</v>
      </c>
      <c r="I424" s="145">
        <v>350</v>
      </c>
      <c r="J424" s="146">
        <f>ROUND(I424*H424,2)</f>
        <v>7319.9</v>
      </c>
      <c r="K424" s="142"/>
      <c r="L424" s="17"/>
      <c r="M424" s="147"/>
      <c r="N424" s="148" t="s">
        <v>43</v>
      </c>
      <c r="O424" s="38"/>
      <c r="P424" s="149">
        <f>O424*H424</f>
        <v>0</v>
      </c>
      <c r="Q424" s="149">
        <v>6.4999999999999997E-3</v>
      </c>
      <c r="R424" s="149">
        <f>Q424*H424</f>
        <v>0.13594100000000001</v>
      </c>
      <c r="S424" s="149">
        <v>0</v>
      </c>
      <c r="T424" s="150">
        <f>S424*H424</f>
        <v>0</v>
      </c>
      <c r="AR424" s="151" t="s">
        <v>145</v>
      </c>
      <c r="AT424" s="151" t="s">
        <v>140</v>
      </c>
      <c r="AU424" s="151" t="s">
        <v>145</v>
      </c>
      <c r="AY424" s="2" t="s">
        <v>138</v>
      </c>
      <c r="BE424" s="152">
        <f>IF(N424="základní",J424,0)</f>
        <v>7319.9</v>
      </c>
      <c r="BF424" s="152">
        <f>IF(N424="snížená",J424,0)</f>
        <v>0</v>
      </c>
      <c r="BG424" s="152">
        <f>IF(N424="zákl. přenesená",J424,0)</f>
        <v>0</v>
      </c>
      <c r="BH424" s="152">
        <f>IF(N424="sníž. přenesená",J424,0)</f>
        <v>0</v>
      </c>
      <c r="BI424" s="152">
        <f>IF(N424="nulová",J424,0)</f>
        <v>0</v>
      </c>
      <c r="BJ424" s="2" t="s">
        <v>14</v>
      </c>
      <c r="BK424" s="152">
        <f>ROUND(I424*H424,2)</f>
        <v>7319.9</v>
      </c>
      <c r="BL424" s="2" t="s">
        <v>145</v>
      </c>
      <c r="BM424" s="151" t="s">
        <v>492</v>
      </c>
    </row>
    <row r="425" spans="2:65" s="153" customFormat="1">
      <c r="B425" s="154"/>
      <c r="D425" s="155" t="s">
        <v>147</v>
      </c>
      <c r="E425" s="156"/>
      <c r="F425" s="157" t="s">
        <v>432</v>
      </c>
      <c r="H425" s="156"/>
      <c r="I425" s="158"/>
      <c r="L425" s="154"/>
      <c r="M425" s="159"/>
      <c r="N425" s="160"/>
      <c r="O425" s="160"/>
      <c r="P425" s="160"/>
      <c r="Q425" s="160"/>
      <c r="R425" s="160"/>
      <c r="S425" s="160"/>
      <c r="T425" s="161"/>
      <c r="AT425" s="156" t="s">
        <v>147</v>
      </c>
      <c r="AU425" s="156" t="s">
        <v>145</v>
      </c>
      <c r="AV425" s="153" t="s">
        <v>14</v>
      </c>
      <c r="AW425" s="153" t="s">
        <v>34</v>
      </c>
      <c r="AX425" s="153" t="s">
        <v>72</v>
      </c>
      <c r="AY425" s="156" t="s">
        <v>138</v>
      </c>
    </row>
    <row r="426" spans="2:65" s="153" customFormat="1">
      <c r="B426" s="154"/>
      <c r="D426" s="155" t="s">
        <v>147</v>
      </c>
      <c r="E426" s="156"/>
      <c r="F426" s="157" t="s">
        <v>473</v>
      </c>
      <c r="H426" s="156"/>
      <c r="I426" s="158"/>
      <c r="L426" s="154"/>
      <c r="M426" s="159"/>
      <c r="N426" s="160"/>
      <c r="O426" s="160"/>
      <c r="P426" s="160"/>
      <c r="Q426" s="160"/>
      <c r="R426" s="160"/>
      <c r="S426" s="160"/>
      <c r="T426" s="161"/>
      <c r="AT426" s="156" t="s">
        <v>147</v>
      </c>
      <c r="AU426" s="156" t="s">
        <v>145</v>
      </c>
      <c r="AV426" s="153" t="s">
        <v>14</v>
      </c>
      <c r="AW426" s="153" t="s">
        <v>34</v>
      </c>
      <c r="AX426" s="153" t="s">
        <v>72</v>
      </c>
      <c r="AY426" s="156" t="s">
        <v>138</v>
      </c>
    </row>
    <row r="427" spans="2:65" s="162" customFormat="1">
      <c r="B427" s="163"/>
      <c r="D427" s="155" t="s">
        <v>147</v>
      </c>
      <c r="E427" s="164"/>
      <c r="F427" s="165" t="s">
        <v>474</v>
      </c>
      <c r="H427" s="166">
        <v>20.914000000000001</v>
      </c>
      <c r="I427" s="167"/>
      <c r="L427" s="163"/>
      <c r="M427" s="168"/>
      <c r="N427" s="169"/>
      <c r="O427" s="169"/>
      <c r="P427" s="169"/>
      <c r="Q427" s="169"/>
      <c r="R427" s="169"/>
      <c r="S427" s="169"/>
      <c r="T427" s="170"/>
      <c r="AT427" s="164" t="s">
        <v>147</v>
      </c>
      <c r="AU427" s="164" t="s">
        <v>145</v>
      </c>
      <c r="AV427" s="162" t="s">
        <v>79</v>
      </c>
      <c r="AW427" s="162" t="s">
        <v>34</v>
      </c>
      <c r="AX427" s="162" t="s">
        <v>72</v>
      </c>
      <c r="AY427" s="164" t="s">
        <v>138</v>
      </c>
    </row>
    <row r="428" spans="2:65" s="180" customFormat="1">
      <c r="B428" s="181"/>
      <c r="D428" s="155" t="s">
        <v>147</v>
      </c>
      <c r="E428" s="182"/>
      <c r="F428" s="183" t="s">
        <v>247</v>
      </c>
      <c r="H428" s="184">
        <v>20.914000000000001</v>
      </c>
      <c r="I428" s="185"/>
      <c r="L428" s="181"/>
      <c r="M428" s="186"/>
      <c r="N428" s="187"/>
      <c r="O428" s="187"/>
      <c r="P428" s="187"/>
      <c r="Q428" s="187"/>
      <c r="R428" s="187"/>
      <c r="S428" s="187"/>
      <c r="T428" s="188"/>
      <c r="AT428" s="182" t="s">
        <v>147</v>
      </c>
      <c r="AU428" s="182" t="s">
        <v>145</v>
      </c>
      <c r="AV428" s="180" t="s">
        <v>156</v>
      </c>
      <c r="AW428" s="180" t="s">
        <v>34</v>
      </c>
      <c r="AX428" s="180" t="s">
        <v>72</v>
      </c>
      <c r="AY428" s="182" t="s">
        <v>138</v>
      </c>
    </row>
    <row r="429" spans="2:65" s="171" customFormat="1">
      <c r="B429" s="172"/>
      <c r="D429" s="155" t="s">
        <v>147</v>
      </c>
      <c r="E429" s="173"/>
      <c r="F429" s="174" t="s">
        <v>152</v>
      </c>
      <c r="H429" s="175">
        <v>20.914000000000001</v>
      </c>
      <c r="I429" s="176"/>
      <c r="L429" s="172"/>
      <c r="M429" s="177"/>
      <c r="N429" s="178"/>
      <c r="O429" s="178"/>
      <c r="P429" s="178"/>
      <c r="Q429" s="178"/>
      <c r="R429" s="178"/>
      <c r="S429" s="178"/>
      <c r="T429" s="179"/>
      <c r="AT429" s="173" t="s">
        <v>147</v>
      </c>
      <c r="AU429" s="173" t="s">
        <v>145</v>
      </c>
      <c r="AV429" s="171" t="s">
        <v>145</v>
      </c>
      <c r="AW429" s="171" t="s">
        <v>34</v>
      </c>
      <c r="AX429" s="171" t="s">
        <v>14</v>
      </c>
      <c r="AY429" s="173" t="s">
        <v>138</v>
      </c>
    </row>
    <row r="430" spans="2:65" s="16" customFormat="1" ht="48" customHeight="1">
      <c r="B430" s="139"/>
      <c r="C430" s="140" t="s">
        <v>493</v>
      </c>
      <c r="D430" s="140" t="s">
        <v>140</v>
      </c>
      <c r="E430" s="141" t="s">
        <v>494</v>
      </c>
      <c r="F430" s="142" t="s">
        <v>495</v>
      </c>
      <c r="G430" s="143" t="s">
        <v>159</v>
      </c>
      <c r="H430" s="144">
        <v>19.841999999999999</v>
      </c>
      <c r="I430" s="145">
        <v>1250</v>
      </c>
      <c r="J430" s="146">
        <f>ROUND(I430*H430,2)</f>
        <v>24802.5</v>
      </c>
      <c r="K430" s="142"/>
      <c r="L430" s="17"/>
      <c r="M430" s="147"/>
      <c r="N430" s="148" t="s">
        <v>43</v>
      </c>
      <c r="O430" s="38"/>
      <c r="P430" s="149">
        <f>O430*H430</f>
        <v>0</v>
      </c>
      <c r="Q430" s="149">
        <v>6.4999999999999997E-3</v>
      </c>
      <c r="R430" s="149">
        <f>Q430*H430</f>
        <v>0.12897299999999998</v>
      </c>
      <c r="S430" s="149">
        <v>0</v>
      </c>
      <c r="T430" s="150">
        <f>S430*H430</f>
        <v>0</v>
      </c>
      <c r="AR430" s="151" t="s">
        <v>145</v>
      </c>
      <c r="AT430" s="151" t="s">
        <v>140</v>
      </c>
      <c r="AU430" s="151" t="s">
        <v>145</v>
      </c>
      <c r="AY430" s="2" t="s">
        <v>138</v>
      </c>
      <c r="BE430" s="152">
        <f>IF(N430="základní",J430,0)</f>
        <v>24802.5</v>
      </c>
      <c r="BF430" s="152">
        <f>IF(N430="snížená",J430,0)</f>
        <v>0</v>
      </c>
      <c r="BG430" s="152">
        <f>IF(N430="zákl. přenesená",J430,0)</f>
        <v>0</v>
      </c>
      <c r="BH430" s="152">
        <f>IF(N430="sníž. přenesená",J430,0)</f>
        <v>0</v>
      </c>
      <c r="BI430" s="152">
        <f>IF(N430="nulová",J430,0)</f>
        <v>0</v>
      </c>
      <c r="BJ430" s="2" t="s">
        <v>14</v>
      </c>
      <c r="BK430" s="152">
        <f>ROUND(I430*H430,2)</f>
        <v>24802.5</v>
      </c>
      <c r="BL430" s="2" t="s">
        <v>145</v>
      </c>
      <c r="BM430" s="151" t="s">
        <v>496</v>
      </c>
    </row>
    <row r="431" spans="2:65" s="153" customFormat="1">
      <c r="B431" s="154"/>
      <c r="D431" s="155" t="s">
        <v>147</v>
      </c>
      <c r="E431" s="156"/>
      <c r="F431" s="157" t="s">
        <v>440</v>
      </c>
      <c r="H431" s="156"/>
      <c r="I431" s="158"/>
      <c r="L431" s="154"/>
      <c r="M431" s="159"/>
      <c r="N431" s="160"/>
      <c r="O431" s="160"/>
      <c r="P431" s="160"/>
      <c r="Q431" s="160"/>
      <c r="R431" s="160"/>
      <c r="S431" s="160"/>
      <c r="T431" s="161"/>
      <c r="AT431" s="156" t="s">
        <v>147</v>
      </c>
      <c r="AU431" s="156" t="s">
        <v>145</v>
      </c>
      <c r="AV431" s="153" t="s">
        <v>14</v>
      </c>
      <c r="AW431" s="153" t="s">
        <v>34</v>
      </c>
      <c r="AX431" s="153" t="s">
        <v>72</v>
      </c>
      <c r="AY431" s="156" t="s">
        <v>138</v>
      </c>
    </row>
    <row r="432" spans="2:65" s="153" customFormat="1">
      <c r="B432" s="154"/>
      <c r="D432" s="155" t="s">
        <v>147</v>
      </c>
      <c r="E432" s="156"/>
      <c r="F432" s="157" t="s">
        <v>473</v>
      </c>
      <c r="H432" s="156"/>
      <c r="I432" s="158"/>
      <c r="L432" s="154"/>
      <c r="M432" s="159"/>
      <c r="N432" s="160"/>
      <c r="O432" s="160"/>
      <c r="P432" s="160"/>
      <c r="Q432" s="160"/>
      <c r="R432" s="160"/>
      <c r="S432" s="160"/>
      <c r="T432" s="161"/>
      <c r="AT432" s="156" t="s">
        <v>147</v>
      </c>
      <c r="AU432" s="156" t="s">
        <v>145</v>
      </c>
      <c r="AV432" s="153" t="s">
        <v>14</v>
      </c>
      <c r="AW432" s="153" t="s">
        <v>34</v>
      </c>
      <c r="AX432" s="153" t="s">
        <v>72</v>
      </c>
      <c r="AY432" s="156" t="s">
        <v>138</v>
      </c>
    </row>
    <row r="433" spans="2:65" s="162" customFormat="1">
      <c r="B433" s="163"/>
      <c r="D433" s="155" t="s">
        <v>147</v>
      </c>
      <c r="E433" s="164"/>
      <c r="F433" s="165" t="s">
        <v>479</v>
      </c>
      <c r="H433" s="166">
        <v>6</v>
      </c>
      <c r="I433" s="167"/>
      <c r="L433" s="163"/>
      <c r="M433" s="168"/>
      <c r="N433" s="169"/>
      <c r="O433" s="169"/>
      <c r="P433" s="169"/>
      <c r="Q433" s="169"/>
      <c r="R433" s="169"/>
      <c r="S433" s="169"/>
      <c r="T433" s="170"/>
      <c r="AT433" s="164" t="s">
        <v>147</v>
      </c>
      <c r="AU433" s="164" t="s">
        <v>145</v>
      </c>
      <c r="AV433" s="162" t="s">
        <v>79</v>
      </c>
      <c r="AW433" s="162" t="s">
        <v>34</v>
      </c>
      <c r="AX433" s="162" t="s">
        <v>72</v>
      </c>
      <c r="AY433" s="164" t="s">
        <v>138</v>
      </c>
    </row>
    <row r="434" spans="2:65" s="180" customFormat="1">
      <c r="B434" s="181"/>
      <c r="D434" s="155" t="s">
        <v>147</v>
      </c>
      <c r="E434" s="182"/>
      <c r="F434" s="183" t="s">
        <v>247</v>
      </c>
      <c r="H434" s="184">
        <v>6</v>
      </c>
      <c r="I434" s="185"/>
      <c r="L434" s="181"/>
      <c r="M434" s="186"/>
      <c r="N434" s="187"/>
      <c r="O434" s="187"/>
      <c r="P434" s="187"/>
      <c r="Q434" s="187"/>
      <c r="R434" s="187"/>
      <c r="S434" s="187"/>
      <c r="T434" s="188"/>
      <c r="AT434" s="182" t="s">
        <v>147</v>
      </c>
      <c r="AU434" s="182" t="s">
        <v>145</v>
      </c>
      <c r="AV434" s="180" t="s">
        <v>156</v>
      </c>
      <c r="AW434" s="180" t="s">
        <v>34</v>
      </c>
      <c r="AX434" s="180" t="s">
        <v>72</v>
      </c>
      <c r="AY434" s="182" t="s">
        <v>138</v>
      </c>
    </row>
    <row r="435" spans="2:65" s="153" customFormat="1">
      <c r="B435" s="154"/>
      <c r="D435" s="155" t="s">
        <v>147</v>
      </c>
      <c r="E435" s="156"/>
      <c r="F435" s="157" t="s">
        <v>325</v>
      </c>
      <c r="H435" s="156"/>
      <c r="I435" s="158"/>
      <c r="L435" s="154"/>
      <c r="M435" s="159"/>
      <c r="N435" s="160"/>
      <c r="O435" s="160"/>
      <c r="P435" s="160"/>
      <c r="Q435" s="160"/>
      <c r="R435" s="160"/>
      <c r="S435" s="160"/>
      <c r="T435" s="161"/>
      <c r="AT435" s="156" t="s">
        <v>147</v>
      </c>
      <c r="AU435" s="156" t="s">
        <v>145</v>
      </c>
      <c r="AV435" s="153" t="s">
        <v>14</v>
      </c>
      <c r="AW435" s="153" t="s">
        <v>34</v>
      </c>
      <c r="AX435" s="153" t="s">
        <v>72</v>
      </c>
      <c r="AY435" s="156" t="s">
        <v>138</v>
      </c>
    </row>
    <row r="436" spans="2:65" s="153" customFormat="1">
      <c r="B436" s="154"/>
      <c r="D436" s="155" t="s">
        <v>147</v>
      </c>
      <c r="E436" s="156"/>
      <c r="F436" s="157" t="s">
        <v>473</v>
      </c>
      <c r="H436" s="156"/>
      <c r="I436" s="158"/>
      <c r="L436" s="154"/>
      <c r="M436" s="159"/>
      <c r="N436" s="160"/>
      <c r="O436" s="160"/>
      <c r="P436" s="160"/>
      <c r="Q436" s="160"/>
      <c r="R436" s="160"/>
      <c r="S436" s="160"/>
      <c r="T436" s="161"/>
      <c r="AT436" s="156" t="s">
        <v>147</v>
      </c>
      <c r="AU436" s="156" t="s">
        <v>145</v>
      </c>
      <c r="AV436" s="153" t="s">
        <v>14</v>
      </c>
      <c r="AW436" s="153" t="s">
        <v>34</v>
      </c>
      <c r="AX436" s="153" t="s">
        <v>72</v>
      </c>
      <c r="AY436" s="156" t="s">
        <v>138</v>
      </c>
    </row>
    <row r="437" spans="2:65" s="162" customFormat="1">
      <c r="B437" s="163"/>
      <c r="D437" s="155" t="s">
        <v>147</v>
      </c>
      <c r="E437" s="164"/>
      <c r="F437" s="165" t="s">
        <v>480</v>
      </c>
      <c r="H437" s="166">
        <v>13.842000000000001</v>
      </c>
      <c r="I437" s="167"/>
      <c r="L437" s="163"/>
      <c r="M437" s="168"/>
      <c r="N437" s="169"/>
      <c r="O437" s="169"/>
      <c r="P437" s="169"/>
      <c r="Q437" s="169"/>
      <c r="R437" s="169"/>
      <c r="S437" s="169"/>
      <c r="T437" s="170"/>
      <c r="AT437" s="164" t="s">
        <v>147</v>
      </c>
      <c r="AU437" s="164" t="s">
        <v>145</v>
      </c>
      <c r="AV437" s="162" t="s">
        <v>79</v>
      </c>
      <c r="AW437" s="162" t="s">
        <v>34</v>
      </c>
      <c r="AX437" s="162" t="s">
        <v>72</v>
      </c>
      <c r="AY437" s="164" t="s">
        <v>138</v>
      </c>
    </row>
    <row r="438" spans="2:65" s="180" customFormat="1">
      <c r="B438" s="181"/>
      <c r="D438" s="155" t="s">
        <v>147</v>
      </c>
      <c r="E438" s="182"/>
      <c r="F438" s="183" t="s">
        <v>247</v>
      </c>
      <c r="H438" s="184">
        <v>13.842000000000001</v>
      </c>
      <c r="I438" s="185"/>
      <c r="L438" s="181"/>
      <c r="M438" s="186"/>
      <c r="N438" s="187"/>
      <c r="O438" s="187"/>
      <c r="P438" s="187"/>
      <c r="Q438" s="187"/>
      <c r="R438" s="187"/>
      <c r="S438" s="187"/>
      <c r="T438" s="188"/>
      <c r="AT438" s="182" t="s">
        <v>147</v>
      </c>
      <c r="AU438" s="182" t="s">
        <v>145</v>
      </c>
      <c r="AV438" s="180" t="s">
        <v>156</v>
      </c>
      <c r="AW438" s="180" t="s">
        <v>34</v>
      </c>
      <c r="AX438" s="180" t="s">
        <v>72</v>
      </c>
      <c r="AY438" s="182" t="s">
        <v>138</v>
      </c>
    </row>
    <row r="439" spans="2:65" s="171" customFormat="1">
      <c r="B439" s="172"/>
      <c r="D439" s="155" t="s">
        <v>147</v>
      </c>
      <c r="E439" s="173"/>
      <c r="F439" s="174" t="s">
        <v>152</v>
      </c>
      <c r="H439" s="175">
        <v>19.841999999999999</v>
      </c>
      <c r="I439" s="176"/>
      <c r="L439" s="172"/>
      <c r="M439" s="177"/>
      <c r="N439" s="178"/>
      <c r="O439" s="178"/>
      <c r="P439" s="178"/>
      <c r="Q439" s="178"/>
      <c r="R439" s="178"/>
      <c r="S439" s="178"/>
      <c r="T439" s="179"/>
      <c r="AT439" s="173" t="s">
        <v>147</v>
      </c>
      <c r="AU439" s="173" t="s">
        <v>145</v>
      </c>
      <c r="AV439" s="171" t="s">
        <v>145</v>
      </c>
      <c r="AW439" s="171" t="s">
        <v>34</v>
      </c>
      <c r="AX439" s="171" t="s">
        <v>14</v>
      </c>
      <c r="AY439" s="173" t="s">
        <v>138</v>
      </c>
    </row>
    <row r="440" spans="2:65" s="16" customFormat="1" ht="72" customHeight="1">
      <c r="B440" s="139"/>
      <c r="C440" s="140" t="s">
        <v>373</v>
      </c>
      <c r="D440" s="140" t="s">
        <v>140</v>
      </c>
      <c r="E440" s="141" t="s">
        <v>497</v>
      </c>
      <c r="F440" s="142" t="s">
        <v>498</v>
      </c>
      <c r="G440" s="143" t="s">
        <v>159</v>
      </c>
      <c r="H440" s="144">
        <v>20.914000000000001</v>
      </c>
      <c r="I440" s="145">
        <v>385</v>
      </c>
      <c r="J440" s="146">
        <f>ROUND(I440*H440,2)</f>
        <v>8051.89</v>
      </c>
      <c r="K440" s="142"/>
      <c r="L440" s="17"/>
      <c r="M440" s="147"/>
      <c r="N440" s="148" t="s">
        <v>43</v>
      </c>
      <c r="O440" s="38"/>
      <c r="P440" s="149">
        <f>O440*H440</f>
        <v>0</v>
      </c>
      <c r="Q440" s="149">
        <v>0.1</v>
      </c>
      <c r="R440" s="149">
        <f>Q440*H440</f>
        <v>2.0914000000000001</v>
      </c>
      <c r="S440" s="149">
        <v>0</v>
      </c>
      <c r="T440" s="150">
        <f>S440*H440</f>
        <v>0</v>
      </c>
      <c r="AR440" s="151" t="s">
        <v>145</v>
      </c>
      <c r="AT440" s="151" t="s">
        <v>140</v>
      </c>
      <c r="AU440" s="151" t="s">
        <v>145</v>
      </c>
      <c r="AY440" s="2" t="s">
        <v>138</v>
      </c>
      <c r="BE440" s="152">
        <f>IF(N440="základní",J440,0)</f>
        <v>8051.89</v>
      </c>
      <c r="BF440" s="152">
        <f>IF(N440="snížená",J440,0)</f>
        <v>0</v>
      </c>
      <c r="BG440" s="152">
        <f>IF(N440="zákl. přenesená",J440,0)</f>
        <v>0</v>
      </c>
      <c r="BH440" s="152">
        <f>IF(N440="sníž. přenesená",J440,0)</f>
        <v>0</v>
      </c>
      <c r="BI440" s="152">
        <f>IF(N440="nulová",J440,0)</f>
        <v>0</v>
      </c>
      <c r="BJ440" s="2" t="s">
        <v>14</v>
      </c>
      <c r="BK440" s="152">
        <f>ROUND(I440*H440,2)</f>
        <v>8051.89</v>
      </c>
      <c r="BL440" s="2" t="s">
        <v>145</v>
      </c>
      <c r="BM440" s="151" t="s">
        <v>499</v>
      </c>
    </row>
    <row r="441" spans="2:65" s="153" customFormat="1">
      <c r="B441" s="154"/>
      <c r="D441" s="155" t="s">
        <v>147</v>
      </c>
      <c r="E441" s="156"/>
      <c r="F441" s="157" t="s">
        <v>432</v>
      </c>
      <c r="H441" s="156"/>
      <c r="I441" s="158"/>
      <c r="L441" s="154"/>
      <c r="M441" s="159"/>
      <c r="N441" s="160"/>
      <c r="O441" s="160"/>
      <c r="P441" s="160"/>
      <c r="Q441" s="160"/>
      <c r="R441" s="160"/>
      <c r="S441" s="160"/>
      <c r="T441" s="161"/>
      <c r="AT441" s="156" t="s">
        <v>147</v>
      </c>
      <c r="AU441" s="156" t="s">
        <v>145</v>
      </c>
      <c r="AV441" s="153" t="s">
        <v>14</v>
      </c>
      <c r="AW441" s="153" t="s">
        <v>34</v>
      </c>
      <c r="AX441" s="153" t="s">
        <v>72</v>
      </c>
      <c r="AY441" s="156" t="s">
        <v>138</v>
      </c>
    </row>
    <row r="442" spans="2:65" s="153" customFormat="1">
      <c r="B442" s="154"/>
      <c r="D442" s="155" t="s">
        <v>147</v>
      </c>
      <c r="E442" s="156"/>
      <c r="F442" s="157" t="s">
        <v>473</v>
      </c>
      <c r="H442" s="156"/>
      <c r="I442" s="158"/>
      <c r="L442" s="154"/>
      <c r="M442" s="159"/>
      <c r="N442" s="160"/>
      <c r="O442" s="160"/>
      <c r="P442" s="160"/>
      <c r="Q442" s="160"/>
      <c r="R442" s="160"/>
      <c r="S442" s="160"/>
      <c r="T442" s="161"/>
      <c r="AT442" s="156" t="s">
        <v>147</v>
      </c>
      <c r="AU442" s="156" t="s">
        <v>145</v>
      </c>
      <c r="AV442" s="153" t="s">
        <v>14</v>
      </c>
      <c r="AW442" s="153" t="s">
        <v>34</v>
      </c>
      <c r="AX442" s="153" t="s">
        <v>72</v>
      </c>
      <c r="AY442" s="156" t="s">
        <v>138</v>
      </c>
    </row>
    <row r="443" spans="2:65" s="162" customFormat="1">
      <c r="B443" s="163"/>
      <c r="D443" s="155" t="s">
        <v>147</v>
      </c>
      <c r="E443" s="164"/>
      <c r="F443" s="165" t="s">
        <v>474</v>
      </c>
      <c r="H443" s="166">
        <v>20.914000000000001</v>
      </c>
      <c r="I443" s="167"/>
      <c r="L443" s="163"/>
      <c r="M443" s="168"/>
      <c r="N443" s="169"/>
      <c r="O443" s="169"/>
      <c r="P443" s="169"/>
      <c r="Q443" s="169"/>
      <c r="R443" s="169"/>
      <c r="S443" s="169"/>
      <c r="T443" s="170"/>
      <c r="AT443" s="164" t="s">
        <v>147</v>
      </c>
      <c r="AU443" s="164" t="s">
        <v>145</v>
      </c>
      <c r="AV443" s="162" t="s">
        <v>79</v>
      </c>
      <c r="AW443" s="162" t="s">
        <v>34</v>
      </c>
      <c r="AX443" s="162" t="s">
        <v>72</v>
      </c>
      <c r="AY443" s="164" t="s">
        <v>138</v>
      </c>
    </row>
    <row r="444" spans="2:65" s="180" customFormat="1">
      <c r="B444" s="181"/>
      <c r="D444" s="155" t="s">
        <v>147</v>
      </c>
      <c r="E444" s="182"/>
      <c r="F444" s="183" t="s">
        <v>247</v>
      </c>
      <c r="H444" s="184">
        <v>20.914000000000001</v>
      </c>
      <c r="I444" s="185"/>
      <c r="L444" s="181"/>
      <c r="M444" s="186"/>
      <c r="N444" s="187"/>
      <c r="O444" s="187"/>
      <c r="P444" s="187"/>
      <c r="Q444" s="187"/>
      <c r="R444" s="187"/>
      <c r="S444" s="187"/>
      <c r="T444" s="188"/>
      <c r="AT444" s="182" t="s">
        <v>147</v>
      </c>
      <c r="AU444" s="182" t="s">
        <v>145</v>
      </c>
      <c r="AV444" s="180" t="s">
        <v>156</v>
      </c>
      <c r="AW444" s="180" t="s">
        <v>34</v>
      </c>
      <c r="AX444" s="180" t="s">
        <v>72</v>
      </c>
      <c r="AY444" s="182" t="s">
        <v>138</v>
      </c>
    </row>
    <row r="445" spans="2:65" s="171" customFormat="1">
      <c r="B445" s="172"/>
      <c r="D445" s="155" t="s">
        <v>147</v>
      </c>
      <c r="E445" s="173"/>
      <c r="F445" s="174" t="s">
        <v>152</v>
      </c>
      <c r="H445" s="175">
        <v>20.914000000000001</v>
      </c>
      <c r="I445" s="176"/>
      <c r="L445" s="172"/>
      <c r="M445" s="177"/>
      <c r="N445" s="178"/>
      <c r="O445" s="178"/>
      <c r="P445" s="178"/>
      <c r="Q445" s="178"/>
      <c r="R445" s="178"/>
      <c r="S445" s="178"/>
      <c r="T445" s="179"/>
      <c r="AT445" s="173" t="s">
        <v>147</v>
      </c>
      <c r="AU445" s="173" t="s">
        <v>145</v>
      </c>
      <c r="AV445" s="171" t="s">
        <v>145</v>
      </c>
      <c r="AW445" s="171" t="s">
        <v>34</v>
      </c>
      <c r="AX445" s="171" t="s">
        <v>14</v>
      </c>
      <c r="AY445" s="173" t="s">
        <v>138</v>
      </c>
    </row>
    <row r="446" spans="2:65" s="16" customFormat="1" ht="84" customHeight="1">
      <c r="B446" s="139"/>
      <c r="C446" s="140" t="s">
        <v>500</v>
      </c>
      <c r="D446" s="140" t="s">
        <v>140</v>
      </c>
      <c r="E446" s="141" t="s">
        <v>501</v>
      </c>
      <c r="F446" s="142" t="s">
        <v>502</v>
      </c>
      <c r="G446" s="143" t="s">
        <v>159</v>
      </c>
      <c r="H446" s="144">
        <v>19.841999999999999</v>
      </c>
      <c r="I446" s="145">
        <v>1250</v>
      </c>
      <c r="J446" s="146">
        <f>ROUND(I446*H446,2)</f>
        <v>24802.5</v>
      </c>
      <c r="K446" s="142"/>
      <c r="L446" s="17"/>
      <c r="M446" s="147"/>
      <c r="N446" s="148" t="s">
        <v>43</v>
      </c>
      <c r="O446" s="38"/>
      <c r="P446" s="149">
        <f>O446*H446</f>
        <v>0</v>
      </c>
      <c r="Q446" s="149">
        <v>0.1</v>
      </c>
      <c r="R446" s="149">
        <f>Q446*H446</f>
        <v>1.9842</v>
      </c>
      <c r="S446" s="149">
        <v>0</v>
      </c>
      <c r="T446" s="150">
        <f>S446*H446</f>
        <v>0</v>
      </c>
      <c r="AR446" s="151" t="s">
        <v>145</v>
      </c>
      <c r="AT446" s="151" t="s">
        <v>140</v>
      </c>
      <c r="AU446" s="151" t="s">
        <v>145</v>
      </c>
      <c r="AY446" s="2" t="s">
        <v>138</v>
      </c>
      <c r="BE446" s="152">
        <f>IF(N446="základní",J446,0)</f>
        <v>24802.5</v>
      </c>
      <c r="BF446" s="152">
        <f>IF(N446="snížená",J446,0)</f>
        <v>0</v>
      </c>
      <c r="BG446" s="152">
        <f>IF(N446="zákl. přenesená",J446,0)</f>
        <v>0</v>
      </c>
      <c r="BH446" s="152">
        <f>IF(N446="sníž. přenesená",J446,0)</f>
        <v>0</v>
      </c>
      <c r="BI446" s="152">
        <f>IF(N446="nulová",J446,0)</f>
        <v>0</v>
      </c>
      <c r="BJ446" s="2" t="s">
        <v>14</v>
      </c>
      <c r="BK446" s="152">
        <f>ROUND(I446*H446,2)</f>
        <v>24802.5</v>
      </c>
      <c r="BL446" s="2" t="s">
        <v>145</v>
      </c>
      <c r="BM446" s="151" t="s">
        <v>503</v>
      </c>
    </row>
    <row r="447" spans="2:65" s="153" customFormat="1">
      <c r="B447" s="154"/>
      <c r="D447" s="155" t="s">
        <v>147</v>
      </c>
      <c r="E447" s="156"/>
      <c r="F447" s="157" t="s">
        <v>440</v>
      </c>
      <c r="H447" s="156"/>
      <c r="I447" s="158"/>
      <c r="L447" s="154"/>
      <c r="M447" s="159"/>
      <c r="N447" s="160"/>
      <c r="O447" s="160"/>
      <c r="P447" s="160"/>
      <c r="Q447" s="160"/>
      <c r="R447" s="160"/>
      <c r="S447" s="160"/>
      <c r="T447" s="161"/>
      <c r="AT447" s="156" t="s">
        <v>147</v>
      </c>
      <c r="AU447" s="156" t="s">
        <v>145</v>
      </c>
      <c r="AV447" s="153" t="s">
        <v>14</v>
      </c>
      <c r="AW447" s="153" t="s">
        <v>34</v>
      </c>
      <c r="AX447" s="153" t="s">
        <v>72</v>
      </c>
      <c r="AY447" s="156" t="s">
        <v>138</v>
      </c>
    </row>
    <row r="448" spans="2:65" s="153" customFormat="1">
      <c r="B448" s="154"/>
      <c r="D448" s="155" t="s">
        <v>147</v>
      </c>
      <c r="E448" s="156"/>
      <c r="F448" s="157" t="s">
        <v>473</v>
      </c>
      <c r="H448" s="156"/>
      <c r="I448" s="158"/>
      <c r="L448" s="154"/>
      <c r="M448" s="159"/>
      <c r="N448" s="160"/>
      <c r="O448" s="160"/>
      <c r="P448" s="160"/>
      <c r="Q448" s="160"/>
      <c r="R448" s="160"/>
      <c r="S448" s="160"/>
      <c r="T448" s="161"/>
      <c r="AT448" s="156" t="s">
        <v>147</v>
      </c>
      <c r="AU448" s="156" t="s">
        <v>145</v>
      </c>
      <c r="AV448" s="153" t="s">
        <v>14</v>
      </c>
      <c r="AW448" s="153" t="s">
        <v>34</v>
      </c>
      <c r="AX448" s="153" t="s">
        <v>72</v>
      </c>
      <c r="AY448" s="156" t="s">
        <v>138</v>
      </c>
    </row>
    <row r="449" spans="2:65" s="162" customFormat="1">
      <c r="B449" s="163"/>
      <c r="D449" s="155" t="s">
        <v>147</v>
      </c>
      <c r="E449" s="164"/>
      <c r="F449" s="165" t="s">
        <v>479</v>
      </c>
      <c r="H449" s="166">
        <v>6</v>
      </c>
      <c r="I449" s="167"/>
      <c r="L449" s="163"/>
      <c r="M449" s="168"/>
      <c r="N449" s="169"/>
      <c r="O449" s="169"/>
      <c r="P449" s="169"/>
      <c r="Q449" s="169"/>
      <c r="R449" s="169"/>
      <c r="S449" s="169"/>
      <c r="T449" s="170"/>
      <c r="AT449" s="164" t="s">
        <v>147</v>
      </c>
      <c r="AU449" s="164" t="s">
        <v>145</v>
      </c>
      <c r="AV449" s="162" t="s">
        <v>79</v>
      </c>
      <c r="AW449" s="162" t="s">
        <v>34</v>
      </c>
      <c r="AX449" s="162" t="s">
        <v>72</v>
      </c>
      <c r="AY449" s="164" t="s">
        <v>138</v>
      </c>
    </row>
    <row r="450" spans="2:65" s="180" customFormat="1">
      <c r="B450" s="181"/>
      <c r="D450" s="155" t="s">
        <v>147</v>
      </c>
      <c r="E450" s="182"/>
      <c r="F450" s="183" t="s">
        <v>247</v>
      </c>
      <c r="H450" s="184">
        <v>6</v>
      </c>
      <c r="I450" s="185"/>
      <c r="L450" s="181"/>
      <c r="M450" s="186"/>
      <c r="N450" s="187"/>
      <c r="O450" s="187"/>
      <c r="P450" s="187"/>
      <c r="Q450" s="187"/>
      <c r="R450" s="187"/>
      <c r="S450" s="187"/>
      <c r="T450" s="188"/>
      <c r="AT450" s="182" t="s">
        <v>147</v>
      </c>
      <c r="AU450" s="182" t="s">
        <v>145</v>
      </c>
      <c r="AV450" s="180" t="s">
        <v>156</v>
      </c>
      <c r="AW450" s="180" t="s">
        <v>34</v>
      </c>
      <c r="AX450" s="180" t="s">
        <v>72</v>
      </c>
      <c r="AY450" s="182" t="s">
        <v>138</v>
      </c>
    </row>
    <row r="451" spans="2:65" s="153" customFormat="1">
      <c r="B451" s="154"/>
      <c r="D451" s="155" t="s">
        <v>147</v>
      </c>
      <c r="E451" s="156"/>
      <c r="F451" s="157" t="s">
        <v>325</v>
      </c>
      <c r="H451" s="156"/>
      <c r="I451" s="158"/>
      <c r="L451" s="154"/>
      <c r="M451" s="159"/>
      <c r="N451" s="160"/>
      <c r="O451" s="160"/>
      <c r="P451" s="160"/>
      <c r="Q451" s="160"/>
      <c r="R451" s="160"/>
      <c r="S451" s="160"/>
      <c r="T451" s="161"/>
      <c r="AT451" s="156" t="s">
        <v>147</v>
      </c>
      <c r="AU451" s="156" t="s">
        <v>145</v>
      </c>
      <c r="AV451" s="153" t="s">
        <v>14</v>
      </c>
      <c r="AW451" s="153" t="s">
        <v>34</v>
      </c>
      <c r="AX451" s="153" t="s">
        <v>72</v>
      </c>
      <c r="AY451" s="156" t="s">
        <v>138</v>
      </c>
    </row>
    <row r="452" spans="2:65" s="153" customFormat="1">
      <c r="B452" s="154"/>
      <c r="D452" s="155" t="s">
        <v>147</v>
      </c>
      <c r="E452" s="156"/>
      <c r="F452" s="157" t="s">
        <v>473</v>
      </c>
      <c r="H452" s="156"/>
      <c r="I452" s="158"/>
      <c r="L452" s="154"/>
      <c r="M452" s="159"/>
      <c r="N452" s="160"/>
      <c r="O452" s="160"/>
      <c r="P452" s="160"/>
      <c r="Q452" s="160"/>
      <c r="R452" s="160"/>
      <c r="S452" s="160"/>
      <c r="T452" s="161"/>
      <c r="AT452" s="156" t="s">
        <v>147</v>
      </c>
      <c r="AU452" s="156" t="s">
        <v>145</v>
      </c>
      <c r="AV452" s="153" t="s">
        <v>14</v>
      </c>
      <c r="AW452" s="153" t="s">
        <v>34</v>
      </c>
      <c r="AX452" s="153" t="s">
        <v>72</v>
      </c>
      <c r="AY452" s="156" t="s">
        <v>138</v>
      </c>
    </row>
    <row r="453" spans="2:65" s="162" customFormat="1">
      <c r="B453" s="163"/>
      <c r="D453" s="155" t="s">
        <v>147</v>
      </c>
      <c r="E453" s="164"/>
      <c r="F453" s="165" t="s">
        <v>480</v>
      </c>
      <c r="H453" s="166">
        <v>13.842000000000001</v>
      </c>
      <c r="I453" s="167"/>
      <c r="L453" s="163"/>
      <c r="M453" s="168"/>
      <c r="N453" s="169"/>
      <c r="O453" s="169"/>
      <c r="P453" s="169"/>
      <c r="Q453" s="169"/>
      <c r="R453" s="169"/>
      <c r="S453" s="169"/>
      <c r="T453" s="170"/>
      <c r="AT453" s="164" t="s">
        <v>147</v>
      </c>
      <c r="AU453" s="164" t="s">
        <v>145</v>
      </c>
      <c r="AV453" s="162" t="s">
        <v>79</v>
      </c>
      <c r="AW453" s="162" t="s">
        <v>34</v>
      </c>
      <c r="AX453" s="162" t="s">
        <v>72</v>
      </c>
      <c r="AY453" s="164" t="s">
        <v>138</v>
      </c>
    </row>
    <row r="454" spans="2:65" s="180" customFormat="1">
      <c r="B454" s="181"/>
      <c r="D454" s="155" t="s">
        <v>147</v>
      </c>
      <c r="E454" s="182"/>
      <c r="F454" s="183" t="s">
        <v>247</v>
      </c>
      <c r="H454" s="184">
        <v>13.842000000000001</v>
      </c>
      <c r="I454" s="185"/>
      <c r="L454" s="181"/>
      <c r="M454" s="186"/>
      <c r="N454" s="187"/>
      <c r="O454" s="187"/>
      <c r="P454" s="187"/>
      <c r="Q454" s="187"/>
      <c r="R454" s="187"/>
      <c r="S454" s="187"/>
      <c r="T454" s="188"/>
      <c r="AT454" s="182" t="s">
        <v>147</v>
      </c>
      <c r="AU454" s="182" t="s">
        <v>145</v>
      </c>
      <c r="AV454" s="180" t="s">
        <v>156</v>
      </c>
      <c r="AW454" s="180" t="s">
        <v>34</v>
      </c>
      <c r="AX454" s="180" t="s">
        <v>72</v>
      </c>
      <c r="AY454" s="182" t="s">
        <v>138</v>
      </c>
    </row>
    <row r="455" spans="2:65" s="171" customFormat="1">
      <c r="B455" s="172"/>
      <c r="D455" s="155" t="s">
        <v>147</v>
      </c>
      <c r="E455" s="173"/>
      <c r="F455" s="174" t="s">
        <v>152</v>
      </c>
      <c r="H455" s="175">
        <v>19.841999999999999</v>
      </c>
      <c r="I455" s="176"/>
      <c r="L455" s="172"/>
      <c r="M455" s="177"/>
      <c r="N455" s="178"/>
      <c r="O455" s="178"/>
      <c r="P455" s="178"/>
      <c r="Q455" s="178"/>
      <c r="R455" s="178"/>
      <c r="S455" s="178"/>
      <c r="T455" s="179"/>
      <c r="AT455" s="173" t="s">
        <v>147</v>
      </c>
      <c r="AU455" s="173" t="s">
        <v>145</v>
      </c>
      <c r="AV455" s="171" t="s">
        <v>145</v>
      </c>
      <c r="AW455" s="171" t="s">
        <v>34</v>
      </c>
      <c r="AX455" s="171" t="s">
        <v>14</v>
      </c>
      <c r="AY455" s="173" t="s">
        <v>138</v>
      </c>
    </row>
    <row r="456" spans="2:65" s="16" customFormat="1" ht="48" customHeight="1">
      <c r="B456" s="139"/>
      <c r="C456" s="140" t="s">
        <v>504</v>
      </c>
      <c r="D456" s="140" t="s">
        <v>140</v>
      </c>
      <c r="E456" s="141" t="s">
        <v>505</v>
      </c>
      <c r="F456" s="142" t="s">
        <v>506</v>
      </c>
      <c r="G456" s="143" t="s">
        <v>159</v>
      </c>
      <c r="H456" s="144">
        <v>20.914000000000001</v>
      </c>
      <c r="I456" s="145">
        <v>455</v>
      </c>
      <c r="J456" s="146">
        <f>ROUND(I456*H456,2)</f>
        <v>9515.8700000000008</v>
      </c>
      <c r="K456" s="142"/>
      <c r="L456" s="17"/>
      <c r="M456" s="147"/>
      <c r="N456" s="148" t="s">
        <v>43</v>
      </c>
      <c r="O456" s="38"/>
      <c r="P456" s="149">
        <f>O456*H456</f>
        <v>0</v>
      </c>
      <c r="Q456" s="149">
        <v>0</v>
      </c>
      <c r="R456" s="149">
        <f>Q456*H456</f>
        <v>0</v>
      </c>
      <c r="S456" s="149">
        <v>0</v>
      </c>
      <c r="T456" s="150">
        <f>S456*H456</f>
        <v>0</v>
      </c>
      <c r="AR456" s="151" t="s">
        <v>145</v>
      </c>
      <c r="AT456" s="151" t="s">
        <v>140</v>
      </c>
      <c r="AU456" s="151" t="s">
        <v>145</v>
      </c>
      <c r="AY456" s="2" t="s">
        <v>138</v>
      </c>
      <c r="BE456" s="152">
        <f>IF(N456="základní",J456,0)</f>
        <v>9515.8700000000008</v>
      </c>
      <c r="BF456" s="152">
        <f>IF(N456="snížená",J456,0)</f>
        <v>0</v>
      </c>
      <c r="BG456" s="152">
        <f>IF(N456="zákl. přenesená",J456,0)</f>
        <v>0</v>
      </c>
      <c r="BH456" s="152">
        <f>IF(N456="sníž. přenesená",J456,0)</f>
        <v>0</v>
      </c>
      <c r="BI456" s="152">
        <f>IF(N456="nulová",J456,0)</f>
        <v>0</v>
      </c>
      <c r="BJ456" s="2" t="s">
        <v>14</v>
      </c>
      <c r="BK456" s="152">
        <f>ROUND(I456*H456,2)</f>
        <v>9515.8700000000008</v>
      </c>
      <c r="BL456" s="2" t="s">
        <v>145</v>
      </c>
      <c r="BM456" s="151" t="s">
        <v>507</v>
      </c>
    </row>
    <row r="457" spans="2:65" s="153" customFormat="1">
      <c r="B457" s="154"/>
      <c r="D457" s="155" t="s">
        <v>147</v>
      </c>
      <c r="E457" s="156"/>
      <c r="F457" s="157" t="s">
        <v>432</v>
      </c>
      <c r="H457" s="156"/>
      <c r="I457" s="158"/>
      <c r="L457" s="154"/>
      <c r="M457" s="159"/>
      <c r="N457" s="160"/>
      <c r="O457" s="160"/>
      <c r="P457" s="160"/>
      <c r="Q457" s="160"/>
      <c r="R457" s="160"/>
      <c r="S457" s="160"/>
      <c r="T457" s="161"/>
      <c r="AT457" s="156" t="s">
        <v>147</v>
      </c>
      <c r="AU457" s="156" t="s">
        <v>145</v>
      </c>
      <c r="AV457" s="153" t="s">
        <v>14</v>
      </c>
      <c r="AW457" s="153" t="s">
        <v>34</v>
      </c>
      <c r="AX457" s="153" t="s">
        <v>72</v>
      </c>
      <c r="AY457" s="156" t="s">
        <v>138</v>
      </c>
    </row>
    <row r="458" spans="2:65" s="153" customFormat="1">
      <c r="B458" s="154"/>
      <c r="D458" s="155" t="s">
        <v>147</v>
      </c>
      <c r="E458" s="156"/>
      <c r="F458" s="157" t="s">
        <v>473</v>
      </c>
      <c r="H458" s="156"/>
      <c r="I458" s="158"/>
      <c r="L458" s="154"/>
      <c r="M458" s="159"/>
      <c r="N458" s="160"/>
      <c r="O458" s="160"/>
      <c r="P458" s="160"/>
      <c r="Q458" s="160"/>
      <c r="R458" s="160"/>
      <c r="S458" s="160"/>
      <c r="T458" s="161"/>
      <c r="AT458" s="156" t="s">
        <v>147</v>
      </c>
      <c r="AU458" s="156" t="s">
        <v>145</v>
      </c>
      <c r="AV458" s="153" t="s">
        <v>14</v>
      </c>
      <c r="AW458" s="153" t="s">
        <v>34</v>
      </c>
      <c r="AX458" s="153" t="s">
        <v>72</v>
      </c>
      <c r="AY458" s="156" t="s">
        <v>138</v>
      </c>
    </row>
    <row r="459" spans="2:65" s="162" customFormat="1">
      <c r="B459" s="163"/>
      <c r="D459" s="155" t="s">
        <v>147</v>
      </c>
      <c r="E459" s="164"/>
      <c r="F459" s="165" t="s">
        <v>474</v>
      </c>
      <c r="H459" s="166">
        <v>20.914000000000001</v>
      </c>
      <c r="I459" s="167"/>
      <c r="L459" s="163"/>
      <c r="M459" s="168"/>
      <c r="N459" s="169"/>
      <c r="O459" s="169"/>
      <c r="P459" s="169"/>
      <c r="Q459" s="169"/>
      <c r="R459" s="169"/>
      <c r="S459" s="169"/>
      <c r="T459" s="170"/>
      <c r="AT459" s="164" t="s">
        <v>147</v>
      </c>
      <c r="AU459" s="164" t="s">
        <v>145</v>
      </c>
      <c r="AV459" s="162" t="s">
        <v>79</v>
      </c>
      <c r="AW459" s="162" t="s">
        <v>34</v>
      </c>
      <c r="AX459" s="162" t="s">
        <v>72</v>
      </c>
      <c r="AY459" s="164" t="s">
        <v>138</v>
      </c>
    </row>
    <row r="460" spans="2:65" s="180" customFormat="1">
      <c r="B460" s="181"/>
      <c r="D460" s="155" t="s">
        <v>147</v>
      </c>
      <c r="E460" s="182"/>
      <c r="F460" s="183" t="s">
        <v>247</v>
      </c>
      <c r="H460" s="184">
        <v>20.914000000000001</v>
      </c>
      <c r="I460" s="185"/>
      <c r="L460" s="181"/>
      <c r="M460" s="186"/>
      <c r="N460" s="187"/>
      <c r="O460" s="187"/>
      <c r="P460" s="187"/>
      <c r="Q460" s="187"/>
      <c r="R460" s="187"/>
      <c r="S460" s="187"/>
      <c r="T460" s="188"/>
      <c r="AT460" s="182" t="s">
        <v>147</v>
      </c>
      <c r="AU460" s="182" t="s">
        <v>145</v>
      </c>
      <c r="AV460" s="180" t="s">
        <v>156</v>
      </c>
      <c r="AW460" s="180" t="s">
        <v>34</v>
      </c>
      <c r="AX460" s="180" t="s">
        <v>72</v>
      </c>
      <c r="AY460" s="182" t="s">
        <v>138</v>
      </c>
    </row>
    <row r="461" spans="2:65" s="171" customFormat="1">
      <c r="B461" s="172"/>
      <c r="D461" s="155" t="s">
        <v>147</v>
      </c>
      <c r="E461" s="173"/>
      <c r="F461" s="174" t="s">
        <v>152</v>
      </c>
      <c r="H461" s="175">
        <v>20.914000000000001</v>
      </c>
      <c r="I461" s="176"/>
      <c r="L461" s="172"/>
      <c r="M461" s="177"/>
      <c r="N461" s="178"/>
      <c r="O461" s="178"/>
      <c r="P461" s="178"/>
      <c r="Q461" s="178"/>
      <c r="R461" s="178"/>
      <c r="S461" s="178"/>
      <c r="T461" s="179"/>
      <c r="AT461" s="173" t="s">
        <v>147</v>
      </c>
      <c r="AU461" s="173" t="s">
        <v>145</v>
      </c>
      <c r="AV461" s="171" t="s">
        <v>145</v>
      </c>
      <c r="AW461" s="171" t="s">
        <v>34</v>
      </c>
      <c r="AX461" s="171" t="s">
        <v>14</v>
      </c>
      <c r="AY461" s="173" t="s">
        <v>138</v>
      </c>
    </row>
    <row r="462" spans="2:65" s="16" customFormat="1" ht="60" customHeight="1">
      <c r="B462" s="139"/>
      <c r="C462" s="140" t="s">
        <v>508</v>
      </c>
      <c r="D462" s="140" t="s">
        <v>140</v>
      </c>
      <c r="E462" s="141" t="s">
        <v>509</v>
      </c>
      <c r="F462" s="142" t="s">
        <v>510</v>
      </c>
      <c r="G462" s="143" t="s">
        <v>159</v>
      </c>
      <c r="H462" s="144">
        <v>19.841999999999999</v>
      </c>
      <c r="I462" s="145">
        <v>325</v>
      </c>
      <c r="J462" s="146">
        <f>ROUND(I462*H462,2)</f>
        <v>6448.65</v>
      </c>
      <c r="K462" s="142"/>
      <c r="L462" s="17"/>
      <c r="M462" s="147"/>
      <c r="N462" s="148" t="s">
        <v>43</v>
      </c>
      <c r="O462" s="38"/>
      <c r="P462" s="149">
        <f>O462*H462</f>
        <v>0</v>
      </c>
      <c r="Q462" s="149">
        <v>0</v>
      </c>
      <c r="R462" s="149">
        <f>Q462*H462</f>
        <v>0</v>
      </c>
      <c r="S462" s="149">
        <v>0</v>
      </c>
      <c r="T462" s="150">
        <f>S462*H462</f>
        <v>0</v>
      </c>
      <c r="AR462" s="151" t="s">
        <v>145</v>
      </c>
      <c r="AT462" s="151" t="s">
        <v>140</v>
      </c>
      <c r="AU462" s="151" t="s">
        <v>145</v>
      </c>
      <c r="AY462" s="2" t="s">
        <v>138</v>
      </c>
      <c r="BE462" s="152">
        <f>IF(N462="základní",J462,0)</f>
        <v>6448.65</v>
      </c>
      <c r="BF462" s="152">
        <f>IF(N462="snížená",J462,0)</f>
        <v>0</v>
      </c>
      <c r="BG462" s="152">
        <f>IF(N462="zákl. přenesená",J462,0)</f>
        <v>0</v>
      </c>
      <c r="BH462" s="152">
        <f>IF(N462="sníž. přenesená",J462,0)</f>
        <v>0</v>
      </c>
      <c r="BI462" s="152">
        <f>IF(N462="nulová",J462,0)</f>
        <v>0</v>
      </c>
      <c r="BJ462" s="2" t="s">
        <v>14</v>
      </c>
      <c r="BK462" s="152">
        <f>ROUND(I462*H462,2)</f>
        <v>6448.65</v>
      </c>
      <c r="BL462" s="2" t="s">
        <v>145</v>
      </c>
      <c r="BM462" s="151" t="s">
        <v>511</v>
      </c>
    </row>
    <row r="463" spans="2:65" s="153" customFormat="1">
      <c r="B463" s="154"/>
      <c r="D463" s="155" t="s">
        <v>147</v>
      </c>
      <c r="E463" s="156"/>
      <c r="F463" s="157" t="s">
        <v>440</v>
      </c>
      <c r="H463" s="156"/>
      <c r="I463" s="158"/>
      <c r="L463" s="154"/>
      <c r="M463" s="159"/>
      <c r="N463" s="160"/>
      <c r="O463" s="160"/>
      <c r="P463" s="160"/>
      <c r="Q463" s="160"/>
      <c r="R463" s="160"/>
      <c r="S463" s="160"/>
      <c r="T463" s="161"/>
      <c r="AT463" s="156" t="s">
        <v>147</v>
      </c>
      <c r="AU463" s="156" t="s">
        <v>145</v>
      </c>
      <c r="AV463" s="153" t="s">
        <v>14</v>
      </c>
      <c r="AW463" s="153" t="s">
        <v>34</v>
      </c>
      <c r="AX463" s="153" t="s">
        <v>72</v>
      </c>
      <c r="AY463" s="156" t="s">
        <v>138</v>
      </c>
    </row>
    <row r="464" spans="2:65" s="153" customFormat="1">
      <c r="B464" s="154"/>
      <c r="D464" s="155" t="s">
        <v>147</v>
      </c>
      <c r="E464" s="156"/>
      <c r="F464" s="157" t="s">
        <v>473</v>
      </c>
      <c r="H464" s="156"/>
      <c r="I464" s="158"/>
      <c r="L464" s="154"/>
      <c r="M464" s="159"/>
      <c r="N464" s="160"/>
      <c r="O464" s="160"/>
      <c r="P464" s="160"/>
      <c r="Q464" s="160"/>
      <c r="R464" s="160"/>
      <c r="S464" s="160"/>
      <c r="T464" s="161"/>
      <c r="AT464" s="156" t="s">
        <v>147</v>
      </c>
      <c r="AU464" s="156" t="s">
        <v>145</v>
      </c>
      <c r="AV464" s="153" t="s">
        <v>14</v>
      </c>
      <c r="AW464" s="153" t="s">
        <v>34</v>
      </c>
      <c r="AX464" s="153" t="s">
        <v>72</v>
      </c>
      <c r="AY464" s="156" t="s">
        <v>138</v>
      </c>
    </row>
    <row r="465" spans="2:65" s="162" customFormat="1">
      <c r="B465" s="163"/>
      <c r="D465" s="155" t="s">
        <v>147</v>
      </c>
      <c r="E465" s="164"/>
      <c r="F465" s="165" t="s">
        <v>479</v>
      </c>
      <c r="H465" s="166">
        <v>6</v>
      </c>
      <c r="I465" s="167"/>
      <c r="L465" s="163"/>
      <c r="M465" s="168"/>
      <c r="N465" s="169"/>
      <c r="O465" s="169"/>
      <c r="P465" s="169"/>
      <c r="Q465" s="169"/>
      <c r="R465" s="169"/>
      <c r="S465" s="169"/>
      <c r="T465" s="170"/>
      <c r="AT465" s="164" t="s">
        <v>147</v>
      </c>
      <c r="AU465" s="164" t="s">
        <v>145</v>
      </c>
      <c r="AV465" s="162" t="s">
        <v>79</v>
      </c>
      <c r="AW465" s="162" t="s">
        <v>34</v>
      </c>
      <c r="AX465" s="162" t="s">
        <v>72</v>
      </c>
      <c r="AY465" s="164" t="s">
        <v>138</v>
      </c>
    </row>
    <row r="466" spans="2:65" s="180" customFormat="1">
      <c r="B466" s="181"/>
      <c r="D466" s="155" t="s">
        <v>147</v>
      </c>
      <c r="E466" s="182"/>
      <c r="F466" s="183" t="s">
        <v>247</v>
      </c>
      <c r="H466" s="184">
        <v>6</v>
      </c>
      <c r="I466" s="185"/>
      <c r="L466" s="181"/>
      <c r="M466" s="186"/>
      <c r="N466" s="187"/>
      <c r="O466" s="187"/>
      <c r="P466" s="187"/>
      <c r="Q466" s="187"/>
      <c r="R466" s="187"/>
      <c r="S466" s="187"/>
      <c r="T466" s="188"/>
      <c r="AT466" s="182" t="s">
        <v>147</v>
      </c>
      <c r="AU466" s="182" t="s">
        <v>145</v>
      </c>
      <c r="AV466" s="180" t="s">
        <v>156</v>
      </c>
      <c r="AW466" s="180" t="s">
        <v>34</v>
      </c>
      <c r="AX466" s="180" t="s">
        <v>72</v>
      </c>
      <c r="AY466" s="182" t="s">
        <v>138</v>
      </c>
    </row>
    <row r="467" spans="2:65" s="153" customFormat="1">
      <c r="B467" s="154"/>
      <c r="D467" s="155" t="s">
        <v>147</v>
      </c>
      <c r="E467" s="156"/>
      <c r="F467" s="157" t="s">
        <v>325</v>
      </c>
      <c r="H467" s="156"/>
      <c r="I467" s="158"/>
      <c r="L467" s="154"/>
      <c r="M467" s="159"/>
      <c r="N467" s="160"/>
      <c r="O467" s="160"/>
      <c r="P467" s="160"/>
      <c r="Q467" s="160"/>
      <c r="R467" s="160"/>
      <c r="S467" s="160"/>
      <c r="T467" s="161"/>
      <c r="AT467" s="156" t="s">
        <v>147</v>
      </c>
      <c r="AU467" s="156" t="s">
        <v>145</v>
      </c>
      <c r="AV467" s="153" t="s">
        <v>14</v>
      </c>
      <c r="AW467" s="153" t="s">
        <v>34</v>
      </c>
      <c r="AX467" s="153" t="s">
        <v>72</v>
      </c>
      <c r="AY467" s="156" t="s">
        <v>138</v>
      </c>
    </row>
    <row r="468" spans="2:65" s="153" customFormat="1">
      <c r="B468" s="154"/>
      <c r="D468" s="155" t="s">
        <v>147</v>
      </c>
      <c r="E468" s="156"/>
      <c r="F468" s="157" t="s">
        <v>473</v>
      </c>
      <c r="H468" s="156"/>
      <c r="I468" s="158"/>
      <c r="L468" s="154"/>
      <c r="M468" s="159"/>
      <c r="N468" s="160"/>
      <c r="O468" s="160"/>
      <c r="P468" s="160"/>
      <c r="Q468" s="160"/>
      <c r="R468" s="160"/>
      <c r="S468" s="160"/>
      <c r="T468" s="161"/>
      <c r="AT468" s="156" t="s">
        <v>147</v>
      </c>
      <c r="AU468" s="156" t="s">
        <v>145</v>
      </c>
      <c r="AV468" s="153" t="s">
        <v>14</v>
      </c>
      <c r="AW468" s="153" t="s">
        <v>34</v>
      </c>
      <c r="AX468" s="153" t="s">
        <v>72</v>
      </c>
      <c r="AY468" s="156" t="s">
        <v>138</v>
      </c>
    </row>
    <row r="469" spans="2:65" s="162" customFormat="1">
      <c r="B469" s="163"/>
      <c r="D469" s="155" t="s">
        <v>147</v>
      </c>
      <c r="E469" s="164"/>
      <c r="F469" s="165" t="s">
        <v>480</v>
      </c>
      <c r="H469" s="166">
        <v>13.842000000000001</v>
      </c>
      <c r="I469" s="167"/>
      <c r="L469" s="163"/>
      <c r="M469" s="168"/>
      <c r="N469" s="169"/>
      <c r="O469" s="169"/>
      <c r="P469" s="169"/>
      <c r="Q469" s="169"/>
      <c r="R469" s="169"/>
      <c r="S469" s="169"/>
      <c r="T469" s="170"/>
      <c r="AT469" s="164" t="s">
        <v>147</v>
      </c>
      <c r="AU469" s="164" t="s">
        <v>145</v>
      </c>
      <c r="AV469" s="162" t="s">
        <v>79</v>
      </c>
      <c r="AW469" s="162" t="s">
        <v>34</v>
      </c>
      <c r="AX469" s="162" t="s">
        <v>72</v>
      </c>
      <c r="AY469" s="164" t="s">
        <v>138</v>
      </c>
    </row>
    <row r="470" spans="2:65" s="180" customFormat="1">
      <c r="B470" s="181"/>
      <c r="D470" s="155" t="s">
        <v>147</v>
      </c>
      <c r="E470" s="182"/>
      <c r="F470" s="183" t="s">
        <v>247</v>
      </c>
      <c r="H470" s="184">
        <v>13.842000000000001</v>
      </c>
      <c r="I470" s="185"/>
      <c r="L470" s="181"/>
      <c r="M470" s="186"/>
      <c r="N470" s="187"/>
      <c r="O470" s="187"/>
      <c r="P470" s="187"/>
      <c r="Q470" s="187"/>
      <c r="R470" s="187"/>
      <c r="S470" s="187"/>
      <c r="T470" s="188"/>
      <c r="AT470" s="182" t="s">
        <v>147</v>
      </c>
      <c r="AU470" s="182" t="s">
        <v>145</v>
      </c>
      <c r="AV470" s="180" t="s">
        <v>156</v>
      </c>
      <c r="AW470" s="180" t="s">
        <v>34</v>
      </c>
      <c r="AX470" s="180" t="s">
        <v>72</v>
      </c>
      <c r="AY470" s="182" t="s">
        <v>138</v>
      </c>
    </row>
    <row r="471" spans="2:65" s="171" customFormat="1">
      <c r="B471" s="172"/>
      <c r="D471" s="155" t="s">
        <v>147</v>
      </c>
      <c r="E471" s="173"/>
      <c r="F471" s="174" t="s">
        <v>152</v>
      </c>
      <c r="H471" s="175">
        <v>19.841999999999999</v>
      </c>
      <c r="I471" s="176"/>
      <c r="L471" s="172"/>
      <c r="M471" s="177"/>
      <c r="N471" s="178"/>
      <c r="O471" s="178"/>
      <c r="P471" s="178"/>
      <c r="Q471" s="178"/>
      <c r="R471" s="178"/>
      <c r="S471" s="178"/>
      <c r="T471" s="179"/>
      <c r="AT471" s="173" t="s">
        <v>147</v>
      </c>
      <c r="AU471" s="173" t="s">
        <v>145</v>
      </c>
      <c r="AV471" s="171" t="s">
        <v>145</v>
      </c>
      <c r="AW471" s="171" t="s">
        <v>34</v>
      </c>
      <c r="AX471" s="171" t="s">
        <v>14</v>
      </c>
      <c r="AY471" s="173" t="s">
        <v>138</v>
      </c>
    </row>
    <row r="472" spans="2:65" s="16" customFormat="1" ht="24" customHeight="1">
      <c r="B472" s="139"/>
      <c r="C472" s="140" t="s">
        <v>512</v>
      </c>
      <c r="D472" s="140" t="s">
        <v>140</v>
      </c>
      <c r="E472" s="141" t="s">
        <v>416</v>
      </c>
      <c r="F472" s="142" t="s">
        <v>417</v>
      </c>
      <c r="G472" s="143" t="s">
        <v>159</v>
      </c>
      <c r="H472" s="144">
        <v>35.1</v>
      </c>
      <c r="I472" s="145">
        <v>125</v>
      </c>
      <c r="J472" s="146">
        <f>ROUND(I472*H472,2)</f>
        <v>4387.5</v>
      </c>
      <c r="K472" s="142" t="s">
        <v>144</v>
      </c>
      <c r="L472" s="17"/>
      <c r="M472" s="147"/>
      <c r="N472" s="148" t="s">
        <v>43</v>
      </c>
      <c r="O472" s="38"/>
      <c r="P472" s="149">
        <f>O472*H472</f>
        <v>0</v>
      </c>
      <c r="Q472" s="149">
        <v>0</v>
      </c>
      <c r="R472" s="149">
        <f>Q472*H472</f>
        <v>0</v>
      </c>
      <c r="S472" s="149">
        <v>0</v>
      </c>
      <c r="T472" s="150">
        <f>S472*H472</f>
        <v>0</v>
      </c>
      <c r="AR472" s="151" t="s">
        <v>145</v>
      </c>
      <c r="AT472" s="151" t="s">
        <v>140</v>
      </c>
      <c r="AU472" s="151" t="s">
        <v>145</v>
      </c>
      <c r="AY472" s="2" t="s">
        <v>138</v>
      </c>
      <c r="BE472" s="152">
        <f>IF(N472="základní",J472,0)</f>
        <v>4387.5</v>
      </c>
      <c r="BF472" s="152">
        <f>IF(N472="snížená",J472,0)</f>
        <v>0</v>
      </c>
      <c r="BG472" s="152">
        <f>IF(N472="zákl. přenesená",J472,0)</f>
        <v>0</v>
      </c>
      <c r="BH472" s="152">
        <f>IF(N472="sníž. přenesená",J472,0)</f>
        <v>0</v>
      </c>
      <c r="BI472" s="152">
        <f>IF(N472="nulová",J472,0)</f>
        <v>0</v>
      </c>
      <c r="BJ472" s="2" t="s">
        <v>14</v>
      </c>
      <c r="BK472" s="152">
        <f>ROUND(I472*H472,2)</f>
        <v>4387.5</v>
      </c>
      <c r="BL472" s="2" t="s">
        <v>145</v>
      </c>
      <c r="BM472" s="151" t="s">
        <v>513</v>
      </c>
    </row>
    <row r="473" spans="2:65" s="153" customFormat="1">
      <c r="B473" s="154"/>
      <c r="D473" s="155" t="s">
        <v>147</v>
      </c>
      <c r="E473" s="156"/>
      <c r="F473" s="157" t="s">
        <v>514</v>
      </c>
      <c r="H473" s="156"/>
      <c r="I473" s="158"/>
      <c r="L473" s="154"/>
      <c r="M473" s="159"/>
      <c r="N473" s="160"/>
      <c r="O473" s="160"/>
      <c r="P473" s="160"/>
      <c r="Q473" s="160"/>
      <c r="R473" s="160"/>
      <c r="S473" s="160"/>
      <c r="T473" s="161"/>
      <c r="AT473" s="156" t="s">
        <v>147</v>
      </c>
      <c r="AU473" s="156" t="s">
        <v>145</v>
      </c>
      <c r="AV473" s="153" t="s">
        <v>14</v>
      </c>
      <c r="AW473" s="153" t="s">
        <v>34</v>
      </c>
      <c r="AX473" s="153" t="s">
        <v>72</v>
      </c>
      <c r="AY473" s="156" t="s">
        <v>138</v>
      </c>
    </row>
    <row r="474" spans="2:65" s="162" customFormat="1">
      <c r="B474" s="163"/>
      <c r="D474" s="155" t="s">
        <v>147</v>
      </c>
      <c r="E474" s="164"/>
      <c r="F474" s="165" t="s">
        <v>515</v>
      </c>
      <c r="H474" s="166">
        <v>35.1</v>
      </c>
      <c r="I474" s="167"/>
      <c r="L474" s="163"/>
      <c r="M474" s="168"/>
      <c r="N474" s="169"/>
      <c r="O474" s="169"/>
      <c r="P474" s="169"/>
      <c r="Q474" s="169"/>
      <c r="R474" s="169"/>
      <c r="S474" s="169"/>
      <c r="T474" s="170"/>
      <c r="AT474" s="164" t="s">
        <v>147</v>
      </c>
      <c r="AU474" s="164" t="s">
        <v>145</v>
      </c>
      <c r="AV474" s="162" t="s">
        <v>79</v>
      </c>
      <c r="AW474" s="162" t="s">
        <v>34</v>
      </c>
      <c r="AX474" s="162" t="s">
        <v>72</v>
      </c>
      <c r="AY474" s="164" t="s">
        <v>138</v>
      </c>
    </row>
    <row r="475" spans="2:65" s="171" customFormat="1">
      <c r="B475" s="172"/>
      <c r="D475" s="155" t="s">
        <v>147</v>
      </c>
      <c r="E475" s="173"/>
      <c r="F475" s="174" t="s">
        <v>152</v>
      </c>
      <c r="H475" s="175">
        <v>35.1</v>
      </c>
      <c r="I475" s="176"/>
      <c r="L475" s="172"/>
      <c r="M475" s="177"/>
      <c r="N475" s="178"/>
      <c r="O475" s="178"/>
      <c r="P475" s="178"/>
      <c r="Q475" s="178"/>
      <c r="R475" s="178"/>
      <c r="S475" s="178"/>
      <c r="T475" s="179"/>
      <c r="AT475" s="173" t="s">
        <v>147</v>
      </c>
      <c r="AU475" s="173" t="s">
        <v>145</v>
      </c>
      <c r="AV475" s="171" t="s">
        <v>145</v>
      </c>
      <c r="AW475" s="171" t="s">
        <v>34</v>
      </c>
      <c r="AX475" s="171" t="s">
        <v>14</v>
      </c>
      <c r="AY475" s="173" t="s">
        <v>138</v>
      </c>
    </row>
    <row r="476" spans="2:65" s="16" customFormat="1" ht="36" customHeight="1">
      <c r="B476" s="139"/>
      <c r="C476" s="140" t="s">
        <v>516</v>
      </c>
      <c r="D476" s="140" t="s">
        <v>140</v>
      </c>
      <c r="E476" s="141" t="s">
        <v>422</v>
      </c>
      <c r="F476" s="142" t="s">
        <v>423</v>
      </c>
      <c r="G476" s="143" t="s">
        <v>159</v>
      </c>
      <c r="H476" s="144">
        <v>10</v>
      </c>
      <c r="I476" s="145">
        <v>130</v>
      </c>
      <c r="J476" s="146">
        <f>ROUND(I476*H476,2)</f>
        <v>1300</v>
      </c>
      <c r="K476" s="142" t="s">
        <v>144</v>
      </c>
      <c r="L476" s="17"/>
      <c r="M476" s="147"/>
      <c r="N476" s="148" t="s">
        <v>43</v>
      </c>
      <c r="O476" s="38"/>
      <c r="P476" s="149">
        <f>O476*H476</f>
        <v>0</v>
      </c>
      <c r="Q476" s="149">
        <v>0</v>
      </c>
      <c r="R476" s="149">
        <f>Q476*H476</f>
        <v>0</v>
      </c>
      <c r="S476" s="149">
        <v>0</v>
      </c>
      <c r="T476" s="150">
        <f>S476*H476</f>
        <v>0</v>
      </c>
      <c r="AR476" s="151" t="s">
        <v>145</v>
      </c>
      <c r="AT476" s="151" t="s">
        <v>140</v>
      </c>
      <c r="AU476" s="151" t="s">
        <v>145</v>
      </c>
      <c r="AY476" s="2" t="s">
        <v>138</v>
      </c>
      <c r="BE476" s="152">
        <f>IF(N476="základní",J476,0)</f>
        <v>1300</v>
      </c>
      <c r="BF476" s="152">
        <f>IF(N476="snížená",J476,0)</f>
        <v>0</v>
      </c>
      <c r="BG476" s="152">
        <f>IF(N476="zákl. přenesená",J476,0)</f>
        <v>0</v>
      </c>
      <c r="BH476" s="152">
        <f>IF(N476="sníž. přenesená",J476,0)</f>
        <v>0</v>
      </c>
      <c r="BI476" s="152">
        <f>IF(N476="nulová",J476,0)</f>
        <v>0</v>
      </c>
      <c r="BJ476" s="2" t="s">
        <v>14</v>
      </c>
      <c r="BK476" s="152">
        <f>ROUND(I476*H476,2)</f>
        <v>1300</v>
      </c>
      <c r="BL476" s="2" t="s">
        <v>145</v>
      </c>
      <c r="BM476" s="151" t="s">
        <v>517</v>
      </c>
    </row>
    <row r="477" spans="2:65" s="153" customFormat="1">
      <c r="B477" s="154"/>
      <c r="D477" s="155" t="s">
        <v>147</v>
      </c>
      <c r="E477" s="156"/>
      <c r="F477" s="157" t="s">
        <v>397</v>
      </c>
      <c r="H477" s="156"/>
      <c r="I477" s="158"/>
      <c r="L477" s="154"/>
      <c r="M477" s="159"/>
      <c r="N477" s="160"/>
      <c r="O477" s="160"/>
      <c r="P477" s="160"/>
      <c r="Q477" s="160"/>
      <c r="R477" s="160"/>
      <c r="S477" s="160"/>
      <c r="T477" s="161"/>
      <c r="AT477" s="156" t="s">
        <v>147</v>
      </c>
      <c r="AU477" s="156" t="s">
        <v>145</v>
      </c>
      <c r="AV477" s="153" t="s">
        <v>14</v>
      </c>
      <c r="AW477" s="153" t="s">
        <v>34</v>
      </c>
      <c r="AX477" s="153" t="s">
        <v>72</v>
      </c>
      <c r="AY477" s="156" t="s">
        <v>138</v>
      </c>
    </row>
    <row r="478" spans="2:65" s="162" customFormat="1">
      <c r="B478" s="163"/>
      <c r="D478" s="155" t="s">
        <v>147</v>
      </c>
      <c r="E478" s="164"/>
      <c r="F478" s="165" t="s">
        <v>425</v>
      </c>
      <c r="H478" s="166">
        <v>10</v>
      </c>
      <c r="I478" s="167"/>
      <c r="L478" s="163"/>
      <c r="M478" s="168"/>
      <c r="N478" s="169"/>
      <c r="O478" s="169"/>
      <c r="P478" s="169"/>
      <c r="Q478" s="169"/>
      <c r="R478" s="169"/>
      <c r="S478" s="169"/>
      <c r="T478" s="170"/>
      <c r="AT478" s="164" t="s">
        <v>147</v>
      </c>
      <c r="AU478" s="164" t="s">
        <v>145</v>
      </c>
      <c r="AV478" s="162" t="s">
        <v>79</v>
      </c>
      <c r="AW478" s="162" t="s">
        <v>34</v>
      </c>
      <c r="AX478" s="162" t="s">
        <v>14</v>
      </c>
      <c r="AY478" s="164" t="s">
        <v>138</v>
      </c>
    </row>
    <row r="479" spans="2:65" s="16" customFormat="1" ht="16.5" customHeight="1">
      <c r="B479" s="139"/>
      <c r="C479" s="140" t="s">
        <v>518</v>
      </c>
      <c r="D479" s="140" t="s">
        <v>140</v>
      </c>
      <c r="E479" s="141" t="s">
        <v>519</v>
      </c>
      <c r="F479" s="142" t="s">
        <v>520</v>
      </c>
      <c r="G479" s="143" t="s">
        <v>159</v>
      </c>
      <c r="H479" s="144">
        <v>1.44</v>
      </c>
      <c r="I479" s="145">
        <v>225</v>
      </c>
      <c r="J479" s="146">
        <f>ROUND(I479*H479,2)</f>
        <v>324</v>
      </c>
      <c r="K479" s="142"/>
      <c r="L479" s="17"/>
      <c r="M479" s="147"/>
      <c r="N479" s="148" t="s">
        <v>43</v>
      </c>
      <c r="O479" s="38"/>
      <c r="P479" s="149">
        <f>O479*H479</f>
        <v>0</v>
      </c>
      <c r="Q479" s="149">
        <v>0</v>
      </c>
      <c r="R479" s="149">
        <f>Q479*H479</f>
        <v>0</v>
      </c>
      <c r="S479" s="149">
        <v>0</v>
      </c>
      <c r="T479" s="150">
        <f>S479*H479</f>
        <v>0</v>
      </c>
      <c r="AR479" s="151" t="s">
        <v>145</v>
      </c>
      <c r="AT479" s="151" t="s">
        <v>140</v>
      </c>
      <c r="AU479" s="151" t="s">
        <v>145</v>
      </c>
      <c r="AY479" s="2" t="s">
        <v>138</v>
      </c>
      <c r="BE479" s="152">
        <f>IF(N479="základní",J479,0)</f>
        <v>324</v>
      </c>
      <c r="BF479" s="152">
        <f>IF(N479="snížená",J479,0)</f>
        <v>0</v>
      </c>
      <c r="BG479" s="152">
        <f>IF(N479="zákl. přenesená",J479,0)</f>
        <v>0</v>
      </c>
      <c r="BH479" s="152">
        <f>IF(N479="sníž. přenesená",J479,0)</f>
        <v>0</v>
      </c>
      <c r="BI479" s="152">
        <f>IF(N479="nulová",J479,0)</f>
        <v>0</v>
      </c>
      <c r="BJ479" s="2" t="s">
        <v>14</v>
      </c>
      <c r="BK479" s="152">
        <f>ROUND(I479*H479,2)</f>
        <v>324</v>
      </c>
      <c r="BL479" s="2" t="s">
        <v>145</v>
      </c>
      <c r="BM479" s="151" t="s">
        <v>521</v>
      </c>
    </row>
    <row r="480" spans="2:65" s="162" customFormat="1">
      <c r="B480" s="163"/>
      <c r="D480" s="155" t="s">
        <v>147</v>
      </c>
      <c r="E480" s="164"/>
      <c r="F480" s="165" t="s">
        <v>522</v>
      </c>
      <c r="H480" s="166">
        <v>1.44</v>
      </c>
      <c r="I480" s="167"/>
      <c r="L480" s="163"/>
      <c r="M480" s="168"/>
      <c r="N480" s="169"/>
      <c r="O480" s="169"/>
      <c r="P480" s="169"/>
      <c r="Q480" s="169"/>
      <c r="R480" s="169"/>
      <c r="S480" s="169"/>
      <c r="T480" s="170"/>
      <c r="AT480" s="164" t="s">
        <v>147</v>
      </c>
      <c r="AU480" s="164" t="s">
        <v>145</v>
      </c>
      <c r="AV480" s="162" t="s">
        <v>79</v>
      </c>
      <c r="AW480" s="162" t="s">
        <v>34</v>
      </c>
      <c r="AX480" s="162" t="s">
        <v>14</v>
      </c>
      <c r="AY480" s="164" t="s">
        <v>138</v>
      </c>
    </row>
    <row r="481" spans="2:65" s="199" customFormat="1" ht="20.85" customHeight="1">
      <c r="B481" s="200"/>
      <c r="D481" s="201" t="s">
        <v>71</v>
      </c>
      <c r="E481" s="201" t="s">
        <v>523</v>
      </c>
      <c r="F481" s="201" t="s">
        <v>524</v>
      </c>
      <c r="I481" s="202"/>
      <c r="J481" s="203">
        <f>BK481</f>
        <v>129010.8</v>
      </c>
      <c r="L481" s="200"/>
      <c r="M481" s="204"/>
      <c r="N481" s="205"/>
      <c r="O481" s="205"/>
      <c r="P481" s="206">
        <f>SUM(P482:P537)</f>
        <v>0</v>
      </c>
      <c r="Q481" s="205"/>
      <c r="R481" s="206">
        <f>SUM(R482:R537)</f>
        <v>3.58053</v>
      </c>
      <c r="S481" s="205"/>
      <c r="T481" s="207">
        <f>SUM(T482:T537)</f>
        <v>0.47067999999999999</v>
      </c>
      <c r="AR481" s="201" t="s">
        <v>14</v>
      </c>
      <c r="AT481" s="208" t="s">
        <v>71</v>
      </c>
      <c r="AU481" s="208" t="s">
        <v>156</v>
      </c>
      <c r="AY481" s="201" t="s">
        <v>138</v>
      </c>
      <c r="BK481" s="209">
        <f>SUM(BK482:BK537)</f>
        <v>129010.8</v>
      </c>
    </row>
    <row r="482" spans="2:65" s="16" customFormat="1" ht="84" customHeight="1">
      <c r="B482" s="139"/>
      <c r="C482" s="140" t="s">
        <v>525</v>
      </c>
      <c r="D482" s="140" t="s">
        <v>140</v>
      </c>
      <c r="E482" s="141" t="s">
        <v>526</v>
      </c>
      <c r="F482" s="142" t="s">
        <v>527</v>
      </c>
      <c r="G482" s="143" t="s">
        <v>159</v>
      </c>
      <c r="H482" s="144">
        <v>33.619999999999997</v>
      </c>
      <c r="I482" s="145">
        <v>1250</v>
      </c>
      <c r="J482" s="146">
        <f>ROUND(I482*H482,2)</f>
        <v>42025</v>
      </c>
      <c r="K482" s="142"/>
      <c r="L482" s="17"/>
      <c r="M482" s="147"/>
      <c r="N482" s="148" t="s">
        <v>43</v>
      </c>
      <c r="O482" s="38"/>
      <c r="P482" s="149">
        <f>O482*H482</f>
        <v>0</v>
      </c>
      <c r="Q482" s="149">
        <v>0</v>
      </c>
      <c r="R482" s="149">
        <f>Q482*H482</f>
        <v>0</v>
      </c>
      <c r="S482" s="149">
        <v>0</v>
      </c>
      <c r="T482" s="150">
        <f>S482*H482</f>
        <v>0</v>
      </c>
      <c r="AR482" s="151" t="s">
        <v>145</v>
      </c>
      <c r="AT482" s="151" t="s">
        <v>140</v>
      </c>
      <c r="AU482" s="151" t="s">
        <v>145</v>
      </c>
      <c r="AY482" s="2" t="s">
        <v>138</v>
      </c>
      <c r="BE482" s="152">
        <f>IF(N482="základní",J482,0)</f>
        <v>42025</v>
      </c>
      <c r="BF482" s="152">
        <f>IF(N482="snížená",J482,0)</f>
        <v>0</v>
      </c>
      <c r="BG482" s="152">
        <f>IF(N482="zákl. přenesená",J482,0)</f>
        <v>0</v>
      </c>
      <c r="BH482" s="152">
        <f>IF(N482="sníž. přenesená",J482,0)</f>
        <v>0</v>
      </c>
      <c r="BI482" s="152">
        <f>IF(N482="nulová",J482,0)</f>
        <v>0</v>
      </c>
      <c r="BJ482" s="2" t="s">
        <v>14</v>
      </c>
      <c r="BK482" s="152">
        <f>ROUND(I482*H482,2)</f>
        <v>42025</v>
      </c>
      <c r="BL482" s="2" t="s">
        <v>145</v>
      </c>
      <c r="BM482" s="151" t="s">
        <v>528</v>
      </c>
    </row>
    <row r="483" spans="2:65" s="153" customFormat="1">
      <c r="B483" s="154"/>
      <c r="D483" s="155" t="s">
        <v>147</v>
      </c>
      <c r="E483" s="156"/>
      <c r="F483" s="157" t="s">
        <v>524</v>
      </c>
      <c r="H483" s="156"/>
      <c r="I483" s="158"/>
      <c r="L483" s="154"/>
      <c r="M483" s="159"/>
      <c r="N483" s="160"/>
      <c r="O483" s="160"/>
      <c r="P483" s="160"/>
      <c r="Q483" s="160"/>
      <c r="R483" s="160"/>
      <c r="S483" s="160"/>
      <c r="T483" s="161"/>
      <c r="AT483" s="156" t="s">
        <v>147</v>
      </c>
      <c r="AU483" s="156" t="s">
        <v>145</v>
      </c>
      <c r="AV483" s="153" t="s">
        <v>14</v>
      </c>
      <c r="AW483" s="153" t="s">
        <v>34</v>
      </c>
      <c r="AX483" s="153" t="s">
        <v>72</v>
      </c>
      <c r="AY483" s="156" t="s">
        <v>138</v>
      </c>
    </row>
    <row r="484" spans="2:65" s="162" customFormat="1">
      <c r="B484" s="163"/>
      <c r="D484" s="155" t="s">
        <v>147</v>
      </c>
      <c r="E484" s="164"/>
      <c r="F484" s="165" t="s">
        <v>529</v>
      </c>
      <c r="H484" s="166">
        <v>82.08</v>
      </c>
      <c r="I484" s="167"/>
      <c r="L484" s="163"/>
      <c r="M484" s="168"/>
      <c r="N484" s="169"/>
      <c r="O484" s="169"/>
      <c r="P484" s="169"/>
      <c r="Q484" s="169"/>
      <c r="R484" s="169"/>
      <c r="S484" s="169"/>
      <c r="T484" s="170"/>
      <c r="AT484" s="164" t="s">
        <v>147</v>
      </c>
      <c r="AU484" s="164" t="s">
        <v>145</v>
      </c>
      <c r="AV484" s="162" t="s">
        <v>79</v>
      </c>
      <c r="AW484" s="162" t="s">
        <v>34</v>
      </c>
      <c r="AX484" s="162" t="s">
        <v>72</v>
      </c>
      <c r="AY484" s="164" t="s">
        <v>138</v>
      </c>
    </row>
    <row r="485" spans="2:65" s="162" customFormat="1">
      <c r="B485" s="163"/>
      <c r="D485" s="155" t="s">
        <v>147</v>
      </c>
      <c r="E485" s="164"/>
      <c r="F485" s="165" t="s">
        <v>530</v>
      </c>
      <c r="H485" s="166">
        <v>-14.84</v>
      </c>
      <c r="I485" s="167"/>
      <c r="L485" s="163"/>
      <c r="M485" s="168"/>
      <c r="N485" s="169"/>
      <c r="O485" s="169"/>
      <c r="P485" s="169"/>
      <c r="Q485" s="169"/>
      <c r="R485" s="169"/>
      <c r="S485" s="169"/>
      <c r="T485" s="170"/>
      <c r="AT485" s="164" t="s">
        <v>147</v>
      </c>
      <c r="AU485" s="164" t="s">
        <v>145</v>
      </c>
      <c r="AV485" s="162" t="s">
        <v>79</v>
      </c>
      <c r="AW485" s="162" t="s">
        <v>34</v>
      </c>
      <c r="AX485" s="162" t="s">
        <v>72</v>
      </c>
      <c r="AY485" s="164" t="s">
        <v>138</v>
      </c>
    </row>
    <row r="486" spans="2:65" s="180" customFormat="1">
      <c r="B486" s="181"/>
      <c r="D486" s="155" t="s">
        <v>147</v>
      </c>
      <c r="E486" s="182"/>
      <c r="F486" s="183" t="s">
        <v>247</v>
      </c>
      <c r="H486" s="184">
        <v>67.239999999999995</v>
      </c>
      <c r="I486" s="185"/>
      <c r="L486" s="181"/>
      <c r="M486" s="186"/>
      <c r="N486" s="187"/>
      <c r="O486" s="187"/>
      <c r="P486" s="187"/>
      <c r="Q486" s="187"/>
      <c r="R486" s="187"/>
      <c r="S486" s="187"/>
      <c r="T486" s="188"/>
      <c r="AT486" s="182" t="s">
        <v>147</v>
      </c>
      <c r="AU486" s="182" t="s">
        <v>145</v>
      </c>
      <c r="AV486" s="180" t="s">
        <v>156</v>
      </c>
      <c r="AW486" s="180" t="s">
        <v>34</v>
      </c>
      <c r="AX486" s="180" t="s">
        <v>72</v>
      </c>
      <c r="AY486" s="182" t="s">
        <v>138</v>
      </c>
    </row>
    <row r="487" spans="2:65" s="153" customFormat="1">
      <c r="B487" s="154"/>
      <c r="D487" s="155" t="s">
        <v>147</v>
      </c>
      <c r="E487" s="156"/>
      <c r="F487" s="157" t="s">
        <v>531</v>
      </c>
      <c r="H487" s="156"/>
      <c r="I487" s="158"/>
      <c r="L487" s="154"/>
      <c r="M487" s="159"/>
      <c r="N487" s="160"/>
      <c r="O487" s="160"/>
      <c r="P487" s="160"/>
      <c r="Q487" s="160"/>
      <c r="R487" s="160"/>
      <c r="S487" s="160"/>
      <c r="T487" s="161"/>
      <c r="AT487" s="156" t="s">
        <v>147</v>
      </c>
      <c r="AU487" s="156" t="s">
        <v>145</v>
      </c>
      <c r="AV487" s="153" t="s">
        <v>14</v>
      </c>
      <c r="AW487" s="153" t="s">
        <v>34</v>
      </c>
      <c r="AX487" s="153" t="s">
        <v>72</v>
      </c>
      <c r="AY487" s="156" t="s">
        <v>138</v>
      </c>
    </row>
    <row r="488" spans="2:65" s="162" customFormat="1">
      <c r="B488" s="163"/>
      <c r="D488" s="155" t="s">
        <v>147</v>
      </c>
      <c r="E488" s="164"/>
      <c r="F488" s="165" t="s">
        <v>532</v>
      </c>
      <c r="H488" s="166">
        <v>-33.619999999999997</v>
      </c>
      <c r="I488" s="167"/>
      <c r="L488" s="163"/>
      <c r="M488" s="168"/>
      <c r="N488" s="169"/>
      <c r="O488" s="169"/>
      <c r="P488" s="169"/>
      <c r="Q488" s="169"/>
      <c r="R488" s="169"/>
      <c r="S488" s="169"/>
      <c r="T488" s="170"/>
      <c r="AT488" s="164" t="s">
        <v>147</v>
      </c>
      <c r="AU488" s="164" t="s">
        <v>145</v>
      </c>
      <c r="AV488" s="162" t="s">
        <v>79</v>
      </c>
      <c r="AW488" s="162" t="s">
        <v>34</v>
      </c>
      <c r="AX488" s="162" t="s">
        <v>72</v>
      </c>
      <c r="AY488" s="164" t="s">
        <v>138</v>
      </c>
    </row>
    <row r="489" spans="2:65" s="171" customFormat="1">
      <c r="B489" s="172"/>
      <c r="D489" s="155" t="s">
        <v>147</v>
      </c>
      <c r="E489" s="173"/>
      <c r="F489" s="174" t="s">
        <v>152</v>
      </c>
      <c r="H489" s="175">
        <v>33.619999999999997</v>
      </c>
      <c r="I489" s="176"/>
      <c r="L489" s="172"/>
      <c r="M489" s="177"/>
      <c r="N489" s="178"/>
      <c r="O489" s="178"/>
      <c r="P489" s="178"/>
      <c r="Q489" s="178"/>
      <c r="R489" s="178"/>
      <c r="S489" s="178"/>
      <c r="T489" s="179"/>
      <c r="AT489" s="173" t="s">
        <v>147</v>
      </c>
      <c r="AU489" s="173" t="s">
        <v>145</v>
      </c>
      <c r="AV489" s="171" t="s">
        <v>145</v>
      </c>
      <c r="AW489" s="171" t="s">
        <v>34</v>
      </c>
      <c r="AX489" s="171" t="s">
        <v>14</v>
      </c>
      <c r="AY489" s="173" t="s">
        <v>138</v>
      </c>
    </row>
    <row r="490" spans="2:65" s="16" customFormat="1" ht="72" customHeight="1">
      <c r="B490" s="139"/>
      <c r="C490" s="140" t="s">
        <v>533</v>
      </c>
      <c r="D490" s="140" t="s">
        <v>140</v>
      </c>
      <c r="E490" s="141" t="s">
        <v>534</v>
      </c>
      <c r="F490" s="142" t="s">
        <v>535</v>
      </c>
      <c r="G490" s="143" t="s">
        <v>159</v>
      </c>
      <c r="H490" s="144">
        <v>33.619999999999997</v>
      </c>
      <c r="I490" s="145">
        <v>325</v>
      </c>
      <c r="J490" s="146">
        <f>ROUND(I490*H490,2)</f>
        <v>10926.5</v>
      </c>
      <c r="K490" s="142"/>
      <c r="L490" s="17"/>
      <c r="M490" s="147"/>
      <c r="N490" s="148" t="s">
        <v>43</v>
      </c>
      <c r="O490" s="38"/>
      <c r="P490" s="149">
        <f>O490*H490</f>
        <v>0</v>
      </c>
      <c r="Q490" s="149">
        <v>0</v>
      </c>
      <c r="R490" s="149">
        <f>Q490*H490</f>
        <v>0</v>
      </c>
      <c r="S490" s="149">
        <v>0</v>
      </c>
      <c r="T490" s="150">
        <f>S490*H490</f>
        <v>0</v>
      </c>
      <c r="AR490" s="151" t="s">
        <v>145</v>
      </c>
      <c r="AT490" s="151" t="s">
        <v>140</v>
      </c>
      <c r="AU490" s="151" t="s">
        <v>145</v>
      </c>
      <c r="AY490" s="2" t="s">
        <v>138</v>
      </c>
      <c r="BE490" s="152">
        <f>IF(N490="základní",J490,0)</f>
        <v>10926.5</v>
      </c>
      <c r="BF490" s="152">
        <f>IF(N490="snížená",J490,0)</f>
        <v>0</v>
      </c>
      <c r="BG490" s="152">
        <f>IF(N490="zákl. přenesená",J490,0)</f>
        <v>0</v>
      </c>
      <c r="BH490" s="152">
        <f>IF(N490="sníž. přenesená",J490,0)</f>
        <v>0</v>
      </c>
      <c r="BI490" s="152">
        <f>IF(N490="nulová",J490,0)</f>
        <v>0</v>
      </c>
      <c r="BJ490" s="2" t="s">
        <v>14</v>
      </c>
      <c r="BK490" s="152">
        <f>ROUND(I490*H490,2)</f>
        <v>10926.5</v>
      </c>
      <c r="BL490" s="2" t="s">
        <v>145</v>
      </c>
      <c r="BM490" s="151" t="s">
        <v>536</v>
      </c>
    </row>
    <row r="491" spans="2:65" s="153" customFormat="1">
      <c r="B491" s="154"/>
      <c r="D491" s="155" t="s">
        <v>147</v>
      </c>
      <c r="E491" s="156"/>
      <c r="F491" s="157" t="s">
        <v>524</v>
      </c>
      <c r="H491" s="156"/>
      <c r="I491" s="158"/>
      <c r="L491" s="154"/>
      <c r="M491" s="159"/>
      <c r="N491" s="160"/>
      <c r="O491" s="160"/>
      <c r="P491" s="160"/>
      <c r="Q491" s="160"/>
      <c r="R491" s="160"/>
      <c r="S491" s="160"/>
      <c r="T491" s="161"/>
      <c r="AT491" s="156" t="s">
        <v>147</v>
      </c>
      <c r="AU491" s="156" t="s">
        <v>145</v>
      </c>
      <c r="AV491" s="153" t="s">
        <v>14</v>
      </c>
      <c r="AW491" s="153" t="s">
        <v>34</v>
      </c>
      <c r="AX491" s="153" t="s">
        <v>72</v>
      </c>
      <c r="AY491" s="156" t="s">
        <v>138</v>
      </c>
    </row>
    <row r="492" spans="2:65" s="162" customFormat="1">
      <c r="B492" s="163"/>
      <c r="D492" s="155" t="s">
        <v>147</v>
      </c>
      <c r="E492" s="164"/>
      <c r="F492" s="165" t="s">
        <v>529</v>
      </c>
      <c r="H492" s="166">
        <v>82.08</v>
      </c>
      <c r="I492" s="167"/>
      <c r="L492" s="163"/>
      <c r="M492" s="168"/>
      <c r="N492" s="169"/>
      <c r="O492" s="169"/>
      <c r="P492" s="169"/>
      <c r="Q492" s="169"/>
      <c r="R492" s="169"/>
      <c r="S492" s="169"/>
      <c r="T492" s="170"/>
      <c r="AT492" s="164" t="s">
        <v>147</v>
      </c>
      <c r="AU492" s="164" t="s">
        <v>145</v>
      </c>
      <c r="AV492" s="162" t="s">
        <v>79</v>
      </c>
      <c r="AW492" s="162" t="s">
        <v>34</v>
      </c>
      <c r="AX492" s="162" t="s">
        <v>72</v>
      </c>
      <c r="AY492" s="164" t="s">
        <v>138</v>
      </c>
    </row>
    <row r="493" spans="2:65" s="162" customFormat="1">
      <c r="B493" s="163"/>
      <c r="D493" s="155" t="s">
        <v>147</v>
      </c>
      <c r="E493" s="164"/>
      <c r="F493" s="165" t="s">
        <v>530</v>
      </c>
      <c r="H493" s="166">
        <v>-14.84</v>
      </c>
      <c r="I493" s="167"/>
      <c r="L493" s="163"/>
      <c r="M493" s="168"/>
      <c r="N493" s="169"/>
      <c r="O493" s="169"/>
      <c r="P493" s="169"/>
      <c r="Q493" s="169"/>
      <c r="R493" s="169"/>
      <c r="S493" s="169"/>
      <c r="T493" s="170"/>
      <c r="AT493" s="164" t="s">
        <v>147</v>
      </c>
      <c r="AU493" s="164" t="s">
        <v>145</v>
      </c>
      <c r="AV493" s="162" t="s">
        <v>79</v>
      </c>
      <c r="AW493" s="162" t="s">
        <v>34</v>
      </c>
      <c r="AX493" s="162" t="s">
        <v>72</v>
      </c>
      <c r="AY493" s="164" t="s">
        <v>138</v>
      </c>
    </row>
    <row r="494" spans="2:65" s="180" customFormat="1">
      <c r="B494" s="181"/>
      <c r="D494" s="155" t="s">
        <v>147</v>
      </c>
      <c r="E494" s="182"/>
      <c r="F494" s="183" t="s">
        <v>247</v>
      </c>
      <c r="H494" s="184">
        <v>67.239999999999995</v>
      </c>
      <c r="I494" s="185"/>
      <c r="L494" s="181"/>
      <c r="M494" s="186"/>
      <c r="N494" s="187"/>
      <c r="O494" s="187"/>
      <c r="P494" s="187"/>
      <c r="Q494" s="187"/>
      <c r="R494" s="187"/>
      <c r="S494" s="187"/>
      <c r="T494" s="188"/>
      <c r="AT494" s="182" t="s">
        <v>147</v>
      </c>
      <c r="AU494" s="182" t="s">
        <v>145</v>
      </c>
      <c r="AV494" s="180" t="s">
        <v>156</v>
      </c>
      <c r="AW494" s="180" t="s">
        <v>34</v>
      </c>
      <c r="AX494" s="180" t="s">
        <v>72</v>
      </c>
      <c r="AY494" s="182" t="s">
        <v>138</v>
      </c>
    </row>
    <row r="495" spans="2:65" s="153" customFormat="1">
      <c r="B495" s="154"/>
      <c r="D495" s="155" t="s">
        <v>147</v>
      </c>
      <c r="E495" s="156"/>
      <c r="F495" s="157" t="s">
        <v>531</v>
      </c>
      <c r="H495" s="156"/>
      <c r="I495" s="158"/>
      <c r="L495" s="154"/>
      <c r="M495" s="159"/>
      <c r="N495" s="160"/>
      <c r="O495" s="160"/>
      <c r="P495" s="160"/>
      <c r="Q495" s="160"/>
      <c r="R495" s="160"/>
      <c r="S495" s="160"/>
      <c r="T495" s="161"/>
      <c r="AT495" s="156" t="s">
        <v>147</v>
      </c>
      <c r="AU495" s="156" t="s">
        <v>145</v>
      </c>
      <c r="AV495" s="153" t="s">
        <v>14</v>
      </c>
      <c r="AW495" s="153" t="s">
        <v>34</v>
      </c>
      <c r="AX495" s="153" t="s">
        <v>72</v>
      </c>
      <c r="AY495" s="156" t="s">
        <v>138</v>
      </c>
    </row>
    <row r="496" spans="2:65" s="162" customFormat="1">
      <c r="B496" s="163"/>
      <c r="D496" s="155" t="s">
        <v>147</v>
      </c>
      <c r="E496" s="164"/>
      <c r="F496" s="165" t="s">
        <v>532</v>
      </c>
      <c r="H496" s="166">
        <v>-33.619999999999997</v>
      </c>
      <c r="I496" s="167"/>
      <c r="L496" s="163"/>
      <c r="M496" s="168"/>
      <c r="N496" s="169"/>
      <c r="O496" s="169"/>
      <c r="P496" s="169"/>
      <c r="Q496" s="169"/>
      <c r="R496" s="169"/>
      <c r="S496" s="169"/>
      <c r="T496" s="170"/>
      <c r="AT496" s="164" t="s">
        <v>147</v>
      </c>
      <c r="AU496" s="164" t="s">
        <v>145</v>
      </c>
      <c r="AV496" s="162" t="s">
        <v>79</v>
      </c>
      <c r="AW496" s="162" t="s">
        <v>34</v>
      </c>
      <c r="AX496" s="162" t="s">
        <v>72</v>
      </c>
      <c r="AY496" s="164" t="s">
        <v>138</v>
      </c>
    </row>
    <row r="497" spans="2:65" s="171" customFormat="1">
      <c r="B497" s="172"/>
      <c r="D497" s="155" t="s">
        <v>147</v>
      </c>
      <c r="E497" s="173"/>
      <c r="F497" s="174" t="s">
        <v>152</v>
      </c>
      <c r="H497" s="175">
        <v>33.619999999999997</v>
      </c>
      <c r="I497" s="176"/>
      <c r="L497" s="172"/>
      <c r="M497" s="177"/>
      <c r="N497" s="178"/>
      <c r="O497" s="178"/>
      <c r="P497" s="178"/>
      <c r="Q497" s="178"/>
      <c r="R497" s="178"/>
      <c r="S497" s="178"/>
      <c r="T497" s="179"/>
      <c r="AT497" s="173" t="s">
        <v>147</v>
      </c>
      <c r="AU497" s="173" t="s">
        <v>145</v>
      </c>
      <c r="AV497" s="171" t="s">
        <v>145</v>
      </c>
      <c r="AW497" s="171" t="s">
        <v>34</v>
      </c>
      <c r="AX497" s="171" t="s">
        <v>14</v>
      </c>
      <c r="AY497" s="173" t="s">
        <v>138</v>
      </c>
    </row>
    <row r="498" spans="2:65" s="16" customFormat="1" ht="48" customHeight="1">
      <c r="B498" s="139"/>
      <c r="C498" s="140" t="s">
        <v>537</v>
      </c>
      <c r="D498" s="140" t="s">
        <v>140</v>
      </c>
      <c r="E498" s="141" t="s">
        <v>538</v>
      </c>
      <c r="F498" s="142" t="s">
        <v>539</v>
      </c>
      <c r="G498" s="143" t="s">
        <v>159</v>
      </c>
      <c r="H498" s="144">
        <v>33.619999999999997</v>
      </c>
      <c r="I498" s="145">
        <v>415</v>
      </c>
      <c r="J498" s="146">
        <f>ROUND(I498*H498,2)</f>
        <v>13952.3</v>
      </c>
      <c r="K498" s="142"/>
      <c r="L498" s="17"/>
      <c r="M498" s="147"/>
      <c r="N498" s="148" t="s">
        <v>43</v>
      </c>
      <c r="O498" s="38"/>
      <c r="P498" s="149">
        <f>O498*H498</f>
        <v>0</v>
      </c>
      <c r="Q498" s="149">
        <v>0</v>
      </c>
      <c r="R498" s="149">
        <f>Q498*H498</f>
        <v>0</v>
      </c>
      <c r="S498" s="149">
        <v>0</v>
      </c>
      <c r="T498" s="150">
        <f>S498*H498</f>
        <v>0</v>
      </c>
      <c r="AR498" s="151" t="s">
        <v>145</v>
      </c>
      <c r="AT498" s="151" t="s">
        <v>140</v>
      </c>
      <c r="AU498" s="151" t="s">
        <v>145</v>
      </c>
      <c r="AY498" s="2" t="s">
        <v>138</v>
      </c>
      <c r="BE498" s="152">
        <f>IF(N498="základní",J498,0)</f>
        <v>13952.3</v>
      </c>
      <c r="BF498" s="152">
        <f>IF(N498="snížená",J498,0)</f>
        <v>0</v>
      </c>
      <c r="BG498" s="152">
        <f>IF(N498="zákl. přenesená",J498,0)</f>
        <v>0</v>
      </c>
      <c r="BH498" s="152">
        <f>IF(N498="sníž. přenesená",J498,0)</f>
        <v>0</v>
      </c>
      <c r="BI498" s="152">
        <f>IF(N498="nulová",J498,0)</f>
        <v>0</v>
      </c>
      <c r="BJ498" s="2" t="s">
        <v>14</v>
      </c>
      <c r="BK498" s="152">
        <f>ROUND(I498*H498,2)</f>
        <v>13952.3</v>
      </c>
      <c r="BL498" s="2" t="s">
        <v>145</v>
      </c>
      <c r="BM498" s="151" t="s">
        <v>540</v>
      </c>
    </row>
    <row r="499" spans="2:65" s="153" customFormat="1">
      <c r="B499" s="154"/>
      <c r="D499" s="155" t="s">
        <v>147</v>
      </c>
      <c r="E499" s="156"/>
      <c r="F499" s="157" t="s">
        <v>524</v>
      </c>
      <c r="H499" s="156"/>
      <c r="I499" s="158"/>
      <c r="L499" s="154"/>
      <c r="M499" s="159"/>
      <c r="N499" s="160"/>
      <c r="O499" s="160"/>
      <c r="P499" s="160"/>
      <c r="Q499" s="160"/>
      <c r="R499" s="160"/>
      <c r="S499" s="160"/>
      <c r="T499" s="161"/>
      <c r="AT499" s="156" t="s">
        <v>147</v>
      </c>
      <c r="AU499" s="156" t="s">
        <v>145</v>
      </c>
      <c r="AV499" s="153" t="s">
        <v>14</v>
      </c>
      <c r="AW499" s="153" t="s">
        <v>34</v>
      </c>
      <c r="AX499" s="153" t="s">
        <v>72</v>
      </c>
      <c r="AY499" s="156" t="s">
        <v>138</v>
      </c>
    </row>
    <row r="500" spans="2:65" s="162" customFormat="1">
      <c r="B500" s="163"/>
      <c r="D500" s="155" t="s">
        <v>147</v>
      </c>
      <c r="E500" s="164"/>
      <c r="F500" s="165" t="s">
        <v>529</v>
      </c>
      <c r="H500" s="166">
        <v>82.08</v>
      </c>
      <c r="I500" s="167"/>
      <c r="L500" s="163"/>
      <c r="M500" s="168"/>
      <c r="N500" s="169"/>
      <c r="O500" s="169"/>
      <c r="P500" s="169"/>
      <c r="Q500" s="169"/>
      <c r="R500" s="169"/>
      <c r="S500" s="169"/>
      <c r="T500" s="170"/>
      <c r="AT500" s="164" t="s">
        <v>147</v>
      </c>
      <c r="AU500" s="164" t="s">
        <v>145</v>
      </c>
      <c r="AV500" s="162" t="s">
        <v>79</v>
      </c>
      <c r="AW500" s="162" t="s">
        <v>34</v>
      </c>
      <c r="AX500" s="162" t="s">
        <v>72</v>
      </c>
      <c r="AY500" s="164" t="s">
        <v>138</v>
      </c>
    </row>
    <row r="501" spans="2:65" s="162" customFormat="1">
      <c r="B501" s="163"/>
      <c r="D501" s="155" t="s">
        <v>147</v>
      </c>
      <c r="E501" s="164"/>
      <c r="F501" s="165" t="s">
        <v>530</v>
      </c>
      <c r="H501" s="166">
        <v>-14.84</v>
      </c>
      <c r="I501" s="167"/>
      <c r="L501" s="163"/>
      <c r="M501" s="168"/>
      <c r="N501" s="169"/>
      <c r="O501" s="169"/>
      <c r="P501" s="169"/>
      <c r="Q501" s="169"/>
      <c r="R501" s="169"/>
      <c r="S501" s="169"/>
      <c r="T501" s="170"/>
      <c r="AT501" s="164" t="s">
        <v>147</v>
      </c>
      <c r="AU501" s="164" t="s">
        <v>145</v>
      </c>
      <c r="AV501" s="162" t="s">
        <v>79</v>
      </c>
      <c r="AW501" s="162" t="s">
        <v>34</v>
      </c>
      <c r="AX501" s="162" t="s">
        <v>72</v>
      </c>
      <c r="AY501" s="164" t="s">
        <v>138</v>
      </c>
    </row>
    <row r="502" spans="2:65" s="180" customFormat="1">
      <c r="B502" s="181"/>
      <c r="D502" s="155" t="s">
        <v>147</v>
      </c>
      <c r="E502" s="182"/>
      <c r="F502" s="183" t="s">
        <v>247</v>
      </c>
      <c r="H502" s="184">
        <v>67.239999999999995</v>
      </c>
      <c r="I502" s="185"/>
      <c r="L502" s="181"/>
      <c r="M502" s="186"/>
      <c r="N502" s="187"/>
      <c r="O502" s="187"/>
      <c r="P502" s="187"/>
      <c r="Q502" s="187"/>
      <c r="R502" s="187"/>
      <c r="S502" s="187"/>
      <c r="T502" s="188"/>
      <c r="AT502" s="182" t="s">
        <v>147</v>
      </c>
      <c r="AU502" s="182" t="s">
        <v>145</v>
      </c>
      <c r="AV502" s="180" t="s">
        <v>156</v>
      </c>
      <c r="AW502" s="180" t="s">
        <v>34</v>
      </c>
      <c r="AX502" s="180" t="s">
        <v>72</v>
      </c>
      <c r="AY502" s="182" t="s">
        <v>138</v>
      </c>
    </row>
    <row r="503" spans="2:65" s="153" customFormat="1">
      <c r="B503" s="154"/>
      <c r="D503" s="155" t="s">
        <v>147</v>
      </c>
      <c r="E503" s="156"/>
      <c r="F503" s="157" t="s">
        <v>531</v>
      </c>
      <c r="H503" s="156"/>
      <c r="I503" s="158"/>
      <c r="L503" s="154"/>
      <c r="M503" s="159"/>
      <c r="N503" s="160"/>
      <c r="O503" s="160"/>
      <c r="P503" s="160"/>
      <c r="Q503" s="160"/>
      <c r="R503" s="160"/>
      <c r="S503" s="160"/>
      <c r="T503" s="161"/>
      <c r="AT503" s="156" t="s">
        <v>147</v>
      </c>
      <c r="AU503" s="156" t="s">
        <v>145</v>
      </c>
      <c r="AV503" s="153" t="s">
        <v>14</v>
      </c>
      <c r="AW503" s="153" t="s">
        <v>34</v>
      </c>
      <c r="AX503" s="153" t="s">
        <v>72</v>
      </c>
      <c r="AY503" s="156" t="s">
        <v>138</v>
      </c>
    </row>
    <row r="504" spans="2:65" s="162" customFormat="1">
      <c r="B504" s="163"/>
      <c r="D504" s="155" t="s">
        <v>147</v>
      </c>
      <c r="E504" s="164"/>
      <c r="F504" s="165" t="s">
        <v>532</v>
      </c>
      <c r="H504" s="166">
        <v>-33.619999999999997</v>
      </c>
      <c r="I504" s="167"/>
      <c r="L504" s="163"/>
      <c r="M504" s="168"/>
      <c r="N504" s="169"/>
      <c r="O504" s="169"/>
      <c r="P504" s="169"/>
      <c r="Q504" s="169"/>
      <c r="R504" s="169"/>
      <c r="S504" s="169"/>
      <c r="T504" s="170"/>
      <c r="AT504" s="164" t="s">
        <v>147</v>
      </c>
      <c r="AU504" s="164" t="s">
        <v>145</v>
      </c>
      <c r="AV504" s="162" t="s">
        <v>79</v>
      </c>
      <c r="AW504" s="162" t="s">
        <v>34</v>
      </c>
      <c r="AX504" s="162" t="s">
        <v>72</v>
      </c>
      <c r="AY504" s="164" t="s">
        <v>138</v>
      </c>
    </row>
    <row r="505" spans="2:65" s="171" customFormat="1">
      <c r="B505" s="172"/>
      <c r="D505" s="155" t="s">
        <v>147</v>
      </c>
      <c r="E505" s="173"/>
      <c r="F505" s="174" t="s">
        <v>152</v>
      </c>
      <c r="H505" s="175">
        <v>33.619999999999997</v>
      </c>
      <c r="I505" s="176"/>
      <c r="L505" s="172"/>
      <c r="M505" s="177"/>
      <c r="N505" s="178"/>
      <c r="O505" s="178"/>
      <c r="P505" s="178"/>
      <c r="Q505" s="178"/>
      <c r="R505" s="178"/>
      <c r="S505" s="178"/>
      <c r="T505" s="179"/>
      <c r="AT505" s="173" t="s">
        <v>147</v>
      </c>
      <c r="AU505" s="173" t="s">
        <v>145</v>
      </c>
      <c r="AV505" s="171" t="s">
        <v>145</v>
      </c>
      <c r="AW505" s="171" t="s">
        <v>34</v>
      </c>
      <c r="AX505" s="171" t="s">
        <v>14</v>
      </c>
      <c r="AY505" s="173" t="s">
        <v>138</v>
      </c>
    </row>
    <row r="506" spans="2:65" s="16" customFormat="1" ht="36" customHeight="1">
      <c r="B506" s="139"/>
      <c r="C506" s="140" t="s">
        <v>541</v>
      </c>
      <c r="D506" s="140" t="s">
        <v>140</v>
      </c>
      <c r="E506" s="141" t="s">
        <v>542</v>
      </c>
      <c r="F506" s="142" t="s">
        <v>543</v>
      </c>
      <c r="G506" s="143" t="s">
        <v>159</v>
      </c>
      <c r="H506" s="144">
        <v>33.619999999999997</v>
      </c>
      <c r="I506" s="145">
        <v>425</v>
      </c>
      <c r="J506" s="146">
        <f>ROUND(I506*H506,2)</f>
        <v>14288.5</v>
      </c>
      <c r="K506" s="142"/>
      <c r="L506" s="17"/>
      <c r="M506" s="147"/>
      <c r="N506" s="148" t="s">
        <v>43</v>
      </c>
      <c r="O506" s="38"/>
      <c r="P506" s="149">
        <f>O506*H506</f>
        <v>0</v>
      </c>
      <c r="Q506" s="149">
        <v>0</v>
      </c>
      <c r="R506" s="149">
        <f>Q506*H506</f>
        <v>0</v>
      </c>
      <c r="S506" s="149">
        <v>1.4E-2</v>
      </c>
      <c r="T506" s="150">
        <f>S506*H506</f>
        <v>0.47067999999999999</v>
      </c>
      <c r="AR506" s="151" t="s">
        <v>145</v>
      </c>
      <c r="AT506" s="151" t="s">
        <v>140</v>
      </c>
      <c r="AU506" s="151" t="s">
        <v>145</v>
      </c>
      <c r="AY506" s="2" t="s">
        <v>138</v>
      </c>
      <c r="BE506" s="152">
        <f>IF(N506="základní",J506,0)</f>
        <v>14288.5</v>
      </c>
      <c r="BF506" s="152">
        <f>IF(N506="snížená",J506,0)</f>
        <v>0</v>
      </c>
      <c r="BG506" s="152">
        <f>IF(N506="zákl. přenesená",J506,0)</f>
        <v>0</v>
      </c>
      <c r="BH506" s="152">
        <f>IF(N506="sníž. přenesená",J506,0)</f>
        <v>0</v>
      </c>
      <c r="BI506" s="152">
        <f>IF(N506="nulová",J506,0)</f>
        <v>0</v>
      </c>
      <c r="BJ506" s="2" t="s">
        <v>14</v>
      </c>
      <c r="BK506" s="152">
        <f>ROUND(I506*H506,2)</f>
        <v>14288.5</v>
      </c>
      <c r="BL506" s="2" t="s">
        <v>145</v>
      </c>
      <c r="BM506" s="151" t="s">
        <v>544</v>
      </c>
    </row>
    <row r="507" spans="2:65" s="153" customFormat="1">
      <c r="B507" s="154"/>
      <c r="D507" s="155" t="s">
        <v>147</v>
      </c>
      <c r="E507" s="156"/>
      <c r="F507" s="157" t="s">
        <v>524</v>
      </c>
      <c r="H507" s="156"/>
      <c r="I507" s="158"/>
      <c r="L507" s="154"/>
      <c r="M507" s="159"/>
      <c r="N507" s="160"/>
      <c r="O507" s="160"/>
      <c r="P507" s="160"/>
      <c r="Q507" s="160"/>
      <c r="R507" s="160"/>
      <c r="S507" s="160"/>
      <c r="T507" s="161"/>
      <c r="AT507" s="156" t="s">
        <v>147</v>
      </c>
      <c r="AU507" s="156" t="s">
        <v>145</v>
      </c>
      <c r="AV507" s="153" t="s">
        <v>14</v>
      </c>
      <c r="AW507" s="153" t="s">
        <v>34</v>
      </c>
      <c r="AX507" s="153" t="s">
        <v>72</v>
      </c>
      <c r="AY507" s="156" t="s">
        <v>138</v>
      </c>
    </row>
    <row r="508" spans="2:65" s="153" customFormat="1">
      <c r="B508" s="154"/>
      <c r="D508" s="155" t="s">
        <v>147</v>
      </c>
      <c r="E508" s="156"/>
      <c r="F508" s="157" t="s">
        <v>545</v>
      </c>
      <c r="H508" s="156"/>
      <c r="I508" s="158"/>
      <c r="L508" s="154"/>
      <c r="M508" s="159"/>
      <c r="N508" s="160"/>
      <c r="O508" s="160"/>
      <c r="P508" s="160"/>
      <c r="Q508" s="160"/>
      <c r="R508" s="160"/>
      <c r="S508" s="160"/>
      <c r="T508" s="161"/>
      <c r="AT508" s="156" t="s">
        <v>147</v>
      </c>
      <c r="AU508" s="156" t="s">
        <v>145</v>
      </c>
      <c r="AV508" s="153" t="s">
        <v>14</v>
      </c>
      <c r="AW508" s="153" t="s">
        <v>34</v>
      </c>
      <c r="AX508" s="153" t="s">
        <v>72</v>
      </c>
      <c r="AY508" s="156" t="s">
        <v>138</v>
      </c>
    </row>
    <row r="509" spans="2:65" s="162" customFormat="1">
      <c r="B509" s="163"/>
      <c r="D509" s="155" t="s">
        <v>147</v>
      </c>
      <c r="E509" s="164"/>
      <c r="F509" s="165" t="s">
        <v>546</v>
      </c>
      <c r="H509" s="166">
        <v>33.619999999999997</v>
      </c>
      <c r="I509" s="167"/>
      <c r="L509" s="163"/>
      <c r="M509" s="168"/>
      <c r="N509" s="169"/>
      <c r="O509" s="169"/>
      <c r="P509" s="169"/>
      <c r="Q509" s="169"/>
      <c r="R509" s="169"/>
      <c r="S509" s="169"/>
      <c r="T509" s="170"/>
      <c r="AT509" s="164" t="s">
        <v>147</v>
      </c>
      <c r="AU509" s="164" t="s">
        <v>145</v>
      </c>
      <c r="AV509" s="162" t="s">
        <v>79</v>
      </c>
      <c r="AW509" s="162" t="s">
        <v>34</v>
      </c>
      <c r="AX509" s="162" t="s">
        <v>72</v>
      </c>
      <c r="AY509" s="164" t="s">
        <v>138</v>
      </c>
    </row>
    <row r="510" spans="2:65" s="171" customFormat="1">
      <c r="B510" s="172"/>
      <c r="D510" s="155" t="s">
        <v>147</v>
      </c>
      <c r="E510" s="173"/>
      <c r="F510" s="174" t="s">
        <v>152</v>
      </c>
      <c r="H510" s="175">
        <v>33.619999999999997</v>
      </c>
      <c r="I510" s="176"/>
      <c r="L510" s="172"/>
      <c r="M510" s="177"/>
      <c r="N510" s="178"/>
      <c r="O510" s="178"/>
      <c r="P510" s="178"/>
      <c r="Q510" s="178"/>
      <c r="R510" s="178"/>
      <c r="S510" s="178"/>
      <c r="T510" s="179"/>
      <c r="AT510" s="173" t="s">
        <v>147</v>
      </c>
      <c r="AU510" s="173" t="s">
        <v>145</v>
      </c>
      <c r="AV510" s="171" t="s">
        <v>145</v>
      </c>
      <c r="AW510" s="171" t="s">
        <v>34</v>
      </c>
      <c r="AX510" s="171" t="s">
        <v>14</v>
      </c>
      <c r="AY510" s="173" t="s">
        <v>138</v>
      </c>
    </row>
    <row r="511" spans="2:65" s="16" customFormat="1" ht="36" customHeight="1">
      <c r="B511" s="139"/>
      <c r="C511" s="140" t="s">
        <v>547</v>
      </c>
      <c r="D511" s="140" t="s">
        <v>140</v>
      </c>
      <c r="E511" s="141" t="s">
        <v>548</v>
      </c>
      <c r="F511" s="142" t="s">
        <v>549</v>
      </c>
      <c r="G511" s="143" t="s">
        <v>159</v>
      </c>
      <c r="H511" s="144">
        <v>33.619999999999997</v>
      </c>
      <c r="I511" s="145">
        <v>325</v>
      </c>
      <c r="J511" s="146">
        <f>ROUND(I511*H511,2)</f>
        <v>10926.5</v>
      </c>
      <c r="K511" s="142"/>
      <c r="L511" s="17"/>
      <c r="M511" s="147"/>
      <c r="N511" s="148" t="s">
        <v>43</v>
      </c>
      <c r="O511" s="38"/>
      <c r="P511" s="149">
        <f>O511*H511</f>
        <v>0</v>
      </c>
      <c r="Q511" s="149">
        <v>0</v>
      </c>
      <c r="R511" s="149">
        <f>Q511*H511</f>
        <v>0</v>
      </c>
      <c r="S511" s="149">
        <v>0</v>
      </c>
      <c r="T511" s="150">
        <f>S511*H511</f>
        <v>0</v>
      </c>
      <c r="AR511" s="151" t="s">
        <v>145</v>
      </c>
      <c r="AT511" s="151" t="s">
        <v>140</v>
      </c>
      <c r="AU511" s="151" t="s">
        <v>145</v>
      </c>
      <c r="AY511" s="2" t="s">
        <v>138</v>
      </c>
      <c r="BE511" s="152">
        <f>IF(N511="základní",J511,0)</f>
        <v>10926.5</v>
      </c>
      <c r="BF511" s="152">
        <f>IF(N511="snížená",J511,0)</f>
        <v>0</v>
      </c>
      <c r="BG511" s="152">
        <f>IF(N511="zákl. přenesená",J511,0)</f>
        <v>0</v>
      </c>
      <c r="BH511" s="152">
        <f>IF(N511="sníž. přenesená",J511,0)</f>
        <v>0</v>
      </c>
      <c r="BI511" s="152">
        <f>IF(N511="nulová",J511,0)</f>
        <v>0</v>
      </c>
      <c r="BJ511" s="2" t="s">
        <v>14</v>
      </c>
      <c r="BK511" s="152">
        <f>ROUND(I511*H511,2)</f>
        <v>10926.5</v>
      </c>
      <c r="BL511" s="2" t="s">
        <v>145</v>
      </c>
      <c r="BM511" s="151" t="s">
        <v>550</v>
      </c>
    </row>
    <row r="512" spans="2:65" s="153" customFormat="1">
      <c r="B512" s="154"/>
      <c r="D512" s="155" t="s">
        <v>147</v>
      </c>
      <c r="E512" s="156"/>
      <c r="F512" s="157" t="s">
        <v>524</v>
      </c>
      <c r="H512" s="156"/>
      <c r="I512" s="158"/>
      <c r="L512" s="154"/>
      <c r="M512" s="159"/>
      <c r="N512" s="160"/>
      <c r="O512" s="160"/>
      <c r="P512" s="160"/>
      <c r="Q512" s="160"/>
      <c r="R512" s="160"/>
      <c r="S512" s="160"/>
      <c r="T512" s="161"/>
      <c r="AT512" s="156" t="s">
        <v>147</v>
      </c>
      <c r="AU512" s="156" t="s">
        <v>145</v>
      </c>
      <c r="AV512" s="153" t="s">
        <v>14</v>
      </c>
      <c r="AW512" s="153" t="s">
        <v>34</v>
      </c>
      <c r="AX512" s="153" t="s">
        <v>72</v>
      </c>
      <c r="AY512" s="156" t="s">
        <v>138</v>
      </c>
    </row>
    <row r="513" spans="2:65" s="153" customFormat="1">
      <c r="B513" s="154"/>
      <c r="D513" s="155" t="s">
        <v>147</v>
      </c>
      <c r="E513" s="156"/>
      <c r="F513" s="157" t="s">
        <v>545</v>
      </c>
      <c r="H513" s="156"/>
      <c r="I513" s="158"/>
      <c r="L513" s="154"/>
      <c r="M513" s="159"/>
      <c r="N513" s="160"/>
      <c r="O513" s="160"/>
      <c r="P513" s="160"/>
      <c r="Q513" s="160"/>
      <c r="R513" s="160"/>
      <c r="S513" s="160"/>
      <c r="T513" s="161"/>
      <c r="AT513" s="156" t="s">
        <v>147</v>
      </c>
      <c r="AU513" s="156" t="s">
        <v>145</v>
      </c>
      <c r="AV513" s="153" t="s">
        <v>14</v>
      </c>
      <c r="AW513" s="153" t="s">
        <v>34</v>
      </c>
      <c r="AX513" s="153" t="s">
        <v>72</v>
      </c>
      <c r="AY513" s="156" t="s">
        <v>138</v>
      </c>
    </row>
    <row r="514" spans="2:65" s="162" customFormat="1">
      <c r="B514" s="163"/>
      <c r="D514" s="155" t="s">
        <v>147</v>
      </c>
      <c r="E514" s="164"/>
      <c r="F514" s="165" t="s">
        <v>546</v>
      </c>
      <c r="H514" s="166">
        <v>33.619999999999997</v>
      </c>
      <c r="I514" s="167"/>
      <c r="L514" s="163"/>
      <c r="M514" s="168"/>
      <c r="N514" s="169"/>
      <c r="O514" s="169"/>
      <c r="P514" s="169"/>
      <c r="Q514" s="169"/>
      <c r="R514" s="169"/>
      <c r="S514" s="169"/>
      <c r="T514" s="170"/>
      <c r="AT514" s="164" t="s">
        <v>147</v>
      </c>
      <c r="AU514" s="164" t="s">
        <v>145</v>
      </c>
      <c r="AV514" s="162" t="s">
        <v>79</v>
      </c>
      <c r="AW514" s="162" t="s">
        <v>34</v>
      </c>
      <c r="AX514" s="162" t="s">
        <v>72</v>
      </c>
      <c r="AY514" s="164" t="s">
        <v>138</v>
      </c>
    </row>
    <row r="515" spans="2:65" s="171" customFormat="1">
      <c r="B515" s="172"/>
      <c r="D515" s="155" t="s">
        <v>147</v>
      </c>
      <c r="E515" s="173"/>
      <c r="F515" s="174" t="s">
        <v>152</v>
      </c>
      <c r="H515" s="175">
        <v>33.619999999999997</v>
      </c>
      <c r="I515" s="176"/>
      <c r="L515" s="172"/>
      <c r="M515" s="177"/>
      <c r="N515" s="178"/>
      <c r="O515" s="178"/>
      <c r="P515" s="178"/>
      <c r="Q515" s="178"/>
      <c r="R515" s="178"/>
      <c r="S515" s="178"/>
      <c r="T515" s="179"/>
      <c r="AT515" s="173" t="s">
        <v>147</v>
      </c>
      <c r="AU515" s="173" t="s">
        <v>145</v>
      </c>
      <c r="AV515" s="171" t="s">
        <v>145</v>
      </c>
      <c r="AW515" s="171" t="s">
        <v>34</v>
      </c>
      <c r="AX515" s="171" t="s">
        <v>14</v>
      </c>
      <c r="AY515" s="173" t="s">
        <v>138</v>
      </c>
    </row>
    <row r="516" spans="2:65" s="16" customFormat="1" ht="36" customHeight="1">
      <c r="B516" s="139"/>
      <c r="C516" s="140" t="s">
        <v>551</v>
      </c>
      <c r="D516" s="140" t="s">
        <v>140</v>
      </c>
      <c r="E516" s="141" t="s">
        <v>552</v>
      </c>
      <c r="F516" s="142" t="s">
        <v>553</v>
      </c>
      <c r="G516" s="143" t="s">
        <v>159</v>
      </c>
      <c r="H516" s="144">
        <v>33.619999999999997</v>
      </c>
      <c r="I516" s="145">
        <v>325</v>
      </c>
      <c r="J516" s="146">
        <f>ROUND(I516*H516,2)</f>
        <v>10926.5</v>
      </c>
      <c r="K516" s="142"/>
      <c r="L516" s="17"/>
      <c r="M516" s="147"/>
      <c r="N516" s="148" t="s">
        <v>43</v>
      </c>
      <c r="O516" s="38"/>
      <c r="P516" s="149">
        <f>O516*H516</f>
        <v>0</v>
      </c>
      <c r="Q516" s="149">
        <v>6.4999999999999997E-3</v>
      </c>
      <c r="R516" s="149">
        <f>Q516*H516</f>
        <v>0.21852999999999997</v>
      </c>
      <c r="S516" s="149">
        <v>0</v>
      </c>
      <c r="T516" s="150">
        <f>S516*H516</f>
        <v>0</v>
      </c>
      <c r="AR516" s="151" t="s">
        <v>145</v>
      </c>
      <c r="AT516" s="151" t="s">
        <v>140</v>
      </c>
      <c r="AU516" s="151" t="s">
        <v>145</v>
      </c>
      <c r="AY516" s="2" t="s">
        <v>138</v>
      </c>
      <c r="BE516" s="152">
        <f>IF(N516="základní",J516,0)</f>
        <v>10926.5</v>
      </c>
      <c r="BF516" s="152">
        <f>IF(N516="snížená",J516,0)</f>
        <v>0</v>
      </c>
      <c r="BG516" s="152">
        <f>IF(N516="zákl. přenesená",J516,0)</f>
        <v>0</v>
      </c>
      <c r="BH516" s="152">
        <f>IF(N516="sníž. přenesená",J516,0)</f>
        <v>0</v>
      </c>
      <c r="BI516" s="152">
        <f>IF(N516="nulová",J516,0)</f>
        <v>0</v>
      </c>
      <c r="BJ516" s="2" t="s">
        <v>14</v>
      </c>
      <c r="BK516" s="152">
        <f>ROUND(I516*H516,2)</f>
        <v>10926.5</v>
      </c>
      <c r="BL516" s="2" t="s">
        <v>145</v>
      </c>
      <c r="BM516" s="151" t="s">
        <v>554</v>
      </c>
    </row>
    <row r="517" spans="2:65" s="153" customFormat="1">
      <c r="B517" s="154"/>
      <c r="D517" s="155" t="s">
        <v>147</v>
      </c>
      <c r="E517" s="156"/>
      <c r="F517" s="157" t="s">
        <v>524</v>
      </c>
      <c r="H517" s="156"/>
      <c r="I517" s="158"/>
      <c r="L517" s="154"/>
      <c r="M517" s="159"/>
      <c r="N517" s="160"/>
      <c r="O517" s="160"/>
      <c r="P517" s="160"/>
      <c r="Q517" s="160"/>
      <c r="R517" s="160"/>
      <c r="S517" s="160"/>
      <c r="T517" s="161"/>
      <c r="AT517" s="156" t="s">
        <v>147</v>
      </c>
      <c r="AU517" s="156" t="s">
        <v>145</v>
      </c>
      <c r="AV517" s="153" t="s">
        <v>14</v>
      </c>
      <c r="AW517" s="153" t="s">
        <v>34</v>
      </c>
      <c r="AX517" s="153" t="s">
        <v>72</v>
      </c>
      <c r="AY517" s="156" t="s">
        <v>138</v>
      </c>
    </row>
    <row r="518" spans="2:65" s="153" customFormat="1">
      <c r="B518" s="154"/>
      <c r="D518" s="155" t="s">
        <v>147</v>
      </c>
      <c r="E518" s="156"/>
      <c r="F518" s="157" t="s">
        <v>545</v>
      </c>
      <c r="H518" s="156"/>
      <c r="I518" s="158"/>
      <c r="L518" s="154"/>
      <c r="M518" s="159"/>
      <c r="N518" s="160"/>
      <c r="O518" s="160"/>
      <c r="P518" s="160"/>
      <c r="Q518" s="160"/>
      <c r="R518" s="160"/>
      <c r="S518" s="160"/>
      <c r="T518" s="161"/>
      <c r="AT518" s="156" t="s">
        <v>147</v>
      </c>
      <c r="AU518" s="156" t="s">
        <v>145</v>
      </c>
      <c r="AV518" s="153" t="s">
        <v>14</v>
      </c>
      <c r="AW518" s="153" t="s">
        <v>34</v>
      </c>
      <c r="AX518" s="153" t="s">
        <v>72</v>
      </c>
      <c r="AY518" s="156" t="s">
        <v>138</v>
      </c>
    </row>
    <row r="519" spans="2:65" s="162" customFormat="1">
      <c r="B519" s="163"/>
      <c r="D519" s="155" t="s">
        <v>147</v>
      </c>
      <c r="E519" s="164"/>
      <c r="F519" s="165" t="s">
        <v>546</v>
      </c>
      <c r="H519" s="166">
        <v>33.619999999999997</v>
      </c>
      <c r="I519" s="167"/>
      <c r="L519" s="163"/>
      <c r="M519" s="168"/>
      <c r="N519" s="169"/>
      <c r="O519" s="169"/>
      <c r="P519" s="169"/>
      <c r="Q519" s="169"/>
      <c r="R519" s="169"/>
      <c r="S519" s="169"/>
      <c r="T519" s="170"/>
      <c r="AT519" s="164" t="s">
        <v>147</v>
      </c>
      <c r="AU519" s="164" t="s">
        <v>145</v>
      </c>
      <c r="AV519" s="162" t="s">
        <v>79</v>
      </c>
      <c r="AW519" s="162" t="s">
        <v>34</v>
      </c>
      <c r="AX519" s="162" t="s">
        <v>72</v>
      </c>
      <c r="AY519" s="164" t="s">
        <v>138</v>
      </c>
    </row>
    <row r="520" spans="2:65" s="171" customFormat="1">
      <c r="B520" s="172"/>
      <c r="D520" s="155" t="s">
        <v>147</v>
      </c>
      <c r="E520" s="173"/>
      <c r="F520" s="174" t="s">
        <v>152</v>
      </c>
      <c r="H520" s="175">
        <v>33.619999999999997</v>
      </c>
      <c r="I520" s="176"/>
      <c r="L520" s="172"/>
      <c r="M520" s="177"/>
      <c r="N520" s="178"/>
      <c r="O520" s="178"/>
      <c r="P520" s="178"/>
      <c r="Q520" s="178"/>
      <c r="R520" s="178"/>
      <c r="S520" s="178"/>
      <c r="T520" s="179"/>
      <c r="AT520" s="173" t="s">
        <v>147</v>
      </c>
      <c r="AU520" s="173" t="s">
        <v>145</v>
      </c>
      <c r="AV520" s="171" t="s">
        <v>145</v>
      </c>
      <c r="AW520" s="171" t="s">
        <v>34</v>
      </c>
      <c r="AX520" s="171" t="s">
        <v>14</v>
      </c>
      <c r="AY520" s="173" t="s">
        <v>138</v>
      </c>
    </row>
    <row r="521" spans="2:65" s="16" customFormat="1" ht="72" customHeight="1">
      <c r="B521" s="139"/>
      <c r="C521" s="140" t="s">
        <v>555</v>
      </c>
      <c r="D521" s="140" t="s">
        <v>140</v>
      </c>
      <c r="E521" s="141" t="s">
        <v>556</v>
      </c>
      <c r="F521" s="142" t="s">
        <v>557</v>
      </c>
      <c r="G521" s="143" t="s">
        <v>159</v>
      </c>
      <c r="H521" s="144">
        <v>33.619999999999997</v>
      </c>
      <c r="I521" s="145">
        <v>325</v>
      </c>
      <c r="J521" s="146">
        <f>ROUND(I521*H521,2)</f>
        <v>10926.5</v>
      </c>
      <c r="K521" s="142"/>
      <c r="L521" s="17"/>
      <c r="M521" s="147"/>
      <c r="N521" s="148" t="s">
        <v>43</v>
      </c>
      <c r="O521" s="38"/>
      <c r="P521" s="149">
        <f>O521*H521</f>
        <v>0</v>
      </c>
      <c r="Q521" s="149">
        <v>0.1</v>
      </c>
      <c r="R521" s="149">
        <f>Q521*H521</f>
        <v>3.3620000000000001</v>
      </c>
      <c r="S521" s="149">
        <v>0</v>
      </c>
      <c r="T521" s="150">
        <f>S521*H521</f>
        <v>0</v>
      </c>
      <c r="AR521" s="151" t="s">
        <v>145</v>
      </c>
      <c r="AT521" s="151" t="s">
        <v>140</v>
      </c>
      <c r="AU521" s="151" t="s">
        <v>145</v>
      </c>
      <c r="AY521" s="2" t="s">
        <v>138</v>
      </c>
      <c r="BE521" s="152">
        <f>IF(N521="základní",J521,0)</f>
        <v>10926.5</v>
      </c>
      <c r="BF521" s="152">
        <f>IF(N521="snížená",J521,0)</f>
        <v>0</v>
      </c>
      <c r="BG521" s="152">
        <f>IF(N521="zákl. přenesená",J521,0)</f>
        <v>0</v>
      </c>
      <c r="BH521" s="152">
        <f>IF(N521="sníž. přenesená",J521,0)</f>
        <v>0</v>
      </c>
      <c r="BI521" s="152">
        <f>IF(N521="nulová",J521,0)</f>
        <v>0</v>
      </c>
      <c r="BJ521" s="2" t="s">
        <v>14</v>
      </c>
      <c r="BK521" s="152">
        <f>ROUND(I521*H521,2)</f>
        <v>10926.5</v>
      </c>
      <c r="BL521" s="2" t="s">
        <v>145</v>
      </c>
      <c r="BM521" s="151" t="s">
        <v>558</v>
      </c>
    </row>
    <row r="522" spans="2:65" s="153" customFormat="1">
      <c r="B522" s="154"/>
      <c r="D522" s="155" t="s">
        <v>147</v>
      </c>
      <c r="E522" s="156"/>
      <c r="F522" s="157" t="s">
        <v>524</v>
      </c>
      <c r="H522" s="156"/>
      <c r="I522" s="158"/>
      <c r="L522" s="154"/>
      <c r="M522" s="159"/>
      <c r="N522" s="160"/>
      <c r="O522" s="160"/>
      <c r="P522" s="160"/>
      <c r="Q522" s="160"/>
      <c r="R522" s="160"/>
      <c r="S522" s="160"/>
      <c r="T522" s="161"/>
      <c r="AT522" s="156" t="s">
        <v>147</v>
      </c>
      <c r="AU522" s="156" t="s">
        <v>145</v>
      </c>
      <c r="AV522" s="153" t="s">
        <v>14</v>
      </c>
      <c r="AW522" s="153" t="s">
        <v>34</v>
      </c>
      <c r="AX522" s="153" t="s">
        <v>72</v>
      </c>
      <c r="AY522" s="156" t="s">
        <v>138</v>
      </c>
    </row>
    <row r="523" spans="2:65" s="153" customFormat="1">
      <c r="B523" s="154"/>
      <c r="D523" s="155" t="s">
        <v>147</v>
      </c>
      <c r="E523" s="156"/>
      <c r="F523" s="157" t="s">
        <v>545</v>
      </c>
      <c r="H523" s="156"/>
      <c r="I523" s="158"/>
      <c r="L523" s="154"/>
      <c r="M523" s="159"/>
      <c r="N523" s="160"/>
      <c r="O523" s="160"/>
      <c r="P523" s="160"/>
      <c r="Q523" s="160"/>
      <c r="R523" s="160"/>
      <c r="S523" s="160"/>
      <c r="T523" s="161"/>
      <c r="AT523" s="156" t="s">
        <v>147</v>
      </c>
      <c r="AU523" s="156" t="s">
        <v>145</v>
      </c>
      <c r="AV523" s="153" t="s">
        <v>14</v>
      </c>
      <c r="AW523" s="153" t="s">
        <v>34</v>
      </c>
      <c r="AX523" s="153" t="s">
        <v>72</v>
      </c>
      <c r="AY523" s="156" t="s">
        <v>138</v>
      </c>
    </row>
    <row r="524" spans="2:65" s="162" customFormat="1">
      <c r="B524" s="163"/>
      <c r="D524" s="155" t="s">
        <v>147</v>
      </c>
      <c r="E524" s="164"/>
      <c r="F524" s="165" t="s">
        <v>546</v>
      </c>
      <c r="H524" s="166">
        <v>33.619999999999997</v>
      </c>
      <c r="I524" s="167"/>
      <c r="L524" s="163"/>
      <c r="M524" s="168"/>
      <c r="N524" s="169"/>
      <c r="O524" s="169"/>
      <c r="P524" s="169"/>
      <c r="Q524" s="169"/>
      <c r="R524" s="169"/>
      <c r="S524" s="169"/>
      <c r="T524" s="170"/>
      <c r="AT524" s="164" t="s">
        <v>147</v>
      </c>
      <c r="AU524" s="164" t="s">
        <v>145</v>
      </c>
      <c r="AV524" s="162" t="s">
        <v>79</v>
      </c>
      <c r="AW524" s="162" t="s">
        <v>34</v>
      </c>
      <c r="AX524" s="162" t="s">
        <v>72</v>
      </c>
      <c r="AY524" s="164" t="s">
        <v>138</v>
      </c>
    </row>
    <row r="525" spans="2:65" s="171" customFormat="1">
      <c r="B525" s="172"/>
      <c r="D525" s="155" t="s">
        <v>147</v>
      </c>
      <c r="E525" s="173"/>
      <c r="F525" s="174" t="s">
        <v>152</v>
      </c>
      <c r="H525" s="175">
        <v>33.619999999999997</v>
      </c>
      <c r="I525" s="176"/>
      <c r="L525" s="172"/>
      <c r="M525" s="177"/>
      <c r="N525" s="178"/>
      <c r="O525" s="178"/>
      <c r="P525" s="178"/>
      <c r="Q525" s="178"/>
      <c r="R525" s="178"/>
      <c r="S525" s="178"/>
      <c r="T525" s="179"/>
      <c r="AT525" s="173" t="s">
        <v>147</v>
      </c>
      <c r="AU525" s="173" t="s">
        <v>145</v>
      </c>
      <c r="AV525" s="171" t="s">
        <v>145</v>
      </c>
      <c r="AW525" s="171" t="s">
        <v>34</v>
      </c>
      <c r="AX525" s="171" t="s">
        <v>14</v>
      </c>
      <c r="AY525" s="173" t="s">
        <v>138</v>
      </c>
    </row>
    <row r="526" spans="2:65" s="16" customFormat="1" ht="48" customHeight="1">
      <c r="B526" s="139"/>
      <c r="C526" s="140" t="s">
        <v>559</v>
      </c>
      <c r="D526" s="140" t="s">
        <v>140</v>
      </c>
      <c r="E526" s="141" t="s">
        <v>560</v>
      </c>
      <c r="F526" s="142" t="s">
        <v>561</v>
      </c>
      <c r="G526" s="143" t="s">
        <v>159</v>
      </c>
      <c r="H526" s="144">
        <v>33.619999999999997</v>
      </c>
      <c r="I526" s="145">
        <v>325</v>
      </c>
      <c r="J526" s="146">
        <f>ROUND(I526*H526,2)</f>
        <v>10926.5</v>
      </c>
      <c r="K526" s="142"/>
      <c r="L526" s="17"/>
      <c r="M526" s="147"/>
      <c r="N526" s="148" t="s">
        <v>43</v>
      </c>
      <c r="O526" s="38"/>
      <c r="P526" s="149">
        <f>O526*H526</f>
        <v>0</v>
      </c>
      <c r="Q526" s="149">
        <v>0</v>
      </c>
      <c r="R526" s="149">
        <f>Q526*H526</f>
        <v>0</v>
      </c>
      <c r="S526" s="149">
        <v>0</v>
      </c>
      <c r="T526" s="150">
        <f>S526*H526</f>
        <v>0</v>
      </c>
      <c r="AR526" s="151" t="s">
        <v>145</v>
      </c>
      <c r="AT526" s="151" t="s">
        <v>140</v>
      </c>
      <c r="AU526" s="151" t="s">
        <v>145</v>
      </c>
      <c r="AY526" s="2" t="s">
        <v>138</v>
      </c>
      <c r="BE526" s="152">
        <f>IF(N526="základní",J526,0)</f>
        <v>10926.5</v>
      </c>
      <c r="BF526" s="152">
        <f>IF(N526="snížená",J526,0)</f>
        <v>0</v>
      </c>
      <c r="BG526" s="152">
        <f>IF(N526="zákl. přenesená",J526,0)</f>
        <v>0</v>
      </c>
      <c r="BH526" s="152">
        <f>IF(N526="sníž. přenesená",J526,0)</f>
        <v>0</v>
      </c>
      <c r="BI526" s="152">
        <f>IF(N526="nulová",J526,0)</f>
        <v>0</v>
      </c>
      <c r="BJ526" s="2" t="s">
        <v>14</v>
      </c>
      <c r="BK526" s="152">
        <f>ROUND(I526*H526,2)</f>
        <v>10926.5</v>
      </c>
      <c r="BL526" s="2" t="s">
        <v>145</v>
      </c>
      <c r="BM526" s="151" t="s">
        <v>562</v>
      </c>
    </row>
    <row r="527" spans="2:65" s="153" customFormat="1">
      <c r="B527" s="154"/>
      <c r="D527" s="155" t="s">
        <v>147</v>
      </c>
      <c r="E527" s="156"/>
      <c r="F527" s="157" t="s">
        <v>524</v>
      </c>
      <c r="H527" s="156"/>
      <c r="I527" s="158"/>
      <c r="L527" s="154"/>
      <c r="M527" s="159"/>
      <c r="N527" s="160"/>
      <c r="O527" s="160"/>
      <c r="P527" s="160"/>
      <c r="Q527" s="160"/>
      <c r="R527" s="160"/>
      <c r="S527" s="160"/>
      <c r="T527" s="161"/>
      <c r="AT527" s="156" t="s">
        <v>147</v>
      </c>
      <c r="AU527" s="156" t="s">
        <v>145</v>
      </c>
      <c r="AV527" s="153" t="s">
        <v>14</v>
      </c>
      <c r="AW527" s="153" t="s">
        <v>34</v>
      </c>
      <c r="AX527" s="153" t="s">
        <v>72</v>
      </c>
      <c r="AY527" s="156" t="s">
        <v>138</v>
      </c>
    </row>
    <row r="528" spans="2:65" s="153" customFormat="1">
      <c r="B528" s="154"/>
      <c r="D528" s="155" t="s">
        <v>147</v>
      </c>
      <c r="E528" s="156"/>
      <c r="F528" s="157" t="s">
        <v>545</v>
      </c>
      <c r="H528" s="156"/>
      <c r="I528" s="158"/>
      <c r="L528" s="154"/>
      <c r="M528" s="159"/>
      <c r="N528" s="160"/>
      <c r="O528" s="160"/>
      <c r="P528" s="160"/>
      <c r="Q528" s="160"/>
      <c r="R528" s="160"/>
      <c r="S528" s="160"/>
      <c r="T528" s="161"/>
      <c r="AT528" s="156" t="s">
        <v>147</v>
      </c>
      <c r="AU528" s="156" t="s">
        <v>145</v>
      </c>
      <c r="AV528" s="153" t="s">
        <v>14</v>
      </c>
      <c r="AW528" s="153" t="s">
        <v>34</v>
      </c>
      <c r="AX528" s="153" t="s">
        <v>72</v>
      </c>
      <c r="AY528" s="156" t="s">
        <v>138</v>
      </c>
    </row>
    <row r="529" spans="2:65" s="162" customFormat="1">
      <c r="B529" s="163"/>
      <c r="D529" s="155" t="s">
        <v>147</v>
      </c>
      <c r="E529" s="164"/>
      <c r="F529" s="165" t="s">
        <v>546</v>
      </c>
      <c r="H529" s="166">
        <v>33.619999999999997</v>
      </c>
      <c r="I529" s="167"/>
      <c r="L529" s="163"/>
      <c r="M529" s="168"/>
      <c r="N529" s="169"/>
      <c r="O529" s="169"/>
      <c r="P529" s="169"/>
      <c r="Q529" s="169"/>
      <c r="R529" s="169"/>
      <c r="S529" s="169"/>
      <c r="T529" s="170"/>
      <c r="AT529" s="164" t="s">
        <v>147</v>
      </c>
      <c r="AU529" s="164" t="s">
        <v>145</v>
      </c>
      <c r="AV529" s="162" t="s">
        <v>79</v>
      </c>
      <c r="AW529" s="162" t="s">
        <v>34</v>
      </c>
      <c r="AX529" s="162" t="s">
        <v>72</v>
      </c>
      <c r="AY529" s="164" t="s">
        <v>138</v>
      </c>
    </row>
    <row r="530" spans="2:65" s="171" customFormat="1">
      <c r="B530" s="172"/>
      <c r="D530" s="155" t="s">
        <v>147</v>
      </c>
      <c r="E530" s="173"/>
      <c r="F530" s="174" t="s">
        <v>152</v>
      </c>
      <c r="H530" s="175">
        <v>33.619999999999997</v>
      </c>
      <c r="I530" s="176"/>
      <c r="L530" s="172"/>
      <c r="M530" s="177"/>
      <c r="N530" s="178"/>
      <c r="O530" s="178"/>
      <c r="P530" s="178"/>
      <c r="Q530" s="178"/>
      <c r="R530" s="178"/>
      <c r="S530" s="178"/>
      <c r="T530" s="179"/>
      <c r="AT530" s="173" t="s">
        <v>147</v>
      </c>
      <c r="AU530" s="173" t="s">
        <v>145</v>
      </c>
      <c r="AV530" s="171" t="s">
        <v>145</v>
      </c>
      <c r="AW530" s="171" t="s">
        <v>34</v>
      </c>
      <c r="AX530" s="171" t="s">
        <v>14</v>
      </c>
      <c r="AY530" s="173" t="s">
        <v>138</v>
      </c>
    </row>
    <row r="531" spans="2:65" s="16" customFormat="1" ht="24" customHeight="1">
      <c r="B531" s="139"/>
      <c r="C531" s="140" t="s">
        <v>563</v>
      </c>
      <c r="D531" s="140" t="s">
        <v>140</v>
      </c>
      <c r="E531" s="141" t="s">
        <v>416</v>
      </c>
      <c r="F531" s="142" t="s">
        <v>417</v>
      </c>
      <c r="G531" s="143" t="s">
        <v>159</v>
      </c>
      <c r="H531" s="144">
        <v>22.9</v>
      </c>
      <c r="I531" s="145">
        <v>125</v>
      </c>
      <c r="J531" s="146">
        <f>ROUND(I531*H531,2)</f>
        <v>2862.5</v>
      </c>
      <c r="K531" s="142" t="s">
        <v>144</v>
      </c>
      <c r="L531" s="17"/>
      <c r="M531" s="147"/>
      <c r="N531" s="148" t="s">
        <v>43</v>
      </c>
      <c r="O531" s="38"/>
      <c r="P531" s="149">
        <f>O531*H531</f>
        <v>0</v>
      </c>
      <c r="Q531" s="149">
        <v>0</v>
      </c>
      <c r="R531" s="149">
        <f>Q531*H531</f>
        <v>0</v>
      </c>
      <c r="S531" s="149">
        <v>0</v>
      </c>
      <c r="T531" s="150">
        <f>S531*H531</f>
        <v>0</v>
      </c>
      <c r="AR531" s="151" t="s">
        <v>145</v>
      </c>
      <c r="AT531" s="151" t="s">
        <v>140</v>
      </c>
      <c r="AU531" s="151" t="s">
        <v>145</v>
      </c>
      <c r="AY531" s="2" t="s">
        <v>138</v>
      </c>
      <c r="BE531" s="152">
        <f>IF(N531="základní",J531,0)</f>
        <v>2862.5</v>
      </c>
      <c r="BF531" s="152">
        <f>IF(N531="snížená",J531,0)</f>
        <v>0</v>
      </c>
      <c r="BG531" s="152">
        <f>IF(N531="zákl. přenesená",J531,0)</f>
        <v>0</v>
      </c>
      <c r="BH531" s="152">
        <f>IF(N531="sníž. přenesená",J531,0)</f>
        <v>0</v>
      </c>
      <c r="BI531" s="152">
        <f>IF(N531="nulová",J531,0)</f>
        <v>0</v>
      </c>
      <c r="BJ531" s="2" t="s">
        <v>14</v>
      </c>
      <c r="BK531" s="152">
        <f>ROUND(I531*H531,2)</f>
        <v>2862.5</v>
      </c>
      <c r="BL531" s="2" t="s">
        <v>145</v>
      </c>
      <c r="BM531" s="151" t="s">
        <v>564</v>
      </c>
    </row>
    <row r="532" spans="2:65" s="153" customFormat="1">
      <c r="B532" s="154"/>
      <c r="D532" s="155" t="s">
        <v>147</v>
      </c>
      <c r="E532" s="156"/>
      <c r="F532" s="157" t="s">
        <v>565</v>
      </c>
      <c r="H532" s="156"/>
      <c r="I532" s="158"/>
      <c r="L532" s="154"/>
      <c r="M532" s="159"/>
      <c r="N532" s="160"/>
      <c r="O532" s="160"/>
      <c r="P532" s="160"/>
      <c r="Q532" s="160"/>
      <c r="R532" s="160"/>
      <c r="S532" s="160"/>
      <c r="T532" s="161"/>
      <c r="AT532" s="156" t="s">
        <v>147</v>
      </c>
      <c r="AU532" s="156" t="s">
        <v>145</v>
      </c>
      <c r="AV532" s="153" t="s">
        <v>14</v>
      </c>
      <c r="AW532" s="153" t="s">
        <v>34</v>
      </c>
      <c r="AX532" s="153" t="s">
        <v>72</v>
      </c>
      <c r="AY532" s="156" t="s">
        <v>138</v>
      </c>
    </row>
    <row r="533" spans="2:65" s="162" customFormat="1">
      <c r="B533" s="163"/>
      <c r="D533" s="155" t="s">
        <v>147</v>
      </c>
      <c r="E533" s="164"/>
      <c r="F533" s="165" t="s">
        <v>566</v>
      </c>
      <c r="H533" s="166">
        <v>22.9</v>
      </c>
      <c r="I533" s="167"/>
      <c r="L533" s="163"/>
      <c r="M533" s="168"/>
      <c r="N533" s="169"/>
      <c r="O533" s="169"/>
      <c r="P533" s="169"/>
      <c r="Q533" s="169"/>
      <c r="R533" s="169"/>
      <c r="S533" s="169"/>
      <c r="T533" s="170"/>
      <c r="AT533" s="164" t="s">
        <v>147</v>
      </c>
      <c r="AU533" s="164" t="s">
        <v>145</v>
      </c>
      <c r="AV533" s="162" t="s">
        <v>79</v>
      </c>
      <c r="AW533" s="162" t="s">
        <v>34</v>
      </c>
      <c r="AX533" s="162" t="s">
        <v>72</v>
      </c>
      <c r="AY533" s="164" t="s">
        <v>138</v>
      </c>
    </row>
    <row r="534" spans="2:65" s="171" customFormat="1">
      <c r="B534" s="172"/>
      <c r="D534" s="155" t="s">
        <v>147</v>
      </c>
      <c r="E534" s="173"/>
      <c r="F534" s="174" t="s">
        <v>152</v>
      </c>
      <c r="H534" s="175">
        <v>22.9</v>
      </c>
      <c r="I534" s="176"/>
      <c r="L534" s="172"/>
      <c r="M534" s="177"/>
      <c r="N534" s="178"/>
      <c r="O534" s="178"/>
      <c r="P534" s="178"/>
      <c r="Q534" s="178"/>
      <c r="R534" s="178"/>
      <c r="S534" s="178"/>
      <c r="T534" s="179"/>
      <c r="AT534" s="173" t="s">
        <v>147</v>
      </c>
      <c r="AU534" s="173" t="s">
        <v>145</v>
      </c>
      <c r="AV534" s="171" t="s">
        <v>145</v>
      </c>
      <c r="AW534" s="171" t="s">
        <v>34</v>
      </c>
      <c r="AX534" s="171" t="s">
        <v>14</v>
      </c>
      <c r="AY534" s="173" t="s">
        <v>138</v>
      </c>
    </row>
    <row r="535" spans="2:65" s="16" customFormat="1" ht="36" customHeight="1">
      <c r="B535" s="139"/>
      <c r="C535" s="140" t="s">
        <v>567</v>
      </c>
      <c r="D535" s="140" t="s">
        <v>140</v>
      </c>
      <c r="E535" s="141" t="s">
        <v>422</v>
      </c>
      <c r="F535" s="142" t="s">
        <v>423</v>
      </c>
      <c r="G535" s="143" t="s">
        <v>159</v>
      </c>
      <c r="H535" s="144">
        <v>10</v>
      </c>
      <c r="I535" s="145">
        <v>125</v>
      </c>
      <c r="J535" s="146">
        <f>ROUND(I535*H535,2)</f>
        <v>1250</v>
      </c>
      <c r="K535" s="142" t="s">
        <v>144</v>
      </c>
      <c r="L535" s="17"/>
      <c r="M535" s="147"/>
      <c r="N535" s="148" t="s">
        <v>43</v>
      </c>
      <c r="O535" s="38"/>
      <c r="P535" s="149">
        <f>O535*H535</f>
        <v>0</v>
      </c>
      <c r="Q535" s="149">
        <v>0</v>
      </c>
      <c r="R535" s="149">
        <f>Q535*H535</f>
        <v>0</v>
      </c>
      <c r="S535" s="149">
        <v>0</v>
      </c>
      <c r="T535" s="150">
        <f>S535*H535</f>
        <v>0</v>
      </c>
      <c r="AR535" s="151" t="s">
        <v>145</v>
      </c>
      <c r="AT535" s="151" t="s">
        <v>140</v>
      </c>
      <c r="AU535" s="151" t="s">
        <v>145</v>
      </c>
      <c r="AY535" s="2" t="s">
        <v>138</v>
      </c>
      <c r="BE535" s="152">
        <f>IF(N535="základní",J535,0)</f>
        <v>1250</v>
      </c>
      <c r="BF535" s="152">
        <f>IF(N535="snížená",J535,0)</f>
        <v>0</v>
      </c>
      <c r="BG535" s="152">
        <f>IF(N535="zákl. přenesená",J535,0)</f>
        <v>0</v>
      </c>
      <c r="BH535" s="152">
        <f>IF(N535="sníž. přenesená",J535,0)</f>
        <v>0</v>
      </c>
      <c r="BI535" s="152">
        <f>IF(N535="nulová",J535,0)</f>
        <v>0</v>
      </c>
      <c r="BJ535" s="2" t="s">
        <v>14</v>
      </c>
      <c r="BK535" s="152">
        <f>ROUND(I535*H535,2)</f>
        <v>1250</v>
      </c>
      <c r="BL535" s="2" t="s">
        <v>145</v>
      </c>
      <c r="BM535" s="151" t="s">
        <v>568</v>
      </c>
    </row>
    <row r="536" spans="2:65" s="153" customFormat="1">
      <c r="B536" s="154"/>
      <c r="D536" s="155" t="s">
        <v>147</v>
      </c>
      <c r="E536" s="156"/>
      <c r="F536" s="157" t="s">
        <v>397</v>
      </c>
      <c r="H536" s="156"/>
      <c r="I536" s="158"/>
      <c r="L536" s="154"/>
      <c r="M536" s="159"/>
      <c r="N536" s="160"/>
      <c r="O536" s="160"/>
      <c r="P536" s="160"/>
      <c r="Q536" s="160"/>
      <c r="R536" s="160"/>
      <c r="S536" s="160"/>
      <c r="T536" s="161"/>
      <c r="AT536" s="156" t="s">
        <v>147</v>
      </c>
      <c r="AU536" s="156" t="s">
        <v>145</v>
      </c>
      <c r="AV536" s="153" t="s">
        <v>14</v>
      </c>
      <c r="AW536" s="153" t="s">
        <v>34</v>
      </c>
      <c r="AX536" s="153" t="s">
        <v>72</v>
      </c>
      <c r="AY536" s="156" t="s">
        <v>138</v>
      </c>
    </row>
    <row r="537" spans="2:65" s="162" customFormat="1">
      <c r="B537" s="163"/>
      <c r="D537" s="155" t="s">
        <v>147</v>
      </c>
      <c r="E537" s="164"/>
      <c r="F537" s="165" t="s">
        <v>425</v>
      </c>
      <c r="H537" s="166">
        <v>10</v>
      </c>
      <c r="I537" s="167"/>
      <c r="L537" s="163"/>
      <c r="M537" s="168"/>
      <c r="N537" s="169"/>
      <c r="O537" s="169"/>
      <c r="P537" s="169"/>
      <c r="Q537" s="169"/>
      <c r="R537" s="169"/>
      <c r="S537" s="169"/>
      <c r="T537" s="170"/>
      <c r="AT537" s="164" t="s">
        <v>147</v>
      </c>
      <c r="AU537" s="164" t="s">
        <v>145</v>
      </c>
      <c r="AV537" s="162" t="s">
        <v>79</v>
      </c>
      <c r="AW537" s="162" t="s">
        <v>34</v>
      </c>
      <c r="AX537" s="162" t="s">
        <v>14</v>
      </c>
      <c r="AY537" s="164" t="s">
        <v>138</v>
      </c>
    </row>
    <row r="538" spans="2:65" s="125" customFormat="1" ht="20.85" customHeight="1">
      <c r="B538" s="126"/>
      <c r="D538" s="127" t="s">
        <v>71</v>
      </c>
      <c r="E538" s="137" t="s">
        <v>500</v>
      </c>
      <c r="F538" s="137" t="s">
        <v>569</v>
      </c>
      <c r="I538" s="129"/>
      <c r="J538" s="138">
        <f>BK538</f>
        <v>996406.52000000014</v>
      </c>
      <c r="L538" s="126"/>
      <c r="M538" s="131"/>
      <c r="N538" s="132"/>
      <c r="O538" s="132"/>
      <c r="P538" s="133">
        <f>SUM(P539:P608)</f>
        <v>0</v>
      </c>
      <c r="Q538" s="132"/>
      <c r="R538" s="133">
        <f>SUM(R539:R608)</f>
        <v>8.0981640000000006</v>
      </c>
      <c r="S538" s="132"/>
      <c r="T538" s="134">
        <f>SUM(T539:T608)</f>
        <v>1.0963400000000001</v>
      </c>
      <c r="AR538" s="127" t="s">
        <v>14</v>
      </c>
      <c r="AT538" s="135" t="s">
        <v>71</v>
      </c>
      <c r="AU538" s="135" t="s">
        <v>79</v>
      </c>
      <c r="AY538" s="127" t="s">
        <v>138</v>
      </c>
      <c r="BK538" s="136">
        <f>SUM(BK539:BK608)</f>
        <v>996406.52000000014</v>
      </c>
    </row>
    <row r="539" spans="2:65" s="16" customFormat="1" ht="24" customHeight="1">
      <c r="B539" s="139"/>
      <c r="C539" s="140" t="s">
        <v>570</v>
      </c>
      <c r="D539" s="140" t="s">
        <v>140</v>
      </c>
      <c r="E539" s="141" t="s">
        <v>571</v>
      </c>
      <c r="F539" s="142" t="s">
        <v>572</v>
      </c>
      <c r="G539" s="143" t="s">
        <v>159</v>
      </c>
      <c r="H539" s="144">
        <v>263.8</v>
      </c>
      <c r="I539" s="145">
        <v>125</v>
      </c>
      <c r="J539" s="146">
        <f>ROUND(I539*H539,2)</f>
        <v>32975</v>
      </c>
      <c r="K539" s="142"/>
      <c r="L539" s="17"/>
      <c r="M539" s="147"/>
      <c r="N539" s="148" t="s">
        <v>43</v>
      </c>
      <c r="O539" s="38"/>
      <c r="P539" s="149">
        <f>O539*H539</f>
        <v>0</v>
      </c>
      <c r="Q539" s="149">
        <v>6.4000000000000005E-4</v>
      </c>
      <c r="R539" s="149">
        <f>Q539*H539</f>
        <v>0.16883200000000001</v>
      </c>
      <c r="S539" s="149">
        <v>0</v>
      </c>
      <c r="T539" s="150">
        <f>S539*H539</f>
        <v>0</v>
      </c>
      <c r="AR539" s="151" t="s">
        <v>145</v>
      </c>
      <c r="AT539" s="151" t="s">
        <v>140</v>
      </c>
      <c r="AU539" s="151" t="s">
        <v>156</v>
      </c>
      <c r="AY539" s="2" t="s">
        <v>138</v>
      </c>
      <c r="BE539" s="152">
        <f>IF(N539="základní",J539,0)</f>
        <v>32975</v>
      </c>
      <c r="BF539" s="152">
        <f>IF(N539="snížená",J539,0)</f>
        <v>0</v>
      </c>
      <c r="BG539" s="152">
        <f>IF(N539="zákl. přenesená",J539,0)</f>
        <v>0</v>
      </c>
      <c r="BH539" s="152">
        <f>IF(N539="sníž. přenesená",J539,0)</f>
        <v>0</v>
      </c>
      <c r="BI539" s="152">
        <f>IF(N539="nulová",J539,0)</f>
        <v>0</v>
      </c>
      <c r="BJ539" s="2" t="s">
        <v>14</v>
      </c>
      <c r="BK539" s="152">
        <f>ROUND(I539*H539,2)</f>
        <v>32975</v>
      </c>
      <c r="BL539" s="2" t="s">
        <v>145</v>
      </c>
      <c r="BM539" s="151" t="s">
        <v>573</v>
      </c>
    </row>
    <row r="540" spans="2:65" s="153" customFormat="1">
      <c r="B540" s="154"/>
      <c r="D540" s="155" t="s">
        <v>147</v>
      </c>
      <c r="E540" s="156"/>
      <c r="F540" s="157" t="s">
        <v>574</v>
      </c>
      <c r="H540" s="156"/>
      <c r="I540" s="158"/>
      <c r="L540" s="154"/>
      <c r="M540" s="159"/>
      <c r="N540" s="160"/>
      <c r="O540" s="160"/>
      <c r="P540" s="160"/>
      <c r="Q540" s="160"/>
      <c r="R540" s="160"/>
      <c r="S540" s="160"/>
      <c r="T540" s="161"/>
      <c r="AT540" s="156" t="s">
        <v>147</v>
      </c>
      <c r="AU540" s="156" t="s">
        <v>156</v>
      </c>
      <c r="AV540" s="153" t="s">
        <v>14</v>
      </c>
      <c r="AW540" s="153" t="s">
        <v>34</v>
      </c>
      <c r="AX540" s="153" t="s">
        <v>72</v>
      </c>
      <c r="AY540" s="156" t="s">
        <v>138</v>
      </c>
    </row>
    <row r="541" spans="2:65" s="162" customFormat="1">
      <c r="B541" s="163"/>
      <c r="D541" s="155" t="s">
        <v>147</v>
      </c>
      <c r="E541" s="164"/>
      <c r="F541" s="165" t="s">
        <v>575</v>
      </c>
      <c r="H541" s="166">
        <v>211</v>
      </c>
      <c r="I541" s="167"/>
      <c r="L541" s="163"/>
      <c r="M541" s="168"/>
      <c r="N541" s="169"/>
      <c r="O541" s="169"/>
      <c r="P541" s="169"/>
      <c r="Q541" s="169"/>
      <c r="R541" s="169"/>
      <c r="S541" s="169"/>
      <c r="T541" s="170"/>
      <c r="AT541" s="164" t="s">
        <v>147</v>
      </c>
      <c r="AU541" s="164" t="s">
        <v>156</v>
      </c>
      <c r="AV541" s="162" t="s">
        <v>79</v>
      </c>
      <c r="AW541" s="162" t="s">
        <v>34</v>
      </c>
      <c r="AX541" s="162" t="s">
        <v>72</v>
      </c>
      <c r="AY541" s="164" t="s">
        <v>138</v>
      </c>
    </row>
    <row r="542" spans="2:65" s="153" customFormat="1">
      <c r="B542" s="154"/>
      <c r="D542" s="155" t="s">
        <v>147</v>
      </c>
      <c r="E542" s="156"/>
      <c r="F542" s="157" t="s">
        <v>245</v>
      </c>
      <c r="H542" s="156"/>
      <c r="I542" s="158"/>
      <c r="L542" s="154"/>
      <c r="M542" s="159"/>
      <c r="N542" s="160"/>
      <c r="O542" s="160"/>
      <c r="P542" s="160"/>
      <c r="Q542" s="160"/>
      <c r="R542" s="160"/>
      <c r="S542" s="160"/>
      <c r="T542" s="161"/>
      <c r="AT542" s="156" t="s">
        <v>147</v>
      </c>
      <c r="AU542" s="156" t="s">
        <v>156</v>
      </c>
      <c r="AV542" s="153" t="s">
        <v>14</v>
      </c>
      <c r="AW542" s="153" t="s">
        <v>34</v>
      </c>
      <c r="AX542" s="153" t="s">
        <v>72</v>
      </c>
      <c r="AY542" s="156" t="s">
        <v>138</v>
      </c>
    </row>
    <row r="543" spans="2:65" s="162" customFormat="1">
      <c r="B543" s="163"/>
      <c r="D543" s="155" t="s">
        <v>147</v>
      </c>
      <c r="E543" s="164"/>
      <c r="F543" s="165" t="s">
        <v>576</v>
      </c>
      <c r="H543" s="166">
        <v>52.8</v>
      </c>
      <c r="I543" s="167"/>
      <c r="L543" s="163"/>
      <c r="M543" s="168"/>
      <c r="N543" s="169"/>
      <c r="O543" s="169"/>
      <c r="P543" s="169"/>
      <c r="Q543" s="169"/>
      <c r="R543" s="169"/>
      <c r="S543" s="169"/>
      <c r="T543" s="170"/>
      <c r="AT543" s="164" t="s">
        <v>147</v>
      </c>
      <c r="AU543" s="164" t="s">
        <v>156</v>
      </c>
      <c r="AV543" s="162" t="s">
        <v>79</v>
      </c>
      <c r="AW543" s="162" t="s">
        <v>34</v>
      </c>
      <c r="AX543" s="162" t="s">
        <v>72</v>
      </c>
      <c r="AY543" s="164" t="s">
        <v>138</v>
      </c>
    </row>
    <row r="544" spans="2:65" s="171" customFormat="1">
      <c r="B544" s="172"/>
      <c r="D544" s="155" t="s">
        <v>147</v>
      </c>
      <c r="E544" s="173"/>
      <c r="F544" s="174" t="s">
        <v>152</v>
      </c>
      <c r="H544" s="175">
        <v>263.8</v>
      </c>
      <c r="I544" s="176"/>
      <c r="L544" s="172"/>
      <c r="M544" s="177"/>
      <c r="N544" s="178"/>
      <c r="O544" s="178"/>
      <c r="P544" s="178"/>
      <c r="Q544" s="178"/>
      <c r="R544" s="178"/>
      <c r="S544" s="178"/>
      <c r="T544" s="179"/>
      <c r="AT544" s="173" t="s">
        <v>147</v>
      </c>
      <c r="AU544" s="173" t="s">
        <v>156</v>
      </c>
      <c r="AV544" s="171" t="s">
        <v>145</v>
      </c>
      <c r="AW544" s="171" t="s">
        <v>34</v>
      </c>
      <c r="AX544" s="171" t="s">
        <v>14</v>
      </c>
      <c r="AY544" s="173" t="s">
        <v>138</v>
      </c>
    </row>
    <row r="545" spans="2:65" s="16" customFormat="1" ht="36" customHeight="1">
      <c r="B545" s="139"/>
      <c r="C545" s="140" t="s">
        <v>577</v>
      </c>
      <c r="D545" s="140" t="s">
        <v>140</v>
      </c>
      <c r="E545" s="141" t="s">
        <v>578</v>
      </c>
      <c r="F545" s="142" t="s">
        <v>579</v>
      </c>
      <c r="G545" s="143" t="s">
        <v>159</v>
      </c>
      <c r="H545" s="144">
        <v>134.80000000000001</v>
      </c>
      <c r="I545" s="145">
        <v>165</v>
      </c>
      <c r="J545" s="146">
        <f>ROUND(I545*H545,2)</f>
        <v>22242</v>
      </c>
      <c r="K545" s="142"/>
      <c r="L545" s="17"/>
      <c r="M545" s="147"/>
      <c r="N545" s="148" t="s">
        <v>43</v>
      </c>
      <c r="O545" s="38"/>
      <c r="P545" s="149">
        <f>O545*H545</f>
        <v>0</v>
      </c>
      <c r="Q545" s="149">
        <v>6.4000000000000005E-4</v>
      </c>
      <c r="R545" s="149">
        <f>Q545*H545</f>
        <v>8.6272000000000015E-2</v>
      </c>
      <c r="S545" s="149">
        <v>0</v>
      </c>
      <c r="T545" s="150">
        <f>S545*H545</f>
        <v>0</v>
      </c>
      <c r="AR545" s="151" t="s">
        <v>145</v>
      </c>
      <c r="AT545" s="151" t="s">
        <v>140</v>
      </c>
      <c r="AU545" s="151" t="s">
        <v>156</v>
      </c>
      <c r="AY545" s="2" t="s">
        <v>138</v>
      </c>
      <c r="BE545" s="152">
        <f>IF(N545="základní",J545,0)</f>
        <v>22242</v>
      </c>
      <c r="BF545" s="152">
        <f>IF(N545="snížená",J545,0)</f>
        <v>0</v>
      </c>
      <c r="BG545" s="152">
        <f>IF(N545="zákl. přenesená",J545,0)</f>
        <v>0</v>
      </c>
      <c r="BH545" s="152">
        <f>IF(N545="sníž. přenesená",J545,0)</f>
        <v>0</v>
      </c>
      <c r="BI545" s="152">
        <f>IF(N545="nulová",J545,0)</f>
        <v>0</v>
      </c>
      <c r="BJ545" s="2" t="s">
        <v>14</v>
      </c>
      <c r="BK545" s="152">
        <f>ROUND(I545*H545,2)</f>
        <v>22242</v>
      </c>
      <c r="BL545" s="2" t="s">
        <v>145</v>
      </c>
      <c r="BM545" s="151" t="s">
        <v>580</v>
      </c>
    </row>
    <row r="546" spans="2:65" s="153" customFormat="1">
      <c r="B546" s="154"/>
      <c r="D546" s="155" t="s">
        <v>147</v>
      </c>
      <c r="E546" s="156"/>
      <c r="F546" s="157" t="s">
        <v>574</v>
      </c>
      <c r="H546" s="156"/>
      <c r="I546" s="158"/>
      <c r="L546" s="154"/>
      <c r="M546" s="159"/>
      <c r="N546" s="160"/>
      <c r="O546" s="160"/>
      <c r="P546" s="160"/>
      <c r="Q546" s="160"/>
      <c r="R546" s="160"/>
      <c r="S546" s="160"/>
      <c r="T546" s="161"/>
      <c r="AT546" s="156" t="s">
        <v>147</v>
      </c>
      <c r="AU546" s="156" t="s">
        <v>156</v>
      </c>
      <c r="AV546" s="153" t="s">
        <v>14</v>
      </c>
      <c r="AW546" s="153" t="s">
        <v>34</v>
      </c>
      <c r="AX546" s="153" t="s">
        <v>72</v>
      </c>
      <c r="AY546" s="156" t="s">
        <v>138</v>
      </c>
    </row>
    <row r="547" spans="2:65" s="162" customFormat="1">
      <c r="B547" s="163"/>
      <c r="D547" s="155" t="s">
        <v>147</v>
      </c>
      <c r="E547" s="164"/>
      <c r="F547" s="165" t="s">
        <v>581</v>
      </c>
      <c r="H547" s="166">
        <v>94.4</v>
      </c>
      <c r="I547" s="167"/>
      <c r="L547" s="163"/>
      <c r="M547" s="168"/>
      <c r="N547" s="169"/>
      <c r="O547" s="169"/>
      <c r="P547" s="169"/>
      <c r="Q547" s="169"/>
      <c r="R547" s="169"/>
      <c r="S547" s="169"/>
      <c r="T547" s="170"/>
      <c r="AT547" s="164" t="s">
        <v>147</v>
      </c>
      <c r="AU547" s="164" t="s">
        <v>156</v>
      </c>
      <c r="AV547" s="162" t="s">
        <v>79</v>
      </c>
      <c r="AW547" s="162" t="s">
        <v>34</v>
      </c>
      <c r="AX547" s="162" t="s">
        <v>72</v>
      </c>
      <c r="AY547" s="164" t="s">
        <v>138</v>
      </c>
    </row>
    <row r="548" spans="2:65" s="153" customFormat="1">
      <c r="B548" s="154"/>
      <c r="D548" s="155" t="s">
        <v>147</v>
      </c>
      <c r="E548" s="156"/>
      <c r="F548" s="157" t="s">
        <v>245</v>
      </c>
      <c r="H548" s="156"/>
      <c r="I548" s="158"/>
      <c r="L548" s="154"/>
      <c r="M548" s="159"/>
      <c r="N548" s="160"/>
      <c r="O548" s="160"/>
      <c r="P548" s="160"/>
      <c r="Q548" s="160"/>
      <c r="R548" s="160"/>
      <c r="S548" s="160"/>
      <c r="T548" s="161"/>
      <c r="AT548" s="156" t="s">
        <v>147</v>
      </c>
      <c r="AU548" s="156" t="s">
        <v>156</v>
      </c>
      <c r="AV548" s="153" t="s">
        <v>14</v>
      </c>
      <c r="AW548" s="153" t="s">
        <v>34</v>
      </c>
      <c r="AX548" s="153" t="s">
        <v>72</v>
      </c>
      <c r="AY548" s="156" t="s">
        <v>138</v>
      </c>
    </row>
    <row r="549" spans="2:65" s="162" customFormat="1">
      <c r="B549" s="163"/>
      <c r="D549" s="155" t="s">
        <v>147</v>
      </c>
      <c r="E549" s="164"/>
      <c r="F549" s="165" t="s">
        <v>582</v>
      </c>
      <c r="H549" s="166">
        <v>40.4</v>
      </c>
      <c r="I549" s="167"/>
      <c r="L549" s="163"/>
      <c r="M549" s="168"/>
      <c r="N549" s="169"/>
      <c r="O549" s="169"/>
      <c r="P549" s="169"/>
      <c r="Q549" s="169"/>
      <c r="R549" s="169"/>
      <c r="S549" s="169"/>
      <c r="T549" s="170"/>
      <c r="AT549" s="164" t="s">
        <v>147</v>
      </c>
      <c r="AU549" s="164" t="s">
        <v>156</v>
      </c>
      <c r="AV549" s="162" t="s">
        <v>79</v>
      </c>
      <c r="AW549" s="162" t="s">
        <v>34</v>
      </c>
      <c r="AX549" s="162" t="s">
        <v>72</v>
      </c>
      <c r="AY549" s="164" t="s">
        <v>138</v>
      </c>
    </row>
    <row r="550" spans="2:65" s="171" customFormat="1">
      <c r="B550" s="172"/>
      <c r="D550" s="155" t="s">
        <v>147</v>
      </c>
      <c r="E550" s="173"/>
      <c r="F550" s="174" t="s">
        <v>152</v>
      </c>
      <c r="H550" s="175">
        <v>134.80000000000001</v>
      </c>
      <c r="I550" s="176"/>
      <c r="L550" s="172"/>
      <c r="M550" s="177"/>
      <c r="N550" s="178"/>
      <c r="O550" s="178"/>
      <c r="P550" s="178"/>
      <c r="Q550" s="178"/>
      <c r="R550" s="178"/>
      <c r="S550" s="178"/>
      <c r="T550" s="179"/>
      <c r="AT550" s="173" t="s">
        <v>147</v>
      </c>
      <c r="AU550" s="173" t="s">
        <v>156</v>
      </c>
      <c r="AV550" s="171" t="s">
        <v>145</v>
      </c>
      <c r="AW550" s="171" t="s">
        <v>34</v>
      </c>
      <c r="AX550" s="171" t="s">
        <v>14</v>
      </c>
      <c r="AY550" s="173" t="s">
        <v>138</v>
      </c>
    </row>
    <row r="551" spans="2:65" s="16" customFormat="1" ht="36" customHeight="1">
      <c r="B551" s="139"/>
      <c r="C551" s="140" t="s">
        <v>583</v>
      </c>
      <c r="D551" s="140" t="s">
        <v>140</v>
      </c>
      <c r="E551" s="141" t="s">
        <v>584</v>
      </c>
      <c r="F551" s="142" t="s">
        <v>585</v>
      </c>
      <c r="G551" s="143" t="s">
        <v>159</v>
      </c>
      <c r="H551" s="144">
        <v>263.8</v>
      </c>
      <c r="I551" s="145">
        <v>655</v>
      </c>
      <c r="J551" s="146">
        <f>ROUND(I551*H551,2)</f>
        <v>172789</v>
      </c>
      <c r="K551" s="142"/>
      <c r="L551" s="17"/>
      <c r="M551" s="147"/>
      <c r="N551" s="148" t="s">
        <v>43</v>
      </c>
      <c r="O551" s="38"/>
      <c r="P551" s="149">
        <f>O551*H551</f>
        <v>0</v>
      </c>
      <c r="Q551" s="149">
        <v>0</v>
      </c>
      <c r="R551" s="149">
        <f>Q551*H551</f>
        <v>0</v>
      </c>
      <c r="S551" s="149">
        <v>0</v>
      </c>
      <c r="T551" s="150">
        <f>S551*H551</f>
        <v>0</v>
      </c>
      <c r="AR551" s="151" t="s">
        <v>145</v>
      </c>
      <c r="AT551" s="151" t="s">
        <v>140</v>
      </c>
      <c r="AU551" s="151" t="s">
        <v>156</v>
      </c>
      <c r="AY551" s="2" t="s">
        <v>138</v>
      </c>
      <c r="BE551" s="152">
        <f>IF(N551="základní",J551,0)</f>
        <v>172789</v>
      </c>
      <c r="BF551" s="152">
        <f>IF(N551="snížená",J551,0)</f>
        <v>0</v>
      </c>
      <c r="BG551" s="152">
        <f>IF(N551="zákl. přenesená",J551,0)</f>
        <v>0</v>
      </c>
      <c r="BH551" s="152">
        <f>IF(N551="sníž. přenesená",J551,0)</f>
        <v>0</v>
      </c>
      <c r="BI551" s="152">
        <f>IF(N551="nulová",J551,0)</f>
        <v>0</v>
      </c>
      <c r="BJ551" s="2" t="s">
        <v>14</v>
      </c>
      <c r="BK551" s="152">
        <f>ROUND(I551*H551,2)</f>
        <v>172789</v>
      </c>
      <c r="BL551" s="2" t="s">
        <v>145</v>
      </c>
      <c r="BM551" s="151" t="s">
        <v>586</v>
      </c>
    </row>
    <row r="552" spans="2:65" s="153" customFormat="1">
      <c r="B552" s="154"/>
      <c r="D552" s="155" t="s">
        <v>147</v>
      </c>
      <c r="E552" s="156"/>
      <c r="F552" s="157" t="s">
        <v>574</v>
      </c>
      <c r="H552" s="156"/>
      <c r="I552" s="158"/>
      <c r="L552" s="154"/>
      <c r="M552" s="159"/>
      <c r="N552" s="160"/>
      <c r="O552" s="160"/>
      <c r="P552" s="160"/>
      <c r="Q552" s="160"/>
      <c r="R552" s="160"/>
      <c r="S552" s="160"/>
      <c r="T552" s="161"/>
      <c r="AT552" s="156" t="s">
        <v>147</v>
      </c>
      <c r="AU552" s="156" t="s">
        <v>156</v>
      </c>
      <c r="AV552" s="153" t="s">
        <v>14</v>
      </c>
      <c r="AW552" s="153" t="s">
        <v>34</v>
      </c>
      <c r="AX552" s="153" t="s">
        <v>72</v>
      </c>
      <c r="AY552" s="156" t="s">
        <v>138</v>
      </c>
    </row>
    <row r="553" spans="2:65" s="162" customFormat="1">
      <c r="B553" s="163"/>
      <c r="D553" s="155" t="s">
        <v>147</v>
      </c>
      <c r="E553" s="164"/>
      <c r="F553" s="165" t="s">
        <v>575</v>
      </c>
      <c r="H553" s="166">
        <v>211</v>
      </c>
      <c r="I553" s="167"/>
      <c r="L553" s="163"/>
      <c r="M553" s="168"/>
      <c r="N553" s="169"/>
      <c r="O553" s="169"/>
      <c r="P553" s="169"/>
      <c r="Q553" s="169"/>
      <c r="R553" s="169"/>
      <c r="S553" s="169"/>
      <c r="T553" s="170"/>
      <c r="AT553" s="164" t="s">
        <v>147</v>
      </c>
      <c r="AU553" s="164" t="s">
        <v>156</v>
      </c>
      <c r="AV553" s="162" t="s">
        <v>79</v>
      </c>
      <c r="AW553" s="162" t="s">
        <v>34</v>
      </c>
      <c r="AX553" s="162" t="s">
        <v>72</v>
      </c>
      <c r="AY553" s="164" t="s">
        <v>138</v>
      </c>
    </row>
    <row r="554" spans="2:65" s="153" customFormat="1">
      <c r="B554" s="154"/>
      <c r="D554" s="155" t="s">
        <v>147</v>
      </c>
      <c r="E554" s="156"/>
      <c r="F554" s="157" t="s">
        <v>245</v>
      </c>
      <c r="H554" s="156"/>
      <c r="I554" s="158"/>
      <c r="L554" s="154"/>
      <c r="M554" s="159"/>
      <c r="N554" s="160"/>
      <c r="O554" s="160"/>
      <c r="P554" s="160"/>
      <c r="Q554" s="160"/>
      <c r="R554" s="160"/>
      <c r="S554" s="160"/>
      <c r="T554" s="161"/>
      <c r="AT554" s="156" t="s">
        <v>147</v>
      </c>
      <c r="AU554" s="156" t="s">
        <v>156</v>
      </c>
      <c r="AV554" s="153" t="s">
        <v>14</v>
      </c>
      <c r="AW554" s="153" t="s">
        <v>34</v>
      </c>
      <c r="AX554" s="153" t="s">
        <v>72</v>
      </c>
      <c r="AY554" s="156" t="s">
        <v>138</v>
      </c>
    </row>
    <row r="555" spans="2:65" s="162" customFormat="1">
      <c r="B555" s="163"/>
      <c r="D555" s="155" t="s">
        <v>147</v>
      </c>
      <c r="E555" s="164"/>
      <c r="F555" s="165" t="s">
        <v>576</v>
      </c>
      <c r="H555" s="166">
        <v>52.8</v>
      </c>
      <c r="I555" s="167"/>
      <c r="L555" s="163"/>
      <c r="M555" s="168"/>
      <c r="N555" s="169"/>
      <c r="O555" s="169"/>
      <c r="P555" s="169"/>
      <c r="Q555" s="169"/>
      <c r="R555" s="169"/>
      <c r="S555" s="169"/>
      <c r="T555" s="170"/>
      <c r="AT555" s="164" t="s">
        <v>147</v>
      </c>
      <c r="AU555" s="164" t="s">
        <v>156</v>
      </c>
      <c r="AV555" s="162" t="s">
        <v>79</v>
      </c>
      <c r="AW555" s="162" t="s">
        <v>34</v>
      </c>
      <c r="AX555" s="162" t="s">
        <v>72</v>
      </c>
      <c r="AY555" s="164" t="s">
        <v>138</v>
      </c>
    </row>
    <row r="556" spans="2:65" s="171" customFormat="1">
      <c r="B556" s="172"/>
      <c r="D556" s="155" t="s">
        <v>147</v>
      </c>
      <c r="E556" s="173"/>
      <c r="F556" s="174" t="s">
        <v>152</v>
      </c>
      <c r="H556" s="175">
        <v>263.8</v>
      </c>
      <c r="I556" s="176"/>
      <c r="L556" s="172"/>
      <c r="M556" s="177"/>
      <c r="N556" s="178"/>
      <c r="O556" s="178"/>
      <c r="P556" s="178"/>
      <c r="Q556" s="178"/>
      <c r="R556" s="178"/>
      <c r="S556" s="178"/>
      <c r="T556" s="179"/>
      <c r="AT556" s="173" t="s">
        <v>147</v>
      </c>
      <c r="AU556" s="173" t="s">
        <v>156</v>
      </c>
      <c r="AV556" s="171" t="s">
        <v>145</v>
      </c>
      <c r="AW556" s="171" t="s">
        <v>34</v>
      </c>
      <c r="AX556" s="171" t="s">
        <v>14</v>
      </c>
      <c r="AY556" s="173" t="s">
        <v>138</v>
      </c>
    </row>
    <row r="557" spans="2:65" s="16" customFormat="1" ht="24" customHeight="1">
      <c r="B557" s="139"/>
      <c r="C557" s="140" t="s">
        <v>587</v>
      </c>
      <c r="D557" s="140" t="s">
        <v>140</v>
      </c>
      <c r="E557" s="141" t="s">
        <v>588</v>
      </c>
      <c r="F557" s="142" t="s">
        <v>589</v>
      </c>
      <c r="G557" s="143" t="s">
        <v>159</v>
      </c>
      <c r="H557" s="144">
        <v>263.8</v>
      </c>
      <c r="I557" s="145">
        <v>245</v>
      </c>
      <c r="J557" s="146">
        <f>ROUND(I557*H557,2)</f>
        <v>64631</v>
      </c>
      <c r="K557" s="142"/>
      <c r="L557" s="17"/>
      <c r="M557" s="147"/>
      <c r="N557" s="148" t="s">
        <v>43</v>
      </c>
      <c r="O557" s="38"/>
      <c r="P557" s="149">
        <f>O557*H557</f>
        <v>0</v>
      </c>
      <c r="Q557" s="149">
        <v>0</v>
      </c>
      <c r="R557" s="149">
        <f>Q557*H557</f>
        <v>0</v>
      </c>
      <c r="S557" s="149">
        <v>0</v>
      </c>
      <c r="T557" s="150">
        <f>S557*H557</f>
        <v>0</v>
      </c>
      <c r="AR557" s="151" t="s">
        <v>145</v>
      </c>
      <c r="AT557" s="151" t="s">
        <v>140</v>
      </c>
      <c r="AU557" s="151" t="s">
        <v>156</v>
      </c>
      <c r="AY557" s="2" t="s">
        <v>138</v>
      </c>
      <c r="BE557" s="152">
        <f>IF(N557="základní",J557,0)</f>
        <v>64631</v>
      </c>
      <c r="BF557" s="152">
        <f>IF(N557="snížená",J557,0)</f>
        <v>0</v>
      </c>
      <c r="BG557" s="152">
        <f>IF(N557="zákl. přenesená",J557,0)</f>
        <v>0</v>
      </c>
      <c r="BH557" s="152">
        <f>IF(N557="sníž. přenesená",J557,0)</f>
        <v>0</v>
      </c>
      <c r="BI557" s="152">
        <f>IF(N557="nulová",J557,0)</f>
        <v>0</v>
      </c>
      <c r="BJ557" s="2" t="s">
        <v>14</v>
      </c>
      <c r="BK557" s="152">
        <f>ROUND(I557*H557,2)</f>
        <v>64631</v>
      </c>
      <c r="BL557" s="2" t="s">
        <v>145</v>
      </c>
      <c r="BM557" s="151" t="s">
        <v>590</v>
      </c>
    </row>
    <row r="558" spans="2:65" s="16" customFormat="1" ht="36" customHeight="1">
      <c r="B558" s="139"/>
      <c r="C558" s="140" t="s">
        <v>591</v>
      </c>
      <c r="D558" s="140" t="s">
        <v>140</v>
      </c>
      <c r="E558" s="141" t="s">
        <v>592</v>
      </c>
      <c r="F558" s="142" t="s">
        <v>593</v>
      </c>
      <c r="G558" s="143" t="s">
        <v>159</v>
      </c>
      <c r="H558" s="144">
        <v>133.11799999999999</v>
      </c>
      <c r="I558" s="145">
        <v>225</v>
      </c>
      <c r="J558" s="146">
        <f>ROUND(I558*H558,2)</f>
        <v>29951.55</v>
      </c>
      <c r="K558" s="142"/>
      <c r="L558" s="17"/>
      <c r="M558" s="147"/>
      <c r="N558" s="148" t="s">
        <v>43</v>
      </c>
      <c r="O558" s="38"/>
      <c r="P558" s="149">
        <f>O558*H558</f>
        <v>0</v>
      </c>
      <c r="Q558" s="149">
        <v>0</v>
      </c>
      <c r="R558" s="149">
        <f>Q558*H558</f>
        <v>0</v>
      </c>
      <c r="S558" s="149">
        <v>0</v>
      </c>
      <c r="T558" s="150">
        <f>S558*H558</f>
        <v>0</v>
      </c>
      <c r="AR558" s="151" t="s">
        <v>145</v>
      </c>
      <c r="AT558" s="151" t="s">
        <v>140</v>
      </c>
      <c r="AU558" s="151" t="s">
        <v>156</v>
      </c>
      <c r="AY558" s="2" t="s">
        <v>138</v>
      </c>
      <c r="BE558" s="152">
        <f>IF(N558="základní",J558,0)</f>
        <v>29951.55</v>
      </c>
      <c r="BF558" s="152">
        <f>IF(N558="snížená",J558,0)</f>
        <v>0</v>
      </c>
      <c r="BG558" s="152">
        <f>IF(N558="zákl. přenesená",J558,0)</f>
        <v>0</v>
      </c>
      <c r="BH558" s="152">
        <f>IF(N558="sníž. přenesená",J558,0)</f>
        <v>0</v>
      </c>
      <c r="BI558" s="152">
        <f>IF(N558="nulová",J558,0)</f>
        <v>0</v>
      </c>
      <c r="BJ558" s="2" t="s">
        <v>14</v>
      </c>
      <c r="BK558" s="152">
        <f>ROUND(I558*H558,2)</f>
        <v>29951.55</v>
      </c>
      <c r="BL558" s="2" t="s">
        <v>145</v>
      </c>
      <c r="BM558" s="151" t="s">
        <v>594</v>
      </c>
    </row>
    <row r="559" spans="2:65" s="153" customFormat="1">
      <c r="B559" s="154"/>
      <c r="D559" s="155" t="s">
        <v>147</v>
      </c>
      <c r="E559" s="156"/>
      <c r="F559" s="157" t="s">
        <v>595</v>
      </c>
      <c r="H559" s="156"/>
      <c r="I559" s="158"/>
      <c r="L559" s="154"/>
      <c r="M559" s="159"/>
      <c r="N559" s="160"/>
      <c r="O559" s="160"/>
      <c r="P559" s="160"/>
      <c r="Q559" s="160"/>
      <c r="R559" s="160"/>
      <c r="S559" s="160"/>
      <c r="T559" s="161"/>
      <c r="AT559" s="156" t="s">
        <v>147</v>
      </c>
      <c r="AU559" s="156" t="s">
        <v>156</v>
      </c>
      <c r="AV559" s="153" t="s">
        <v>14</v>
      </c>
      <c r="AW559" s="153" t="s">
        <v>34</v>
      </c>
      <c r="AX559" s="153" t="s">
        <v>72</v>
      </c>
      <c r="AY559" s="156" t="s">
        <v>138</v>
      </c>
    </row>
    <row r="560" spans="2:65" s="162" customFormat="1">
      <c r="B560" s="163"/>
      <c r="D560" s="155" t="s">
        <v>147</v>
      </c>
      <c r="E560" s="164"/>
      <c r="F560" s="165" t="s">
        <v>596</v>
      </c>
      <c r="H560" s="166">
        <v>215</v>
      </c>
      <c r="I560" s="167"/>
      <c r="L560" s="163"/>
      <c r="M560" s="168"/>
      <c r="N560" s="169"/>
      <c r="O560" s="169"/>
      <c r="P560" s="169"/>
      <c r="Q560" s="169"/>
      <c r="R560" s="169"/>
      <c r="S560" s="169"/>
      <c r="T560" s="170"/>
      <c r="AT560" s="164" t="s">
        <v>147</v>
      </c>
      <c r="AU560" s="164" t="s">
        <v>156</v>
      </c>
      <c r="AV560" s="162" t="s">
        <v>79</v>
      </c>
      <c r="AW560" s="162" t="s">
        <v>34</v>
      </c>
      <c r="AX560" s="162" t="s">
        <v>72</v>
      </c>
      <c r="AY560" s="164" t="s">
        <v>138</v>
      </c>
    </row>
    <row r="561" spans="2:65" s="153" customFormat="1">
      <c r="B561" s="154"/>
      <c r="D561" s="155" t="s">
        <v>147</v>
      </c>
      <c r="E561" s="156"/>
      <c r="F561" s="157" t="s">
        <v>443</v>
      </c>
      <c r="H561" s="156"/>
      <c r="I561" s="158"/>
      <c r="L561" s="154"/>
      <c r="M561" s="159"/>
      <c r="N561" s="160"/>
      <c r="O561" s="160"/>
      <c r="P561" s="160"/>
      <c r="Q561" s="160"/>
      <c r="R561" s="160"/>
      <c r="S561" s="160"/>
      <c r="T561" s="161"/>
      <c r="AT561" s="156" t="s">
        <v>147</v>
      </c>
      <c r="AU561" s="156" t="s">
        <v>156</v>
      </c>
      <c r="AV561" s="153" t="s">
        <v>14</v>
      </c>
      <c r="AW561" s="153" t="s">
        <v>34</v>
      </c>
      <c r="AX561" s="153" t="s">
        <v>72</v>
      </c>
      <c r="AY561" s="156" t="s">
        <v>138</v>
      </c>
    </row>
    <row r="562" spans="2:65" s="162" customFormat="1">
      <c r="B562" s="163"/>
      <c r="D562" s="155" t="s">
        <v>147</v>
      </c>
      <c r="E562" s="164"/>
      <c r="F562" s="165" t="s">
        <v>597</v>
      </c>
      <c r="H562" s="166">
        <v>-12.42</v>
      </c>
      <c r="I562" s="167"/>
      <c r="L562" s="163"/>
      <c r="M562" s="168"/>
      <c r="N562" s="169"/>
      <c r="O562" s="169"/>
      <c r="P562" s="169"/>
      <c r="Q562" s="169"/>
      <c r="R562" s="169"/>
      <c r="S562" s="169"/>
      <c r="T562" s="170"/>
      <c r="AT562" s="164" t="s">
        <v>147</v>
      </c>
      <c r="AU562" s="164" t="s">
        <v>156</v>
      </c>
      <c r="AV562" s="162" t="s">
        <v>79</v>
      </c>
      <c r="AW562" s="162" t="s">
        <v>34</v>
      </c>
      <c r="AX562" s="162" t="s">
        <v>72</v>
      </c>
      <c r="AY562" s="164" t="s">
        <v>138</v>
      </c>
    </row>
    <row r="563" spans="2:65" s="162" customFormat="1">
      <c r="B563" s="163"/>
      <c r="D563" s="155" t="s">
        <v>147</v>
      </c>
      <c r="E563" s="164"/>
      <c r="F563" s="165" t="s">
        <v>598</v>
      </c>
      <c r="H563" s="166">
        <v>-1.032</v>
      </c>
      <c r="I563" s="167"/>
      <c r="L563" s="163"/>
      <c r="M563" s="168"/>
      <c r="N563" s="169"/>
      <c r="O563" s="169"/>
      <c r="P563" s="169"/>
      <c r="Q563" s="169"/>
      <c r="R563" s="169"/>
      <c r="S563" s="169"/>
      <c r="T563" s="170"/>
      <c r="AT563" s="164" t="s">
        <v>147</v>
      </c>
      <c r="AU563" s="164" t="s">
        <v>156</v>
      </c>
      <c r="AV563" s="162" t="s">
        <v>79</v>
      </c>
      <c r="AW563" s="162" t="s">
        <v>34</v>
      </c>
      <c r="AX563" s="162" t="s">
        <v>72</v>
      </c>
      <c r="AY563" s="164" t="s">
        <v>138</v>
      </c>
    </row>
    <row r="564" spans="2:65" s="153" customFormat="1">
      <c r="B564" s="154"/>
      <c r="D564" s="155" t="s">
        <v>147</v>
      </c>
      <c r="E564" s="156"/>
      <c r="F564" s="157" t="s">
        <v>599</v>
      </c>
      <c r="H564" s="156"/>
      <c r="I564" s="158"/>
      <c r="L564" s="154"/>
      <c r="M564" s="159"/>
      <c r="N564" s="160"/>
      <c r="O564" s="160"/>
      <c r="P564" s="160"/>
      <c r="Q564" s="160"/>
      <c r="R564" s="160"/>
      <c r="S564" s="160"/>
      <c r="T564" s="161"/>
      <c r="AT564" s="156" t="s">
        <v>147</v>
      </c>
      <c r="AU564" s="156" t="s">
        <v>156</v>
      </c>
      <c r="AV564" s="153" t="s">
        <v>14</v>
      </c>
      <c r="AW564" s="153" t="s">
        <v>34</v>
      </c>
      <c r="AX564" s="153" t="s">
        <v>72</v>
      </c>
      <c r="AY564" s="156" t="s">
        <v>138</v>
      </c>
    </row>
    <row r="565" spans="2:65" s="162" customFormat="1">
      <c r="B565" s="163"/>
      <c r="D565" s="155" t="s">
        <v>147</v>
      </c>
      <c r="E565" s="164"/>
      <c r="F565" s="165" t="s">
        <v>600</v>
      </c>
      <c r="H565" s="166">
        <v>8.85</v>
      </c>
      <c r="I565" s="167"/>
      <c r="L565" s="163"/>
      <c r="M565" s="168"/>
      <c r="N565" s="169"/>
      <c r="O565" s="169"/>
      <c r="P565" s="169"/>
      <c r="Q565" s="169"/>
      <c r="R565" s="169"/>
      <c r="S565" s="169"/>
      <c r="T565" s="170"/>
      <c r="AT565" s="164" t="s">
        <v>147</v>
      </c>
      <c r="AU565" s="164" t="s">
        <v>156</v>
      </c>
      <c r="AV565" s="162" t="s">
        <v>79</v>
      </c>
      <c r="AW565" s="162" t="s">
        <v>34</v>
      </c>
      <c r="AX565" s="162" t="s">
        <v>72</v>
      </c>
      <c r="AY565" s="164" t="s">
        <v>138</v>
      </c>
    </row>
    <row r="566" spans="2:65" s="162" customFormat="1">
      <c r="B566" s="163"/>
      <c r="D566" s="155" t="s">
        <v>147</v>
      </c>
      <c r="E566" s="164"/>
      <c r="F566" s="165" t="s">
        <v>601</v>
      </c>
      <c r="H566" s="166">
        <v>1.03</v>
      </c>
      <c r="I566" s="167"/>
      <c r="L566" s="163"/>
      <c r="M566" s="168"/>
      <c r="N566" s="169"/>
      <c r="O566" s="169"/>
      <c r="P566" s="169"/>
      <c r="Q566" s="169"/>
      <c r="R566" s="169"/>
      <c r="S566" s="169"/>
      <c r="T566" s="170"/>
      <c r="AT566" s="164" t="s">
        <v>147</v>
      </c>
      <c r="AU566" s="164" t="s">
        <v>156</v>
      </c>
      <c r="AV566" s="162" t="s">
        <v>79</v>
      </c>
      <c r="AW566" s="162" t="s">
        <v>34</v>
      </c>
      <c r="AX566" s="162" t="s">
        <v>72</v>
      </c>
      <c r="AY566" s="164" t="s">
        <v>138</v>
      </c>
    </row>
    <row r="567" spans="2:65" s="153" customFormat="1">
      <c r="B567" s="154"/>
      <c r="D567" s="155" t="s">
        <v>147</v>
      </c>
      <c r="E567" s="156"/>
      <c r="F567" s="157" t="s">
        <v>602</v>
      </c>
      <c r="H567" s="156"/>
      <c r="I567" s="158"/>
      <c r="L567" s="154"/>
      <c r="M567" s="159"/>
      <c r="N567" s="160"/>
      <c r="O567" s="160"/>
      <c r="P567" s="160"/>
      <c r="Q567" s="160"/>
      <c r="R567" s="160"/>
      <c r="S567" s="160"/>
      <c r="T567" s="161"/>
      <c r="AT567" s="156" t="s">
        <v>147</v>
      </c>
      <c r="AU567" s="156" t="s">
        <v>156</v>
      </c>
      <c r="AV567" s="153" t="s">
        <v>14</v>
      </c>
      <c r="AW567" s="153" t="s">
        <v>34</v>
      </c>
      <c r="AX567" s="153" t="s">
        <v>72</v>
      </c>
      <c r="AY567" s="156" t="s">
        <v>138</v>
      </c>
    </row>
    <row r="568" spans="2:65" s="162" customFormat="1">
      <c r="B568" s="163"/>
      <c r="D568" s="155" t="s">
        <v>147</v>
      </c>
      <c r="E568" s="164"/>
      <c r="F568" s="165" t="s">
        <v>603</v>
      </c>
      <c r="H568" s="166">
        <v>-78.31</v>
      </c>
      <c r="I568" s="167"/>
      <c r="L568" s="163"/>
      <c r="M568" s="168"/>
      <c r="N568" s="169"/>
      <c r="O568" s="169"/>
      <c r="P568" s="169"/>
      <c r="Q568" s="169"/>
      <c r="R568" s="169"/>
      <c r="S568" s="169"/>
      <c r="T568" s="170"/>
      <c r="AT568" s="164" t="s">
        <v>147</v>
      </c>
      <c r="AU568" s="164" t="s">
        <v>156</v>
      </c>
      <c r="AV568" s="162" t="s">
        <v>79</v>
      </c>
      <c r="AW568" s="162" t="s">
        <v>34</v>
      </c>
      <c r="AX568" s="162" t="s">
        <v>72</v>
      </c>
      <c r="AY568" s="164" t="s">
        <v>138</v>
      </c>
    </row>
    <row r="569" spans="2:65" s="171" customFormat="1">
      <c r="B569" s="172"/>
      <c r="D569" s="155" t="s">
        <v>147</v>
      </c>
      <c r="E569" s="173"/>
      <c r="F569" s="174" t="s">
        <v>152</v>
      </c>
      <c r="H569" s="175">
        <v>133.11799999999999</v>
      </c>
      <c r="I569" s="176"/>
      <c r="L569" s="172"/>
      <c r="M569" s="177"/>
      <c r="N569" s="178"/>
      <c r="O569" s="178"/>
      <c r="P569" s="178"/>
      <c r="Q569" s="178"/>
      <c r="R569" s="178"/>
      <c r="S569" s="178"/>
      <c r="T569" s="179"/>
      <c r="AT569" s="173" t="s">
        <v>147</v>
      </c>
      <c r="AU569" s="173" t="s">
        <v>156</v>
      </c>
      <c r="AV569" s="171" t="s">
        <v>145</v>
      </c>
      <c r="AW569" s="171" t="s">
        <v>34</v>
      </c>
      <c r="AX569" s="171" t="s">
        <v>14</v>
      </c>
      <c r="AY569" s="173" t="s">
        <v>138</v>
      </c>
    </row>
    <row r="570" spans="2:65" s="16" customFormat="1" ht="96" customHeight="1">
      <c r="B570" s="139"/>
      <c r="C570" s="140" t="s">
        <v>604</v>
      </c>
      <c r="D570" s="140" t="s">
        <v>140</v>
      </c>
      <c r="E570" s="141" t="s">
        <v>605</v>
      </c>
      <c r="F570" s="142" t="s">
        <v>606</v>
      </c>
      <c r="G570" s="143" t="s">
        <v>159</v>
      </c>
      <c r="H570" s="144">
        <v>66.558999999999997</v>
      </c>
      <c r="I570" s="145">
        <v>1250</v>
      </c>
      <c r="J570" s="146">
        <f>ROUND(I570*H570,2)</f>
        <v>83198.75</v>
      </c>
      <c r="K570" s="142"/>
      <c r="L570" s="17"/>
      <c r="M570" s="147"/>
      <c r="N570" s="148" t="s">
        <v>43</v>
      </c>
      <c r="O570" s="38"/>
      <c r="P570" s="149">
        <f>O570*H570</f>
        <v>0</v>
      </c>
      <c r="Q570" s="149">
        <v>0</v>
      </c>
      <c r="R570" s="149">
        <f>Q570*H570</f>
        <v>0</v>
      </c>
      <c r="S570" s="149">
        <v>0</v>
      </c>
      <c r="T570" s="150">
        <f>S570*H570</f>
        <v>0</v>
      </c>
      <c r="AR570" s="151" t="s">
        <v>145</v>
      </c>
      <c r="AT570" s="151" t="s">
        <v>140</v>
      </c>
      <c r="AU570" s="151" t="s">
        <v>156</v>
      </c>
      <c r="AY570" s="2" t="s">
        <v>138</v>
      </c>
      <c r="BE570" s="152">
        <f>IF(N570="základní",J570,0)</f>
        <v>83198.75</v>
      </c>
      <c r="BF570" s="152">
        <f>IF(N570="snížená",J570,0)</f>
        <v>0</v>
      </c>
      <c r="BG570" s="152">
        <f>IF(N570="zákl. přenesená",J570,0)</f>
        <v>0</v>
      </c>
      <c r="BH570" s="152">
        <f>IF(N570="sníž. přenesená",J570,0)</f>
        <v>0</v>
      </c>
      <c r="BI570" s="152">
        <f>IF(N570="nulová",J570,0)</f>
        <v>0</v>
      </c>
      <c r="BJ570" s="2" t="s">
        <v>14</v>
      </c>
      <c r="BK570" s="152">
        <f>ROUND(I570*H570,2)</f>
        <v>83198.75</v>
      </c>
      <c r="BL570" s="2" t="s">
        <v>145</v>
      </c>
      <c r="BM570" s="151" t="s">
        <v>607</v>
      </c>
    </row>
    <row r="571" spans="2:65" s="153" customFormat="1">
      <c r="B571" s="154"/>
      <c r="D571" s="155" t="s">
        <v>147</v>
      </c>
      <c r="E571" s="156"/>
      <c r="F571" s="157" t="s">
        <v>608</v>
      </c>
      <c r="H571" s="156"/>
      <c r="I571" s="158"/>
      <c r="L571" s="154"/>
      <c r="M571" s="159"/>
      <c r="N571" s="160"/>
      <c r="O571" s="160"/>
      <c r="P571" s="160"/>
      <c r="Q571" s="160"/>
      <c r="R571" s="160"/>
      <c r="S571" s="160"/>
      <c r="T571" s="161"/>
      <c r="AT571" s="156" t="s">
        <v>147</v>
      </c>
      <c r="AU571" s="156" t="s">
        <v>156</v>
      </c>
      <c r="AV571" s="153" t="s">
        <v>14</v>
      </c>
      <c r="AW571" s="153" t="s">
        <v>34</v>
      </c>
      <c r="AX571" s="153" t="s">
        <v>72</v>
      </c>
      <c r="AY571" s="156" t="s">
        <v>138</v>
      </c>
    </row>
    <row r="572" spans="2:65" s="162" customFormat="1">
      <c r="B572" s="163"/>
      <c r="D572" s="155" t="s">
        <v>147</v>
      </c>
      <c r="E572" s="164"/>
      <c r="F572" s="165" t="s">
        <v>609</v>
      </c>
      <c r="H572" s="166">
        <v>66.558999999999997</v>
      </c>
      <c r="I572" s="167"/>
      <c r="L572" s="163"/>
      <c r="M572" s="168"/>
      <c r="N572" s="169"/>
      <c r="O572" s="169"/>
      <c r="P572" s="169"/>
      <c r="Q572" s="169"/>
      <c r="R572" s="169"/>
      <c r="S572" s="169"/>
      <c r="T572" s="170"/>
      <c r="AT572" s="164" t="s">
        <v>147</v>
      </c>
      <c r="AU572" s="164" t="s">
        <v>156</v>
      </c>
      <c r="AV572" s="162" t="s">
        <v>79</v>
      </c>
      <c r="AW572" s="162" t="s">
        <v>34</v>
      </c>
      <c r="AX572" s="162" t="s">
        <v>14</v>
      </c>
      <c r="AY572" s="164" t="s">
        <v>138</v>
      </c>
    </row>
    <row r="573" spans="2:65" s="16" customFormat="1" ht="96" customHeight="1">
      <c r="B573" s="139"/>
      <c r="C573" s="140" t="s">
        <v>610</v>
      </c>
      <c r="D573" s="140" t="s">
        <v>140</v>
      </c>
      <c r="E573" s="141" t="s">
        <v>611</v>
      </c>
      <c r="F573" s="142" t="s">
        <v>612</v>
      </c>
      <c r="G573" s="143" t="s">
        <v>159</v>
      </c>
      <c r="H573" s="144">
        <v>66.558999999999997</v>
      </c>
      <c r="I573" s="145">
        <v>1250</v>
      </c>
      <c r="J573" s="146">
        <f>ROUND(I573*H573,2)</f>
        <v>83198.75</v>
      </c>
      <c r="K573" s="142"/>
      <c r="L573" s="17"/>
      <c r="M573" s="147"/>
      <c r="N573" s="148" t="s">
        <v>43</v>
      </c>
      <c r="O573" s="38"/>
      <c r="P573" s="149">
        <f>O573*H573</f>
        <v>0</v>
      </c>
      <c r="Q573" s="149">
        <v>0</v>
      </c>
      <c r="R573" s="149">
        <f>Q573*H573</f>
        <v>0</v>
      </c>
      <c r="S573" s="149">
        <v>0</v>
      </c>
      <c r="T573" s="150">
        <f>S573*H573</f>
        <v>0</v>
      </c>
      <c r="AR573" s="151" t="s">
        <v>145</v>
      </c>
      <c r="AT573" s="151" t="s">
        <v>140</v>
      </c>
      <c r="AU573" s="151" t="s">
        <v>156</v>
      </c>
      <c r="AY573" s="2" t="s">
        <v>138</v>
      </c>
      <c r="BE573" s="152">
        <f>IF(N573="základní",J573,0)</f>
        <v>83198.75</v>
      </c>
      <c r="BF573" s="152">
        <f>IF(N573="snížená",J573,0)</f>
        <v>0</v>
      </c>
      <c r="BG573" s="152">
        <f>IF(N573="zákl. přenesená",J573,0)</f>
        <v>0</v>
      </c>
      <c r="BH573" s="152">
        <f>IF(N573="sníž. přenesená",J573,0)</f>
        <v>0</v>
      </c>
      <c r="BI573" s="152">
        <f>IF(N573="nulová",J573,0)</f>
        <v>0</v>
      </c>
      <c r="BJ573" s="2" t="s">
        <v>14</v>
      </c>
      <c r="BK573" s="152">
        <f>ROUND(I573*H573,2)</f>
        <v>83198.75</v>
      </c>
      <c r="BL573" s="2" t="s">
        <v>145</v>
      </c>
      <c r="BM573" s="151" t="s">
        <v>613</v>
      </c>
    </row>
    <row r="574" spans="2:65" s="153" customFormat="1">
      <c r="B574" s="154"/>
      <c r="D574" s="155" t="s">
        <v>147</v>
      </c>
      <c r="E574" s="156"/>
      <c r="F574" s="157" t="s">
        <v>608</v>
      </c>
      <c r="H574" s="156"/>
      <c r="I574" s="158"/>
      <c r="L574" s="154"/>
      <c r="M574" s="159"/>
      <c r="N574" s="160"/>
      <c r="O574" s="160"/>
      <c r="P574" s="160"/>
      <c r="Q574" s="160"/>
      <c r="R574" s="160"/>
      <c r="S574" s="160"/>
      <c r="T574" s="161"/>
      <c r="AT574" s="156" t="s">
        <v>147</v>
      </c>
      <c r="AU574" s="156" t="s">
        <v>156</v>
      </c>
      <c r="AV574" s="153" t="s">
        <v>14</v>
      </c>
      <c r="AW574" s="153" t="s">
        <v>34</v>
      </c>
      <c r="AX574" s="153" t="s">
        <v>72</v>
      </c>
      <c r="AY574" s="156" t="s">
        <v>138</v>
      </c>
    </row>
    <row r="575" spans="2:65" s="162" customFormat="1">
      <c r="B575" s="163"/>
      <c r="D575" s="155" t="s">
        <v>147</v>
      </c>
      <c r="E575" s="164"/>
      <c r="F575" s="165" t="s">
        <v>609</v>
      </c>
      <c r="H575" s="166">
        <v>66.558999999999997</v>
      </c>
      <c r="I575" s="167"/>
      <c r="L575" s="163"/>
      <c r="M575" s="168"/>
      <c r="N575" s="169"/>
      <c r="O575" s="169"/>
      <c r="P575" s="169"/>
      <c r="Q575" s="169"/>
      <c r="R575" s="169"/>
      <c r="S575" s="169"/>
      <c r="T575" s="170"/>
      <c r="AT575" s="164" t="s">
        <v>147</v>
      </c>
      <c r="AU575" s="164" t="s">
        <v>156</v>
      </c>
      <c r="AV575" s="162" t="s">
        <v>79</v>
      </c>
      <c r="AW575" s="162" t="s">
        <v>34</v>
      </c>
      <c r="AX575" s="162" t="s">
        <v>14</v>
      </c>
      <c r="AY575" s="164" t="s">
        <v>138</v>
      </c>
    </row>
    <row r="576" spans="2:65" s="16" customFormat="1" ht="48" customHeight="1">
      <c r="B576" s="139"/>
      <c r="C576" s="140" t="s">
        <v>614</v>
      </c>
      <c r="D576" s="140" t="s">
        <v>140</v>
      </c>
      <c r="E576" s="141" t="s">
        <v>615</v>
      </c>
      <c r="F576" s="142" t="s">
        <v>616</v>
      </c>
      <c r="G576" s="143" t="s">
        <v>159</v>
      </c>
      <c r="H576" s="144">
        <v>133.11799999999999</v>
      </c>
      <c r="I576" s="145">
        <v>1250</v>
      </c>
      <c r="J576" s="146">
        <f>ROUND(I576*H576,2)</f>
        <v>166397.5</v>
      </c>
      <c r="K576" s="142"/>
      <c r="L576" s="17"/>
      <c r="M576" s="147"/>
      <c r="N576" s="148" t="s">
        <v>43</v>
      </c>
      <c r="O576" s="38"/>
      <c r="P576" s="149">
        <f>O576*H576</f>
        <v>0</v>
      </c>
      <c r="Q576" s="149">
        <v>0</v>
      </c>
      <c r="R576" s="149">
        <f>Q576*H576</f>
        <v>0</v>
      </c>
      <c r="S576" s="149">
        <v>0</v>
      </c>
      <c r="T576" s="150">
        <f>S576*H576</f>
        <v>0</v>
      </c>
      <c r="AR576" s="151" t="s">
        <v>145</v>
      </c>
      <c r="AT576" s="151" t="s">
        <v>140</v>
      </c>
      <c r="AU576" s="151" t="s">
        <v>156</v>
      </c>
      <c r="AY576" s="2" t="s">
        <v>138</v>
      </c>
      <c r="BE576" s="152">
        <f>IF(N576="základní",J576,0)</f>
        <v>166397.5</v>
      </c>
      <c r="BF576" s="152">
        <f>IF(N576="snížená",J576,0)</f>
        <v>0</v>
      </c>
      <c r="BG576" s="152">
        <f>IF(N576="zákl. přenesená",J576,0)</f>
        <v>0</v>
      </c>
      <c r="BH576" s="152">
        <f>IF(N576="sníž. přenesená",J576,0)</f>
        <v>0</v>
      </c>
      <c r="BI576" s="152">
        <f>IF(N576="nulová",J576,0)</f>
        <v>0</v>
      </c>
      <c r="BJ576" s="2" t="s">
        <v>14</v>
      </c>
      <c r="BK576" s="152">
        <f>ROUND(I576*H576,2)</f>
        <v>166397.5</v>
      </c>
      <c r="BL576" s="2" t="s">
        <v>145</v>
      </c>
      <c r="BM576" s="151" t="s">
        <v>617</v>
      </c>
    </row>
    <row r="577" spans="2:65" s="16" customFormat="1" ht="24" customHeight="1">
      <c r="B577" s="139"/>
      <c r="C577" s="140" t="s">
        <v>618</v>
      </c>
      <c r="D577" s="140" t="s">
        <v>140</v>
      </c>
      <c r="E577" s="141" t="s">
        <v>619</v>
      </c>
      <c r="F577" s="142" t="s">
        <v>620</v>
      </c>
      <c r="G577" s="143" t="s">
        <v>159</v>
      </c>
      <c r="H577" s="144">
        <v>133.11799999999999</v>
      </c>
      <c r="I577" s="145">
        <v>245</v>
      </c>
      <c r="J577" s="146">
        <f>ROUND(I577*H577,2)</f>
        <v>32613.91</v>
      </c>
      <c r="K577" s="142"/>
      <c r="L577" s="17"/>
      <c r="M577" s="147"/>
      <c r="N577" s="148" t="s">
        <v>43</v>
      </c>
      <c r="O577" s="38"/>
      <c r="P577" s="149">
        <f>O577*H577</f>
        <v>0</v>
      </c>
      <c r="Q577" s="149">
        <v>0</v>
      </c>
      <c r="R577" s="149">
        <f>Q577*H577</f>
        <v>0</v>
      </c>
      <c r="S577" s="149">
        <v>0</v>
      </c>
      <c r="T577" s="150">
        <f>S577*H577</f>
        <v>0</v>
      </c>
      <c r="AR577" s="151" t="s">
        <v>145</v>
      </c>
      <c r="AT577" s="151" t="s">
        <v>140</v>
      </c>
      <c r="AU577" s="151" t="s">
        <v>156</v>
      </c>
      <c r="AY577" s="2" t="s">
        <v>138</v>
      </c>
      <c r="BE577" s="152">
        <f>IF(N577="základní",J577,0)</f>
        <v>32613.91</v>
      </c>
      <c r="BF577" s="152">
        <f>IF(N577="snížená",J577,0)</f>
        <v>0</v>
      </c>
      <c r="BG577" s="152">
        <f>IF(N577="zákl. přenesená",J577,0)</f>
        <v>0</v>
      </c>
      <c r="BH577" s="152">
        <f>IF(N577="sníž. přenesená",J577,0)</f>
        <v>0</v>
      </c>
      <c r="BI577" s="152">
        <f>IF(N577="nulová",J577,0)</f>
        <v>0</v>
      </c>
      <c r="BJ577" s="2" t="s">
        <v>14</v>
      </c>
      <c r="BK577" s="152">
        <f>ROUND(I577*H577,2)</f>
        <v>32613.91</v>
      </c>
      <c r="BL577" s="2" t="s">
        <v>145</v>
      </c>
      <c r="BM577" s="151" t="s">
        <v>621</v>
      </c>
    </row>
    <row r="578" spans="2:65" s="16" customFormat="1" ht="36" customHeight="1">
      <c r="B578" s="139"/>
      <c r="C578" s="140" t="s">
        <v>622</v>
      </c>
      <c r="D578" s="140" t="s">
        <v>140</v>
      </c>
      <c r="E578" s="141" t="s">
        <v>623</v>
      </c>
      <c r="F578" s="142" t="s">
        <v>624</v>
      </c>
      <c r="G578" s="143" t="s">
        <v>159</v>
      </c>
      <c r="H578" s="144">
        <v>78.31</v>
      </c>
      <c r="I578" s="145">
        <v>165</v>
      </c>
      <c r="J578" s="146">
        <f>ROUND(I578*H578,2)</f>
        <v>12921.15</v>
      </c>
      <c r="K578" s="142"/>
      <c r="L578" s="17"/>
      <c r="M578" s="147"/>
      <c r="N578" s="148" t="s">
        <v>43</v>
      </c>
      <c r="O578" s="38"/>
      <c r="P578" s="149">
        <f>O578*H578</f>
        <v>0</v>
      </c>
      <c r="Q578" s="149">
        <v>0</v>
      </c>
      <c r="R578" s="149">
        <f>Q578*H578</f>
        <v>0</v>
      </c>
      <c r="S578" s="149">
        <v>0</v>
      </c>
      <c r="T578" s="150">
        <f>S578*H578</f>
        <v>0</v>
      </c>
      <c r="AR578" s="151" t="s">
        <v>145</v>
      </c>
      <c r="AT578" s="151" t="s">
        <v>140</v>
      </c>
      <c r="AU578" s="151" t="s">
        <v>156</v>
      </c>
      <c r="AY578" s="2" t="s">
        <v>138</v>
      </c>
      <c r="BE578" s="152">
        <f>IF(N578="základní",J578,0)</f>
        <v>12921.15</v>
      </c>
      <c r="BF578" s="152">
        <f>IF(N578="snížená",J578,0)</f>
        <v>0</v>
      </c>
      <c r="BG578" s="152">
        <f>IF(N578="zákl. přenesená",J578,0)</f>
        <v>0</v>
      </c>
      <c r="BH578" s="152">
        <f>IF(N578="sníž. přenesená",J578,0)</f>
        <v>0</v>
      </c>
      <c r="BI578" s="152">
        <f>IF(N578="nulová",J578,0)</f>
        <v>0</v>
      </c>
      <c r="BJ578" s="2" t="s">
        <v>14</v>
      </c>
      <c r="BK578" s="152">
        <f>ROUND(I578*H578,2)</f>
        <v>12921.15</v>
      </c>
      <c r="BL578" s="2" t="s">
        <v>145</v>
      </c>
      <c r="BM578" s="151" t="s">
        <v>625</v>
      </c>
    </row>
    <row r="579" spans="2:65" s="153" customFormat="1">
      <c r="B579" s="154"/>
      <c r="D579" s="155" t="s">
        <v>147</v>
      </c>
      <c r="E579" s="156"/>
      <c r="F579" s="157" t="s">
        <v>626</v>
      </c>
      <c r="H579" s="156"/>
      <c r="I579" s="158"/>
      <c r="L579" s="154"/>
      <c r="M579" s="159"/>
      <c r="N579" s="160"/>
      <c r="O579" s="160"/>
      <c r="P579" s="160"/>
      <c r="Q579" s="160"/>
      <c r="R579" s="160"/>
      <c r="S579" s="160"/>
      <c r="T579" s="161"/>
      <c r="AT579" s="156" t="s">
        <v>147</v>
      </c>
      <c r="AU579" s="156" t="s">
        <v>156</v>
      </c>
      <c r="AV579" s="153" t="s">
        <v>14</v>
      </c>
      <c r="AW579" s="153" t="s">
        <v>34</v>
      </c>
      <c r="AX579" s="153" t="s">
        <v>72</v>
      </c>
      <c r="AY579" s="156" t="s">
        <v>138</v>
      </c>
    </row>
    <row r="580" spans="2:65" s="162" customFormat="1" ht="22.5">
      <c r="B580" s="163"/>
      <c r="D580" s="155" t="s">
        <v>147</v>
      </c>
      <c r="E580" s="164"/>
      <c r="F580" s="165" t="s">
        <v>627</v>
      </c>
      <c r="H580" s="166">
        <v>79.5</v>
      </c>
      <c r="I580" s="167"/>
      <c r="L580" s="163"/>
      <c r="M580" s="168"/>
      <c r="N580" s="169"/>
      <c r="O580" s="169"/>
      <c r="P580" s="169"/>
      <c r="Q580" s="169"/>
      <c r="R580" s="169"/>
      <c r="S580" s="169"/>
      <c r="T580" s="170"/>
      <c r="AT580" s="164" t="s">
        <v>147</v>
      </c>
      <c r="AU580" s="164" t="s">
        <v>156</v>
      </c>
      <c r="AV580" s="162" t="s">
        <v>79</v>
      </c>
      <c r="AW580" s="162" t="s">
        <v>34</v>
      </c>
      <c r="AX580" s="162" t="s">
        <v>72</v>
      </c>
      <c r="AY580" s="164" t="s">
        <v>138</v>
      </c>
    </row>
    <row r="581" spans="2:65" s="162" customFormat="1">
      <c r="B581" s="163"/>
      <c r="D581" s="155" t="s">
        <v>147</v>
      </c>
      <c r="E581" s="164"/>
      <c r="F581" s="165" t="s">
        <v>628</v>
      </c>
      <c r="H581" s="166">
        <v>-4.1399999999999997</v>
      </c>
      <c r="I581" s="167"/>
      <c r="L581" s="163"/>
      <c r="M581" s="168"/>
      <c r="N581" s="169"/>
      <c r="O581" s="169"/>
      <c r="P581" s="169"/>
      <c r="Q581" s="169"/>
      <c r="R581" s="169"/>
      <c r="S581" s="169"/>
      <c r="T581" s="170"/>
      <c r="AT581" s="164" t="s">
        <v>147</v>
      </c>
      <c r="AU581" s="164" t="s">
        <v>156</v>
      </c>
      <c r="AV581" s="162" t="s">
        <v>79</v>
      </c>
      <c r="AW581" s="162" t="s">
        <v>34</v>
      </c>
      <c r="AX581" s="162" t="s">
        <v>72</v>
      </c>
      <c r="AY581" s="164" t="s">
        <v>138</v>
      </c>
    </row>
    <row r="582" spans="2:65" s="162" customFormat="1">
      <c r="B582" s="163"/>
      <c r="D582" s="155" t="s">
        <v>147</v>
      </c>
      <c r="E582" s="164"/>
      <c r="F582" s="165" t="s">
        <v>629</v>
      </c>
      <c r="H582" s="166">
        <v>2.95</v>
      </c>
      <c r="I582" s="167"/>
      <c r="L582" s="163"/>
      <c r="M582" s="168"/>
      <c r="N582" s="169"/>
      <c r="O582" s="169"/>
      <c r="P582" s="169"/>
      <c r="Q582" s="169"/>
      <c r="R582" s="169"/>
      <c r="S582" s="169"/>
      <c r="T582" s="170"/>
      <c r="AT582" s="164" t="s">
        <v>147</v>
      </c>
      <c r="AU582" s="164" t="s">
        <v>156</v>
      </c>
      <c r="AV582" s="162" t="s">
        <v>79</v>
      </c>
      <c r="AW582" s="162" t="s">
        <v>34</v>
      </c>
      <c r="AX582" s="162" t="s">
        <v>72</v>
      </c>
      <c r="AY582" s="164" t="s">
        <v>138</v>
      </c>
    </row>
    <row r="583" spans="2:65" s="171" customFormat="1">
      <c r="B583" s="172"/>
      <c r="D583" s="155" t="s">
        <v>147</v>
      </c>
      <c r="E583" s="173"/>
      <c r="F583" s="174" t="s">
        <v>152</v>
      </c>
      <c r="H583" s="175">
        <v>78.31</v>
      </c>
      <c r="I583" s="176"/>
      <c r="L583" s="172"/>
      <c r="M583" s="177"/>
      <c r="N583" s="178"/>
      <c r="O583" s="178"/>
      <c r="P583" s="178"/>
      <c r="Q583" s="178"/>
      <c r="R583" s="178"/>
      <c r="S583" s="178"/>
      <c r="T583" s="179"/>
      <c r="AT583" s="173" t="s">
        <v>147</v>
      </c>
      <c r="AU583" s="173" t="s">
        <v>156</v>
      </c>
      <c r="AV583" s="171" t="s">
        <v>145</v>
      </c>
      <c r="AW583" s="171" t="s">
        <v>34</v>
      </c>
      <c r="AX583" s="171" t="s">
        <v>14</v>
      </c>
      <c r="AY583" s="173" t="s">
        <v>138</v>
      </c>
    </row>
    <row r="584" spans="2:65" s="16" customFormat="1" ht="24" customHeight="1">
      <c r="B584" s="139"/>
      <c r="C584" s="140" t="s">
        <v>630</v>
      </c>
      <c r="D584" s="140" t="s">
        <v>140</v>
      </c>
      <c r="E584" s="141" t="s">
        <v>631</v>
      </c>
      <c r="F584" s="142" t="s">
        <v>632</v>
      </c>
      <c r="G584" s="143" t="s">
        <v>159</v>
      </c>
      <c r="H584" s="144">
        <v>78.31</v>
      </c>
      <c r="I584" s="145">
        <v>165</v>
      </c>
      <c r="J584" s="146">
        <f t="shared" ref="J584:J590" si="0">ROUND(I584*H584,2)</f>
        <v>12921.15</v>
      </c>
      <c r="K584" s="142"/>
      <c r="L584" s="17"/>
      <c r="M584" s="147"/>
      <c r="N584" s="148" t="s">
        <v>43</v>
      </c>
      <c r="O584" s="38"/>
      <c r="P584" s="149">
        <f t="shared" ref="P584:P590" si="1">O584*H584</f>
        <v>0</v>
      </c>
      <c r="Q584" s="149">
        <v>0</v>
      </c>
      <c r="R584" s="149">
        <f t="shared" ref="R584:R590" si="2">Q584*H584</f>
        <v>0</v>
      </c>
      <c r="S584" s="149">
        <v>1.4E-2</v>
      </c>
      <c r="T584" s="150">
        <f t="shared" ref="T584:T590" si="3">S584*H584</f>
        <v>1.0963400000000001</v>
      </c>
      <c r="AR584" s="151" t="s">
        <v>145</v>
      </c>
      <c r="AT584" s="151" t="s">
        <v>140</v>
      </c>
      <c r="AU584" s="151" t="s">
        <v>156</v>
      </c>
      <c r="AY584" s="2" t="s">
        <v>138</v>
      </c>
      <c r="BE584" s="152">
        <f t="shared" ref="BE584:BE590" si="4">IF(N584="základní",J584,0)</f>
        <v>12921.15</v>
      </c>
      <c r="BF584" s="152">
        <f t="shared" ref="BF584:BF590" si="5">IF(N584="snížená",J584,0)</f>
        <v>0</v>
      </c>
      <c r="BG584" s="152">
        <f t="shared" ref="BG584:BG590" si="6">IF(N584="zákl. přenesená",J584,0)</f>
        <v>0</v>
      </c>
      <c r="BH584" s="152">
        <f t="shared" ref="BH584:BH590" si="7">IF(N584="sníž. přenesená",J584,0)</f>
        <v>0</v>
      </c>
      <c r="BI584" s="152">
        <f t="shared" ref="BI584:BI590" si="8">IF(N584="nulová",J584,0)</f>
        <v>0</v>
      </c>
      <c r="BJ584" s="2" t="s">
        <v>14</v>
      </c>
      <c r="BK584" s="152">
        <f t="shared" ref="BK584:BK590" si="9">ROUND(I584*H584,2)</f>
        <v>12921.15</v>
      </c>
      <c r="BL584" s="2" t="s">
        <v>145</v>
      </c>
      <c r="BM584" s="151" t="s">
        <v>633</v>
      </c>
    </row>
    <row r="585" spans="2:65" s="16" customFormat="1" ht="24" customHeight="1">
      <c r="B585" s="139"/>
      <c r="C585" s="140" t="s">
        <v>634</v>
      </c>
      <c r="D585" s="140" t="s">
        <v>140</v>
      </c>
      <c r="E585" s="141" t="s">
        <v>635</v>
      </c>
      <c r="F585" s="142" t="s">
        <v>636</v>
      </c>
      <c r="G585" s="143" t="s">
        <v>159</v>
      </c>
      <c r="H585" s="144">
        <v>78.31</v>
      </c>
      <c r="I585" s="145">
        <v>225</v>
      </c>
      <c r="J585" s="146">
        <f t="shared" si="0"/>
        <v>17619.75</v>
      </c>
      <c r="K585" s="142"/>
      <c r="L585" s="17"/>
      <c r="M585" s="147"/>
      <c r="N585" s="148" t="s">
        <v>43</v>
      </c>
      <c r="O585" s="38"/>
      <c r="P585" s="149">
        <f t="shared" si="1"/>
        <v>0</v>
      </c>
      <c r="Q585" s="149">
        <v>0</v>
      </c>
      <c r="R585" s="149">
        <f t="shared" si="2"/>
        <v>0</v>
      </c>
      <c r="S585" s="149">
        <v>0</v>
      </c>
      <c r="T585" s="150">
        <f t="shared" si="3"/>
        <v>0</v>
      </c>
      <c r="AR585" s="151" t="s">
        <v>145</v>
      </c>
      <c r="AT585" s="151" t="s">
        <v>140</v>
      </c>
      <c r="AU585" s="151" t="s">
        <v>156</v>
      </c>
      <c r="AY585" s="2" t="s">
        <v>138</v>
      </c>
      <c r="BE585" s="152">
        <f t="shared" si="4"/>
        <v>17619.75</v>
      </c>
      <c r="BF585" s="152">
        <f t="shared" si="5"/>
        <v>0</v>
      </c>
      <c r="BG585" s="152">
        <f t="shared" si="6"/>
        <v>0</v>
      </c>
      <c r="BH585" s="152">
        <f t="shared" si="7"/>
        <v>0</v>
      </c>
      <c r="BI585" s="152">
        <f t="shared" si="8"/>
        <v>0</v>
      </c>
      <c r="BJ585" s="2" t="s">
        <v>14</v>
      </c>
      <c r="BK585" s="152">
        <f t="shared" si="9"/>
        <v>17619.75</v>
      </c>
      <c r="BL585" s="2" t="s">
        <v>145</v>
      </c>
      <c r="BM585" s="151" t="s">
        <v>637</v>
      </c>
    </row>
    <row r="586" spans="2:65" s="16" customFormat="1" ht="36" customHeight="1">
      <c r="B586" s="139"/>
      <c r="C586" s="140" t="s">
        <v>638</v>
      </c>
      <c r="D586" s="140" t="s">
        <v>140</v>
      </c>
      <c r="E586" s="141" t="s">
        <v>639</v>
      </c>
      <c r="F586" s="142" t="s">
        <v>640</v>
      </c>
      <c r="G586" s="143" t="s">
        <v>159</v>
      </c>
      <c r="H586" s="144">
        <v>78.31</v>
      </c>
      <c r="I586" s="145">
        <v>1250</v>
      </c>
      <c r="J586" s="146">
        <f t="shared" si="0"/>
        <v>97887.5</v>
      </c>
      <c r="K586" s="142"/>
      <c r="L586" s="17"/>
      <c r="M586" s="147"/>
      <c r="N586" s="148" t="s">
        <v>43</v>
      </c>
      <c r="O586" s="38"/>
      <c r="P586" s="149">
        <f t="shared" si="1"/>
        <v>0</v>
      </c>
      <c r="Q586" s="149">
        <v>0</v>
      </c>
      <c r="R586" s="149">
        <f t="shared" si="2"/>
        <v>0</v>
      </c>
      <c r="S586" s="149">
        <v>0</v>
      </c>
      <c r="T586" s="150">
        <f t="shared" si="3"/>
        <v>0</v>
      </c>
      <c r="AR586" s="151" t="s">
        <v>145</v>
      </c>
      <c r="AT586" s="151" t="s">
        <v>140</v>
      </c>
      <c r="AU586" s="151" t="s">
        <v>156</v>
      </c>
      <c r="AY586" s="2" t="s">
        <v>138</v>
      </c>
      <c r="BE586" s="152">
        <f t="shared" si="4"/>
        <v>97887.5</v>
      </c>
      <c r="BF586" s="152">
        <f t="shared" si="5"/>
        <v>0</v>
      </c>
      <c r="BG586" s="152">
        <f t="shared" si="6"/>
        <v>0</v>
      </c>
      <c r="BH586" s="152">
        <f t="shared" si="7"/>
        <v>0</v>
      </c>
      <c r="BI586" s="152">
        <f t="shared" si="8"/>
        <v>0</v>
      </c>
      <c r="BJ586" s="2" t="s">
        <v>14</v>
      </c>
      <c r="BK586" s="152">
        <f t="shared" si="9"/>
        <v>97887.5</v>
      </c>
      <c r="BL586" s="2" t="s">
        <v>145</v>
      </c>
      <c r="BM586" s="151" t="s">
        <v>641</v>
      </c>
    </row>
    <row r="587" spans="2:65" s="16" customFormat="1" ht="24" customHeight="1">
      <c r="B587" s="139"/>
      <c r="C587" s="140" t="s">
        <v>642</v>
      </c>
      <c r="D587" s="140" t="s">
        <v>140</v>
      </c>
      <c r="E587" s="141" t="s">
        <v>643</v>
      </c>
      <c r="F587" s="142" t="s">
        <v>644</v>
      </c>
      <c r="G587" s="143" t="s">
        <v>159</v>
      </c>
      <c r="H587" s="144">
        <v>78.31</v>
      </c>
      <c r="I587" s="145">
        <v>325</v>
      </c>
      <c r="J587" s="146">
        <f t="shared" si="0"/>
        <v>25450.75</v>
      </c>
      <c r="K587" s="142"/>
      <c r="L587" s="17"/>
      <c r="M587" s="147"/>
      <c r="N587" s="148" t="s">
        <v>43</v>
      </c>
      <c r="O587" s="38"/>
      <c r="P587" s="149">
        <f t="shared" si="1"/>
        <v>0</v>
      </c>
      <c r="Q587" s="149">
        <v>0</v>
      </c>
      <c r="R587" s="149">
        <f t="shared" si="2"/>
        <v>0</v>
      </c>
      <c r="S587" s="149">
        <v>0</v>
      </c>
      <c r="T587" s="150">
        <f t="shared" si="3"/>
        <v>0</v>
      </c>
      <c r="AR587" s="151" t="s">
        <v>145</v>
      </c>
      <c r="AT587" s="151" t="s">
        <v>140</v>
      </c>
      <c r="AU587" s="151" t="s">
        <v>156</v>
      </c>
      <c r="AY587" s="2" t="s">
        <v>138</v>
      </c>
      <c r="BE587" s="152">
        <f t="shared" si="4"/>
        <v>25450.75</v>
      </c>
      <c r="BF587" s="152">
        <f t="shared" si="5"/>
        <v>0</v>
      </c>
      <c r="BG587" s="152">
        <f t="shared" si="6"/>
        <v>0</v>
      </c>
      <c r="BH587" s="152">
        <f t="shared" si="7"/>
        <v>0</v>
      </c>
      <c r="BI587" s="152">
        <f t="shared" si="8"/>
        <v>0</v>
      </c>
      <c r="BJ587" s="2" t="s">
        <v>14</v>
      </c>
      <c r="BK587" s="152">
        <f t="shared" si="9"/>
        <v>25450.75</v>
      </c>
      <c r="BL587" s="2" t="s">
        <v>145</v>
      </c>
      <c r="BM587" s="151" t="s">
        <v>645</v>
      </c>
    </row>
    <row r="588" spans="2:65" s="16" customFormat="1" ht="60" customHeight="1">
      <c r="B588" s="139"/>
      <c r="C588" s="140" t="s">
        <v>646</v>
      </c>
      <c r="D588" s="140" t="s">
        <v>140</v>
      </c>
      <c r="E588" s="141" t="s">
        <v>647</v>
      </c>
      <c r="F588" s="142" t="s">
        <v>648</v>
      </c>
      <c r="G588" s="143" t="s">
        <v>159</v>
      </c>
      <c r="H588" s="144">
        <v>78.31</v>
      </c>
      <c r="I588" s="145">
        <v>850</v>
      </c>
      <c r="J588" s="146">
        <f t="shared" si="0"/>
        <v>66563.5</v>
      </c>
      <c r="K588" s="142"/>
      <c r="L588" s="17"/>
      <c r="M588" s="147"/>
      <c r="N588" s="148" t="s">
        <v>43</v>
      </c>
      <c r="O588" s="38"/>
      <c r="P588" s="149">
        <f t="shared" si="1"/>
        <v>0</v>
      </c>
      <c r="Q588" s="149">
        <v>0.1</v>
      </c>
      <c r="R588" s="149">
        <f t="shared" si="2"/>
        <v>7.8310000000000004</v>
      </c>
      <c r="S588" s="149">
        <v>0</v>
      </c>
      <c r="T588" s="150">
        <f t="shared" si="3"/>
        <v>0</v>
      </c>
      <c r="AR588" s="151" t="s">
        <v>145</v>
      </c>
      <c r="AT588" s="151" t="s">
        <v>140</v>
      </c>
      <c r="AU588" s="151" t="s">
        <v>156</v>
      </c>
      <c r="AY588" s="2" t="s">
        <v>138</v>
      </c>
      <c r="BE588" s="152">
        <f t="shared" si="4"/>
        <v>66563.5</v>
      </c>
      <c r="BF588" s="152">
        <f t="shared" si="5"/>
        <v>0</v>
      </c>
      <c r="BG588" s="152">
        <f t="shared" si="6"/>
        <v>0</v>
      </c>
      <c r="BH588" s="152">
        <f t="shared" si="7"/>
        <v>0</v>
      </c>
      <c r="BI588" s="152">
        <f t="shared" si="8"/>
        <v>0</v>
      </c>
      <c r="BJ588" s="2" t="s">
        <v>14</v>
      </c>
      <c r="BK588" s="152">
        <f t="shared" si="9"/>
        <v>66563.5</v>
      </c>
      <c r="BL588" s="2" t="s">
        <v>145</v>
      </c>
      <c r="BM588" s="151" t="s">
        <v>649</v>
      </c>
    </row>
    <row r="589" spans="2:65" s="16" customFormat="1" ht="24" customHeight="1">
      <c r="B589" s="139"/>
      <c r="C589" s="140" t="s">
        <v>650</v>
      </c>
      <c r="D589" s="140" t="s">
        <v>140</v>
      </c>
      <c r="E589" s="141" t="s">
        <v>651</v>
      </c>
      <c r="F589" s="142" t="s">
        <v>652</v>
      </c>
      <c r="G589" s="143" t="s">
        <v>159</v>
      </c>
      <c r="H589" s="144">
        <v>78.31</v>
      </c>
      <c r="I589" s="145">
        <v>245</v>
      </c>
      <c r="J589" s="146">
        <f t="shared" si="0"/>
        <v>19185.95</v>
      </c>
      <c r="K589" s="142"/>
      <c r="L589" s="17"/>
      <c r="M589" s="147"/>
      <c r="N589" s="148" t="s">
        <v>43</v>
      </c>
      <c r="O589" s="38"/>
      <c r="P589" s="149">
        <f t="shared" si="1"/>
        <v>0</v>
      </c>
      <c r="Q589" s="149">
        <v>0</v>
      </c>
      <c r="R589" s="149">
        <f t="shared" si="2"/>
        <v>0</v>
      </c>
      <c r="S589" s="149">
        <v>0</v>
      </c>
      <c r="T589" s="150">
        <f t="shared" si="3"/>
        <v>0</v>
      </c>
      <c r="AR589" s="151" t="s">
        <v>145</v>
      </c>
      <c r="AT589" s="151" t="s">
        <v>140</v>
      </c>
      <c r="AU589" s="151" t="s">
        <v>156</v>
      </c>
      <c r="AY589" s="2" t="s">
        <v>138</v>
      </c>
      <c r="BE589" s="152">
        <f t="shared" si="4"/>
        <v>19185.95</v>
      </c>
      <c r="BF589" s="152">
        <f t="shared" si="5"/>
        <v>0</v>
      </c>
      <c r="BG589" s="152">
        <f t="shared" si="6"/>
        <v>0</v>
      </c>
      <c r="BH589" s="152">
        <f t="shared" si="7"/>
        <v>0</v>
      </c>
      <c r="BI589" s="152">
        <f t="shared" si="8"/>
        <v>0</v>
      </c>
      <c r="BJ589" s="2" t="s">
        <v>14</v>
      </c>
      <c r="BK589" s="152">
        <f t="shared" si="9"/>
        <v>19185.95</v>
      </c>
      <c r="BL589" s="2" t="s">
        <v>145</v>
      </c>
      <c r="BM589" s="151" t="s">
        <v>653</v>
      </c>
    </row>
    <row r="590" spans="2:65" s="16" customFormat="1" ht="36" customHeight="1">
      <c r="B590" s="139"/>
      <c r="C590" s="140" t="s">
        <v>654</v>
      </c>
      <c r="D590" s="140" t="s">
        <v>140</v>
      </c>
      <c r="E590" s="141" t="s">
        <v>655</v>
      </c>
      <c r="F590" s="142" t="s">
        <v>656</v>
      </c>
      <c r="G590" s="143" t="s">
        <v>159</v>
      </c>
      <c r="H590" s="144">
        <v>3.8</v>
      </c>
      <c r="I590" s="145">
        <v>650</v>
      </c>
      <c r="J590" s="146">
        <f t="shared" si="0"/>
        <v>2470</v>
      </c>
      <c r="K590" s="142"/>
      <c r="L590" s="17"/>
      <c r="M590" s="147"/>
      <c r="N590" s="148" t="s">
        <v>43</v>
      </c>
      <c r="O590" s="38"/>
      <c r="P590" s="149">
        <f t="shared" si="1"/>
        <v>0</v>
      </c>
      <c r="Q590" s="149">
        <v>0</v>
      </c>
      <c r="R590" s="149">
        <f t="shared" si="2"/>
        <v>0</v>
      </c>
      <c r="S590" s="149">
        <v>0</v>
      </c>
      <c r="T590" s="150">
        <f t="shared" si="3"/>
        <v>0</v>
      </c>
      <c r="AR590" s="151" t="s">
        <v>145</v>
      </c>
      <c r="AT590" s="151" t="s">
        <v>140</v>
      </c>
      <c r="AU590" s="151" t="s">
        <v>156</v>
      </c>
      <c r="AY590" s="2" t="s">
        <v>138</v>
      </c>
      <c r="BE590" s="152">
        <f t="shared" si="4"/>
        <v>2470</v>
      </c>
      <c r="BF590" s="152">
        <f t="shared" si="5"/>
        <v>0</v>
      </c>
      <c r="BG590" s="152">
        <f t="shared" si="6"/>
        <v>0</v>
      </c>
      <c r="BH590" s="152">
        <f t="shared" si="7"/>
        <v>0</v>
      </c>
      <c r="BI590" s="152">
        <f t="shared" si="8"/>
        <v>0</v>
      </c>
      <c r="BJ590" s="2" t="s">
        <v>14</v>
      </c>
      <c r="BK590" s="152">
        <f t="shared" si="9"/>
        <v>2470</v>
      </c>
      <c r="BL590" s="2" t="s">
        <v>145</v>
      </c>
      <c r="BM590" s="151" t="s">
        <v>657</v>
      </c>
    </row>
    <row r="591" spans="2:65" s="162" customFormat="1">
      <c r="B591" s="163"/>
      <c r="D591" s="155" t="s">
        <v>147</v>
      </c>
      <c r="E591" s="164"/>
      <c r="F591" s="165" t="s">
        <v>658</v>
      </c>
      <c r="H591" s="166">
        <v>3.8</v>
      </c>
      <c r="I591" s="167"/>
      <c r="L591" s="163"/>
      <c r="M591" s="168"/>
      <c r="N591" s="169"/>
      <c r="O591" s="169"/>
      <c r="P591" s="169"/>
      <c r="Q591" s="169"/>
      <c r="R591" s="169"/>
      <c r="S591" s="169"/>
      <c r="T591" s="170"/>
      <c r="AT591" s="164" t="s">
        <v>147</v>
      </c>
      <c r="AU591" s="164" t="s">
        <v>156</v>
      </c>
      <c r="AV591" s="162" t="s">
        <v>79</v>
      </c>
      <c r="AW591" s="162" t="s">
        <v>34</v>
      </c>
      <c r="AX591" s="162" t="s">
        <v>14</v>
      </c>
      <c r="AY591" s="164" t="s">
        <v>138</v>
      </c>
    </row>
    <row r="592" spans="2:65" s="16" customFormat="1" ht="24" customHeight="1">
      <c r="B592" s="139"/>
      <c r="C592" s="140" t="s">
        <v>659</v>
      </c>
      <c r="D592" s="140" t="s">
        <v>140</v>
      </c>
      <c r="E592" s="141" t="s">
        <v>660</v>
      </c>
      <c r="F592" s="142" t="s">
        <v>661</v>
      </c>
      <c r="G592" s="143" t="s">
        <v>159</v>
      </c>
      <c r="H592" s="144">
        <v>2.34</v>
      </c>
      <c r="I592" s="145">
        <v>325</v>
      </c>
      <c r="J592" s="146">
        <f>ROUND(I592*H592,2)</f>
        <v>760.5</v>
      </c>
      <c r="K592" s="142"/>
      <c r="L592" s="17"/>
      <c r="M592" s="147"/>
      <c r="N592" s="148" t="s">
        <v>43</v>
      </c>
      <c r="O592" s="38"/>
      <c r="P592" s="149">
        <f>O592*H592</f>
        <v>0</v>
      </c>
      <c r="Q592" s="149">
        <v>0</v>
      </c>
      <c r="R592" s="149">
        <f>Q592*H592</f>
        <v>0</v>
      </c>
      <c r="S592" s="149">
        <v>0</v>
      </c>
      <c r="T592" s="150">
        <f>S592*H592</f>
        <v>0</v>
      </c>
      <c r="AR592" s="151" t="s">
        <v>145</v>
      </c>
      <c r="AT592" s="151" t="s">
        <v>140</v>
      </c>
      <c r="AU592" s="151" t="s">
        <v>156</v>
      </c>
      <c r="AY592" s="2" t="s">
        <v>138</v>
      </c>
      <c r="BE592" s="152">
        <f>IF(N592="základní",J592,0)</f>
        <v>760.5</v>
      </c>
      <c r="BF592" s="152">
        <f>IF(N592="snížená",J592,0)</f>
        <v>0</v>
      </c>
      <c r="BG592" s="152">
        <f>IF(N592="zákl. přenesená",J592,0)</f>
        <v>0</v>
      </c>
      <c r="BH592" s="152">
        <f>IF(N592="sníž. přenesená",J592,0)</f>
        <v>0</v>
      </c>
      <c r="BI592" s="152">
        <f>IF(N592="nulová",J592,0)</f>
        <v>0</v>
      </c>
      <c r="BJ592" s="2" t="s">
        <v>14</v>
      </c>
      <c r="BK592" s="152">
        <f>ROUND(I592*H592,2)</f>
        <v>760.5</v>
      </c>
      <c r="BL592" s="2" t="s">
        <v>145</v>
      </c>
      <c r="BM592" s="151" t="s">
        <v>662</v>
      </c>
    </row>
    <row r="593" spans="2:65" s="162" customFormat="1">
      <c r="B593" s="163"/>
      <c r="D593" s="155" t="s">
        <v>147</v>
      </c>
      <c r="E593" s="164"/>
      <c r="F593" s="165" t="s">
        <v>663</v>
      </c>
      <c r="H593" s="166">
        <v>2.34</v>
      </c>
      <c r="I593" s="167"/>
      <c r="L593" s="163"/>
      <c r="M593" s="168"/>
      <c r="N593" s="169"/>
      <c r="O593" s="169"/>
      <c r="P593" s="169"/>
      <c r="Q593" s="169"/>
      <c r="R593" s="169"/>
      <c r="S593" s="169"/>
      <c r="T593" s="170"/>
      <c r="AT593" s="164" t="s">
        <v>147</v>
      </c>
      <c r="AU593" s="164" t="s">
        <v>156</v>
      </c>
      <c r="AV593" s="162" t="s">
        <v>79</v>
      </c>
      <c r="AW593" s="162" t="s">
        <v>34</v>
      </c>
      <c r="AX593" s="162" t="s">
        <v>14</v>
      </c>
      <c r="AY593" s="164" t="s">
        <v>138</v>
      </c>
    </row>
    <row r="594" spans="2:65" s="16" customFormat="1" ht="24" customHeight="1">
      <c r="B594" s="139"/>
      <c r="C594" s="140" t="s">
        <v>664</v>
      </c>
      <c r="D594" s="140" t="s">
        <v>140</v>
      </c>
      <c r="E594" s="141" t="s">
        <v>665</v>
      </c>
      <c r="F594" s="142" t="s">
        <v>666</v>
      </c>
      <c r="G594" s="143" t="s">
        <v>159</v>
      </c>
      <c r="H594" s="144">
        <v>33.5</v>
      </c>
      <c r="I594" s="145">
        <v>365</v>
      </c>
      <c r="J594" s="146">
        <f>ROUND(I594*H594,2)</f>
        <v>12227.5</v>
      </c>
      <c r="K594" s="142"/>
      <c r="L594" s="17"/>
      <c r="M594" s="147"/>
      <c r="N594" s="148" t="s">
        <v>43</v>
      </c>
      <c r="O594" s="38"/>
      <c r="P594" s="149">
        <f>O594*H594</f>
        <v>0</v>
      </c>
      <c r="Q594" s="149">
        <v>0</v>
      </c>
      <c r="R594" s="149">
        <f>Q594*H594</f>
        <v>0</v>
      </c>
      <c r="S594" s="149">
        <v>0</v>
      </c>
      <c r="T594" s="150">
        <f>S594*H594</f>
        <v>0</v>
      </c>
      <c r="AR594" s="151" t="s">
        <v>145</v>
      </c>
      <c r="AT594" s="151" t="s">
        <v>140</v>
      </c>
      <c r="AU594" s="151" t="s">
        <v>156</v>
      </c>
      <c r="AY594" s="2" t="s">
        <v>138</v>
      </c>
      <c r="BE594" s="152">
        <f>IF(N594="základní",J594,0)</f>
        <v>12227.5</v>
      </c>
      <c r="BF594" s="152">
        <f>IF(N594="snížená",J594,0)</f>
        <v>0</v>
      </c>
      <c r="BG594" s="152">
        <f>IF(N594="zákl. přenesená",J594,0)</f>
        <v>0</v>
      </c>
      <c r="BH594" s="152">
        <f>IF(N594="sníž. přenesená",J594,0)</f>
        <v>0</v>
      </c>
      <c r="BI594" s="152">
        <f>IF(N594="nulová",J594,0)</f>
        <v>0</v>
      </c>
      <c r="BJ594" s="2" t="s">
        <v>14</v>
      </c>
      <c r="BK594" s="152">
        <f>ROUND(I594*H594,2)</f>
        <v>12227.5</v>
      </c>
      <c r="BL594" s="2" t="s">
        <v>145</v>
      </c>
      <c r="BM594" s="151" t="s">
        <v>667</v>
      </c>
    </row>
    <row r="595" spans="2:65" s="153" customFormat="1">
      <c r="B595" s="154"/>
      <c r="D595" s="155" t="s">
        <v>147</v>
      </c>
      <c r="E595" s="156"/>
      <c r="F595" s="157" t="s">
        <v>668</v>
      </c>
      <c r="H595" s="156"/>
      <c r="I595" s="158"/>
      <c r="L595" s="154"/>
      <c r="M595" s="159"/>
      <c r="N595" s="160"/>
      <c r="O595" s="160"/>
      <c r="P595" s="160"/>
      <c r="Q595" s="160"/>
      <c r="R595" s="160"/>
      <c r="S595" s="160"/>
      <c r="T595" s="161"/>
      <c r="AT595" s="156" t="s">
        <v>147</v>
      </c>
      <c r="AU595" s="156" t="s">
        <v>156</v>
      </c>
      <c r="AV595" s="153" t="s">
        <v>14</v>
      </c>
      <c r="AW595" s="153" t="s">
        <v>34</v>
      </c>
      <c r="AX595" s="153" t="s">
        <v>72</v>
      </c>
      <c r="AY595" s="156" t="s">
        <v>138</v>
      </c>
    </row>
    <row r="596" spans="2:65" s="162" customFormat="1">
      <c r="B596" s="163"/>
      <c r="D596" s="155" t="s">
        <v>147</v>
      </c>
      <c r="E596" s="164"/>
      <c r="F596" s="165" t="s">
        <v>669</v>
      </c>
      <c r="H596" s="166">
        <v>33.5</v>
      </c>
      <c r="I596" s="167"/>
      <c r="L596" s="163"/>
      <c r="M596" s="168"/>
      <c r="N596" s="169"/>
      <c r="O596" s="169"/>
      <c r="P596" s="169"/>
      <c r="Q596" s="169"/>
      <c r="R596" s="169"/>
      <c r="S596" s="169"/>
      <c r="T596" s="170"/>
      <c r="AT596" s="164" t="s">
        <v>147</v>
      </c>
      <c r="AU596" s="164" t="s">
        <v>156</v>
      </c>
      <c r="AV596" s="162" t="s">
        <v>79</v>
      </c>
      <c r="AW596" s="162" t="s">
        <v>34</v>
      </c>
      <c r="AX596" s="162" t="s">
        <v>14</v>
      </c>
      <c r="AY596" s="164" t="s">
        <v>138</v>
      </c>
    </row>
    <row r="597" spans="2:65" s="16" customFormat="1" ht="24" customHeight="1">
      <c r="B597" s="139"/>
      <c r="C597" s="140" t="s">
        <v>670</v>
      </c>
      <c r="D597" s="140" t="s">
        <v>140</v>
      </c>
      <c r="E597" s="141" t="s">
        <v>671</v>
      </c>
      <c r="F597" s="142" t="s">
        <v>672</v>
      </c>
      <c r="G597" s="143" t="s">
        <v>159</v>
      </c>
      <c r="H597" s="144">
        <v>33.5</v>
      </c>
      <c r="I597" s="145">
        <v>395</v>
      </c>
      <c r="J597" s="146">
        <f>ROUND(I597*H597,2)</f>
        <v>13232.5</v>
      </c>
      <c r="K597" s="142"/>
      <c r="L597" s="17"/>
      <c r="M597" s="147"/>
      <c r="N597" s="148" t="s">
        <v>43</v>
      </c>
      <c r="O597" s="38"/>
      <c r="P597" s="149">
        <f>O597*H597</f>
        <v>0</v>
      </c>
      <c r="Q597" s="149">
        <v>0</v>
      </c>
      <c r="R597" s="149">
        <f>Q597*H597</f>
        <v>0</v>
      </c>
      <c r="S597" s="149">
        <v>0</v>
      </c>
      <c r="T597" s="150">
        <f>S597*H597</f>
        <v>0</v>
      </c>
      <c r="AR597" s="151" t="s">
        <v>145</v>
      </c>
      <c r="AT597" s="151" t="s">
        <v>140</v>
      </c>
      <c r="AU597" s="151" t="s">
        <v>156</v>
      </c>
      <c r="AY597" s="2" t="s">
        <v>138</v>
      </c>
      <c r="BE597" s="152">
        <f>IF(N597="základní",J597,0)</f>
        <v>13232.5</v>
      </c>
      <c r="BF597" s="152">
        <f>IF(N597="snížená",J597,0)</f>
        <v>0</v>
      </c>
      <c r="BG597" s="152">
        <f>IF(N597="zákl. přenesená",J597,0)</f>
        <v>0</v>
      </c>
      <c r="BH597" s="152">
        <f>IF(N597="sníž. přenesená",J597,0)</f>
        <v>0</v>
      </c>
      <c r="BI597" s="152">
        <f>IF(N597="nulová",J597,0)</f>
        <v>0</v>
      </c>
      <c r="BJ597" s="2" t="s">
        <v>14</v>
      </c>
      <c r="BK597" s="152">
        <f>ROUND(I597*H597,2)</f>
        <v>13232.5</v>
      </c>
      <c r="BL597" s="2" t="s">
        <v>145</v>
      </c>
      <c r="BM597" s="151" t="s">
        <v>673</v>
      </c>
    </row>
    <row r="598" spans="2:65" s="16" customFormat="1" ht="24" customHeight="1">
      <c r="B598" s="139"/>
      <c r="C598" s="140" t="s">
        <v>674</v>
      </c>
      <c r="D598" s="140" t="s">
        <v>140</v>
      </c>
      <c r="E598" s="141" t="s">
        <v>675</v>
      </c>
      <c r="F598" s="142" t="s">
        <v>676</v>
      </c>
      <c r="G598" s="143" t="s">
        <v>159</v>
      </c>
      <c r="H598" s="144">
        <v>33.5</v>
      </c>
      <c r="I598" s="145">
        <v>365</v>
      </c>
      <c r="J598" s="146">
        <f>ROUND(I598*H598,2)</f>
        <v>12227.5</v>
      </c>
      <c r="K598" s="142"/>
      <c r="L598" s="17"/>
      <c r="M598" s="147"/>
      <c r="N598" s="148" t="s">
        <v>43</v>
      </c>
      <c r="O598" s="38"/>
      <c r="P598" s="149">
        <f>O598*H598</f>
        <v>0</v>
      </c>
      <c r="Q598" s="149">
        <v>0</v>
      </c>
      <c r="R598" s="149">
        <f>Q598*H598</f>
        <v>0</v>
      </c>
      <c r="S598" s="149">
        <v>0</v>
      </c>
      <c r="T598" s="150">
        <f>S598*H598</f>
        <v>0</v>
      </c>
      <c r="AR598" s="151" t="s">
        <v>145</v>
      </c>
      <c r="AT598" s="151" t="s">
        <v>140</v>
      </c>
      <c r="AU598" s="151" t="s">
        <v>156</v>
      </c>
      <c r="AY598" s="2" t="s">
        <v>138</v>
      </c>
      <c r="BE598" s="152">
        <f>IF(N598="základní",J598,0)</f>
        <v>12227.5</v>
      </c>
      <c r="BF598" s="152">
        <f>IF(N598="snížená",J598,0)</f>
        <v>0</v>
      </c>
      <c r="BG598" s="152">
        <f>IF(N598="zákl. přenesená",J598,0)</f>
        <v>0</v>
      </c>
      <c r="BH598" s="152">
        <f>IF(N598="sníž. přenesená",J598,0)</f>
        <v>0</v>
      </c>
      <c r="BI598" s="152">
        <f>IF(N598="nulová",J598,0)</f>
        <v>0</v>
      </c>
      <c r="BJ598" s="2" t="s">
        <v>14</v>
      </c>
      <c r="BK598" s="152">
        <f>ROUND(I598*H598,2)</f>
        <v>12227.5</v>
      </c>
      <c r="BL598" s="2" t="s">
        <v>145</v>
      </c>
      <c r="BM598" s="151" t="s">
        <v>677</v>
      </c>
    </row>
    <row r="599" spans="2:65" s="16" customFormat="1" ht="24" customHeight="1">
      <c r="B599" s="139"/>
      <c r="C599" s="140" t="s">
        <v>678</v>
      </c>
      <c r="D599" s="140" t="s">
        <v>140</v>
      </c>
      <c r="E599" s="141" t="s">
        <v>679</v>
      </c>
      <c r="F599" s="142" t="s">
        <v>680</v>
      </c>
      <c r="G599" s="143" t="s">
        <v>159</v>
      </c>
      <c r="H599" s="144">
        <v>13.4</v>
      </c>
      <c r="I599" s="145">
        <v>385</v>
      </c>
      <c r="J599" s="146">
        <f>ROUND(I599*H599,2)</f>
        <v>5159</v>
      </c>
      <c r="K599" s="142"/>
      <c r="L599" s="17"/>
      <c r="M599" s="147"/>
      <c r="N599" s="148" t="s">
        <v>43</v>
      </c>
      <c r="O599" s="38"/>
      <c r="P599" s="149">
        <f>O599*H599</f>
        <v>0</v>
      </c>
      <c r="Q599" s="149">
        <v>0</v>
      </c>
      <c r="R599" s="149">
        <f>Q599*H599</f>
        <v>0</v>
      </c>
      <c r="S599" s="149">
        <v>0</v>
      </c>
      <c r="T599" s="150">
        <f>S599*H599</f>
        <v>0</v>
      </c>
      <c r="AR599" s="151" t="s">
        <v>145</v>
      </c>
      <c r="AT599" s="151" t="s">
        <v>140</v>
      </c>
      <c r="AU599" s="151" t="s">
        <v>156</v>
      </c>
      <c r="AY599" s="2" t="s">
        <v>138</v>
      </c>
      <c r="BE599" s="152">
        <f>IF(N599="základní",J599,0)</f>
        <v>5159</v>
      </c>
      <c r="BF599" s="152">
        <f>IF(N599="snížená",J599,0)</f>
        <v>0</v>
      </c>
      <c r="BG599" s="152">
        <f>IF(N599="zákl. přenesená",J599,0)</f>
        <v>0</v>
      </c>
      <c r="BH599" s="152">
        <f>IF(N599="sníž. přenesená",J599,0)</f>
        <v>0</v>
      </c>
      <c r="BI599" s="152">
        <f>IF(N599="nulová",J599,0)</f>
        <v>0</v>
      </c>
      <c r="BJ599" s="2" t="s">
        <v>14</v>
      </c>
      <c r="BK599" s="152">
        <f>ROUND(I599*H599,2)</f>
        <v>5159</v>
      </c>
      <c r="BL599" s="2" t="s">
        <v>145</v>
      </c>
      <c r="BM599" s="151" t="s">
        <v>681</v>
      </c>
    </row>
    <row r="600" spans="2:65" s="162" customFormat="1">
      <c r="B600" s="163"/>
      <c r="D600" s="155" t="s">
        <v>147</v>
      </c>
      <c r="E600" s="164"/>
      <c r="F600" s="165" t="s">
        <v>682</v>
      </c>
      <c r="H600" s="166">
        <v>13.4</v>
      </c>
      <c r="I600" s="167"/>
      <c r="L600" s="163"/>
      <c r="M600" s="168"/>
      <c r="N600" s="169"/>
      <c r="O600" s="169"/>
      <c r="P600" s="169"/>
      <c r="Q600" s="169"/>
      <c r="R600" s="169"/>
      <c r="S600" s="169"/>
      <c r="T600" s="170"/>
      <c r="AT600" s="164" t="s">
        <v>147</v>
      </c>
      <c r="AU600" s="164" t="s">
        <v>156</v>
      </c>
      <c r="AV600" s="162" t="s">
        <v>79</v>
      </c>
      <c r="AW600" s="162" t="s">
        <v>34</v>
      </c>
      <c r="AX600" s="162" t="s">
        <v>14</v>
      </c>
      <c r="AY600" s="164" t="s">
        <v>138</v>
      </c>
    </row>
    <row r="601" spans="2:65" s="16" customFormat="1" ht="36" customHeight="1">
      <c r="B601" s="139"/>
      <c r="C601" s="140" t="s">
        <v>683</v>
      </c>
      <c r="D601" s="140" t="s">
        <v>140</v>
      </c>
      <c r="E601" s="141" t="s">
        <v>684</v>
      </c>
      <c r="F601" s="142" t="s">
        <v>685</v>
      </c>
      <c r="G601" s="143" t="s">
        <v>159</v>
      </c>
      <c r="H601" s="144">
        <v>14.586</v>
      </c>
      <c r="I601" s="145">
        <v>85</v>
      </c>
      <c r="J601" s="146">
        <f>ROUND(I601*H601,2)</f>
        <v>1239.81</v>
      </c>
      <c r="K601" s="142" t="s">
        <v>144</v>
      </c>
      <c r="L601" s="17"/>
      <c r="M601" s="147"/>
      <c r="N601" s="148" t="s">
        <v>43</v>
      </c>
      <c r="O601" s="38"/>
      <c r="P601" s="149">
        <f>O601*H601</f>
        <v>0</v>
      </c>
      <c r="Q601" s="149">
        <v>0</v>
      </c>
      <c r="R601" s="149">
        <f>Q601*H601</f>
        <v>0</v>
      </c>
      <c r="S601" s="149">
        <v>0</v>
      </c>
      <c r="T601" s="150">
        <f>S601*H601</f>
        <v>0</v>
      </c>
      <c r="AR601" s="151" t="s">
        <v>145</v>
      </c>
      <c r="AT601" s="151" t="s">
        <v>140</v>
      </c>
      <c r="AU601" s="151" t="s">
        <v>156</v>
      </c>
      <c r="AY601" s="2" t="s">
        <v>138</v>
      </c>
      <c r="BE601" s="152">
        <f>IF(N601="základní",J601,0)</f>
        <v>1239.81</v>
      </c>
      <c r="BF601" s="152">
        <f>IF(N601="snížená",J601,0)</f>
        <v>0</v>
      </c>
      <c r="BG601" s="152">
        <f>IF(N601="zákl. přenesená",J601,0)</f>
        <v>0</v>
      </c>
      <c r="BH601" s="152">
        <f>IF(N601="sníž. přenesená",J601,0)</f>
        <v>0</v>
      </c>
      <c r="BI601" s="152">
        <f>IF(N601="nulová",J601,0)</f>
        <v>0</v>
      </c>
      <c r="BJ601" s="2" t="s">
        <v>14</v>
      </c>
      <c r="BK601" s="152">
        <f>ROUND(I601*H601,2)</f>
        <v>1239.81</v>
      </c>
      <c r="BL601" s="2" t="s">
        <v>145</v>
      </c>
      <c r="BM601" s="151" t="s">
        <v>686</v>
      </c>
    </row>
    <row r="602" spans="2:65" s="162" customFormat="1">
      <c r="B602" s="163"/>
      <c r="D602" s="155" t="s">
        <v>147</v>
      </c>
      <c r="E602" s="164"/>
      <c r="F602" s="165" t="s">
        <v>687</v>
      </c>
      <c r="H602" s="166">
        <v>1.032</v>
      </c>
      <c r="I602" s="167"/>
      <c r="L602" s="163"/>
      <c r="M602" s="168"/>
      <c r="N602" s="169"/>
      <c r="O602" s="169"/>
      <c r="P602" s="169"/>
      <c r="Q602" s="169"/>
      <c r="R602" s="169"/>
      <c r="S602" s="169"/>
      <c r="T602" s="170"/>
      <c r="AT602" s="164" t="s">
        <v>147</v>
      </c>
      <c r="AU602" s="164" t="s">
        <v>156</v>
      </c>
      <c r="AV602" s="162" t="s">
        <v>79</v>
      </c>
      <c r="AW602" s="162" t="s">
        <v>34</v>
      </c>
      <c r="AX602" s="162" t="s">
        <v>72</v>
      </c>
      <c r="AY602" s="164" t="s">
        <v>138</v>
      </c>
    </row>
    <row r="603" spans="2:65" s="162" customFormat="1">
      <c r="B603" s="163"/>
      <c r="D603" s="155" t="s">
        <v>147</v>
      </c>
      <c r="E603" s="164"/>
      <c r="F603" s="165" t="s">
        <v>688</v>
      </c>
      <c r="H603" s="166">
        <v>1.1339999999999999</v>
      </c>
      <c r="I603" s="167"/>
      <c r="L603" s="163"/>
      <c r="M603" s="168"/>
      <c r="N603" s="169"/>
      <c r="O603" s="169"/>
      <c r="P603" s="169"/>
      <c r="Q603" s="169"/>
      <c r="R603" s="169"/>
      <c r="S603" s="169"/>
      <c r="T603" s="170"/>
      <c r="AT603" s="164" t="s">
        <v>147</v>
      </c>
      <c r="AU603" s="164" t="s">
        <v>156</v>
      </c>
      <c r="AV603" s="162" t="s">
        <v>79</v>
      </c>
      <c r="AW603" s="162" t="s">
        <v>34</v>
      </c>
      <c r="AX603" s="162" t="s">
        <v>72</v>
      </c>
      <c r="AY603" s="164" t="s">
        <v>138</v>
      </c>
    </row>
    <row r="604" spans="2:65" s="162" customFormat="1">
      <c r="B604" s="163"/>
      <c r="D604" s="155" t="s">
        <v>147</v>
      </c>
      <c r="E604" s="164"/>
      <c r="F604" s="165" t="s">
        <v>689</v>
      </c>
      <c r="H604" s="166">
        <v>12.42</v>
      </c>
      <c r="I604" s="167"/>
      <c r="L604" s="163"/>
      <c r="M604" s="168"/>
      <c r="N604" s="169"/>
      <c r="O604" s="169"/>
      <c r="P604" s="169"/>
      <c r="Q604" s="169"/>
      <c r="R604" s="169"/>
      <c r="S604" s="169"/>
      <c r="T604" s="170"/>
      <c r="AT604" s="164" t="s">
        <v>147</v>
      </c>
      <c r="AU604" s="164" t="s">
        <v>156</v>
      </c>
      <c r="AV604" s="162" t="s">
        <v>79</v>
      </c>
      <c r="AW604" s="162" t="s">
        <v>34</v>
      </c>
      <c r="AX604" s="162" t="s">
        <v>72</v>
      </c>
      <c r="AY604" s="164" t="s">
        <v>138</v>
      </c>
    </row>
    <row r="605" spans="2:65" s="171" customFormat="1">
      <c r="B605" s="172"/>
      <c r="D605" s="155" t="s">
        <v>147</v>
      </c>
      <c r="E605" s="173"/>
      <c r="F605" s="174" t="s">
        <v>152</v>
      </c>
      <c r="H605" s="175">
        <v>14.586</v>
      </c>
      <c r="I605" s="176"/>
      <c r="L605" s="172"/>
      <c r="M605" s="177"/>
      <c r="N605" s="178"/>
      <c r="O605" s="178"/>
      <c r="P605" s="178"/>
      <c r="Q605" s="178"/>
      <c r="R605" s="178"/>
      <c r="S605" s="178"/>
      <c r="T605" s="179"/>
      <c r="AT605" s="173" t="s">
        <v>147</v>
      </c>
      <c r="AU605" s="173" t="s">
        <v>156</v>
      </c>
      <c r="AV605" s="171" t="s">
        <v>145</v>
      </c>
      <c r="AW605" s="171" t="s">
        <v>34</v>
      </c>
      <c r="AX605" s="171" t="s">
        <v>14</v>
      </c>
      <c r="AY605" s="173" t="s">
        <v>138</v>
      </c>
    </row>
    <row r="606" spans="2:65" s="16" customFormat="1" ht="36" customHeight="1">
      <c r="B606" s="139"/>
      <c r="C606" s="140" t="s">
        <v>690</v>
      </c>
      <c r="D606" s="140" t="s">
        <v>140</v>
      </c>
      <c r="E606" s="141" t="s">
        <v>691</v>
      </c>
      <c r="F606" s="142" t="s">
        <v>692</v>
      </c>
      <c r="G606" s="143" t="s">
        <v>159</v>
      </c>
      <c r="H606" s="144">
        <v>100.5</v>
      </c>
      <c r="I606" s="145">
        <v>85</v>
      </c>
      <c r="J606" s="146">
        <f>ROUND(I606*H606,2)</f>
        <v>8542.5</v>
      </c>
      <c r="K606" s="142" t="s">
        <v>183</v>
      </c>
      <c r="L606" s="17"/>
      <c r="M606" s="147"/>
      <c r="N606" s="148" t="s">
        <v>43</v>
      </c>
      <c r="O606" s="38"/>
      <c r="P606" s="149">
        <f>O606*H606</f>
        <v>0</v>
      </c>
      <c r="Q606" s="149">
        <v>1.2E-4</v>
      </c>
      <c r="R606" s="149">
        <f>Q606*H606</f>
        <v>1.206E-2</v>
      </c>
      <c r="S606" s="149">
        <v>0</v>
      </c>
      <c r="T606" s="150">
        <f>S606*H606</f>
        <v>0</v>
      </c>
      <c r="AR606" s="151" t="s">
        <v>145</v>
      </c>
      <c r="AT606" s="151" t="s">
        <v>140</v>
      </c>
      <c r="AU606" s="151" t="s">
        <v>156</v>
      </c>
      <c r="AY606" s="2" t="s">
        <v>138</v>
      </c>
      <c r="BE606" s="152">
        <f>IF(N606="základní",J606,0)</f>
        <v>8542.5</v>
      </c>
      <c r="BF606" s="152">
        <f>IF(N606="snížená",J606,0)</f>
        <v>0</v>
      </c>
      <c r="BG606" s="152">
        <f>IF(N606="zákl. přenesená",J606,0)</f>
        <v>0</v>
      </c>
      <c r="BH606" s="152">
        <f>IF(N606="sníž. přenesená",J606,0)</f>
        <v>0</v>
      </c>
      <c r="BI606" s="152">
        <f>IF(N606="nulová",J606,0)</f>
        <v>0</v>
      </c>
      <c r="BJ606" s="2" t="s">
        <v>14</v>
      </c>
      <c r="BK606" s="152">
        <f>ROUND(I606*H606,2)</f>
        <v>8542.5</v>
      </c>
      <c r="BL606" s="2" t="s">
        <v>145</v>
      </c>
      <c r="BM606" s="151" t="s">
        <v>693</v>
      </c>
    </row>
    <row r="607" spans="2:65" s="153" customFormat="1">
      <c r="B607" s="154"/>
      <c r="D607" s="155" t="s">
        <v>147</v>
      </c>
      <c r="E607" s="156"/>
      <c r="F607" s="157" t="s">
        <v>694</v>
      </c>
      <c r="H607" s="156"/>
      <c r="I607" s="158"/>
      <c r="L607" s="154"/>
      <c r="M607" s="159"/>
      <c r="N607" s="160"/>
      <c r="O607" s="160"/>
      <c r="P607" s="160"/>
      <c r="Q607" s="160"/>
      <c r="R607" s="160"/>
      <c r="S607" s="160"/>
      <c r="T607" s="161"/>
      <c r="AT607" s="156" t="s">
        <v>147</v>
      </c>
      <c r="AU607" s="156" t="s">
        <v>156</v>
      </c>
      <c r="AV607" s="153" t="s">
        <v>14</v>
      </c>
      <c r="AW607" s="153" t="s">
        <v>34</v>
      </c>
      <c r="AX607" s="153" t="s">
        <v>72</v>
      </c>
      <c r="AY607" s="156" t="s">
        <v>138</v>
      </c>
    </row>
    <row r="608" spans="2:65" s="162" customFormat="1">
      <c r="B608" s="163"/>
      <c r="D608" s="155" t="s">
        <v>147</v>
      </c>
      <c r="E608" s="164"/>
      <c r="F608" s="165" t="s">
        <v>695</v>
      </c>
      <c r="H608" s="166">
        <v>100.5</v>
      </c>
      <c r="I608" s="167"/>
      <c r="L608" s="163"/>
      <c r="M608" s="168"/>
      <c r="N608" s="169"/>
      <c r="O608" s="169"/>
      <c r="P608" s="169"/>
      <c r="Q608" s="169"/>
      <c r="R608" s="169"/>
      <c r="S608" s="169"/>
      <c r="T608" s="170"/>
      <c r="AT608" s="164" t="s">
        <v>147</v>
      </c>
      <c r="AU608" s="164" t="s">
        <v>156</v>
      </c>
      <c r="AV608" s="162" t="s">
        <v>79</v>
      </c>
      <c r="AW608" s="162" t="s">
        <v>34</v>
      </c>
      <c r="AX608" s="162" t="s">
        <v>14</v>
      </c>
      <c r="AY608" s="164" t="s">
        <v>138</v>
      </c>
    </row>
    <row r="609" spans="2:65" s="125" customFormat="1" ht="20.85" customHeight="1">
      <c r="B609" s="126"/>
      <c r="D609" s="127" t="s">
        <v>71</v>
      </c>
      <c r="E609" s="137" t="s">
        <v>504</v>
      </c>
      <c r="F609" s="137" t="s">
        <v>696</v>
      </c>
      <c r="I609" s="129"/>
      <c r="J609" s="138">
        <f>BK609</f>
        <v>65773.5</v>
      </c>
      <c r="L609" s="126"/>
      <c r="M609" s="131"/>
      <c r="N609" s="132"/>
      <c r="O609" s="132"/>
      <c r="P609" s="133">
        <f>P610+P622+P639</f>
        <v>0</v>
      </c>
      <c r="Q609" s="132"/>
      <c r="R609" s="133">
        <f>R610+R622+R639</f>
        <v>1.9236</v>
      </c>
      <c r="S609" s="132"/>
      <c r="T609" s="134">
        <f>T610+T622+T639</f>
        <v>0</v>
      </c>
      <c r="AR609" s="127" t="s">
        <v>14</v>
      </c>
      <c r="AT609" s="135" t="s">
        <v>71</v>
      </c>
      <c r="AU609" s="135" t="s">
        <v>79</v>
      </c>
      <c r="AY609" s="127" t="s">
        <v>138</v>
      </c>
      <c r="BK609" s="136">
        <f>BK610+BK622+BK639</f>
        <v>65773.5</v>
      </c>
    </row>
    <row r="610" spans="2:65" s="199" customFormat="1" ht="20.85" customHeight="1">
      <c r="B610" s="200"/>
      <c r="D610" s="201" t="s">
        <v>71</v>
      </c>
      <c r="E610" s="201" t="s">
        <v>697</v>
      </c>
      <c r="F610" s="201" t="s">
        <v>698</v>
      </c>
      <c r="I610" s="202"/>
      <c r="J610" s="203">
        <f>BK610</f>
        <v>3745</v>
      </c>
      <c r="L610" s="200"/>
      <c r="M610" s="204"/>
      <c r="N610" s="205"/>
      <c r="O610" s="205"/>
      <c r="P610" s="206">
        <f>SUM(P611:P621)</f>
        <v>0</v>
      </c>
      <c r="Q610" s="205"/>
      <c r="R610" s="206">
        <f>SUM(R611:R621)</f>
        <v>0</v>
      </c>
      <c r="S610" s="205"/>
      <c r="T610" s="207">
        <f>SUM(T611:T621)</f>
        <v>0</v>
      </c>
      <c r="AR610" s="201" t="s">
        <v>14</v>
      </c>
      <c r="AT610" s="208" t="s">
        <v>71</v>
      </c>
      <c r="AU610" s="208" t="s">
        <v>156</v>
      </c>
      <c r="AY610" s="201" t="s">
        <v>138</v>
      </c>
      <c r="BK610" s="209">
        <f>SUM(BK611:BK621)</f>
        <v>3745</v>
      </c>
    </row>
    <row r="611" spans="2:65" s="16" customFormat="1" ht="16.5" customHeight="1">
      <c r="B611" s="139"/>
      <c r="C611" s="140" t="s">
        <v>699</v>
      </c>
      <c r="D611" s="140" t="s">
        <v>140</v>
      </c>
      <c r="E611" s="141" t="s">
        <v>700</v>
      </c>
      <c r="F611" s="142" t="s">
        <v>701</v>
      </c>
      <c r="G611" s="143" t="s">
        <v>159</v>
      </c>
      <c r="H611" s="144">
        <v>3</v>
      </c>
      <c r="I611" s="145">
        <v>285</v>
      </c>
      <c r="J611" s="146">
        <f>ROUND(I611*H611,2)</f>
        <v>855</v>
      </c>
      <c r="K611" s="142"/>
      <c r="L611" s="17"/>
      <c r="M611" s="147"/>
      <c r="N611" s="148" t="s">
        <v>43</v>
      </c>
      <c r="O611" s="38"/>
      <c r="P611" s="149">
        <f>O611*H611</f>
        <v>0</v>
      </c>
      <c r="Q611" s="149">
        <v>0</v>
      </c>
      <c r="R611" s="149">
        <f>Q611*H611</f>
        <v>0</v>
      </c>
      <c r="S611" s="149">
        <v>0</v>
      </c>
      <c r="T611" s="150">
        <f>S611*H611</f>
        <v>0</v>
      </c>
      <c r="AR611" s="151" t="s">
        <v>145</v>
      </c>
      <c r="AT611" s="151" t="s">
        <v>140</v>
      </c>
      <c r="AU611" s="151" t="s">
        <v>145</v>
      </c>
      <c r="AY611" s="2" t="s">
        <v>138</v>
      </c>
      <c r="BE611" s="152">
        <f>IF(N611="základní",J611,0)</f>
        <v>855</v>
      </c>
      <c r="BF611" s="152">
        <f>IF(N611="snížená",J611,0)</f>
        <v>0</v>
      </c>
      <c r="BG611" s="152">
        <f>IF(N611="zákl. přenesená",J611,0)</f>
        <v>0</v>
      </c>
      <c r="BH611" s="152">
        <f>IF(N611="sníž. přenesená",J611,0)</f>
        <v>0</v>
      </c>
      <c r="BI611" s="152">
        <f>IF(N611="nulová",J611,0)</f>
        <v>0</v>
      </c>
      <c r="BJ611" s="2" t="s">
        <v>14</v>
      </c>
      <c r="BK611" s="152">
        <f>ROUND(I611*H611,2)</f>
        <v>855</v>
      </c>
      <c r="BL611" s="2" t="s">
        <v>145</v>
      </c>
      <c r="BM611" s="151" t="s">
        <v>702</v>
      </c>
    </row>
    <row r="612" spans="2:65" s="153" customFormat="1">
      <c r="B612" s="154"/>
      <c r="D612" s="155" t="s">
        <v>147</v>
      </c>
      <c r="E612" s="156"/>
      <c r="F612" s="157" t="s">
        <v>419</v>
      </c>
      <c r="H612" s="156"/>
      <c r="I612" s="158"/>
      <c r="L612" s="154"/>
      <c r="M612" s="159"/>
      <c r="N612" s="160"/>
      <c r="O612" s="160"/>
      <c r="P612" s="160"/>
      <c r="Q612" s="160"/>
      <c r="R612" s="160"/>
      <c r="S612" s="160"/>
      <c r="T612" s="161"/>
      <c r="AT612" s="156" t="s">
        <v>147</v>
      </c>
      <c r="AU612" s="156" t="s">
        <v>145</v>
      </c>
      <c r="AV612" s="153" t="s">
        <v>14</v>
      </c>
      <c r="AW612" s="153" t="s">
        <v>34</v>
      </c>
      <c r="AX612" s="153" t="s">
        <v>72</v>
      </c>
      <c r="AY612" s="156" t="s">
        <v>138</v>
      </c>
    </row>
    <row r="613" spans="2:65" s="162" customFormat="1">
      <c r="B613" s="163"/>
      <c r="D613" s="155" t="s">
        <v>147</v>
      </c>
      <c r="E613" s="164"/>
      <c r="F613" s="165" t="s">
        <v>703</v>
      </c>
      <c r="H613" s="166">
        <v>3</v>
      </c>
      <c r="I613" s="167"/>
      <c r="L613" s="163"/>
      <c r="M613" s="168"/>
      <c r="N613" s="169"/>
      <c r="O613" s="169"/>
      <c r="P613" s="169"/>
      <c r="Q613" s="169"/>
      <c r="R613" s="169"/>
      <c r="S613" s="169"/>
      <c r="T613" s="170"/>
      <c r="AT613" s="164" t="s">
        <v>147</v>
      </c>
      <c r="AU613" s="164" t="s">
        <v>145</v>
      </c>
      <c r="AV613" s="162" t="s">
        <v>79</v>
      </c>
      <c r="AW613" s="162" t="s">
        <v>34</v>
      </c>
      <c r="AX613" s="162" t="s">
        <v>14</v>
      </c>
      <c r="AY613" s="164" t="s">
        <v>138</v>
      </c>
    </row>
    <row r="614" spans="2:65" s="16" customFormat="1" ht="16.5" customHeight="1">
      <c r="B614" s="139"/>
      <c r="C614" s="140" t="s">
        <v>704</v>
      </c>
      <c r="D614" s="140" t="s">
        <v>140</v>
      </c>
      <c r="E614" s="141" t="s">
        <v>705</v>
      </c>
      <c r="F614" s="142" t="s">
        <v>706</v>
      </c>
      <c r="G614" s="143" t="s">
        <v>159</v>
      </c>
      <c r="H614" s="144">
        <v>3</v>
      </c>
      <c r="I614" s="145">
        <v>300</v>
      </c>
      <c r="J614" s="146">
        <f>ROUND(I614*H614,2)</f>
        <v>900</v>
      </c>
      <c r="K614" s="142"/>
      <c r="L614" s="17"/>
      <c r="M614" s="147"/>
      <c r="N614" s="148" t="s">
        <v>43</v>
      </c>
      <c r="O614" s="38"/>
      <c r="P614" s="149">
        <f>O614*H614</f>
        <v>0</v>
      </c>
      <c r="Q614" s="149">
        <v>0</v>
      </c>
      <c r="R614" s="149">
        <f>Q614*H614</f>
        <v>0</v>
      </c>
      <c r="S614" s="149">
        <v>0</v>
      </c>
      <c r="T614" s="150">
        <f>S614*H614</f>
        <v>0</v>
      </c>
      <c r="AR614" s="151" t="s">
        <v>145</v>
      </c>
      <c r="AT614" s="151" t="s">
        <v>140</v>
      </c>
      <c r="AU614" s="151" t="s">
        <v>145</v>
      </c>
      <c r="AY614" s="2" t="s">
        <v>138</v>
      </c>
      <c r="BE614" s="152">
        <f>IF(N614="základní",J614,0)</f>
        <v>900</v>
      </c>
      <c r="BF614" s="152">
        <f>IF(N614="snížená",J614,0)</f>
        <v>0</v>
      </c>
      <c r="BG614" s="152">
        <f>IF(N614="zákl. přenesená",J614,0)</f>
        <v>0</v>
      </c>
      <c r="BH614" s="152">
        <f>IF(N614="sníž. přenesená",J614,0)</f>
        <v>0</v>
      </c>
      <c r="BI614" s="152">
        <f>IF(N614="nulová",J614,0)</f>
        <v>0</v>
      </c>
      <c r="BJ614" s="2" t="s">
        <v>14</v>
      </c>
      <c r="BK614" s="152">
        <f>ROUND(I614*H614,2)</f>
        <v>900</v>
      </c>
      <c r="BL614" s="2" t="s">
        <v>145</v>
      </c>
      <c r="BM614" s="151" t="s">
        <v>707</v>
      </c>
    </row>
    <row r="615" spans="2:65" s="153" customFormat="1">
      <c r="B615" s="154"/>
      <c r="D615" s="155" t="s">
        <v>147</v>
      </c>
      <c r="E615" s="156"/>
      <c r="F615" s="157" t="s">
        <v>419</v>
      </c>
      <c r="H615" s="156"/>
      <c r="I615" s="158"/>
      <c r="L615" s="154"/>
      <c r="M615" s="159"/>
      <c r="N615" s="160"/>
      <c r="O615" s="160"/>
      <c r="P615" s="160"/>
      <c r="Q615" s="160"/>
      <c r="R615" s="160"/>
      <c r="S615" s="160"/>
      <c r="T615" s="161"/>
      <c r="AT615" s="156" t="s">
        <v>147</v>
      </c>
      <c r="AU615" s="156" t="s">
        <v>145</v>
      </c>
      <c r="AV615" s="153" t="s">
        <v>14</v>
      </c>
      <c r="AW615" s="153" t="s">
        <v>34</v>
      </c>
      <c r="AX615" s="153" t="s">
        <v>72</v>
      </c>
      <c r="AY615" s="156" t="s">
        <v>138</v>
      </c>
    </row>
    <row r="616" spans="2:65" s="162" customFormat="1">
      <c r="B616" s="163"/>
      <c r="D616" s="155" t="s">
        <v>147</v>
      </c>
      <c r="E616" s="164"/>
      <c r="F616" s="165" t="s">
        <v>703</v>
      </c>
      <c r="H616" s="166">
        <v>3</v>
      </c>
      <c r="I616" s="167"/>
      <c r="L616" s="163"/>
      <c r="M616" s="168"/>
      <c r="N616" s="169"/>
      <c r="O616" s="169"/>
      <c r="P616" s="169"/>
      <c r="Q616" s="169"/>
      <c r="R616" s="169"/>
      <c r="S616" s="169"/>
      <c r="T616" s="170"/>
      <c r="AT616" s="164" t="s">
        <v>147</v>
      </c>
      <c r="AU616" s="164" t="s">
        <v>145</v>
      </c>
      <c r="AV616" s="162" t="s">
        <v>79</v>
      </c>
      <c r="AW616" s="162" t="s">
        <v>34</v>
      </c>
      <c r="AX616" s="162" t="s">
        <v>14</v>
      </c>
      <c r="AY616" s="164" t="s">
        <v>138</v>
      </c>
    </row>
    <row r="617" spans="2:65" s="16" customFormat="1" ht="24" customHeight="1">
      <c r="B617" s="139"/>
      <c r="C617" s="140" t="s">
        <v>708</v>
      </c>
      <c r="D617" s="140" t="s">
        <v>140</v>
      </c>
      <c r="E617" s="141" t="s">
        <v>709</v>
      </c>
      <c r="F617" s="142" t="s">
        <v>710</v>
      </c>
      <c r="G617" s="143" t="s">
        <v>159</v>
      </c>
      <c r="H617" s="144">
        <v>3</v>
      </c>
      <c r="I617" s="145">
        <v>425</v>
      </c>
      <c r="J617" s="146">
        <f>ROUND(I617*H617,2)</f>
        <v>1275</v>
      </c>
      <c r="K617" s="142"/>
      <c r="L617" s="17"/>
      <c r="M617" s="147"/>
      <c r="N617" s="148" t="s">
        <v>43</v>
      </c>
      <c r="O617" s="38"/>
      <c r="P617" s="149">
        <f>O617*H617</f>
        <v>0</v>
      </c>
      <c r="Q617" s="149">
        <v>0</v>
      </c>
      <c r="R617" s="149">
        <f>Q617*H617</f>
        <v>0</v>
      </c>
      <c r="S617" s="149">
        <v>0</v>
      </c>
      <c r="T617" s="150">
        <f>S617*H617</f>
        <v>0</v>
      </c>
      <c r="AR617" s="151" t="s">
        <v>145</v>
      </c>
      <c r="AT617" s="151" t="s">
        <v>140</v>
      </c>
      <c r="AU617" s="151" t="s">
        <v>145</v>
      </c>
      <c r="AY617" s="2" t="s">
        <v>138</v>
      </c>
      <c r="BE617" s="152">
        <f>IF(N617="základní",J617,0)</f>
        <v>1275</v>
      </c>
      <c r="BF617" s="152">
        <f>IF(N617="snížená",J617,0)</f>
        <v>0</v>
      </c>
      <c r="BG617" s="152">
        <f>IF(N617="zákl. přenesená",J617,0)</f>
        <v>0</v>
      </c>
      <c r="BH617" s="152">
        <f>IF(N617="sníž. přenesená",J617,0)</f>
        <v>0</v>
      </c>
      <c r="BI617" s="152">
        <f>IF(N617="nulová",J617,0)</f>
        <v>0</v>
      </c>
      <c r="BJ617" s="2" t="s">
        <v>14</v>
      </c>
      <c r="BK617" s="152">
        <f>ROUND(I617*H617,2)</f>
        <v>1275</v>
      </c>
      <c r="BL617" s="2" t="s">
        <v>145</v>
      </c>
      <c r="BM617" s="151" t="s">
        <v>711</v>
      </c>
    </row>
    <row r="618" spans="2:65" s="153" customFormat="1">
      <c r="B618" s="154"/>
      <c r="D618" s="155" t="s">
        <v>147</v>
      </c>
      <c r="E618" s="156"/>
      <c r="F618" s="157" t="s">
        <v>419</v>
      </c>
      <c r="H618" s="156"/>
      <c r="I618" s="158"/>
      <c r="L618" s="154"/>
      <c r="M618" s="159"/>
      <c r="N618" s="160"/>
      <c r="O618" s="160"/>
      <c r="P618" s="160"/>
      <c r="Q618" s="160"/>
      <c r="R618" s="160"/>
      <c r="S618" s="160"/>
      <c r="T618" s="161"/>
      <c r="AT618" s="156" t="s">
        <v>147</v>
      </c>
      <c r="AU618" s="156" t="s">
        <v>145</v>
      </c>
      <c r="AV618" s="153" t="s">
        <v>14</v>
      </c>
      <c r="AW618" s="153" t="s">
        <v>34</v>
      </c>
      <c r="AX618" s="153" t="s">
        <v>72</v>
      </c>
      <c r="AY618" s="156" t="s">
        <v>138</v>
      </c>
    </row>
    <row r="619" spans="2:65" s="162" customFormat="1">
      <c r="B619" s="163"/>
      <c r="D619" s="155" t="s">
        <v>147</v>
      </c>
      <c r="E619" s="164"/>
      <c r="F619" s="165" t="s">
        <v>703</v>
      </c>
      <c r="H619" s="166">
        <v>3</v>
      </c>
      <c r="I619" s="167"/>
      <c r="L619" s="163"/>
      <c r="M619" s="168"/>
      <c r="N619" s="169"/>
      <c r="O619" s="169"/>
      <c r="P619" s="169"/>
      <c r="Q619" s="169"/>
      <c r="R619" s="169"/>
      <c r="S619" s="169"/>
      <c r="T619" s="170"/>
      <c r="AT619" s="164" t="s">
        <v>147</v>
      </c>
      <c r="AU619" s="164" t="s">
        <v>145</v>
      </c>
      <c r="AV619" s="162" t="s">
        <v>79</v>
      </c>
      <c r="AW619" s="162" t="s">
        <v>34</v>
      </c>
      <c r="AX619" s="162" t="s">
        <v>14</v>
      </c>
      <c r="AY619" s="164" t="s">
        <v>138</v>
      </c>
    </row>
    <row r="620" spans="2:65" s="16" customFormat="1" ht="48" customHeight="1">
      <c r="B620" s="139"/>
      <c r="C620" s="189" t="s">
        <v>712</v>
      </c>
      <c r="D620" s="189" t="s">
        <v>263</v>
      </c>
      <c r="E620" s="190" t="s">
        <v>713</v>
      </c>
      <c r="F620" s="191" t="s">
        <v>714</v>
      </c>
      <c r="G620" s="192" t="s">
        <v>159</v>
      </c>
      <c r="H620" s="193">
        <v>1.1000000000000001</v>
      </c>
      <c r="I620" s="194">
        <v>650</v>
      </c>
      <c r="J620" s="195">
        <f>ROUND(I620*H620,2)</f>
        <v>715</v>
      </c>
      <c r="K620" s="191"/>
      <c r="L620" s="196"/>
      <c r="M620" s="197"/>
      <c r="N620" s="198" t="s">
        <v>43</v>
      </c>
      <c r="O620" s="38"/>
      <c r="P620" s="149">
        <f>O620*H620</f>
        <v>0</v>
      </c>
      <c r="Q620" s="149">
        <v>0</v>
      </c>
      <c r="R620" s="149">
        <f>Q620*H620</f>
        <v>0</v>
      </c>
      <c r="S620" s="149">
        <v>0</v>
      </c>
      <c r="T620" s="150">
        <f>S620*H620</f>
        <v>0</v>
      </c>
      <c r="AR620" s="151" t="s">
        <v>186</v>
      </c>
      <c r="AT620" s="151" t="s">
        <v>263</v>
      </c>
      <c r="AU620" s="151" t="s">
        <v>145</v>
      </c>
      <c r="AY620" s="2" t="s">
        <v>138</v>
      </c>
      <c r="BE620" s="152">
        <f>IF(N620="základní",J620,0)</f>
        <v>715</v>
      </c>
      <c r="BF620" s="152">
        <f>IF(N620="snížená",J620,0)</f>
        <v>0</v>
      </c>
      <c r="BG620" s="152">
        <f>IF(N620="zákl. přenesená",J620,0)</f>
        <v>0</v>
      </c>
      <c r="BH620" s="152">
        <f>IF(N620="sníž. přenesená",J620,0)</f>
        <v>0</v>
      </c>
      <c r="BI620" s="152">
        <f>IF(N620="nulová",J620,0)</f>
        <v>0</v>
      </c>
      <c r="BJ620" s="2" t="s">
        <v>14</v>
      </c>
      <c r="BK620" s="152">
        <f>ROUND(I620*H620,2)</f>
        <v>715</v>
      </c>
      <c r="BL620" s="2" t="s">
        <v>145</v>
      </c>
      <c r="BM620" s="151" t="s">
        <v>715</v>
      </c>
    </row>
    <row r="621" spans="2:65" s="162" customFormat="1">
      <c r="B621" s="163"/>
      <c r="D621" s="155" t="s">
        <v>147</v>
      </c>
      <c r="F621" s="165" t="s">
        <v>716</v>
      </c>
      <c r="H621" s="166">
        <v>1.1000000000000001</v>
      </c>
      <c r="I621" s="167"/>
      <c r="L621" s="163"/>
      <c r="M621" s="168"/>
      <c r="N621" s="169"/>
      <c r="O621" s="169"/>
      <c r="P621" s="169"/>
      <c r="Q621" s="169"/>
      <c r="R621" s="169"/>
      <c r="S621" s="169"/>
      <c r="T621" s="170"/>
      <c r="AT621" s="164" t="s">
        <v>147</v>
      </c>
      <c r="AU621" s="164" t="s">
        <v>145</v>
      </c>
      <c r="AV621" s="162" t="s">
        <v>79</v>
      </c>
      <c r="AW621" s="162" t="s">
        <v>3</v>
      </c>
      <c r="AX621" s="162" t="s">
        <v>14</v>
      </c>
      <c r="AY621" s="164" t="s">
        <v>138</v>
      </c>
    </row>
    <row r="622" spans="2:65" s="199" customFormat="1" ht="20.85" customHeight="1">
      <c r="B622" s="200"/>
      <c r="D622" s="201" t="s">
        <v>71</v>
      </c>
      <c r="E622" s="201" t="s">
        <v>717</v>
      </c>
      <c r="F622" s="201" t="s">
        <v>718</v>
      </c>
      <c r="I622" s="202"/>
      <c r="J622" s="203">
        <f>BK622</f>
        <v>21037.5</v>
      </c>
      <c r="L622" s="200"/>
      <c r="M622" s="204"/>
      <c r="N622" s="205"/>
      <c r="O622" s="205"/>
      <c r="P622" s="206">
        <f>SUM(P623:P638)</f>
        <v>0</v>
      </c>
      <c r="Q622" s="205"/>
      <c r="R622" s="206">
        <f>SUM(R623:R638)</f>
        <v>0</v>
      </c>
      <c r="S622" s="205"/>
      <c r="T622" s="207">
        <f>SUM(T623:T638)</f>
        <v>0</v>
      </c>
      <c r="AR622" s="201" t="s">
        <v>14</v>
      </c>
      <c r="AT622" s="208" t="s">
        <v>71</v>
      </c>
      <c r="AU622" s="208" t="s">
        <v>156</v>
      </c>
      <c r="AY622" s="201" t="s">
        <v>138</v>
      </c>
      <c r="BK622" s="209">
        <f>SUM(BK623:BK638)</f>
        <v>21037.5</v>
      </c>
    </row>
    <row r="623" spans="2:65" s="16" customFormat="1" ht="16.5" customHeight="1">
      <c r="B623" s="139"/>
      <c r="C623" s="140" t="s">
        <v>719</v>
      </c>
      <c r="D623" s="140" t="s">
        <v>140</v>
      </c>
      <c r="E623" s="141" t="s">
        <v>700</v>
      </c>
      <c r="F623" s="142" t="s">
        <v>701</v>
      </c>
      <c r="G623" s="143" t="s">
        <v>159</v>
      </c>
      <c r="H623" s="144">
        <v>1.4</v>
      </c>
      <c r="I623" s="145">
        <v>325</v>
      </c>
      <c r="J623" s="146">
        <f>ROUND(I623*H623,2)</f>
        <v>455</v>
      </c>
      <c r="K623" s="142"/>
      <c r="L623" s="17"/>
      <c r="M623" s="147"/>
      <c r="N623" s="148" t="s">
        <v>43</v>
      </c>
      <c r="O623" s="38"/>
      <c r="P623" s="149">
        <f>O623*H623</f>
        <v>0</v>
      </c>
      <c r="Q623" s="149">
        <v>0</v>
      </c>
      <c r="R623" s="149">
        <f>Q623*H623</f>
        <v>0</v>
      </c>
      <c r="S623" s="149">
        <v>0</v>
      </c>
      <c r="T623" s="150">
        <f>S623*H623</f>
        <v>0</v>
      </c>
      <c r="AR623" s="151" t="s">
        <v>145</v>
      </c>
      <c r="AT623" s="151" t="s">
        <v>140</v>
      </c>
      <c r="AU623" s="151" t="s">
        <v>145</v>
      </c>
      <c r="AY623" s="2" t="s">
        <v>138</v>
      </c>
      <c r="BE623" s="152">
        <f>IF(N623="základní",J623,0)</f>
        <v>455</v>
      </c>
      <c r="BF623" s="152">
        <f>IF(N623="snížená",J623,0)</f>
        <v>0</v>
      </c>
      <c r="BG623" s="152">
        <f>IF(N623="zákl. přenesená",J623,0)</f>
        <v>0</v>
      </c>
      <c r="BH623" s="152">
        <f>IF(N623="sníž. přenesená",J623,0)</f>
        <v>0</v>
      </c>
      <c r="BI623" s="152">
        <f>IF(N623="nulová",J623,0)</f>
        <v>0</v>
      </c>
      <c r="BJ623" s="2" t="s">
        <v>14</v>
      </c>
      <c r="BK623" s="152">
        <f>ROUND(I623*H623,2)</f>
        <v>455</v>
      </c>
      <c r="BL623" s="2" t="s">
        <v>145</v>
      </c>
      <c r="BM623" s="151" t="s">
        <v>720</v>
      </c>
    </row>
    <row r="624" spans="2:65" s="153" customFormat="1">
      <c r="B624" s="154"/>
      <c r="D624" s="155" t="s">
        <v>147</v>
      </c>
      <c r="E624" s="156"/>
      <c r="F624" s="157" t="s">
        <v>514</v>
      </c>
      <c r="H624" s="156"/>
      <c r="I624" s="158"/>
      <c r="L624" s="154"/>
      <c r="M624" s="159"/>
      <c r="N624" s="160"/>
      <c r="O624" s="160"/>
      <c r="P624" s="160"/>
      <c r="Q624" s="160"/>
      <c r="R624" s="160"/>
      <c r="S624" s="160"/>
      <c r="T624" s="161"/>
      <c r="AT624" s="156" t="s">
        <v>147</v>
      </c>
      <c r="AU624" s="156" t="s">
        <v>145</v>
      </c>
      <c r="AV624" s="153" t="s">
        <v>14</v>
      </c>
      <c r="AW624" s="153" t="s">
        <v>34</v>
      </c>
      <c r="AX624" s="153" t="s">
        <v>72</v>
      </c>
      <c r="AY624" s="156" t="s">
        <v>138</v>
      </c>
    </row>
    <row r="625" spans="2:65" s="162" customFormat="1">
      <c r="B625" s="163"/>
      <c r="D625" s="155" t="s">
        <v>147</v>
      </c>
      <c r="E625" s="164"/>
      <c r="F625" s="165" t="s">
        <v>721</v>
      </c>
      <c r="H625" s="166">
        <v>1.4</v>
      </c>
      <c r="I625" s="167"/>
      <c r="L625" s="163"/>
      <c r="M625" s="168"/>
      <c r="N625" s="169"/>
      <c r="O625" s="169"/>
      <c r="P625" s="169"/>
      <c r="Q625" s="169"/>
      <c r="R625" s="169"/>
      <c r="S625" s="169"/>
      <c r="T625" s="170"/>
      <c r="AT625" s="164" t="s">
        <v>147</v>
      </c>
      <c r="AU625" s="164" t="s">
        <v>145</v>
      </c>
      <c r="AV625" s="162" t="s">
        <v>79</v>
      </c>
      <c r="AW625" s="162" t="s">
        <v>34</v>
      </c>
      <c r="AX625" s="162" t="s">
        <v>14</v>
      </c>
      <c r="AY625" s="164" t="s">
        <v>138</v>
      </c>
    </row>
    <row r="626" spans="2:65" s="16" customFormat="1" ht="16.5" customHeight="1">
      <c r="B626" s="139"/>
      <c r="C626" s="140" t="s">
        <v>722</v>
      </c>
      <c r="D626" s="140" t="s">
        <v>140</v>
      </c>
      <c r="E626" s="141" t="s">
        <v>705</v>
      </c>
      <c r="F626" s="142" t="s">
        <v>706</v>
      </c>
      <c r="G626" s="143" t="s">
        <v>159</v>
      </c>
      <c r="H626" s="144">
        <v>1.4</v>
      </c>
      <c r="I626" s="145">
        <v>425</v>
      </c>
      <c r="J626" s="146">
        <f>ROUND(I626*H626,2)</f>
        <v>595</v>
      </c>
      <c r="K626" s="142"/>
      <c r="L626" s="17"/>
      <c r="M626" s="147"/>
      <c r="N626" s="148" t="s">
        <v>43</v>
      </c>
      <c r="O626" s="38"/>
      <c r="P626" s="149">
        <f>O626*H626</f>
        <v>0</v>
      </c>
      <c r="Q626" s="149">
        <v>0</v>
      </c>
      <c r="R626" s="149">
        <f>Q626*H626</f>
        <v>0</v>
      </c>
      <c r="S626" s="149">
        <v>0</v>
      </c>
      <c r="T626" s="150">
        <f>S626*H626</f>
        <v>0</v>
      </c>
      <c r="AR626" s="151" t="s">
        <v>145</v>
      </c>
      <c r="AT626" s="151" t="s">
        <v>140</v>
      </c>
      <c r="AU626" s="151" t="s">
        <v>145</v>
      </c>
      <c r="AY626" s="2" t="s">
        <v>138</v>
      </c>
      <c r="BE626" s="152">
        <f>IF(N626="základní",J626,0)</f>
        <v>595</v>
      </c>
      <c r="BF626" s="152">
        <f>IF(N626="snížená",J626,0)</f>
        <v>0</v>
      </c>
      <c r="BG626" s="152">
        <f>IF(N626="zákl. přenesená",J626,0)</f>
        <v>0</v>
      </c>
      <c r="BH626" s="152">
        <f>IF(N626="sníž. přenesená",J626,0)</f>
        <v>0</v>
      </c>
      <c r="BI626" s="152">
        <f>IF(N626="nulová",J626,0)</f>
        <v>0</v>
      </c>
      <c r="BJ626" s="2" t="s">
        <v>14</v>
      </c>
      <c r="BK626" s="152">
        <f>ROUND(I626*H626,2)</f>
        <v>595</v>
      </c>
      <c r="BL626" s="2" t="s">
        <v>145</v>
      </c>
      <c r="BM626" s="151" t="s">
        <v>723</v>
      </c>
    </row>
    <row r="627" spans="2:65" s="153" customFormat="1">
      <c r="B627" s="154"/>
      <c r="D627" s="155" t="s">
        <v>147</v>
      </c>
      <c r="E627" s="156"/>
      <c r="F627" s="157" t="s">
        <v>514</v>
      </c>
      <c r="H627" s="156"/>
      <c r="I627" s="158"/>
      <c r="L627" s="154"/>
      <c r="M627" s="159"/>
      <c r="N627" s="160"/>
      <c r="O627" s="160"/>
      <c r="P627" s="160"/>
      <c r="Q627" s="160"/>
      <c r="R627" s="160"/>
      <c r="S627" s="160"/>
      <c r="T627" s="161"/>
      <c r="AT627" s="156" t="s">
        <v>147</v>
      </c>
      <c r="AU627" s="156" t="s">
        <v>145</v>
      </c>
      <c r="AV627" s="153" t="s">
        <v>14</v>
      </c>
      <c r="AW627" s="153" t="s">
        <v>34</v>
      </c>
      <c r="AX627" s="153" t="s">
        <v>72</v>
      </c>
      <c r="AY627" s="156" t="s">
        <v>138</v>
      </c>
    </row>
    <row r="628" spans="2:65" s="162" customFormat="1">
      <c r="B628" s="163"/>
      <c r="D628" s="155" t="s">
        <v>147</v>
      </c>
      <c r="E628" s="164"/>
      <c r="F628" s="165" t="s">
        <v>721</v>
      </c>
      <c r="H628" s="166">
        <v>1.4</v>
      </c>
      <c r="I628" s="167"/>
      <c r="L628" s="163"/>
      <c r="M628" s="168"/>
      <c r="N628" s="169"/>
      <c r="O628" s="169"/>
      <c r="P628" s="169"/>
      <c r="Q628" s="169"/>
      <c r="R628" s="169"/>
      <c r="S628" s="169"/>
      <c r="T628" s="170"/>
      <c r="AT628" s="164" t="s">
        <v>147</v>
      </c>
      <c r="AU628" s="164" t="s">
        <v>145</v>
      </c>
      <c r="AV628" s="162" t="s">
        <v>79</v>
      </c>
      <c r="AW628" s="162" t="s">
        <v>34</v>
      </c>
      <c r="AX628" s="162" t="s">
        <v>14</v>
      </c>
      <c r="AY628" s="164" t="s">
        <v>138</v>
      </c>
    </row>
    <row r="629" spans="2:65" s="16" customFormat="1" ht="24" customHeight="1">
      <c r="B629" s="139"/>
      <c r="C629" s="140" t="s">
        <v>724</v>
      </c>
      <c r="D629" s="140" t="s">
        <v>140</v>
      </c>
      <c r="E629" s="141" t="s">
        <v>709</v>
      </c>
      <c r="F629" s="142" t="s">
        <v>710</v>
      </c>
      <c r="G629" s="143" t="s">
        <v>159</v>
      </c>
      <c r="H629" s="144">
        <v>1.4</v>
      </c>
      <c r="I629" s="145">
        <v>650</v>
      </c>
      <c r="J629" s="146">
        <f>ROUND(I629*H629,2)</f>
        <v>910</v>
      </c>
      <c r="K629" s="142"/>
      <c r="L629" s="17"/>
      <c r="M629" s="147"/>
      <c r="N629" s="148" t="s">
        <v>43</v>
      </c>
      <c r="O629" s="38"/>
      <c r="P629" s="149">
        <f>O629*H629</f>
        <v>0</v>
      </c>
      <c r="Q629" s="149">
        <v>0</v>
      </c>
      <c r="R629" s="149">
        <f>Q629*H629</f>
        <v>0</v>
      </c>
      <c r="S629" s="149">
        <v>0</v>
      </c>
      <c r="T629" s="150">
        <f>S629*H629</f>
        <v>0</v>
      </c>
      <c r="AR629" s="151" t="s">
        <v>145</v>
      </c>
      <c r="AT629" s="151" t="s">
        <v>140</v>
      </c>
      <c r="AU629" s="151" t="s">
        <v>145</v>
      </c>
      <c r="AY629" s="2" t="s">
        <v>138</v>
      </c>
      <c r="BE629" s="152">
        <f>IF(N629="základní",J629,0)</f>
        <v>910</v>
      </c>
      <c r="BF629" s="152">
        <f>IF(N629="snížená",J629,0)</f>
        <v>0</v>
      </c>
      <c r="BG629" s="152">
        <f>IF(N629="zákl. přenesená",J629,0)</f>
        <v>0</v>
      </c>
      <c r="BH629" s="152">
        <f>IF(N629="sníž. přenesená",J629,0)</f>
        <v>0</v>
      </c>
      <c r="BI629" s="152">
        <f>IF(N629="nulová",J629,0)</f>
        <v>0</v>
      </c>
      <c r="BJ629" s="2" t="s">
        <v>14</v>
      </c>
      <c r="BK629" s="152">
        <f>ROUND(I629*H629,2)</f>
        <v>910</v>
      </c>
      <c r="BL629" s="2" t="s">
        <v>145</v>
      </c>
      <c r="BM629" s="151" t="s">
        <v>725</v>
      </c>
    </row>
    <row r="630" spans="2:65" s="153" customFormat="1">
      <c r="B630" s="154"/>
      <c r="D630" s="155" t="s">
        <v>147</v>
      </c>
      <c r="E630" s="156"/>
      <c r="F630" s="157" t="s">
        <v>514</v>
      </c>
      <c r="H630" s="156"/>
      <c r="I630" s="158"/>
      <c r="L630" s="154"/>
      <c r="M630" s="159"/>
      <c r="N630" s="160"/>
      <c r="O630" s="160"/>
      <c r="P630" s="160"/>
      <c r="Q630" s="160"/>
      <c r="R630" s="160"/>
      <c r="S630" s="160"/>
      <c r="T630" s="161"/>
      <c r="AT630" s="156" t="s">
        <v>147</v>
      </c>
      <c r="AU630" s="156" t="s">
        <v>145</v>
      </c>
      <c r="AV630" s="153" t="s">
        <v>14</v>
      </c>
      <c r="AW630" s="153" t="s">
        <v>34</v>
      </c>
      <c r="AX630" s="153" t="s">
        <v>72</v>
      </c>
      <c r="AY630" s="156" t="s">
        <v>138</v>
      </c>
    </row>
    <row r="631" spans="2:65" s="162" customFormat="1">
      <c r="B631" s="163"/>
      <c r="D631" s="155" t="s">
        <v>147</v>
      </c>
      <c r="E631" s="164"/>
      <c r="F631" s="165" t="s">
        <v>721</v>
      </c>
      <c r="H631" s="166">
        <v>1.4</v>
      </c>
      <c r="I631" s="167"/>
      <c r="L631" s="163"/>
      <c r="M631" s="168"/>
      <c r="N631" s="169"/>
      <c r="O631" s="169"/>
      <c r="P631" s="169"/>
      <c r="Q631" s="169"/>
      <c r="R631" s="169"/>
      <c r="S631" s="169"/>
      <c r="T631" s="170"/>
      <c r="AT631" s="164" t="s">
        <v>147</v>
      </c>
      <c r="AU631" s="164" t="s">
        <v>145</v>
      </c>
      <c r="AV631" s="162" t="s">
        <v>79</v>
      </c>
      <c r="AW631" s="162" t="s">
        <v>34</v>
      </c>
      <c r="AX631" s="162" t="s">
        <v>14</v>
      </c>
      <c r="AY631" s="164" t="s">
        <v>138</v>
      </c>
    </row>
    <row r="632" spans="2:65" s="16" customFormat="1" ht="48" customHeight="1">
      <c r="B632" s="139"/>
      <c r="C632" s="189" t="s">
        <v>726</v>
      </c>
      <c r="D632" s="189" t="s">
        <v>263</v>
      </c>
      <c r="E632" s="190" t="s">
        <v>713</v>
      </c>
      <c r="F632" s="191" t="s">
        <v>714</v>
      </c>
      <c r="G632" s="192" t="s">
        <v>159</v>
      </c>
      <c r="H632" s="193">
        <v>0.55000000000000004</v>
      </c>
      <c r="I632" s="194">
        <v>650</v>
      </c>
      <c r="J632" s="195">
        <f>ROUND(I632*H632,2)</f>
        <v>357.5</v>
      </c>
      <c r="K632" s="191"/>
      <c r="L632" s="196"/>
      <c r="M632" s="197"/>
      <c r="N632" s="198" t="s">
        <v>43</v>
      </c>
      <c r="O632" s="38"/>
      <c r="P632" s="149">
        <f>O632*H632</f>
        <v>0</v>
      </c>
      <c r="Q632" s="149">
        <v>0</v>
      </c>
      <c r="R632" s="149">
        <f>Q632*H632</f>
        <v>0</v>
      </c>
      <c r="S632" s="149">
        <v>0</v>
      </c>
      <c r="T632" s="150">
        <f>S632*H632</f>
        <v>0</v>
      </c>
      <c r="AR632" s="151" t="s">
        <v>186</v>
      </c>
      <c r="AT632" s="151" t="s">
        <v>263</v>
      </c>
      <c r="AU632" s="151" t="s">
        <v>145</v>
      </c>
      <c r="AY632" s="2" t="s">
        <v>138</v>
      </c>
      <c r="BE632" s="152">
        <f>IF(N632="základní",J632,0)</f>
        <v>357.5</v>
      </c>
      <c r="BF632" s="152">
        <f>IF(N632="snížená",J632,0)</f>
        <v>0</v>
      </c>
      <c r="BG632" s="152">
        <f>IF(N632="zákl. přenesená",J632,0)</f>
        <v>0</v>
      </c>
      <c r="BH632" s="152">
        <f>IF(N632="sníž. přenesená",J632,0)</f>
        <v>0</v>
      </c>
      <c r="BI632" s="152">
        <f>IF(N632="nulová",J632,0)</f>
        <v>0</v>
      </c>
      <c r="BJ632" s="2" t="s">
        <v>14</v>
      </c>
      <c r="BK632" s="152">
        <f>ROUND(I632*H632,2)</f>
        <v>357.5</v>
      </c>
      <c r="BL632" s="2" t="s">
        <v>145</v>
      </c>
      <c r="BM632" s="151" t="s">
        <v>727</v>
      </c>
    </row>
    <row r="633" spans="2:65" s="162" customFormat="1">
      <c r="B633" s="163"/>
      <c r="D633" s="155" t="s">
        <v>147</v>
      </c>
      <c r="F633" s="165" t="s">
        <v>728</v>
      </c>
      <c r="H633" s="166">
        <v>0.55000000000000004</v>
      </c>
      <c r="I633" s="167"/>
      <c r="L633" s="163"/>
      <c r="M633" s="168"/>
      <c r="N633" s="169"/>
      <c r="O633" s="169"/>
      <c r="P633" s="169"/>
      <c r="Q633" s="169"/>
      <c r="R633" s="169"/>
      <c r="S633" s="169"/>
      <c r="T633" s="170"/>
      <c r="AT633" s="164" t="s">
        <v>147</v>
      </c>
      <c r="AU633" s="164" t="s">
        <v>145</v>
      </c>
      <c r="AV633" s="162" t="s">
        <v>79</v>
      </c>
      <c r="AW633" s="162" t="s">
        <v>3</v>
      </c>
      <c r="AX633" s="162" t="s">
        <v>14</v>
      </c>
      <c r="AY633" s="164" t="s">
        <v>138</v>
      </c>
    </row>
    <row r="634" spans="2:65" s="16" customFormat="1" ht="24" customHeight="1">
      <c r="B634" s="139"/>
      <c r="C634" s="140" t="s">
        <v>729</v>
      </c>
      <c r="D634" s="140" t="s">
        <v>140</v>
      </c>
      <c r="E634" s="141" t="s">
        <v>730</v>
      </c>
      <c r="F634" s="142" t="s">
        <v>731</v>
      </c>
      <c r="G634" s="143" t="s">
        <v>159</v>
      </c>
      <c r="H634" s="144">
        <v>13</v>
      </c>
      <c r="I634" s="145">
        <v>725</v>
      </c>
      <c r="J634" s="146">
        <f>ROUND(I634*H634,2)</f>
        <v>9425</v>
      </c>
      <c r="K634" s="142"/>
      <c r="L634" s="17"/>
      <c r="M634" s="147"/>
      <c r="N634" s="148" t="s">
        <v>43</v>
      </c>
      <c r="O634" s="38"/>
      <c r="P634" s="149">
        <f>O634*H634</f>
        <v>0</v>
      </c>
      <c r="Q634" s="149">
        <v>0</v>
      </c>
      <c r="R634" s="149">
        <f>Q634*H634</f>
        <v>0</v>
      </c>
      <c r="S634" s="149">
        <v>0</v>
      </c>
      <c r="T634" s="150">
        <f>S634*H634</f>
        <v>0</v>
      </c>
      <c r="AR634" s="151" t="s">
        <v>145</v>
      </c>
      <c r="AT634" s="151" t="s">
        <v>140</v>
      </c>
      <c r="AU634" s="151" t="s">
        <v>145</v>
      </c>
      <c r="AY634" s="2" t="s">
        <v>138</v>
      </c>
      <c r="BE634" s="152">
        <f>IF(N634="základní",J634,0)</f>
        <v>9425</v>
      </c>
      <c r="BF634" s="152">
        <f>IF(N634="snížená",J634,0)</f>
        <v>0</v>
      </c>
      <c r="BG634" s="152">
        <f>IF(N634="zákl. přenesená",J634,0)</f>
        <v>0</v>
      </c>
      <c r="BH634" s="152">
        <f>IF(N634="sníž. přenesená",J634,0)</f>
        <v>0</v>
      </c>
      <c r="BI634" s="152">
        <f>IF(N634="nulová",J634,0)</f>
        <v>0</v>
      </c>
      <c r="BJ634" s="2" t="s">
        <v>14</v>
      </c>
      <c r="BK634" s="152">
        <f>ROUND(I634*H634,2)</f>
        <v>9425</v>
      </c>
      <c r="BL634" s="2" t="s">
        <v>145</v>
      </c>
      <c r="BM634" s="151" t="s">
        <v>732</v>
      </c>
    </row>
    <row r="635" spans="2:65" s="153" customFormat="1">
      <c r="B635" s="154"/>
      <c r="D635" s="155" t="s">
        <v>147</v>
      </c>
      <c r="E635" s="156"/>
      <c r="F635" s="157" t="s">
        <v>432</v>
      </c>
      <c r="H635" s="156"/>
      <c r="I635" s="158"/>
      <c r="L635" s="154"/>
      <c r="M635" s="159"/>
      <c r="N635" s="160"/>
      <c r="O635" s="160"/>
      <c r="P635" s="160"/>
      <c r="Q635" s="160"/>
      <c r="R635" s="160"/>
      <c r="S635" s="160"/>
      <c r="T635" s="161"/>
      <c r="AT635" s="156" t="s">
        <v>147</v>
      </c>
      <c r="AU635" s="156" t="s">
        <v>145</v>
      </c>
      <c r="AV635" s="153" t="s">
        <v>14</v>
      </c>
      <c r="AW635" s="153" t="s">
        <v>34</v>
      </c>
      <c r="AX635" s="153" t="s">
        <v>72</v>
      </c>
      <c r="AY635" s="156" t="s">
        <v>138</v>
      </c>
    </row>
    <row r="636" spans="2:65" s="162" customFormat="1">
      <c r="B636" s="163"/>
      <c r="D636" s="155" t="s">
        <v>147</v>
      </c>
      <c r="E636" s="164"/>
      <c r="F636" s="165" t="s">
        <v>733</v>
      </c>
      <c r="H636" s="166">
        <v>13</v>
      </c>
      <c r="I636" s="167"/>
      <c r="L636" s="163"/>
      <c r="M636" s="168"/>
      <c r="N636" s="169"/>
      <c r="O636" s="169"/>
      <c r="P636" s="169"/>
      <c r="Q636" s="169"/>
      <c r="R636" s="169"/>
      <c r="S636" s="169"/>
      <c r="T636" s="170"/>
      <c r="AT636" s="164" t="s">
        <v>147</v>
      </c>
      <c r="AU636" s="164" t="s">
        <v>145</v>
      </c>
      <c r="AV636" s="162" t="s">
        <v>79</v>
      </c>
      <c r="AW636" s="162" t="s">
        <v>34</v>
      </c>
      <c r="AX636" s="162" t="s">
        <v>14</v>
      </c>
      <c r="AY636" s="164" t="s">
        <v>138</v>
      </c>
    </row>
    <row r="637" spans="2:65" s="16" customFormat="1" ht="96" customHeight="1">
      <c r="B637" s="139"/>
      <c r="C637" s="189" t="s">
        <v>734</v>
      </c>
      <c r="D637" s="189" t="s">
        <v>263</v>
      </c>
      <c r="E637" s="190" t="s">
        <v>735</v>
      </c>
      <c r="F637" s="191" t="s">
        <v>736</v>
      </c>
      <c r="G637" s="192" t="s">
        <v>159</v>
      </c>
      <c r="H637" s="193">
        <v>14.3</v>
      </c>
      <c r="I637" s="194">
        <v>650</v>
      </c>
      <c r="J637" s="195">
        <f>ROUND(I637*H637,2)</f>
        <v>9295</v>
      </c>
      <c r="K637" s="191"/>
      <c r="L637" s="196"/>
      <c r="M637" s="197"/>
      <c r="N637" s="198" t="s">
        <v>43</v>
      </c>
      <c r="O637" s="38"/>
      <c r="P637" s="149">
        <f>O637*H637</f>
        <v>0</v>
      </c>
      <c r="Q637" s="149">
        <v>0</v>
      </c>
      <c r="R637" s="149">
        <f>Q637*H637</f>
        <v>0</v>
      </c>
      <c r="S637" s="149">
        <v>0</v>
      </c>
      <c r="T637" s="150">
        <f>S637*H637</f>
        <v>0</v>
      </c>
      <c r="AR637" s="151" t="s">
        <v>186</v>
      </c>
      <c r="AT637" s="151" t="s">
        <v>263</v>
      </c>
      <c r="AU637" s="151" t="s">
        <v>145</v>
      </c>
      <c r="AY637" s="2" t="s">
        <v>138</v>
      </c>
      <c r="BE637" s="152">
        <f>IF(N637="základní",J637,0)</f>
        <v>9295</v>
      </c>
      <c r="BF637" s="152">
        <f>IF(N637="snížená",J637,0)</f>
        <v>0</v>
      </c>
      <c r="BG637" s="152">
        <f>IF(N637="zákl. přenesená",J637,0)</f>
        <v>0</v>
      </c>
      <c r="BH637" s="152">
        <f>IF(N637="sníž. přenesená",J637,0)</f>
        <v>0</v>
      </c>
      <c r="BI637" s="152">
        <f>IF(N637="nulová",J637,0)</f>
        <v>0</v>
      </c>
      <c r="BJ637" s="2" t="s">
        <v>14</v>
      </c>
      <c r="BK637" s="152">
        <f>ROUND(I637*H637,2)</f>
        <v>9295</v>
      </c>
      <c r="BL637" s="2" t="s">
        <v>145</v>
      </c>
      <c r="BM637" s="151" t="s">
        <v>737</v>
      </c>
    </row>
    <row r="638" spans="2:65" s="162" customFormat="1">
      <c r="B638" s="163"/>
      <c r="D638" s="155" t="s">
        <v>147</v>
      </c>
      <c r="F638" s="165" t="s">
        <v>738</v>
      </c>
      <c r="H638" s="166">
        <v>14.3</v>
      </c>
      <c r="I638" s="167"/>
      <c r="L638" s="163"/>
      <c r="M638" s="168"/>
      <c r="N638" s="169"/>
      <c r="O638" s="169"/>
      <c r="P638" s="169"/>
      <c r="Q638" s="169"/>
      <c r="R638" s="169"/>
      <c r="S638" s="169"/>
      <c r="T638" s="170"/>
      <c r="AT638" s="164" t="s">
        <v>147</v>
      </c>
      <c r="AU638" s="164" t="s">
        <v>145</v>
      </c>
      <c r="AV638" s="162" t="s">
        <v>79</v>
      </c>
      <c r="AW638" s="162" t="s">
        <v>3</v>
      </c>
      <c r="AX638" s="162" t="s">
        <v>14</v>
      </c>
      <c r="AY638" s="164" t="s">
        <v>138</v>
      </c>
    </row>
    <row r="639" spans="2:65" s="199" customFormat="1" ht="20.85" customHeight="1">
      <c r="B639" s="200"/>
      <c r="D639" s="201" t="s">
        <v>71</v>
      </c>
      <c r="E639" s="201" t="s">
        <v>739</v>
      </c>
      <c r="F639" s="201" t="s">
        <v>740</v>
      </c>
      <c r="I639" s="202"/>
      <c r="J639" s="203">
        <f>BK639</f>
        <v>40991</v>
      </c>
      <c r="L639" s="200"/>
      <c r="M639" s="204"/>
      <c r="N639" s="205"/>
      <c r="O639" s="205"/>
      <c r="P639" s="206">
        <f>SUM(P640:P647)</f>
        <v>0</v>
      </c>
      <c r="Q639" s="205"/>
      <c r="R639" s="206">
        <f>SUM(R640:R647)</f>
        <v>1.9236</v>
      </c>
      <c r="S639" s="205"/>
      <c r="T639" s="207">
        <f>SUM(T640:T647)</f>
        <v>0</v>
      </c>
      <c r="AR639" s="201" t="s">
        <v>14</v>
      </c>
      <c r="AT639" s="208" t="s">
        <v>71</v>
      </c>
      <c r="AU639" s="208" t="s">
        <v>156</v>
      </c>
      <c r="AY639" s="201" t="s">
        <v>138</v>
      </c>
      <c r="BK639" s="209">
        <f>SUM(BK640:BK647)</f>
        <v>40991</v>
      </c>
    </row>
    <row r="640" spans="2:65" s="16" customFormat="1" ht="24" customHeight="1">
      <c r="B640" s="139"/>
      <c r="C640" s="140" t="s">
        <v>741</v>
      </c>
      <c r="D640" s="140" t="s">
        <v>140</v>
      </c>
      <c r="E640" s="141" t="s">
        <v>742</v>
      </c>
      <c r="F640" s="142" t="s">
        <v>743</v>
      </c>
      <c r="G640" s="143" t="s">
        <v>159</v>
      </c>
      <c r="H640" s="144">
        <v>22.9</v>
      </c>
      <c r="I640" s="145">
        <v>350</v>
      </c>
      <c r="J640" s="146">
        <f>ROUND(I640*H640,2)</f>
        <v>8015</v>
      </c>
      <c r="K640" s="142"/>
      <c r="L640" s="17"/>
      <c r="M640" s="147"/>
      <c r="N640" s="148" t="s">
        <v>43</v>
      </c>
      <c r="O640" s="38"/>
      <c r="P640" s="149">
        <f>O640*H640</f>
        <v>0</v>
      </c>
      <c r="Q640" s="149">
        <v>8.4000000000000005E-2</v>
      </c>
      <c r="R640" s="149">
        <f>Q640*H640</f>
        <v>1.9236</v>
      </c>
      <c r="S640" s="149">
        <v>0</v>
      </c>
      <c r="T640" s="150">
        <f>S640*H640</f>
        <v>0</v>
      </c>
      <c r="AR640" s="151" t="s">
        <v>145</v>
      </c>
      <c r="AT640" s="151" t="s">
        <v>140</v>
      </c>
      <c r="AU640" s="151" t="s">
        <v>145</v>
      </c>
      <c r="AY640" s="2" t="s">
        <v>138</v>
      </c>
      <c r="BE640" s="152">
        <f>IF(N640="základní",J640,0)</f>
        <v>8015</v>
      </c>
      <c r="BF640" s="152">
        <f>IF(N640="snížená",J640,0)</f>
        <v>0</v>
      </c>
      <c r="BG640" s="152">
        <f>IF(N640="zákl. přenesená",J640,0)</f>
        <v>0</v>
      </c>
      <c r="BH640" s="152">
        <f>IF(N640="sníž. přenesená",J640,0)</f>
        <v>0</v>
      </c>
      <c r="BI640" s="152">
        <f>IF(N640="nulová",J640,0)</f>
        <v>0</v>
      </c>
      <c r="BJ640" s="2" t="s">
        <v>14</v>
      </c>
      <c r="BK640" s="152">
        <f>ROUND(I640*H640,2)</f>
        <v>8015</v>
      </c>
      <c r="BL640" s="2" t="s">
        <v>145</v>
      </c>
      <c r="BM640" s="151" t="s">
        <v>744</v>
      </c>
    </row>
    <row r="641" spans="2:65" s="153" customFormat="1">
      <c r="B641" s="154"/>
      <c r="D641" s="155" t="s">
        <v>147</v>
      </c>
      <c r="E641" s="156"/>
      <c r="F641" s="157" t="s">
        <v>565</v>
      </c>
      <c r="H641" s="156"/>
      <c r="I641" s="158"/>
      <c r="L641" s="154"/>
      <c r="M641" s="159"/>
      <c r="N641" s="160"/>
      <c r="O641" s="160"/>
      <c r="P641" s="160"/>
      <c r="Q641" s="160"/>
      <c r="R641" s="160"/>
      <c r="S641" s="160"/>
      <c r="T641" s="161"/>
      <c r="AT641" s="156" t="s">
        <v>147</v>
      </c>
      <c r="AU641" s="156" t="s">
        <v>145</v>
      </c>
      <c r="AV641" s="153" t="s">
        <v>14</v>
      </c>
      <c r="AW641" s="153" t="s">
        <v>34</v>
      </c>
      <c r="AX641" s="153" t="s">
        <v>72</v>
      </c>
      <c r="AY641" s="156" t="s">
        <v>138</v>
      </c>
    </row>
    <row r="642" spans="2:65" s="162" customFormat="1">
      <c r="B642" s="163"/>
      <c r="D642" s="155" t="s">
        <v>147</v>
      </c>
      <c r="E642" s="164"/>
      <c r="F642" s="165" t="s">
        <v>566</v>
      </c>
      <c r="H642" s="166">
        <v>22.9</v>
      </c>
      <c r="I642" s="167"/>
      <c r="L642" s="163"/>
      <c r="M642" s="168"/>
      <c r="N642" s="169"/>
      <c r="O642" s="169"/>
      <c r="P642" s="169"/>
      <c r="Q642" s="169"/>
      <c r="R642" s="169"/>
      <c r="S642" s="169"/>
      <c r="T642" s="170"/>
      <c r="AT642" s="164" t="s">
        <v>147</v>
      </c>
      <c r="AU642" s="164" t="s">
        <v>145</v>
      </c>
      <c r="AV642" s="162" t="s">
        <v>79</v>
      </c>
      <c r="AW642" s="162" t="s">
        <v>34</v>
      </c>
      <c r="AX642" s="162" t="s">
        <v>14</v>
      </c>
      <c r="AY642" s="164" t="s">
        <v>138</v>
      </c>
    </row>
    <row r="643" spans="2:65" s="16" customFormat="1" ht="24" customHeight="1">
      <c r="B643" s="139"/>
      <c r="C643" s="140" t="s">
        <v>745</v>
      </c>
      <c r="D643" s="140" t="s">
        <v>140</v>
      </c>
      <c r="E643" s="141" t="s">
        <v>746</v>
      </c>
      <c r="F643" s="142" t="s">
        <v>747</v>
      </c>
      <c r="G643" s="143" t="s">
        <v>159</v>
      </c>
      <c r="H643" s="144">
        <v>22.9</v>
      </c>
      <c r="I643" s="145">
        <v>725</v>
      </c>
      <c r="J643" s="146">
        <f>ROUND(I643*H643,2)</f>
        <v>16602.5</v>
      </c>
      <c r="K643" s="142"/>
      <c r="L643" s="17"/>
      <c r="M643" s="147"/>
      <c r="N643" s="148" t="s">
        <v>43</v>
      </c>
      <c r="O643" s="38"/>
      <c r="P643" s="149">
        <f>O643*H643</f>
        <v>0</v>
      </c>
      <c r="Q643" s="149">
        <v>0</v>
      </c>
      <c r="R643" s="149">
        <f>Q643*H643</f>
        <v>0</v>
      </c>
      <c r="S643" s="149">
        <v>0</v>
      </c>
      <c r="T643" s="150">
        <f>S643*H643</f>
        <v>0</v>
      </c>
      <c r="AR643" s="151" t="s">
        <v>145</v>
      </c>
      <c r="AT643" s="151" t="s">
        <v>140</v>
      </c>
      <c r="AU643" s="151" t="s">
        <v>145</v>
      </c>
      <c r="AY643" s="2" t="s">
        <v>138</v>
      </c>
      <c r="BE643" s="152">
        <f>IF(N643="základní",J643,0)</f>
        <v>16602.5</v>
      </c>
      <c r="BF643" s="152">
        <f>IF(N643="snížená",J643,0)</f>
        <v>0</v>
      </c>
      <c r="BG643" s="152">
        <f>IF(N643="zákl. přenesená",J643,0)</f>
        <v>0</v>
      </c>
      <c r="BH643" s="152">
        <f>IF(N643="sníž. přenesená",J643,0)</f>
        <v>0</v>
      </c>
      <c r="BI643" s="152">
        <f>IF(N643="nulová",J643,0)</f>
        <v>0</v>
      </c>
      <c r="BJ643" s="2" t="s">
        <v>14</v>
      </c>
      <c r="BK643" s="152">
        <f>ROUND(I643*H643,2)</f>
        <v>16602.5</v>
      </c>
      <c r="BL643" s="2" t="s">
        <v>145</v>
      </c>
      <c r="BM643" s="151" t="s">
        <v>748</v>
      </c>
    </row>
    <row r="644" spans="2:65" s="153" customFormat="1">
      <c r="B644" s="154"/>
      <c r="D644" s="155" t="s">
        <v>147</v>
      </c>
      <c r="E644" s="156"/>
      <c r="F644" s="157" t="s">
        <v>565</v>
      </c>
      <c r="H644" s="156"/>
      <c r="I644" s="158"/>
      <c r="L644" s="154"/>
      <c r="M644" s="159"/>
      <c r="N644" s="160"/>
      <c r="O644" s="160"/>
      <c r="P644" s="160"/>
      <c r="Q644" s="160"/>
      <c r="R644" s="160"/>
      <c r="S644" s="160"/>
      <c r="T644" s="161"/>
      <c r="AT644" s="156" t="s">
        <v>147</v>
      </c>
      <c r="AU644" s="156" t="s">
        <v>145</v>
      </c>
      <c r="AV644" s="153" t="s">
        <v>14</v>
      </c>
      <c r="AW644" s="153" t="s">
        <v>34</v>
      </c>
      <c r="AX644" s="153" t="s">
        <v>72</v>
      </c>
      <c r="AY644" s="156" t="s">
        <v>138</v>
      </c>
    </row>
    <row r="645" spans="2:65" s="162" customFormat="1">
      <c r="B645" s="163"/>
      <c r="D645" s="155" t="s">
        <v>147</v>
      </c>
      <c r="E645" s="164"/>
      <c r="F645" s="165" t="s">
        <v>566</v>
      </c>
      <c r="H645" s="166">
        <v>22.9</v>
      </c>
      <c r="I645" s="167"/>
      <c r="L645" s="163"/>
      <c r="M645" s="168"/>
      <c r="N645" s="169"/>
      <c r="O645" s="169"/>
      <c r="P645" s="169"/>
      <c r="Q645" s="169"/>
      <c r="R645" s="169"/>
      <c r="S645" s="169"/>
      <c r="T645" s="170"/>
      <c r="AT645" s="164" t="s">
        <v>147</v>
      </c>
      <c r="AU645" s="164" t="s">
        <v>145</v>
      </c>
      <c r="AV645" s="162" t="s">
        <v>79</v>
      </c>
      <c r="AW645" s="162" t="s">
        <v>34</v>
      </c>
      <c r="AX645" s="162" t="s">
        <v>14</v>
      </c>
      <c r="AY645" s="164" t="s">
        <v>138</v>
      </c>
    </row>
    <row r="646" spans="2:65" s="16" customFormat="1" ht="48" customHeight="1">
      <c r="B646" s="139"/>
      <c r="C646" s="189" t="s">
        <v>749</v>
      </c>
      <c r="D646" s="189" t="s">
        <v>263</v>
      </c>
      <c r="E646" s="190" t="s">
        <v>750</v>
      </c>
      <c r="F646" s="191" t="s">
        <v>751</v>
      </c>
      <c r="G646" s="192" t="s">
        <v>159</v>
      </c>
      <c r="H646" s="193">
        <v>25.19</v>
      </c>
      <c r="I646" s="194">
        <v>650</v>
      </c>
      <c r="J646" s="195">
        <f>ROUND(I646*H646,2)</f>
        <v>16373.5</v>
      </c>
      <c r="K646" s="191"/>
      <c r="L646" s="196"/>
      <c r="M646" s="197"/>
      <c r="N646" s="198" t="s">
        <v>43</v>
      </c>
      <c r="O646" s="38"/>
      <c r="P646" s="149">
        <f>O646*H646</f>
        <v>0</v>
      </c>
      <c r="Q646" s="149">
        <v>0</v>
      </c>
      <c r="R646" s="149">
        <f>Q646*H646</f>
        <v>0</v>
      </c>
      <c r="S646" s="149">
        <v>0</v>
      </c>
      <c r="T646" s="150">
        <f>S646*H646</f>
        <v>0</v>
      </c>
      <c r="AR646" s="151" t="s">
        <v>186</v>
      </c>
      <c r="AT646" s="151" t="s">
        <v>263</v>
      </c>
      <c r="AU646" s="151" t="s">
        <v>145</v>
      </c>
      <c r="AY646" s="2" t="s">
        <v>138</v>
      </c>
      <c r="BE646" s="152">
        <f>IF(N646="základní",J646,0)</f>
        <v>16373.5</v>
      </c>
      <c r="BF646" s="152">
        <f>IF(N646="snížená",J646,0)</f>
        <v>0</v>
      </c>
      <c r="BG646" s="152">
        <f>IF(N646="zákl. přenesená",J646,0)</f>
        <v>0</v>
      </c>
      <c r="BH646" s="152">
        <f>IF(N646="sníž. přenesená",J646,0)</f>
        <v>0</v>
      </c>
      <c r="BI646" s="152">
        <f>IF(N646="nulová",J646,0)</f>
        <v>0</v>
      </c>
      <c r="BJ646" s="2" t="s">
        <v>14</v>
      </c>
      <c r="BK646" s="152">
        <f>ROUND(I646*H646,2)</f>
        <v>16373.5</v>
      </c>
      <c r="BL646" s="2" t="s">
        <v>145</v>
      </c>
      <c r="BM646" s="151" t="s">
        <v>752</v>
      </c>
    </row>
    <row r="647" spans="2:65" s="162" customFormat="1">
      <c r="B647" s="163"/>
      <c r="D647" s="155" t="s">
        <v>147</v>
      </c>
      <c r="F647" s="165" t="s">
        <v>753</v>
      </c>
      <c r="H647" s="166">
        <v>25.19</v>
      </c>
      <c r="I647" s="167"/>
      <c r="L647" s="163"/>
      <c r="M647" s="168"/>
      <c r="N647" s="169"/>
      <c r="O647" s="169"/>
      <c r="P647" s="169"/>
      <c r="Q647" s="169"/>
      <c r="R647" s="169"/>
      <c r="S647" s="169"/>
      <c r="T647" s="170"/>
      <c r="AT647" s="164" t="s">
        <v>147</v>
      </c>
      <c r="AU647" s="164" t="s">
        <v>145</v>
      </c>
      <c r="AV647" s="162" t="s">
        <v>79</v>
      </c>
      <c r="AW647" s="162" t="s">
        <v>3</v>
      </c>
      <c r="AX647" s="162" t="s">
        <v>14</v>
      </c>
      <c r="AY647" s="164" t="s">
        <v>138</v>
      </c>
    </row>
    <row r="648" spans="2:65" s="125" customFormat="1" ht="22.9" customHeight="1">
      <c r="B648" s="126"/>
      <c r="D648" s="127" t="s">
        <v>71</v>
      </c>
      <c r="E648" s="137" t="s">
        <v>191</v>
      </c>
      <c r="F648" s="137" t="s">
        <v>754</v>
      </c>
      <c r="I648" s="129"/>
      <c r="J648" s="138">
        <f>BK648</f>
        <v>290104.5</v>
      </c>
      <c r="L648" s="126"/>
      <c r="M648" s="131"/>
      <c r="N648" s="132"/>
      <c r="O648" s="132"/>
      <c r="P648" s="133">
        <f>P649+P654+P681+P694+P706</f>
        <v>0</v>
      </c>
      <c r="Q648" s="132"/>
      <c r="R648" s="133">
        <f>R649+R654+R681+R694+R706</f>
        <v>1.6593299999999998E-2</v>
      </c>
      <c r="S648" s="132"/>
      <c r="T648" s="134">
        <f>T649+T654+T681+T694+T706</f>
        <v>10</v>
      </c>
      <c r="AR648" s="127" t="s">
        <v>14</v>
      </c>
      <c r="AT648" s="135" t="s">
        <v>71</v>
      </c>
      <c r="AU648" s="135" t="s">
        <v>14</v>
      </c>
      <c r="AY648" s="127" t="s">
        <v>138</v>
      </c>
      <c r="BK648" s="136">
        <f>BK649+BK654+BK681+BK694+BK706</f>
        <v>290104.5</v>
      </c>
    </row>
    <row r="649" spans="2:65" s="125" customFormat="1" ht="20.85" customHeight="1">
      <c r="B649" s="126"/>
      <c r="D649" s="127" t="s">
        <v>71</v>
      </c>
      <c r="E649" s="137" t="s">
        <v>646</v>
      </c>
      <c r="F649" s="137" t="s">
        <v>755</v>
      </c>
      <c r="I649" s="129"/>
      <c r="J649" s="138">
        <f>BK649</f>
        <v>40100</v>
      </c>
      <c r="L649" s="126"/>
      <c r="M649" s="131"/>
      <c r="N649" s="132"/>
      <c r="O649" s="132"/>
      <c r="P649" s="133">
        <f>SUM(P650:P653)</f>
        <v>0</v>
      </c>
      <c r="Q649" s="132"/>
      <c r="R649" s="133">
        <f>SUM(R650:R653)</f>
        <v>0</v>
      </c>
      <c r="S649" s="132"/>
      <c r="T649" s="134">
        <f>SUM(T650:T653)</f>
        <v>0</v>
      </c>
      <c r="AR649" s="127" t="s">
        <v>14</v>
      </c>
      <c r="AT649" s="135" t="s">
        <v>71</v>
      </c>
      <c r="AU649" s="135" t="s">
        <v>79</v>
      </c>
      <c r="AY649" s="127" t="s">
        <v>138</v>
      </c>
      <c r="BK649" s="136">
        <f>SUM(BK650:BK653)</f>
        <v>40100</v>
      </c>
    </row>
    <row r="650" spans="2:65" s="16" customFormat="1" ht="16.5" customHeight="1">
      <c r="B650" s="139"/>
      <c r="C650" s="140" t="s">
        <v>756</v>
      </c>
      <c r="D650" s="140" t="s">
        <v>140</v>
      </c>
      <c r="E650" s="141" t="s">
        <v>757</v>
      </c>
      <c r="F650" s="142" t="s">
        <v>758</v>
      </c>
      <c r="G650" s="143" t="s">
        <v>307</v>
      </c>
      <c r="H650" s="144">
        <v>1</v>
      </c>
      <c r="I650" s="145">
        <v>15600</v>
      </c>
      <c r="J650" s="146">
        <f>ROUND(I650*H650,2)</f>
        <v>15600</v>
      </c>
      <c r="K650" s="142"/>
      <c r="L650" s="17"/>
      <c r="M650" s="147"/>
      <c r="N650" s="148" t="s">
        <v>43</v>
      </c>
      <c r="O650" s="38"/>
      <c r="P650" s="149">
        <f>O650*H650</f>
        <v>0</v>
      </c>
      <c r="Q650" s="149">
        <v>0</v>
      </c>
      <c r="R650" s="149">
        <f>Q650*H650</f>
        <v>0</v>
      </c>
      <c r="S650" s="149">
        <v>0</v>
      </c>
      <c r="T650" s="150">
        <f>S650*H650</f>
        <v>0</v>
      </c>
      <c r="AR650" s="151" t="s">
        <v>145</v>
      </c>
      <c r="AT650" s="151" t="s">
        <v>140</v>
      </c>
      <c r="AU650" s="151" t="s">
        <v>156</v>
      </c>
      <c r="AY650" s="2" t="s">
        <v>138</v>
      </c>
      <c r="BE650" s="152">
        <f>IF(N650="základní",J650,0)</f>
        <v>15600</v>
      </c>
      <c r="BF650" s="152">
        <f>IF(N650="snížená",J650,0)</f>
        <v>0</v>
      </c>
      <c r="BG650" s="152">
        <f>IF(N650="zákl. přenesená",J650,0)</f>
        <v>0</v>
      </c>
      <c r="BH650" s="152">
        <f>IF(N650="sníž. přenesená",J650,0)</f>
        <v>0</v>
      </c>
      <c r="BI650" s="152">
        <f>IF(N650="nulová",J650,0)</f>
        <v>0</v>
      </c>
      <c r="BJ650" s="2" t="s">
        <v>14</v>
      </c>
      <c r="BK650" s="152">
        <f>ROUND(I650*H650,2)</f>
        <v>15600</v>
      </c>
      <c r="BL650" s="2" t="s">
        <v>145</v>
      </c>
      <c r="BM650" s="151" t="s">
        <v>759</v>
      </c>
    </row>
    <row r="651" spans="2:65" s="16" customFormat="1" ht="16.5" customHeight="1">
      <c r="B651" s="139"/>
      <c r="C651" s="140" t="s">
        <v>760</v>
      </c>
      <c r="D651" s="140" t="s">
        <v>140</v>
      </c>
      <c r="E651" s="141" t="s">
        <v>761</v>
      </c>
      <c r="F651" s="142" t="s">
        <v>762</v>
      </c>
      <c r="G651" s="143" t="s">
        <v>307</v>
      </c>
      <c r="H651" s="144">
        <v>1</v>
      </c>
      <c r="I651" s="145">
        <v>18500</v>
      </c>
      <c r="J651" s="146">
        <f>ROUND(I651*H651,2)</f>
        <v>18500</v>
      </c>
      <c r="K651" s="142"/>
      <c r="L651" s="17"/>
      <c r="M651" s="147"/>
      <c r="N651" s="148" t="s">
        <v>43</v>
      </c>
      <c r="O651" s="38"/>
      <c r="P651" s="149">
        <f>O651*H651</f>
        <v>0</v>
      </c>
      <c r="Q651" s="149">
        <v>0</v>
      </c>
      <c r="R651" s="149">
        <f>Q651*H651</f>
        <v>0</v>
      </c>
      <c r="S651" s="149">
        <v>0</v>
      </c>
      <c r="T651" s="150">
        <f>S651*H651</f>
        <v>0</v>
      </c>
      <c r="AR651" s="151" t="s">
        <v>145</v>
      </c>
      <c r="AT651" s="151" t="s">
        <v>140</v>
      </c>
      <c r="AU651" s="151" t="s">
        <v>156</v>
      </c>
      <c r="AY651" s="2" t="s">
        <v>138</v>
      </c>
      <c r="BE651" s="152">
        <f>IF(N651="základní",J651,0)</f>
        <v>18500</v>
      </c>
      <c r="BF651" s="152">
        <f>IF(N651="snížená",J651,0)</f>
        <v>0</v>
      </c>
      <c r="BG651" s="152">
        <f>IF(N651="zákl. přenesená",J651,0)</f>
        <v>0</v>
      </c>
      <c r="BH651" s="152">
        <f>IF(N651="sníž. přenesená",J651,0)</f>
        <v>0</v>
      </c>
      <c r="BI651" s="152">
        <f>IF(N651="nulová",J651,0)</f>
        <v>0</v>
      </c>
      <c r="BJ651" s="2" t="s">
        <v>14</v>
      </c>
      <c r="BK651" s="152">
        <f>ROUND(I651*H651,2)</f>
        <v>18500</v>
      </c>
      <c r="BL651" s="2" t="s">
        <v>145</v>
      </c>
      <c r="BM651" s="151" t="s">
        <v>763</v>
      </c>
    </row>
    <row r="652" spans="2:65" s="16" customFormat="1" ht="16.5" customHeight="1">
      <c r="B652" s="139"/>
      <c r="C652" s="140" t="s">
        <v>764</v>
      </c>
      <c r="D652" s="140" t="s">
        <v>140</v>
      </c>
      <c r="E652" s="141" t="s">
        <v>765</v>
      </c>
      <c r="F652" s="142" t="s">
        <v>766</v>
      </c>
      <c r="G652" s="143" t="s">
        <v>307</v>
      </c>
      <c r="H652" s="144">
        <v>1</v>
      </c>
      <c r="I652" s="145">
        <v>3500</v>
      </c>
      <c r="J652" s="146">
        <f>ROUND(I652*H652,2)</f>
        <v>3500</v>
      </c>
      <c r="K652" s="142"/>
      <c r="L652" s="17"/>
      <c r="M652" s="147"/>
      <c r="N652" s="148" t="s">
        <v>43</v>
      </c>
      <c r="O652" s="38"/>
      <c r="P652" s="149">
        <f>O652*H652</f>
        <v>0</v>
      </c>
      <c r="Q652" s="149">
        <v>0</v>
      </c>
      <c r="R652" s="149">
        <f>Q652*H652</f>
        <v>0</v>
      </c>
      <c r="S652" s="149">
        <v>0</v>
      </c>
      <c r="T652" s="150">
        <f>S652*H652</f>
        <v>0</v>
      </c>
      <c r="AR652" s="151" t="s">
        <v>145</v>
      </c>
      <c r="AT652" s="151" t="s">
        <v>140</v>
      </c>
      <c r="AU652" s="151" t="s">
        <v>156</v>
      </c>
      <c r="AY652" s="2" t="s">
        <v>138</v>
      </c>
      <c r="BE652" s="152">
        <f>IF(N652="základní",J652,0)</f>
        <v>3500</v>
      </c>
      <c r="BF652" s="152">
        <f>IF(N652="snížená",J652,0)</f>
        <v>0</v>
      </c>
      <c r="BG652" s="152">
        <f>IF(N652="zákl. přenesená",J652,0)</f>
        <v>0</v>
      </c>
      <c r="BH652" s="152">
        <f>IF(N652="sníž. přenesená",J652,0)</f>
        <v>0</v>
      </c>
      <c r="BI652" s="152">
        <f>IF(N652="nulová",J652,0)</f>
        <v>0</v>
      </c>
      <c r="BJ652" s="2" t="s">
        <v>14</v>
      </c>
      <c r="BK652" s="152">
        <f>ROUND(I652*H652,2)</f>
        <v>3500</v>
      </c>
      <c r="BL652" s="2" t="s">
        <v>145</v>
      </c>
      <c r="BM652" s="151" t="s">
        <v>767</v>
      </c>
    </row>
    <row r="653" spans="2:65" s="16" customFormat="1" ht="24" customHeight="1">
      <c r="B653" s="139"/>
      <c r="C653" s="140" t="s">
        <v>768</v>
      </c>
      <c r="D653" s="140" t="s">
        <v>140</v>
      </c>
      <c r="E653" s="141" t="s">
        <v>769</v>
      </c>
      <c r="F653" s="142" t="s">
        <v>770</v>
      </c>
      <c r="G653" s="143" t="s">
        <v>307</v>
      </c>
      <c r="H653" s="144">
        <v>1</v>
      </c>
      <c r="I653" s="145">
        <v>2500</v>
      </c>
      <c r="J653" s="146">
        <f>ROUND(I653*H653,2)</f>
        <v>2500</v>
      </c>
      <c r="K653" s="142"/>
      <c r="L653" s="17"/>
      <c r="M653" s="147"/>
      <c r="N653" s="148" t="s">
        <v>43</v>
      </c>
      <c r="O653" s="38"/>
      <c r="P653" s="149">
        <f>O653*H653</f>
        <v>0</v>
      </c>
      <c r="Q653" s="149">
        <v>0</v>
      </c>
      <c r="R653" s="149">
        <f>Q653*H653</f>
        <v>0</v>
      </c>
      <c r="S653" s="149">
        <v>0</v>
      </c>
      <c r="T653" s="150">
        <f>S653*H653</f>
        <v>0</v>
      </c>
      <c r="AR653" s="151" t="s">
        <v>145</v>
      </c>
      <c r="AT653" s="151" t="s">
        <v>140</v>
      </c>
      <c r="AU653" s="151" t="s">
        <v>156</v>
      </c>
      <c r="AY653" s="2" t="s">
        <v>138</v>
      </c>
      <c r="BE653" s="152">
        <f>IF(N653="základní",J653,0)</f>
        <v>2500</v>
      </c>
      <c r="BF653" s="152">
        <f>IF(N653="snížená",J653,0)</f>
        <v>0</v>
      </c>
      <c r="BG653" s="152">
        <f>IF(N653="zákl. přenesená",J653,0)</f>
        <v>0</v>
      </c>
      <c r="BH653" s="152">
        <f>IF(N653="sníž. přenesená",J653,0)</f>
        <v>0</v>
      </c>
      <c r="BI653" s="152">
        <f>IF(N653="nulová",J653,0)</f>
        <v>0</v>
      </c>
      <c r="BJ653" s="2" t="s">
        <v>14</v>
      </c>
      <c r="BK653" s="152">
        <f>ROUND(I653*H653,2)</f>
        <v>2500</v>
      </c>
      <c r="BL653" s="2" t="s">
        <v>145</v>
      </c>
      <c r="BM653" s="151" t="s">
        <v>771</v>
      </c>
    </row>
    <row r="654" spans="2:65" s="125" customFormat="1" ht="20.85" customHeight="1">
      <c r="B654" s="126"/>
      <c r="D654" s="127" t="s">
        <v>71</v>
      </c>
      <c r="E654" s="137" t="s">
        <v>650</v>
      </c>
      <c r="F654" s="137" t="s">
        <v>772</v>
      </c>
      <c r="I654" s="129"/>
      <c r="J654" s="138">
        <f>BK654</f>
        <v>150888</v>
      </c>
      <c r="L654" s="126"/>
      <c r="M654" s="131"/>
      <c r="N654" s="132"/>
      <c r="O654" s="132"/>
      <c r="P654" s="133">
        <f>SUM(P655:P680)</f>
        <v>0</v>
      </c>
      <c r="Q654" s="132"/>
      <c r="R654" s="133">
        <f>SUM(R655:R680)</f>
        <v>1.3852E-2</v>
      </c>
      <c r="S654" s="132"/>
      <c r="T654" s="134">
        <f>SUM(T655:T680)</f>
        <v>0</v>
      </c>
      <c r="AR654" s="127" t="s">
        <v>14</v>
      </c>
      <c r="AT654" s="135" t="s">
        <v>71</v>
      </c>
      <c r="AU654" s="135" t="s">
        <v>79</v>
      </c>
      <c r="AY654" s="127" t="s">
        <v>138</v>
      </c>
      <c r="BK654" s="136">
        <f>SUM(BK655:BK680)</f>
        <v>150888</v>
      </c>
    </row>
    <row r="655" spans="2:65" s="16" customFormat="1" ht="48" customHeight="1">
      <c r="B655" s="139"/>
      <c r="C655" s="140" t="s">
        <v>773</v>
      </c>
      <c r="D655" s="140" t="s">
        <v>140</v>
      </c>
      <c r="E655" s="141" t="s">
        <v>774</v>
      </c>
      <c r="F655" s="142" t="s">
        <v>775</v>
      </c>
      <c r="G655" s="143" t="s">
        <v>159</v>
      </c>
      <c r="H655" s="144">
        <v>405</v>
      </c>
      <c r="I655" s="145">
        <v>125</v>
      </c>
      <c r="J655" s="146">
        <f>ROUND(I655*H655,2)</f>
        <v>50625</v>
      </c>
      <c r="K655" s="142" t="s">
        <v>144</v>
      </c>
      <c r="L655" s="17"/>
      <c r="M655" s="147"/>
      <c r="N655" s="148" t="s">
        <v>43</v>
      </c>
      <c r="O655" s="38"/>
      <c r="P655" s="149">
        <f>O655*H655</f>
        <v>0</v>
      </c>
      <c r="Q655" s="149">
        <v>0</v>
      </c>
      <c r="R655" s="149">
        <f>Q655*H655</f>
        <v>0</v>
      </c>
      <c r="S655" s="149">
        <v>0</v>
      </c>
      <c r="T655" s="150">
        <f>S655*H655</f>
        <v>0</v>
      </c>
      <c r="AR655" s="151" t="s">
        <v>145</v>
      </c>
      <c r="AT655" s="151" t="s">
        <v>140</v>
      </c>
      <c r="AU655" s="151" t="s">
        <v>156</v>
      </c>
      <c r="AY655" s="2" t="s">
        <v>138</v>
      </c>
      <c r="BE655" s="152">
        <f>IF(N655="základní",J655,0)</f>
        <v>50625</v>
      </c>
      <c r="BF655" s="152">
        <f>IF(N655="snížená",J655,0)</f>
        <v>0</v>
      </c>
      <c r="BG655" s="152">
        <f>IF(N655="zákl. přenesená",J655,0)</f>
        <v>0</v>
      </c>
      <c r="BH655" s="152">
        <f>IF(N655="sníž. přenesená",J655,0)</f>
        <v>0</v>
      </c>
      <c r="BI655" s="152">
        <f>IF(N655="nulová",J655,0)</f>
        <v>0</v>
      </c>
      <c r="BJ655" s="2" t="s">
        <v>14</v>
      </c>
      <c r="BK655" s="152">
        <f>ROUND(I655*H655,2)</f>
        <v>50625</v>
      </c>
      <c r="BL655" s="2" t="s">
        <v>145</v>
      </c>
      <c r="BM655" s="151" t="s">
        <v>776</v>
      </c>
    </row>
    <row r="656" spans="2:65" s="153" customFormat="1">
      <c r="B656" s="154"/>
      <c r="D656" s="155" t="s">
        <v>147</v>
      </c>
      <c r="E656" s="156"/>
      <c r="F656" s="157" t="s">
        <v>777</v>
      </c>
      <c r="H656" s="156"/>
      <c r="I656" s="158"/>
      <c r="L656" s="154"/>
      <c r="M656" s="159"/>
      <c r="N656" s="160"/>
      <c r="O656" s="160"/>
      <c r="P656" s="160"/>
      <c r="Q656" s="160"/>
      <c r="R656" s="160"/>
      <c r="S656" s="160"/>
      <c r="T656" s="161"/>
      <c r="AT656" s="156" t="s">
        <v>147</v>
      </c>
      <c r="AU656" s="156" t="s">
        <v>156</v>
      </c>
      <c r="AV656" s="153" t="s">
        <v>14</v>
      </c>
      <c r="AW656" s="153" t="s">
        <v>34</v>
      </c>
      <c r="AX656" s="153" t="s">
        <v>72</v>
      </c>
      <c r="AY656" s="156" t="s">
        <v>138</v>
      </c>
    </row>
    <row r="657" spans="2:65" s="162" customFormat="1">
      <c r="B657" s="163"/>
      <c r="D657" s="155" t="s">
        <v>147</v>
      </c>
      <c r="E657" s="164"/>
      <c r="F657" s="165" t="s">
        <v>778</v>
      </c>
      <c r="H657" s="166">
        <v>220</v>
      </c>
      <c r="I657" s="167"/>
      <c r="L657" s="163"/>
      <c r="M657" s="168"/>
      <c r="N657" s="169"/>
      <c r="O657" s="169"/>
      <c r="P657" s="169"/>
      <c r="Q657" s="169"/>
      <c r="R657" s="169"/>
      <c r="S657" s="169"/>
      <c r="T657" s="170"/>
      <c r="AT657" s="164" t="s">
        <v>147</v>
      </c>
      <c r="AU657" s="164" t="s">
        <v>156</v>
      </c>
      <c r="AV657" s="162" t="s">
        <v>79</v>
      </c>
      <c r="AW657" s="162" t="s">
        <v>34</v>
      </c>
      <c r="AX657" s="162" t="s">
        <v>72</v>
      </c>
      <c r="AY657" s="164" t="s">
        <v>138</v>
      </c>
    </row>
    <row r="658" spans="2:65" s="153" customFormat="1">
      <c r="B658" s="154"/>
      <c r="D658" s="155" t="s">
        <v>147</v>
      </c>
      <c r="E658" s="156"/>
      <c r="F658" s="157" t="s">
        <v>779</v>
      </c>
      <c r="H658" s="156"/>
      <c r="I658" s="158"/>
      <c r="L658" s="154"/>
      <c r="M658" s="159"/>
      <c r="N658" s="160"/>
      <c r="O658" s="160"/>
      <c r="P658" s="160"/>
      <c r="Q658" s="160"/>
      <c r="R658" s="160"/>
      <c r="S658" s="160"/>
      <c r="T658" s="161"/>
      <c r="AT658" s="156" t="s">
        <v>147</v>
      </c>
      <c r="AU658" s="156" t="s">
        <v>156</v>
      </c>
      <c r="AV658" s="153" t="s">
        <v>14</v>
      </c>
      <c r="AW658" s="153" t="s">
        <v>34</v>
      </c>
      <c r="AX658" s="153" t="s">
        <v>72</v>
      </c>
      <c r="AY658" s="156" t="s">
        <v>138</v>
      </c>
    </row>
    <row r="659" spans="2:65" s="162" customFormat="1">
      <c r="B659" s="163"/>
      <c r="D659" s="155" t="s">
        <v>147</v>
      </c>
      <c r="E659" s="164"/>
      <c r="F659" s="165" t="s">
        <v>780</v>
      </c>
      <c r="H659" s="166">
        <v>185</v>
      </c>
      <c r="I659" s="167"/>
      <c r="L659" s="163"/>
      <c r="M659" s="168"/>
      <c r="N659" s="169"/>
      <c r="O659" s="169"/>
      <c r="P659" s="169"/>
      <c r="Q659" s="169"/>
      <c r="R659" s="169"/>
      <c r="S659" s="169"/>
      <c r="T659" s="170"/>
      <c r="AT659" s="164" t="s">
        <v>147</v>
      </c>
      <c r="AU659" s="164" t="s">
        <v>156</v>
      </c>
      <c r="AV659" s="162" t="s">
        <v>79</v>
      </c>
      <c r="AW659" s="162" t="s">
        <v>34</v>
      </c>
      <c r="AX659" s="162" t="s">
        <v>72</v>
      </c>
      <c r="AY659" s="164" t="s">
        <v>138</v>
      </c>
    </row>
    <row r="660" spans="2:65" s="171" customFormat="1">
      <c r="B660" s="172"/>
      <c r="D660" s="155" t="s">
        <v>147</v>
      </c>
      <c r="E660" s="173"/>
      <c r="F660" s="174" t="s">
        <v>152</v>
      </c>
      <c r="H660" s="175">
        <v>405</v>
      </c>
      <c r="I660" s="176"/>
      <c r="L660" s="172"/>
      <c r="M660" s="177"/>
      <c r="N660" s="178"/>
      <c r="O660" s="178"/>
      <c r="P660" s="178"/>
      <c r="Q660" s="178"/>
      <c r="R660" s="178"/>
      <c r="S660" s="178"/>
      <c r="T660" s="179"/>
      <c r="AT660" s="173" t="s">
        <v>147</v>
      </c>
      <c r="AU660" s="173" t="s">
        <v>156</v>
      </c>
      <c r="AV660" s="171" t="s">
        <v>145</v>
      </c>
      <c r="AW660" s="171" t="s">
        <v>34</v>
      </c>
      <c r="AX660" s="171" t="s">
        <v>14</v>
      </c>
      <c r="AY660" s="173" t="s">
        <v>138</v>
      </c>
    </row>
    <row r="661" spans="2:65" s="16" customFormat="1" ht="48" customHeight="1">
      <c r="B661" s="139"/>
      <c r="C661" s="140" t="s">
        <v>781</v>
      </c>
      <c r="D661" s="140" t="s">
        <v>140</v>
      </c>
      <c r="E661" s="141" t="s">
        <v>782</v>
      </c>
      <c r="F661" s="142" t="s">
        <v>783</v>
      </c>
      <c r="G661" s="143" t="s">
        <v>159</v>
      </c>
      <c r="H661" s="144">
        <v>50220</v>
      </c>
      <c r="I661" s="145">
        <v>0.5</v>
      </c>
      <c r="J661" s="146">
        <f>ROUND(I661*H661,2)</f>
        <v>25110</v>
      </c>
      <c r="K661" s="142" t="s">
        <v>144</v>
      </c>
      <c r="L661" s="17"/>
      <c r="M661" s="147"/>
      <c r="N661" s="148" t="s">
        <v>43</v>
      </c>
      <c r="O661" s="38"/>
      <c r="P661" s="149">
        <f>O661*H661</f>
        <v>0</v>
      </c>
      <c r="Q661" s="149">
        <v>0</v>
      </c>
      <c r="R661" s="149">
        <f>Q661*H661</f>
        <v>0</v>
      </c>
      <c r="S661" s="149">
        <v>0</v>
      </c>
      <c r="T661" s="150">
        <f>S661*H661</f>
        <v>0</v>
      </c>
      <c r="AR661" s="151" t="s">
        <v>145</v>
      </c>
      <c r="AT661" s="151" t="s">
        <v>140</v>
      </c>
      <c r="AU661" s="151" t="s">
        <v>156</v>
      </c>
      <c r="AY661" s="2" t="s">
        <v>138</v>
      </c>
      <c r="BE661" s="152">
        <f>IF(N661="základní",J661,0)</f>
        <v>25110</v>
      </c>
      <c r="BF661" s="152">
        <f>IF(N661="snížená",J661,0)</f>
        <v>0</v>
      </c>
      <c r="BG661" s="152">
        <f>IF(N661="zákl. přenesená",J661,0)</f>
        <v>0</v>
      </c>
      <c r="BH661" s="152">
        <f>IF(N661="sníž. přenesená",J661,0)</f>
        <v>0</v>
      </c>
      <c r="BI661" s="152">
        <f>IF(N661="nulová",J661,0)</f>
        <v>0</v>
      </c>
      <c r="BJ661" s="2" t="s">
        <v>14</v>
      </c>
      <c r="BK661" s="152">
        <f>ROUND(I661*H661,2)</f>
        <v>25110</v>
      </c>
      <c r="BL661" s="2" t="s">
        <v>145</v>
      </c>
      <c r="BM661" s="151" t="s">
        <v>784</v>
      </c>
    </row>
    <row r="662" spans="2:65" s="153" customFormat="1">
      <c r="B662" s="154"/>
      <c r="D662" s="155" t="s">
        <v>147</v>
      </c>
      <c r="E662" s="156"/>
      <c r="F662" s="157" t="s">
        <v>785</v>
      </c>
      <c r="H662" s="156"/>
      <c r="I662" s="158"/>
      <c r="L662" s="154"/>
      <c r="M662" s="159"/>
      <c r="N662" s="160"/>
      <c r="O662" s="160"/>
      <c r="P662" s="160"/>
      <c r="Q662" s="160"/>
      <c r="R662" s="160"/>
      <c r="S662" s="160"/>
      <c r="T662" s="161"/>
      <c r="AT662" s="156" t="s">
        <v>147</v>
      </c>
      <c r="AU662" s="156" t="s">
        <v>156</v>
      </c>
      <c r="AV662" s="153" t="s">
        <v>14</v>
      </c>
      <c r="AW662" s="153" t="s">
        <v>34</v>
      </c>
      <c r="AX662" s="153" t="s">
        <v>72</v>
      </c>
      <c r="AY662" s="156" t="s">
        <v>138</v>
      </c>
    </row>
    <row r="663" spans="2:65" s="162" customFormat="1">
      <c r="B663" s="163"/>
      <c r="D663" s="155" t="s">
        <v>147</v>
      </c>
      <c r="E663" s="164"/>
      <c r="F663" s="165" t="s">
        <v>786</v>
      </c>
      <c r="H663" s="166">
        <v>50220</v>
      </c>
      <c r="I663" s="167"/>
      <c r="L663" s="163"/>
      <c r="M663" s="168"/>
      <c r="N663" s="169"/>
      <c r="O663" s="169"/>
      <c r="P663" s="169"/>
      <c r="Q663" s="169"/>
      <c r="R663" s="169"/>
      <c r="S663" s="169"/>
      <c r="T663" s="170"/>
      <c r="AT663" s="164" t="s">
        <v>147</v>
      </c>
      <c r="AU663" s="164" t="s">
        <v>156</v>
      </c>
      <c r="AV663" s="162" t="s">
        <v>79</v>
      </c>
      <c r="AW663" s="162" t="s">
        <v>34</v>
      </c>
      <c r="AX663" s="162" t="s">
        <v>14</v>
      </c>
      <c r="AY663" s="164" t="s">
        <v>138</v>
      </c>
    </row>
    <row r="664" spans="2:65" s="16" customFormat="1" ht="48" customHeight="1">
      <c r="B664" s="139"/>
      <c r="C664" s="140" t="s">
        <v>787</v>
      </c>
      <c r="D664" s="140" t="s">
        <v>140</v>
      </c>
      <c r="E664" s="141" t="s">
        <v>788</v>
      </c>
      <c r="F664" s="142" t="s">
        <v>789</v>
      </c>
      <c r="G664" s="143" t="s">
        <v>159</v>
      </c>
      <c r="H664" s="144">
        <v>405</v>
      </c>
      <c r="I664" s="145">
        <v>85</v>
      </c>
      <c r="J664" s="146">
        <f>ROUND(I664*H664,2)</f>
        <v>34425</v>
      </c>
      <c r="K664" s="142" t="s">
        <v>144</v>
      </c>
      <c r="L664" s="17"/>
      <c r="M664" s="147"/>
      <c r="N664" s="148" t="s">
        <v>43</v>
      </c>
      <c r="O664" s="38"/>
      <c r="P664" s="149">
        <f>O664*H664</f>
        <v>0</v>
      </c>
      <c r="Q664" s="149">
        <v>0</v>
      </c>
      <c r="R664" s="149">
        <f>Q664*H664</f>
        <v>0</v>
      </c>
      <c r="S664" s="149">
        <v>0</v>
      </c>
      <c r="T664" s="150">
        <f>S664*H664</f>
        <v>0</v>
      </c>
      <c r="AR664" s="151" t="s">
        <v>145</v>
      </c>
      <c r="AT664" s="151" t="s">
        <v>140</v>
      </c>
      <c r="AU664" s="151" t="s">
        <v>156</v>
      </c>
      <c r="AY664" s="2" t="s">
        <v>138</v>
      </c>
      <c r="BE664" s="152">
        <f>IF(N664="základní",J664,0)</f>
        <v>34425</v>
      </c>
      <c r="BF664" s="152">
        <f>IF(N664="snížená",J664,0)</f>
        <v>0</v>
      </c>
      <c r="BG664" s="152">
        <f>IF(N664="zákl. přenesená",J664,0)</f>
        <v>0</v>
      </c>
      <c r="BH664" s="152">
        <f>IF(N664="sníž. přenesená",J664,0)</f>
        <v>0</v>
      </c>
      <c r="BI664" s="152">
        <f>IF(N664="nulová",J664,0)</f>
        <v>0</v>
      </c>
      <c r="BJ664" s="2" t="s">
        <v>14</v>
      </c>
      <c r="BK664" s="152">
        <f>ROUND(I664*H664,2)</f>
        <v>34425</v>
      </c>
      <c r="BL664" s="2" t="s">
        <v>145</v>
      </c>
      <c r="BM664" s="151" t="s">
        <v>790</v>
      </c>
    </row>
    <row r="665" spans="2:65" s="16" customFormat="1" ht="24" customHeight="1">
      <c r="B665" s="139"/>
      <c r="C665" s="140" t="s">
        <v>791</v>
      </c>
      <c r="D665" s="140" t="s">
        <v>140</v>
      </c>
      <c r="E665" s="141" t="s">
        <v>792</v>
      </c>
      <c r="F665" s="142" t="s">
        <v>793</v>
      </c>
      <c r="G665" s="143" t="s">
        <v>159</v>
      </c>
      <c r="H665" s="144">
        <v>405</v>
      </c>
      <c r="I665" s="145">
        <v>25</v>
      </c>
      <c r="J665" s="146">
        <f>ROUND(I665*H665,2)</f>
        <v>10125</v>
      </c>
      <c r="K665" s="142" t="s">
        <v>144</v>
      </c>
      <c r="L665" s="17"/>
      <c r="M665" s="147"/>
      <c r="N665" s="148" t="s">
        <v>43</v>
      </c>
      <c r="O665" s="38"/>
      <c r="P665" s="149">
        <f>O665*H665</f>
        <v>0</v>
      </c>
      <c r="Q665" s="149">
        <v>0</v>
      </c>
      <c r="R665" s="149">
        <f>Q665*H665</f>
        <v>0</v>
      </c>
      <c r="S665" s="149">
        <v>0</v>
      </c>
      <c r="T665" s="150">
        <f>S665*H665</f>
        <v>0</v>
      </c>
      <c r="AR665" s="151" t="s">
        <v>145</v>
      </c>
      <c r="AT665" s="151" t="s">
        <v>140</v>
      </c>
      <c r="AU665" s="151" t="s">
        <v>156</v>
      </c>
      <c r="AY665" s="2" t="s">
        <v>138</v>
      </c>
      <c r="BE665" s="152">
        <f>IF(N665="základní",J665,0)</f>
        <v>10125</v>
      </c>
      <c r="BF665" s="152">
        <f>IF(N665="snížená",J665,0)</f>
        <v>0</v>
      </c>
      <c r="BG665" s="152">
        <f>IF(N665="zákl. přenesená",J665,0)</f>
        <v>0</v>
      </c>
      <c r="BH665" s="152">
        <f>IF(N665="sníž. přenesená",J665,0)</f>
        <v>0</v>
      </c>
      <c r="BI665" s="152">
        <f>IF(N665="nulová",J665,0)</f>
        <v>0</v>
      </c>
      <c r="BJ665" s="2" t="s">
        <v>14</v>
      </c>
      <c r="BK665" s="152">
        <f>ROUND(I665*H665,2)</f>
        <v>10125</v>
      </c>
      <c r="BL665" s="2" t="s">
        <v>145</v>
      </c>
      <c r="BM665" s="151" t="s">
        <v>794</v>
      </c>
    </row>
    <row r="666" spans="2:65" s="16" customFormat="1" ht="24" customHeight="1">
      <c r="B666" s="139"/>
      <c r="C666" s="140" t="s">
        <v>795</v>
      </c>
      <c r="D666" s="140" t="s">
        <v>140</v>
      </c>
      <c r="E666" s="141" t="s">
        <v>796</v>
      </c>
      <c r="F666" s="142" t="s">
        <v>797</v>
      </c>
      <c r="G666" s="143" t="s">
        <v>159</v>
      </c>
      <c r="H666" s="144">
        <v>50220</v>
      </c>
      <c r="I666" s="145">
        <v>0.25</v>
      </c>
      <c r="J666" s="146">
        <f>ROUND(I666*H666,2)</f>
        <v>12555</v>
      </c>
      <c r="K666" s="142" t="s">
        <v>144</v>
      </c>
      <c r="L666" s="17"/>
      <c r="M666" s="147"/>
      <c r="N666" s="148" t="s">
        <v>43</v>
      </c>
      <c r="O666" s="38"/>
      <c r="P666" s="149">
        <f>O666*H666</f>
        <v>0</v>
      </c>
      <c r="Q666" s="149">
        <v>0</v>
      </c>
      <c r="R666" s="149">
        <f>Q666*H666</f>
        <v>0</v>
      </c>
      <c r="S666" s="149">
        <v>0</v>
      </c>
      <c r="T666" s="150">
        <f>S666*H666</f>
        <v>0</v>
      </c>
      <c r="AR666" s="151" t="s">
        <v>145</v>
      </c>
      <c r="AT666" s="151" t="s">
        <v>140</v>
      </c>
      <c r="AU666" s="151" t="s">
        <v>156</v>
      </c>
      <c r="AY666" s="2" t="s">
        <v>138</v>
      </c>
      <c r="BE666" s="152">
        <f>IF(N666="základní",J666,0)</f>
        <v>12555</v>
      </c>
      <c r="BF666" s="152">
        <f>IF(N666="snížená",J666,0)</f>
        <v>0</v>
      </c>
      <c r="BG666" s="152">
        <f>IF(N666="zákl. přenesená",J666,0)</f>
        <v>0</v>
      </c>
      <c r="BH666" s="152">
        <f>IF(N666="sníž. přenesená",J666,0)</f>
        <v>0</v>
      </c>
      <c r="BI666" s="152">
        <f>IF(N666="nulová",J666,0)</f>
        <v>0</v>
      </c>
      <c r="BJ666" s="2" t="s">
        <v>14</v>
      </c>
      <c r="BK666" s="152">
        <f>ROUND(I666*H666,2)</f>
        <v>12555</v>
      </c>
      <c r="BL666" s="2" t="s">
        <v>145</v>
      </c>
      <c r="BM666" s="151" t="s">
        <v>798</v>
      </c>
    </row>
    <row r="667" spans="2:65" s="16" customFormat="1" ht="24" customHeight="1">
      <c r="B667" s="139"/>
      <c r="C667" s="140" t="s">
        <v>799</v>
      </c>
      <c r="D667" s="140" t="s">
        <v>140</v>
      </c>
      <c r="E667" s="141" t="s">
        <v>800</v>
      </c>
      <c r="F667" s="142" t="s">
        <v>801</v>
      </c>
      <c r="G667" s="143" t="s">
        <v>159</v>
      </c>
      <c r="H667" s="144">
        <v>405</v>
      </c>
      <c r="I667" s="145">
        <v>25</v>
      </c>
      <c r="J667" s="146">
        <f>ROUND(I667*H667,2)</f>
        <v>10125</v>
      </c>
      <c r="K667" s="142" t="s">
        <v>144</v>
      </c>
      <c r="L667" s="17"/>
      <c r="M667" s="147"/>
      <c r="N667" s="148" t="s">
        <v>43</v>
      </c>
      <c r="O667" s="38"/>
      <c r="P667" s="149">
        <f>O667*H667</f>
        <v>0</v>
      </c>
      <c r="Q667" s="149">
        <v>0</v>
      </c>
      <c r="R667" s="149">
        <f>Q667*H667</f>
        <v>0</v>
      </c>
      <c r="S667" s="149">
        <v>0</v>
      </c>
      <c r="T667" s="150">
        <f>S667*H667</f>
        <v>0</v>
      </c>
      <c r="AR667" s="151" t="s">
        <v>145</v>
      </c>
      <c r="AT667" s="151" t="s">
        <v>140</v>
      </c>
      <c r="AU667" s="151" t="s">
        <v>156</v>
      </c>
      <c r="AY667" s="2" t="s">
        <v>138</v>
      </c>
      <c r="BE667" s="152">
        <f>IF(N667="základní",J667,0)</f>
        <v>10125</v>
      </c>
      <c r="BF667" s="152">
        <f>IF(N667="snížená",J667,0)</f>
        <v>0</v>
      </c>
      <c r="BG667" s="152">
        <f>IF(N667="zákl. přenesená",J667,0)</f>
        <v>0</v>
      </c>
      <c r="BH667" s="152">
        <f>IF(N667="sníž. přenesená",J667,0)</f>
        <v>0</v>
      </c>
      <c r="BI667" s="152">
        <f>IF(N667="nulová",J667,0)</f>
        <v>0</v>
      </c>
      <c r="BJ667" s="2" t="s">
        <v>14</v>
      </c>
      <c r="BK667" s="152">
        <f>ROUND(I667*H667,2)</f>
        <v>10125</v>
      </c>
      <c r="BL667" s="2" t="s">
        <v>145</v>
      </c>
      <c r="BM667" s="151" t="s">
        <v>802</v>
      </c>
    </row>
    <row r="668" spans="2:65" s="16" customFormat="1" ht="36" customHeight="1">
      <c r="B668" s="139"/>
      <c r="C668" s="140" t="s">
        <v>803</v>
      </c>
      <c r="D668" s="140" t="s">
        <v>140</v>
      </c>
      <c r="E668" s="141" t="s">
        <v>804</v>
      </c>
      <c r="F668" s="142" t="s">
        <v>805</v>
      </c>
      <c r="G668" s="143" t="s">
        <v>159</v>
      </c>
      <c r="H668" s="144">
        <v>69.400000000000006</v>
      </c>
      <c r="I668" s="145">
        <v>20</v>
      </c>
      <c r="J668" s="146">
        <f>ROUND(I668*H668,2)</f>
        <v>1388</v>
      </c>
      <c r="K668" s="142" t="s">
        <v>144</v>
      </c>
      <c r="L668" s="17"/>
      <c r="M668" s="147"/>
      <c r="N668" s="148" t="s">
        <v>43</v>
      </c>
      <c r="O668" s="38"/>
      <c r="P668" s="149">
        <f>O668*H668</f>
        <v>0</v>
      </c>
      <c r="Q668" s="149">
        <v>1.2999999999999999E-4</v>
      </c>
      <c r="R668" s="149">
        <f>Q668*H668</f>
        <v>9.0220000000000005E-3</v>
      </c>
      <c r="S668" s="149">
        <v>0</v>
      </c>
      <c r="T668" s="150">
        <f>S668*H668</f>
        <v>0</v>
      </c>
      <c r="AR668" s="151" t="s">
        <v>145</v>
      </c>
      <c r="AT668" s="151" t="s">
        <v>140</v>
      </c>
      <c r="AU668" s="151" t="s">
        <v>156</v>
      </c>
      <c r="AY668" s="2" t="s">
        <v>138</v>
      </c>
      <c r="BE668" s="152">
        <f>IF(N668="základní",J668,0)</f>
        <v>1388</v>
      </c>
      <c r="BF668" s="152">
        <f>IF(N668="snížená",J668,0)</f>
        <v>0</v>
      </c>
      <c r="BG668" s="152">
        <f>IF(N668="zákl. přenesená",J668,0)</f>
        <v>0</v>
      </c>
      <c r="BH668" s="152">
        <f>IF(N668="sníž. přenesená",J668,0)</f>
        <v>0</v>
      </c>
      <c r="BI668" s="152">
        <f>IF(N668="nulová",J668,0)</f>
        <v>0</v>
      </c>
      <c r="BJ668" s="2" t="s">
        <v>14</v>
      </c>
      <c r="BK668" s="152">
        <f>ROUND(I668*H668,2)</f>
        <v>1388</v>
      </c>
      <c r="BL668" s="2" t="s">
        <v>145</v>
      </c>
      <c r="BM668" s="151" t="s">
        <v>806</v>
      </c>
    </row>
    <row r="669" spans="2:65" s="153" customFormat="1">
      <c r="B669" s="154"/>
      <c r="D669" s="155" t="s">
        <v>147</v>
      </c>
      <c r="E669" s="156"/>
      <c r="F669" s="157" t="s">
        <v>565</v>
      </c>
      <c r="H669" s="156"/>
      <c r="I669" s="158"/>
      <c r="L669" s="154"/>
      <c r="M669" s="159"/>
      <c r="N669" s="160"/>
      <c r="O669" s="160"/>
      <c r="P669" s="160"/>
      <c r="Q669" s="160"/>
      <c r="R669" s="160"/>
      <c r="S669" s="160"/>
      <c r="T669" s="161"/>
      <c r="AT669" s="156" t="s">
        <v>147</v>
      </c>
      <c r="AU669" s="156" t="s">
        <v>156</v>
      </c>
      <c r="AV669" s="153" t="s">
        <v>14</v>
      </c>
      <c r="AW669" s="153" t="s">
        <v>34</v>
      </c>
      <c r="AX669" s="153" t="s">
        <v>72</v>
      </c>
      <c r="AY669" s="156" t="s">
        <v>138</v>
      </c>
    </row>
    <row r="670" spans="2:65" s="162" customFormat="1">
      <c r="B670" s="163"/>
      <c r="D670" s="155" t="s">
        <v>147</v>
      </c>
      <c r="E670" s="164"/>
      <c r="F670" s="165" t="s">
        <v>566</v>
      </c>
      <c r="H670" s="166">
        <v>22.9</v>
      </c>
      <c r="I670" s="167"/>
      <c r="L670" s="163"/>
      <c r="M670" s="168"/>
      <c r="N670" s="169"/>
      <c r="O670" s="169"/>
      <c r="P670" s="169"/>
      <c r="Q670" s="169"/>
      <c r="R670" s="169"/>
      <c r="S670" s="169"/>
      <c r="T670" s="170"/>
      <c r="AT670" s="164" t="s">
        <v>147</v>
      </c>
      <c r="AU670" s="164" t="s">
        <v>156</v>
      </c>
      <c r="AV670" s="162" t="s">
        <v>79</v>
      </c>
      <c r="AW670" s="162" t="s">
        <v>34</v>
      </c>
      <c r="AX670" s="162" t="s">
        <v>72</v>
      </c>
      <c r="AY670" s="164" t="s">
        <v>138</v>
      </c>
    </row>
    <row r="671" spans="2:65" s="153" customFormat="1">
      <c r="B671" s="154"/>
      <c r="D671" s="155" t="s">
        <v>147</v>
      </c>
      <c r="E671" s="156"/>
      <c r="F671" s="157" t="s">
        <v>514</v>
      </c>
      <c r="H671" s="156"/>
      <c r="I671" s="158"/>
      <c r="L671" s="154"/>
      <c r="M671" s="159"/>
      <c r="N671" s="160"/>
      <c r="O671" s="160"/>
      <c r="P671" s="160"/>
      <c r="Q671" s="160"/>
      <c r="R671" s="160"/>
      <c r="S671" s="160"/>
      <c r="T671" s="161"/>
      <c r="AT671" s="156" t="s">
        <v>147</v>
      </c>
      <c r="AU671" s="156" t="s">
        <v>156</v>
      </c>
      <c r="AV671" s="153" t="s">
        <v>14</v>
      </c>
      <c r="AW671" s="153" t="s">
        <v>34</v>
      </c>
      <c r="AX671" s="153" t="s">
        <v>72</v>
      </c>
      <c r="AY671" s="156" t="s">
        <v>138</v>
      </c>
    </row>
    <row r="672" spans="2:65" s="162" customFormat="1">
      <c r="B672" s="163"/>
      <c r="D672" s="155" t="s">
        <v>147</v>
      </c>
      <c r="E672" s="164"/>
      <c r="F672" s="165" t="s">
        <v>807</v>
      </c>
      <c r="H672" s="166">
        <v>35.1</v>
      </c>
      <c r="I672" s="167"/>
      <c r="L672" s="163"/>
      <c r="M672" s="168"/>
      <c r="N672" s="169"/>
      <c r="O672" s="169"/>
      <c r="P672" s="169"/>
      <c r="Q672" s="169"/>
      <c r="R672" s="169"/>
      <c r="S672" s="169"/>
      <c r="T672" s="170"/>
      <c r="AT672" s="164" t="s">
        <v>147</v>
      </c>
      <c r="AU672" s="164" t="s">
        <v>156</v>
      </c>
      <c r="AV672" s="162" t="s">
        <v>79</v>
      </c>
      <c r="AW672" s="162" t="s">
        <v>34</v>
      </c>
      <c r="AX672" s="162" t="s">
        <v>72</v>
      </c>
      <c r="AY672" s="164" t="s">
        <v>138</v>
      </c>
    </row>
    <row r="673" spans="2:65" s="153" customFormat="1">
      <c r="B673" s="154"/>
      <c r="D673" s="155" t="s">
        <v>147</v>
      </c>
      <c r="E673" s="156"/>
      <c r="F673" s="157" t="s">
        <v>419</v>
      </c>
      <c r="H673" s="156"/>
      <c r="I673" s="158"/>
      <c r="L673" s="154"/>
      <c r="M673" s="159"/>
      <c r="N673" s="160"/>
      <c r="O673" s="160"/>
      <c r="P673" s="160"/>
      <c r="Q673" s="160"/>
      <c r="R673" s="160"/>
      <c r="S673" s="160"/>
      <c r="T673" s="161"/>
      <c r="AT673" s="156" t="s">
        <v>147</v>
      </c>
      <c r="AU673" s="156" t="s">
        <v>156</v>
      </c>
      <c r="AV673" s="153" t="s">
        <v>14</v>
      </c>
      <c r="AW673" s="153" t="s">
        <v>34</v>
      </c>
      <c r="AX673" s="153" t="s">
        <v>72</v>
      </c>
      <c r="AY673" s="156" t="s">
        <v>138</v>
      </c>
    </row>
    <row r="674" spans="2:65" s="162" customFormat="1">
      <c r="B674" s="163"/>
      <c r="D674" s="155" t="s">
        <v>147</v>
      </c>
      <c r="E674" s="164"/>
      <c r="F674" s="165" t="s">
        <v>420</v>
      </c>
      <c r="H674" s="166">
        <v>11.4</v>
      </c>
      <c r="I674" s="167"/>
      <c r="L674" s="163"/>
      <c r="M674" s="168"/>
      <c r="N674" s="169"/>
      <c r="O674" s="169"/>
      <c r="P674" s="169"/>
      <c r="Q674" s="169"/>
      <c r="R674" s="169"/>
      <c r="S674" s="169"/>
      <c r="T674" s="170"/>
      <c r="AT674" s="164" t="s">
        <v>147</v>
      </c>
      <c r="AU674" s="164" t="s">
        <v>156</v>
      </c>
      <c r="AV674" s="162" t="s">
        <v>79</v>
      </c>
      <c r="AW674" s="162" t="s">
        <v>34</v>
      </c>
      <c r="AX674" s="162" t="s">
        <v>72</v>
      </c>
      <c r="AY674" s="164" t="s">
        <v>138</v>
      </c>
    </row>
    <row r="675" spans="2:65" s="171" customFormat="1">
      <c r="B675" s="172"/>
      <c r="D675" s="155" t="s">
        <v>147</v>
      </c>
      <c r="E675" s="173"/>
      <c r="F675" s="174" t="s">
        <v>152</v>
      </c>
      <c r="H675" s="175">
        <v>69.400000000000006</v>
      </c>
      <c r="I675" s="176"/>
      <c r="L675" s="172"/>
      <c r="M675" s="177"/>
      <c r="N675" s="178"/>
      <c r="O675" s="178"/>
      <c r="P675" s="178"/>
      <c r="Q675" s="178"/>
      <c r="R675" s="178"/>
      <c r="S675" s="178"/>
      <c r="T675" s="179"/>
      <c r="AT675" s="173" t="s">
        <v>147</v>
      </c>
      <c r="AU675" s="173" t="s">
        <v>156</v>
      </c>
      <c r="AV675" s="171" t="s">
        <v>145</v>
      </c>
      <c r="AW675" s="171" t="s">
        <v>34</v>
      </c>
      <c r="AX675" s="171" t="s">
        <v>14</v>
      </c>
      <c r="AY675" s="173" t="s">
        <v>138</v>
      </c>
    </row>
    <row r="676" spans="2:65" s="16" customFormat="1" ht="36" customHeight="1">
      <c r="B676" s="139"/>
      <c r="C676" s="140" t="s">
        <v>808</v>
      </c>
      <c r="D676" s="140" t="s">
        <v>140</v>
      </c>
      <c r="E676" s="141" t="s">
        <v>809</v>
      </c>
      <c r="F676" s="142" t="s">
        <v>810</v>
      </c>
      <c r="G676" s="143" t="s">
        <v>159</v>
      </c>
      <c r="H676" s="144">
        <v>23</v>
      </c>
      <c r="I676" s="145">
        <v>20</v>
      </c>
      <c r="J676" s="146">
        <f>ROUND(I676*H676,2)</f>
        <v>460</v>
      </c>
      <c r="K676" s="142" t="s">
        <v>144</v>
      </c>
      <c r="L676" s="17"/>
      <c r="M676" s="147"/>
      <c r="N676" s="148" t="s">
        <v>43</v>
      </c>
      <c r="O676" s="38"/>
      <c r="P676" s="149">
        <f>O676*H676</f>
        <v>0</v>
      </c>
      <c r="Q676" s="149">
        <v>2.1000000000000001E-4</v>
      </c>
      <c r="R676" s="149">
        <f>Q676*H676</f>
        <v>4.8300000000000001E-3</v>
      </c>
      <c r="S676" s="149">
        <v>0</v>
      </c>
      <c r="T676" s="150">
        <f>S676*H676</f>
        <v>0</v>
      </c>
      <c r="AR676" s="151" t="s">
        <v>145</v>
      </c>
      <c r="AT676" s="151" t="s">
        <v>140</v>
      </c>
      <c r="AU676" s="151" t="s">
        <v>156</v>
      </c>
      <c r="AY676" s="2" t="s">
        <v>138</v>
      </c>
      <c r="BE676" s="152">
        <f>IF(N676="základní",J676,0)</f>
        <v>460</v>
      </c>
      <c r="BF676" s="152">
        <f>IF(N676="snížená",J676,0)</f>
        <v>0</v>
      </c>
      <c r="BG676" s="152">
        <f>IF(N676="zákl. přenesená",J676,0)</f>
        <v>0</v>
      </c>
      <c r="BH676" s="152">
        <f>IF(N676="sníž. přenesená",J676,0)</f>
        <v>0</v>
      </c>
      <c r="BI676" s="152">
        <f>IF(N676="nulová",J676,0)</f>
        <v>0</v>
      </c>
      <c r="BJ676" s="2" t="s">
        <v>14</v>
      </c>
      <c r="BK676" s="152">
        <f>ROUND(I676*H676,2)</f>
        <v>460</v>
      </c>
      <c r="BL676" s="2" t="s">
        <v>145</v>
      </c>
      <c r="BM676" s="151" t="s">
        <v>811</v>
      </c>
    </row>
    <row r="677" spans="2:65" s="153" customFormat="1">
      <c r="B677" s="154"/>
      <c r="D677" s="155" t="s">
        <v>147</v>
      </c>
      <c r="E677" s="156"/>
      <c r="F677" s="157" t="s">
        <v>812</v>
      </c>
      <c r="H677" s="156"/>
      <c r="I677" s="158"/>
      <c r="L677" s="154"/>
      <c r="M677" s="159"/>
      <c r="N677" s="160"/>
      <c r="O677" s="160"/>
      <c r="P677" s="160"/>
      <c r="Q677" s="160"/>
      <c r="R677" s="160"/>
      <c r="S677" s="160"/>
      <c r="T677" s="161"/>
      <c r="AT677" s="156" t="s">
        <v>147</v>
      </c>
      <c r="AU677" s="156" t="s">
        <v>156</v>
      </c>
      <c r="AV677" s="153" t="s">
        <v>14</v>
      </c>
      <c r="AW677" s="153" t="s">
        <v>34</v>
      </c>
      <c r="AX677" s="153" t="s">
        <v>72</v>
      </c>
      <c r="AY677" s="156" t="s">
        <v>138</v>
      </c>
    </row>
    <row r="678" spans="2:65" s="153" customFormat="1">
      <c r="B678" s="154"/>
      <c r="D678" s="155" t="s">
        <v>147</v>
      </c>
      <c r="E678" s="156"/>
      <c r="F678" s="157" t="s">
        <v>565</v>
      </c>
      <c r="H678" s="156"/>
      <c r="I678" s="158"/>
      <c r="L678" s="154"/>
      <c r="M678" s="159"/>
      <c r="N678" s="160"/>
      <c r="O678" s="160"/>
      <c r="P678" s="160"/>
      <c r="Q678" s="160"/>
      <c r="R678" s="160"/>
      <c r="S678" s="160"/>
      <c r="T678" s="161"/>
      <c r="AT678" s="156" t="s">
        <v>147</v>
      </c>
      <c r="AU678" s="156" t="s">
        <v>156</v>
      </c>
      <c r="AV678" s="153" t="s">
        <v>14</v>
      </c>
      <c r="AW678" s="153" t="s">
        <v>34</v>
      </c>
      <c r="AX678" s="153" t="s">
        <v>72</v>
      </c>
      <c r="AY678" s="156" t="s">
        <v>138</v>
      </c>
    </row>
    <row r="679" spans="2:65" s="162" customFormat="1">
      <c r="B679" s="163"/>
      <c r="D679" s="155" t="s">
        <v>147</v>
      </c>
      <c r="E679" s="164"/>
      <c r="F679" s="165" t="s">
        <v>813</v>
      </c>
      <c r="H679" s="166">
        <v>23</v>
      </c>
      <c r="I679" s="167"/>
      <c r="L679" s="163"/>
      <c r="M679" s="168"/>
      <c r="N679" s="169"/>
      <c r="O679" s="169"/>
      <c r="P679" s="169"/>
      <c r="Q679" s="169"/>
      <c r="R679" s="169"/>
      <c r="S679" s="169"/>
      <c r="T679" s="170"/>
      <c r="AT679" s="164" t="s">
        <v>147</v>
      </c>
      <c r="AU679" s="164" t="s">
        <v>156</v>
      </c>
      <c r="AV679" s="162" t="s">
        <v>79</v>
      </c>
      <c r="AW679" s="162" t="s">
        <v>34</v>
      </c>
      <c r="AX679" s="162" t="s">
        <v>14</v>
      </c>
      <c r="AY679" s="164" t="s">
        <v>138</v>
      </c>
    </row>
    <row r="680" spans="2:65" s="16" customFormat="1" ht="16.5" customHeight="1">
      <c r="B680" s="139"/>
      <c r="C680" s="140" t="s">
        <v>814</v>
      </c>
      <c r="D680" s="140" t="s">
        <v>140</v>
      </c>
      <c r="E680" s="141" t="s">
        <v>815</v>
      </c>
      <c r="F680" s="142" t="s">
        <v>816</v>
      </c>
      <c r="G680" s="143" t="s">
        <v>159</v>
      </c>
      <c r="H680" s="144">
        <v>405</v>
      </c>
      <c r="I680" s="145">
        <v>15</v>
      </c>
      <c r="J680" s="146">
        <f>ROUND(I680*H680,2)</f>
        <v>6075</v>
      </c>
      <c r="K680" s="142"/>
      <c r="L680" s="17"/>
      <c r="M680" s="147"/>
      <c r="N680" s="148" t="s">
        <v>43</v>
      </c>
      <c r="O680" s="38"/>
      <c r="P680" s="149">
        <f>O680*H680</f>
        <v>0</v>
      </c>
      <c r="Q680" s="149">
        <v>0</v>
      </c>
      <c r="R680" s="149">
        <f>Q680*H680</f>
        <v>0</v>
      </c>
      <c r="S680" s="149">
        <v>0</v>
      </c>
      <c r="T680" s="150">
        <f>S680*H680</f>
        <v>0</v>
      </c>
      <c r="AR680" s="151" t="s">
        <v>145</v>
      </c>
      <c r="AT680" s="151" t="s">
        <v>140</v>
      </c>
      <c r="AU680" s="151" t="s">
        <v>156</v>
      </c>
      <c r="AY680" s="2" t="s">
        <v>138</v>
      </c>
      <c r="BE680" s="152">
        <f>IF(N680="základní",J680,0)</f>
        <v>6075</v>
      </c>
      <c r="BF680" s="152">
        <f>IF(N680="snížená",J680,0)</f>
        <v>0</v>
      </c>
      <c r="BG680" s="152">
        <f>IF(N680="zákl. přenesená",J680,0)</f>
        <v>0</v>
      </c>
      <c r="BH680" s="152">
        <f>IF(N680="sníž. přenesená",J680,0)</f>
        <v>0</v>
      </c>
      <c r="BI680" s="152">
        <f>IF(N680="nulová",J680,0)</f>
        <v>0</v>
      </c>
      <c r="BJ680" s="2" t="s">
        <v>14</v>
      </c>
      <c r="BK680" s="152">
        <f>ROUND(I680*H680,2)</f>
        <v>6075</v>
      </c>
      <c r="BL680" s="2" t="s">
        <v>145</v>
      </c>
      <c r="BM680" s="151" t="s">
        <v>817</v>
      </c>
    </row>
    <row r="681" spans="2:65" s="125" customFormat="1" ht="20.85" customHeight="1">
      <c r="B681" s="126"/>
      <c r="D681" s="127" t="s">
        <v>71</v>
      </c>
      <c r="E681" s="137" t="s">
        <v>654</v>
      </c>
      <c r="F681" s="137" t="s">
        <v>818</v>
      </c>
      <c r="I681" s="129"/>
      <c r="J681" s="138">
        <f>BK681</f>
        <v>55050</v>
      </c>
      <c r="L681" s="126"/>
      <c r="M681" s="131"/>
      <c r="N681" s="132"/>
      <c r="O681" s="132"/>
      <c r="P681" s="133">
        <f>SUM(P682:P693)</f>
        <v>0</v>
      </c>
      <c r="Q681" s="132"/>
      <c r="R681" s="133">
        <f>SUM(R682:R693)</f>
        <v>2.7412999999999999E-3</v>
      </c>
      <c r="S681" s="132"/>
      <c r="T681" s="134">
        <f>SUM(T682:T693)</f>
        <v>10</v>
      </c>
      <c r="AR681" s="127" t="s">
        <v>14</v>
      </c>
      <c r="AT681" s="135" t="s">
        <v>71</v>
      </c>
      <c r="AU681" s="135" t="s">
        <v>79</v>
      </c>
      <c r="AY681" s="127" t="s">
        <v>138</v>
      </c>
      <c r="BK681" s="136">
        <f>SUM(BK682:BK693)</f>
        <v>55050</v>
      </c>
    </row>
    <row r="682" spans="2:65" s="16" customFormat="1" ht="120" customHeight="1">
      <c r="B682" s="139"/>
      <c r="C682" s="140" t="s">
        <v>819</v>
      </c>
      <c r="D682" s="140" t="s">
        <v>140</v>
      </c>
      <c r="E682" s="141" t="s">
        <v>820</v>
      </c>
      <c r="F682" s="142" t="s">
        <v>821</v>
      </c>
      <c r="G682" s="143" t="s">
        <v>307</v>
      </c>
      <c r="H682" s="144">
        <v>1</v>
      </c>
      <c r="I682" s="145">
        <v>18500</v>
      </c>
      <c r="J682" s="146">
        <f>ROUND(I682*H682,2)</f>
        <v>18500</v>
      </c>
      <c r="K682" s="142"/>
      <c r="L682" s="17"/>
      <c r="M682" s="147"/>
      <c r="N682" s="148" t="s">
        <v>43</v>
      </c>
      <c r="O682" s="38"/>
      <c r="P682" s="149">
        <f>O682*H682</f>
        <v>0</v>
      </c>
      <c r="Q682" s="149">
        <v>0</v>
      </c>
      <c r="R682" s="149">
        <f>Q682*H682</f>
        <v>0</v>
      </c>
      <c r="S682" s="149">
        <v>0</v>
      </c>
      <c r="T682" s="150">
        <f>S682*H682</f>
        <v>0</v>
      </c>
      <c r="AR682" s="151" t="s">
        <v>145</v>
      </c>
      <c r="AT682" s="151" t="s">
        <v>140</v>
      </c>
      <c r="AU682" s="151" t="s">
        <v>156</v>
      </c>
      <c r="AY682" s="2" t="s">
        <v>138</v>
      </c>
      <c r="BE682" s="152">
        <f>IF(N682="základní",J682,0)</f>
        <v>18500</v>
      </c>
      <c r="BF682" s="152">
        <f>IF(N682="snížená",J682,0)</f>
        <v>0</v>
      </c>
      <c r="BG682" s="152">
        <f>IF(N682="zákl. přenesená",J682,0)</f>
        <v>0</v>
      </c>
      <c r="BH682" s="152">
        <f>IF(N682="sníž. přenesená",J682,0)</f>
        <v>0</v>
      </c>
      <c r="BI682" s="152">
        <f>IF(N682="nulová",J682,0)</f>
        <v>0</v>
      </c>
      <c r="BJ682" s="2" t="s">
        <v>14</v>
      </c>
      <c r="BK682" s="152">
        <f>ROUND(I682*H682,2)</f>
        <v>18500</v>
      </c>
      <c r="BL682" s="2" t="s">
        <v>145</v>
      </c>
      <c r="BM682" s="151" t="s">
        <v>822</v>
      </c>
    </row>
    <row r="683" spans="2:65" s="16" customFormat="1" ht="204" customHeight="1">
      <c r="B683" s="139"/>
      <c r="C683" s="140" t="s">
        <v>823</v>
      </c>
      <c r="D683" s="140" t="s">
        <v>140</v>
      </c>
      <c r="E683" s="141" t="s">
        <v>824</v>
      </c>
      <c r="F683" s="142" t="s">
        <v>825</v>
      </c>
      <c r="G683" s="143" t="s">
        <v>307</v>
      </c>
      <c r="H683" s="144">
        <v>1</v>
      </c>
      <c r="I683" s="145">
        <v>18500</v>
      </c>
      <c r="J683" s="146">
        <f>ROUND(I683*H683,2)</f>
        <v>18500</v>
      </c>
      <c r="K683" s="142"/>
      <c r="L683" s="17"/>
      <c r="M683" s="147"/>
      <c r="N683" s="148" t="s">
        <v>43</v>
      </c>
      <c r="O683" s="38"/>
      <c r="P683" s="149">
        <f>O683*H683</f>
        <v>0</v>
      </c>
      <c r="Q683" s="149">
        <v>0</v>
      </c>
      <c r="R683" s="149">
        <f>Q683*H683</f>
        <v>0</v>
      </c>
      <c r="S683" s="149">
        <v>0</v>
      </c>
      <c r="T683" s="150">
        <f>S683*H683</f>
        <v>0</v>
      </c>
      <c r="AR683" s="151" t="s">
        <v>145</v>
      </c>
      <c r="AT683" s="151" t="s">
        <v>140</v>
      </c>
      <c r="AU683" s="151" t="s">
        <v>156</v>
      </c>
      <c r="AY683" s="2" t="s">
        <v>138</v>
      </c>
      <c r="BE683" s="152">
        <f>IF(N683="základní",J683,0)</f>
        <v>18500</v>
      </c>
      <c r="BF683" s="152">
        <f>IF(N683="snížená",J683,0)</f>
        <v>0</v>
      </c>
      <c r="BG683" s="152">
        <f>IF(N683="zákl. přenesená",J683,0)</f>
        <v>0</v>
      </c>
      <c r="BH683" s="152">
        <f>IF(N683="sníž. přenesená",J683,0)</f>
        <v>0</v>
      </c>
      <c r="BI683" s="152">
        <f>IF(N683="nulová",J683,0)</f>
        <v>0</v>
      </c>
      <c r="BJ683" s="2" t="s">
        <v>14</v>
      </c>
      <c r="BK683" s="152">
        <f>ROUND(I683*H683,2)</f>
        <v>18500</v>
      </c>
      <c r="BL683" s="2" t="s">
        <v>145</v>
      </c>
      <c r="BM683" s="151" t="s">
        <v>826</v>
      </c>
    </row>
    <row r="684" spans="2:65" s="16" customFormat="1" ht="36" customHeight="1">
      <c r="B684" s="139"/>
      <c r="C684" s="140" t="s">
        <v>827</v>
      </c>
      <c r="D684" s="140" t="s">
        <v>140</v>
      </c>
      <c r="E684" s="141" t="s">
        <v>828</v>
      </c>
      <c r="F684" s="142" t="s">
        <v>829</v>
      </c>
      <c r="G684" s="143" t="s">
        <v>159</v>
      </c>
      <c r="H684" s="144">
        <v>69.400000000000006</v>
      </c>
      <c r="I684" s="145">
        <v>250</v>
      </c>
      <c r="J684" s="146">
        <f>ROUND(I684*H684,2)</f>
        <v>17350</v>
      </c>
      <c r="K684" s="142" t="s">
        <v>144</v>
      </c>
      <c r="L684" s="17"/>
      <c r="M684" s="147"/>
      <c r="N684" s="148" t="s">
        <v>43</v>
      </c>
      <c r="O684" s="38"/>
      <c r="P684" s="149">
        <f>O684*H684</f>
        <v>0</v>
      </c>
      <c r="Q684" s="149">
        <v>3.9499999999999998E-5</v>
      </c>
      <c r="R684" s="149">
        <f>Q684*H684</f>
        <v>2.7412999999999999E-3</v>
      </c>
      <c r="S684" s="149">
        <v>0</v>
      </c>
      <c r="T684" s="150">
        <f>S684*H684</f>
        <v>0</v>
      </c>
      <c r="AR684" s="151" t="s">
        <v>145</v>
      </c>
      <c r="AT684" s="151" t="s">
        <v>140</v>
      </c>
      <c r="AU684" s="151" t="s">
        <v>156</v>
      </c>
      <c r="AY684" s="2" t="s">
        <v>138</v>
      </c>
      <c r="BE684" s="152">
        <f>IF(N684="základní",J684,0)</f>
        <v>17350</v>
      </c>
      <c r="BF684" s="152">
        <f>IF(N684="snížená",J684,0)</f>
        <v>0</v>
      </c>
      <c r="BG684" s="152">
        <f>IF(N684="zákl. přenesená",J684,0)</f>
        <v>0</v>
      </c>
      <c r="BH684" s="152">
        <f>IF(N684="sníž. přenesená",J684,0)</f>
        <v>0</v>
      </c>
      <c r="BI684" s="152">
        <f>IF(N684="nulová",J684,0)</f>
        <v>0</v>
      </c>
      <c r="BJ684" s="2" t="s">
        <v>14</v>
      </c>
      <c r="BK684" s="152">
        <f>ROUND(I684*H684,2)</f>
        <v>17350</v>
      </c>
      <c r="BL684" s="2" t="s">
        <v>145</v>
      </c>
      <c r="BM684" s="151" t="s">
        <v>830</v>
      </c>
    </row>
    <row r="685" spans="2:65" s="153" customFormat="1">
      <c r="B685" s="154"/>
      <c r="D685" s="155" t="s">
        <v>147</v>
      </c>
      <c r="E685" s="156"/>
      <c r="F685" s="157" t="s">
        <v>565</v>
      </c>
      <c r="H685" s="156"/>
      <c r="I685" s="158"/>
      <c r="L685" s="154"/>
      <c r="M685" s="159"/>
      <c r="N685" s="160"/>
      <c r="O685" s="160"/>
      <c r="P685" s="160"/>
      <c r="Q685" s="160"/>
      <c r="R685" s="160"/>
      <c r="S685" s="160"/>
      <c r="T685" s="161"/>
      <c r="AT685" s="156" t="s">
        <v>147</v>
      </c>
      <c r="AU685" s="156" t="s">
        <v>156</v>
      </c>
      <c r="AV685" s="153" t="s">
        <v>14</v>
      </c>
      <c r="AW685" s="153" t="s">
        <v>34</v>
      </c>
      <c r="AX685" s="153" t="s">
        <v>72</v>
      </c>
      <c r="AY685" s="156" t="s">
        <v>138</v>
      </c>
    </row>
    <row r="686" spans="2:65" s="162" customFormat="1">
      <c r="B686" s="163"/>
      <c r="D686" s="155" t="s">
        <v>147</v>
      </c>
      <c r="E686" s="164"/>
      <c r="F686" s="165" t="s">
        <v>566</v>
      </c>
      <c r="H686" s="166">
        <v>22.9</v>
      </c>
      <c r="I686" s="167"/>
      <c r="L686" s="163"/>
      <c r="M686" s="168"/>
      <c r="N686" s="169"/>
      <c r="O686" s="169"/>
      <c r="P686" s="169"/>
      <c r="Q686" s="169"/>
      <c r="R686" s="169"/>
      <c r="S686" s="169"/>
      <c r="T686" s="170"/>
      <c r="AT686" s="164" t="s">
        <v>147</v>
      </c>
      <c r="AU686" s="164" t="s">
        <v>156</v>
      </c>
      <c r="AV686" s="162" t="s">
        <v>79</v>
      </c>
      <c r="AW686" s="162" t="s">
        <v>34</v>
      </c>
      <c r="AX686" s="162" t="s">
        <v>72</v>
      </c>
      <c r="AY686" s="164" t="s">
        <v>138</v>
      </c>
    </row>
    <row r="687" spans="2:65" s="153" customFormat="1">
      <c r="B687" s="154"/>
      <c r="D687" s="155" t="s">
        <v>147</v>
      </c>
      <c r="E687" s="156"/>
      <c r="F687" s="157" t="s">
        <v>514</v>
      </c>
      <c r="H687" s="156"/>
      <c r="I687" s="158"/>
      <c r="L687" s="154"/>
      <c r="M687" s="159"/>
      <c r="N687" s="160"/>
      <c r="O687" s="160"/>
      <c r="P687" s="160"/>
      <c r="Q687" s="160"/>
      <c r="R687" s="160"/>
      <c r="S687" s="160"/>
      <c r="T687" s="161"/>
      <c r="AT687" s="156" t="s">
        <v>147</v>
      </c>
      <c r="AU687" s="156" t="s">
        <v>156</v>
      </c>
      <c r="AV687" s="153" t="s">
        <v>14</v>
      </c>
      <c r="AW687" s="153" t="s">
        <v>34</v>
      </c>
      <c r="AX687" s="153" t="s">
        <v>72</v>
      </c>
      <c r="AY687" s="156" t="s">
        <v>138</v>
      </c>
    </row>
    <row r="688" spans="2:65" s="162" customFormat="1">
      <c r="B688" s="163"/>
      <c r="D688" s="155" t="s">
        <v>147</v>
      </c>
      <c r="E688" s="164"/>
      <c r="F688" s="165" t="s">
        <v>807</v>
      </c>
      <c r="H688" s="166">
        <v>35.1</v>
      </c>
      <c r="I688" s="167"/>
      <c r="L688" s="163"/>
      <c r="M688" s="168"/>
      <c r="N688" s="169"/>
      <c r="O688" s="169"/>
      <c r="P688" s="169"/>
      <c r="Q688" s="169"/>
      <c r="R688" s="169"/>
      <c r="S688" s="169"/>
      <c r="T688" s="170"/>
      <c r="AT688" s="164" t="s">
        <v>147</v>
      </c>
      <c r="AU688" s="164" t="s">
        <v>156</v>
      </c>
      <c r="AV688" s="162" t="s">
        <v>79</v>
      </c>
      <c r="AW688" s="162" t="s">
        <v>34</v>
      </c>
      <c r="AX688" s="162" t="s">
        <v>72</v>
      </c>
      <c r="AY688" s="164" t="s">
        <v>138</v>
      </c>
    </row>
    <row r="689" spans="2:65" s="153" customFormat="1">
      <c r="B689" s="154"/>
      <c r="D689" s="155" t="s">
        <v>147</v>
      </c>
      <c r="E689" s="156"/>
      <c r="F689" s="157" t="s">
        <v>419</v>
      </c>
      <c r="H689" s="156"/>
      <c r="I689" s="158"/>
      <c r="L689" s="154"/>
      <c r="M689" s="159"/>
      <c r="N689" s="160"/>
      <c r="O689" s="160"/>
      <c r="P689" s="160"/>
      <c r="Q689" s="160"/>
      <c r="R689" s="160"/>
      <c r="S689" s="160"/>
      <c r="T689" s="161"/>
      <c r="AT689" s="156" t="s">
        <v>147</v>
      </c>
      <c r="AU689" s="156" t="s">
        <v>156</v>
      </c>
      <c r="AV689" s="153" t="s">
        <v>14</v>
      </c>
      <c r="AW689" s="153" t="s">
        <v>34</v>
      </c>
      <c r="AX689" s="153" t="s">
        <v>72</v>
      </c>
      <c r="AY689" s="156" t="s">
        <v>138</v>
      </c>
    </row>
    <row r="690" spans="2:65" s="162" customFormat="1">
      <c r="B690" s="163"/>
      <c r="D690" s="155" t="s">
        <v>147</v>
      </c>
      <c r="E690" s="164"/>
      <c r="F690" s="165" t="s">
        <v>420</v>
      </c>
      <c r="H690" s="166">
        <v>11.4</v>
      </c>
      <c r="I690" s="167"/>
      <c r="L690" s="163"/>
      <c r="M690" s="168"/>
      <c r="N690" s="169"/>
      <c r="O690" s="169"/>
      <c r="P690" s="169"/>
      <c r="Q690" s="169"/>
      <c r="R690" s="169"/>
      <c r="S690" s="169"/>
      <c r="T690" s="170"/>
      <c r="AT690" s="164" t="s">
        <v>147</v>
      </c>
      <c r="AU690" s="164" t="s">
        <v>156</v>
      </c>
      <c r="AV690" s="162" t="s">
        <v>79</v>
      </c>
      <c r="AW690" s="162" t="s">
        <v>34</v>
      </c>
      <c r="AX690" s="162" t="s">
        <v>72</v>
      </c>
      <c r="AY690" s="164" t="s">
        <v>138</v>
      </c>
    </row>
    <row r="691" spans="2:65" s="171" customFormat="1">
      <c r="B691" s="172"/>
      <c r="D691" s="155" t="s">
        <v>147</v>
      </c>
      <c r="E691" s="173"/>
      <c r="F691" s="174" t="s">
        <v>152</v>
      </c>
      <c r="H691" s="175">
        <v>69.400000000000006</v>
      </c>
      <c r="I691" s="176"/>
      <c r="L691" s="172"/>
      <c r="M691" s="177"/>
      <c r="N691" s="178"/>
      <c r="O691" s="178"/>
      <c r="P691" s="178"/>
      <c r="Q691" s="178"/>
      <c r="R691" s="178"/>
      <c r="S691" s="178"/>
      <c r="T691" s="179"/>
      <c r="AT691" s="173" t="s">
        <v>147</v>
      </c>
      <c r="AU691" s="173" t="s">
        <v>156</v>
      </c>
      <c r="AV691" s="171" t="s">
        <v>145</v>
      </c>
      <c r="AW691" s="171" t="s">
        <v>34</v>
      </c>
      <c r="AX691" s="171" t="s">
        <v>14</v>
      </c>
      <c r="AY691" s="173" t="s">
        <v>138</v>
      </c>
    </row>
    <row r="692" spans="2:65" s="16" customFormat="1" ht="36" customHeight="1">
      <c r="B692" s="139"/>
      <c r="C692" s="140" t="s">
        <v>831</v>
      </c>
      <c r="D692" s="140" t="s">
        <v>140</v>
      </c>
      <c r="E692" s="141" t="s">
        <v>832</v>
      </c>
      <c r="F692" s="142" t="s">
        <v>833</v>
      </c>
      <c r="G692" s="143" t="s">
        <v>307</v>
      </c>
      <c r="H692" s="144">
        <v>2</v>
      </c>
      <c r="I692" s="145">
        <v>250</v>
      </c>
      <c r="J692" s="146">
        <f>ROUND(I692*H692,2)</f>
        <v>500</v>
      </c>
      <c r="K692" s="142"/>
      <c r="L692" s="17"/>
      <c r="M692" s="147"/>
      <c r="N692" s="148" t="s">
        <v>43</v>
      </c>
      <c r="O692" s="38"/>
      <c r="P692" s="149">
        <f>O692*H692</f>
        <v>0</v>
      </c>
      <c r="Q692" s="149">
        <v>0</v>
      </c>
      <c r="R692" s="149">
        <f>Q692*H692</f>
        <v>0</v>
      </c>
      <c r="S692" s="149">
        <v>0</v>
      </c>
      <c r="T692" s="150">
        <f>S692*H692</f>
        <v>0</v>
      </c>
      <c r="AR692" s="151" t="s">
        <v>232</v>
      </c>
      <c r="AT692" s="151" t="s">
        <v>140</v>
      </c>
      <c r="AU692" s="151" t="s">
        <v>156</v>
      </c>
      <c r="AY692" s="2" t="s">
        <v>138</v>
      </c>
      <c r="BE692" s="152">
        <f>IF(N692="základní",J692,0)</f>
        <v>500</v>
      </c>
      <c r="BF692" s="152">
        <f>IF(N692="snížená",J692,0)</f>
        <v>0</v>
      </c>
      <c r="BG692" s="152">
        <f>IF(N692="zákl. přenesená",J692,0)</f>
        <v>0</v>
      </c>
      <c r="BH692" s="152">
        <f>IF(N692="sníž. přenesená",J692,0)</f>
        <v>0</v>
      </c>
      <c r="BI692" s="152">
        <f>IF(N692="nulová",J692,0)</f>
        <v>0</v>
      </c>
      <c r="BJ692" s="2" t="s">
        <v>14</v>
      </c>
      <c r="BK692" s="152">
        <f>ROUND(I692*H692,2)</f>
        <v>500</v>
      </c>
      <c r="BL692" s="2" t="s">
        <v>232</v>
      </c>
      <c r="BM692" s="151" t="s">
        <v>834</v>
      </c>
    </row>
    <row r="693" spans="2:65" s="16" customFormat="1" ht="36" customHeight="1">
      <c r="B693" s="139"/>
      <c r="C693" s="140" t="s">
        <v>835</v>
      </c>
      <c r="D693" s="140" t="s">
        <v>140</v>
      </c>
      <c r="E693" s="141" t="s">
        <v>836</v>
      </c>
      <c r="F693" s="142" t="s">
        <v>837</v>
      </c>
      <c r="G693" s="143" t="s">
        <v>307</v>
      </c>
      <c r="H693" s="144">
        <v>1</v>
      </c>
      <c r="I693" s="145">
        <v>200</v>
      </c>
      <c r="J693" s="146">
        <f>ROUND(I693*H693,2)</f>
        <v>200</v>
      </c>
      <c r="K693" s="142"/>
      <c r="L693" s="17"/>
      <c r="M693" s="147"/>
      <c r="N693" s="148" t="s">
        <v>43</v>
      </c>
      <c r="O693" s="38"/>
      <c r="P693" s="149">
        <f>O693*H693</f>
        <v>0</v>
      </c>
      <c r="Q693" s="149">
        <v>0</v>
      </c>
      <c r="R693" s="149">
        <f>Q693*H693</f>
        <v>0</v>
      </c>
      <c r="S693" s="149">
        <v>10</v>
      </c>
      <c r="T693" s="150">
        <f>S693*H693</f>
        <v>10</v>
      </c>
      <c r="AR693" s="151" t="s">
        <v>232</v>
      </c>
      <c r="AT693" s="151" t="s">
        <v>140</v>
      </c>
      <c r="AU693" s="151" t="s">
        <v>156</v>
      </c>
      <c r="AY693" s="2" t="s">
        <v>138</v>
      </c>
      <c r="BE693" s="152">
        <f>IF(N693="základní",J693,0)</f>
        <v>200</v>
      </c>
      <c r="BF693" s="152">
        <f>IF(N693="snížená",J693,0)</f>
        <v>0</v>
      </c>
      <c r="BG693" s="152">
        <f>IF(N693="zákl. přenesená",J693,0)</f>
        <v>0</v>
      </c>
      <c r="BH693" s="152">
        <f>IF(N693="sníž. přenesená",J693,0)</f>
        <v>0</v>
      </c>
      <c r="BI693" s="152">
        <f>IF(N693="nulová",J693,0)</f>
        <v>0</v>
      </c>
      <c r="BJ693" s="2" t="s">
        <v>14</v>
      </c>
      <c r="BK693" s="152">
        <f>ROUND(I693*H693,2)</f>
        <v>200</v>
      </c>
      <c r="BL693" s="2" t="s">
        <v>232</v>
      </c>
      <c r="BM693" s="151" t="s">
        <v>838</v>
      </c>
    </row>
    <row r="694" spans="2:65" s="125" customFormat="1" ht="20.85" customHeight="1">
      <c r="B694" s="126"/>
      <c r="D694" s="127" t="s">
        <v>71</v>
      </c>
      <c r="E694" s="137" t="s">
        <v>659</v>
      </c>
      <c r="F694" s="137" t="s">
        <v>839</v>
      </c>
      <c r="I694" s="129"/>
      <c r="J694" s="138">
        <f>BK694</f>
        <v>28166.5</v>
      </c>
      <c r="L694" s="126"/>
      <c r="M694" s="131"/>
      <c r="N694" s="132"/>
      <c r="O694" s="132"/>
      <c r="P694" s="133">
        <f>SUM(P695:P705)</f>
        <v>0</v>
      </c>
      <c r="Q694" s="132"/>
      <c r="R694" s="133">
        <f>SUM(R695:R705)</f>
        <v>0</v>
      </c>
      <c r="S694" s="132"/>
      <c r="T694" s="134">
        <f>SUM(T695:T705)</f>
        <v>0</v>
      </c>
      <c r="AR694" s="127" t="s">
        <v>14</v>
      </c>
      <c r="AT694" s="135" t="s">
        <v>71</v>
      </c>
      <c r="AU694" s="135" t="s">
        <v>79</v>
      </c>
      <c r="AY694" s="127" t="s">
        <v>138</v>
      </c>
      <c r="BK694" s="136">
        <f>SUM(BK695:BK705)</f>
        <v>28166.5</v>
      </c>
    </row>
    <row r="695" spans="2:65" s="16" customFormat="1" ht="16.5" customHeight="1">
      <c r="B695" s="139"/>
      <c r="C695" s="140" t="s">
        <v>840</v>
      </c>
      <c r="D695" s="140" t="s">
        <v>140</v>
      </c>
      <c r="E695" s="141" t="s">
        <v>841</v>
      </c>
      <c r="F695" s="142" t="s">
        <v>842</v>
      </c>
      <c r="G695" s="143" t="s">
        <v>159</v>
      </c>
      <c r="H695" s="144">
        <v>186.6</v>
      </c>
      <c r="I695" s="145">
        <v>65</v>
      </c>
      <c r="J695" s="146">
        <f>ROUND(I695*H695,2)</f>
        <v>12129</v>
      </c>
      <c r="K695" s="142"/>
      <c r="L695" s="17"/>
      <c r="M695" s="147"/>
      <c r="N695" s="148" t="s">
        <v>43</v>
      </c>
      <c r="O695" s="38"/>
      <c r="P695" s="149">
        <f>O695*H695</f>
        <v>0</v>
      </c>
      <c r="Q695" s="149">
        <v>0</v>
      </c>
      <c r="R695" s="149">
        <f>Q695*H695</f>
        <v>0</v>
      </c>
      <c r="S695" s="149">
        <v>0</v>
      </c>
      <c r="T695" s="150">
        <f>S695*H695</f>
        <v>0</v>
      </c>
      <c r="AR695" s="151" t="s">
        <v>145</v>
      </c>
      <c r="AT695" s="151" t="s">
        <v>140</v>
      </c>
      <c r="AU695" s="151" t="s">
        <v>156</v>
      </c>
      <c r="AY695" s="2" t="s">
        <v>138</v>
      </c>
      <c r="BE695" s="152">
        <f>IF(N695="základní",J695,0)</f>
        <v>12129</v>
      </c>
      <c r="BF695" s="152">
        <f>IF(N695="snížená",J695,0)</f>
        <v>0</v>
      </c>
      <c r="BG695" s="152">
        <f>IF(N695="zákl. přenesená",J695,0)</f>
        <v>0</v>
      </c>
      <c r="BH695" s="152">
        <f>IF(N695="sníž. přenesená",J695,0)</f>
        <v>0</v>
      </c>
      <c r="BI695" s="152">
        <f>IF(N695="nulová",J695,0)</f>
        <v>0</v>
      </c>
      <c r="BJ695" s="2" t="s">
        <v>14</v>
      </c>
      <c r="BK695" s="152">
        <f>ROUND(I695*H695,2)</f>
        <v>12129</v>
      </c>
      <c r="BL695" s="2" t="s">
        <v>145</v>
      </c>
      <c r="BM695" s="151" t="s">
        <v>843</v>
      </c>
    </row>
    <row r="696" spans="2:65" s="153" customFormat="1">
      <c r="B696" s="154"/>
      <c r="D696" s="155" t="s">
        <v>147</v>
      </c>
      <c r="E696" s="156"/>
      <c r="F696" s="157" t="s">
        <v>844</v>
      </c>
      <c r="H696" s="156"/>
      <c r="I696" s="158"/>
      <c r="L696" s="154"/>
      <c r="M696" s="159"/>
      <c r="N696" s="160"/>
      <c r="O696" s="160"/>
      <c r="P696" s="160"/>
      <c r="Q696" s="160"/>
      <c r="R696" s="160"/>
      <c r="S696" s="160"/>
      <c r="T696" s="161"/>
      <c r="AT696" s="156" t="s">
        <v>147</v>
      </c>
      <c r="AU696" s="156" t="s">
        <v>156</v>
      </c>
      <c r="AV696" s="153" t="s">
        <v>14</v>
      </c>
      <c r="AW696" s="153" t="s">
        <v>34</v>
      </c>
      <c r="AX696" s="153" t="s">
        <v>72</v>
      </c>
      <c r="AY696" s="156" t="s">
        <v>138</v>
      </c>
    </row>
    <row r="697" spans="2:65" s="162" customFormat="1">
      <c r="B697" s="163"/>
      <c r="D697" s="155" t="s">
        <v>147</v>
      </c>
      <c r="E697" s="164"/>
      <c r="F697" s="165" t="s">
        <v>845</v>
      </c>
      <c r="H697" s="166">
        <v>144</v>
      </c>
      <c r="I697" s="167"/>
      <c r="L697" s="163"/>
      <c r="M697" s="168"/>
      <c r="N697" s="169"/>
      <c r="O697" s="169"/>
      <c r="P697" s="169"/>
      <c r="Q697" s="169"/>
      <c r="R697" s="169"/>
      <c r="S697" s="169"/>
      <c r="T697" s="170"/>
      <c r="AT697" s="164" t="s">
        <v>147</v>
      </c>
      <c r="AU697" s="164" t="s">
        <v>156</v>
      </c>
      <c r="AV697" s="162" t="s">
        <v>79</v>
      </c>
      <c r="AW697" s="162" t="s">
        <v>34</v>
      </c>
      <c r="AX697" s="162" t="s">
        <v>72</v>
      </c>
      <c r="AY697" s="164" t="s">
        <v>138</v>
      </c>
    </row>
    <row r="698" spans="2:65" s="162" customFormat="1">
      <c r="B698" s="163"/>
      <c r="D698" s="155" t="s">
        <v>147</v>
      </c>
      <c r="E698" s="164"/>
      <c r="F698" s="165" t="s">
        <v>846</v>
      </c>
      <c r="H698" s="166">
        <v>42.6</v>
      </c>
      <c r="I698" s="167"/>
      <c r="L698" s="163"/>
      <c r="M698" s="168"/>
      <c r="N698" s="169"/>
      <c r="O698" s="169"/>
      <c r="P698" s="169"/>
      <c r="Q698" s="169"/>
      <c r="R698" s="169"/>
      <c r="S698" s="169"/>
      <c r="T698" s="170"/>
      <c r="AT698" s="164" t="s">
        <v>147</v>
      </c>
      <c r="AU698" s="164" t="s">
        <v>156</v>
      </c>
      <c r="AV698" s="162" t="s">
        <v>79</v>
      </c>
      <c r="AW698" s="162" t="s">
        <v>34</v>
      </c>
      <c r="AX698" s="162" t="s">
        <v>72</v>
      </c>
      <c r="AY698" s="164" t="s">
        <v>138</v>
      </c>
    </row>
    <row r="699" spans="2:65" s="171" customFormat="1">
      <c r="B699" s="172"/>
      <c r="D699" s="155" t="s">
        <v>147</v>
      </c>
      <c r="E699" s="173"/>
      <c r="F699" s="174" t="s">
        <v>152</v>
      </c>
      <c r="H699" s="175">
        <v>186.6</v>
      </c>
      <c r="I699" s="176"/>
      <c r="L699" s="172"/>
      <c r="M699" s="177"/>
      <c r="N699" s="178"/>
      <c r="O699" s="178"/>
      <c r="P699" s="178"/>
      <c r="Q699" s="178"/>
      <c r="R699" s="178"/>
      <c r="S699" s="178"/>
      <c r="T699" s="179"/>
      <c r="AT699" s="173" t="s">
        <v>147</v>
      </c>
      <c r="AU699" s="173" t="s">
        <v>156</v>
      </c>
      <c r="AV699" s="171" t="s">
        <v>145</v>
      </c>
      <c r="AW699" s="171" t="s">
        <v>34</v>
      </c>
      <c r="AX699" s="171" t="s">
        <v>14</v>
      </c>
      <c r="AY699" s="173" t="s">
        <v>138</v>
      </c>
    </row>
    <row r="700" spans="2:65" s="16" customFormat="1" ht="24" customHeight="1">
      <c r="B700" s="139"/>
      <c r="C700" s="140" t="s">
        <v>847</v>
      </c>
      <c r="D700" s="140" t="s">
        <v>140</v>
      </c>
      <c r="E700" s="141" t="s">
        <v>848</v>
      </c>
      <c r="F700" s="142" t="s">
        <v>849</v>
      </c>
      <c r="G700" s="143" t="s">
        <v>159</v>
      </c>
      <c r="H700" s="144">
        <v>64.150000000000006</v>
      </c>
      <c r="I700" s="145">
        <v>250</v>
      </c>
      <c r="J700" s="146">
        <f>ROUND(I700*H700,2)</f>
        <v>16037.5</v>
      </c>
      <c r="K700" s="142"/>
      <c r="L700" s="17"/>
      <c r="M700" s="147"/>
      <c r="N700" s="148" t="s">
        <v>43</v>
      </c>
      <c r="O700" s="38"/>
      <c r="P700" s="149">
        <f>O700*H700</f>
        <v>0</v>
      </c>
      <c r="Q700" s="149">
        <v>0</v>
      </c>
      <c r="R700" s="149">
        <f>Q700*H700</f>
        <v>0</v>
      </c>
      <c r="S700" s="149">
        <v>0</v>
      </c>
      <c r="T700" s="150">
        <f>S700*H700</f>
        <v>0</v>
      </c>
      <c r="AR700" s="151" t="s">
        <v>232</v>
      </c>
      <c r="AT700" s="151" t="s">
        <v>140</v>
      </c>
      <c r="AU700" s="151" t="s">
        <v>156</v>
      </c>
      <c r="AY700" s="2" t="s">
        <v>138</v>
      </c>
      <c r="BE700" s="152">
        <f>IF(N700="základní",J700,0)</f>
        <v>16037.5</v>
      </c>
      <c r="BF700" s="152">
        <f>IF(N700="snížená",J700,0)</f>
        <v>0</v>
      </c>
      <c r="BG700" s="152">
        <f>IF(N700="zákl. přenesená",J700,0)</f>
        <v>0</v>
      </c>
      <c r="BH700" s="152">
        <f>IF(N700="sníž. přenesená",J700,0)</f>
        <v>0</v>
      </c>
      <c r="BI700" s="152">
        <f>IF(N700="nulová",J700,0)</f>
        <v>0</v>
      </c>
      <c r="BJ700" s="2" t="s">
        <v>14</v>
      </c>
      <c r="BK700" s="152">
        <f>ROUND(I700*H700,2)</f>
        <v>16037.5</v>
      </c>
      <c r="BL700" s="2" t="s">
        <v>232</v>
      </c>
      <c r="BM700" s="151" t="s">
        <v>850</v>
      </c>
    </row>
    <row r="701" spans="2:65" s="153" customFormat="1">
      <c r="B701" s="154"/>
      <c r="D701" s="155" t="s">
        <v>147</v>
      </c>
      <c r="E701" s="156"/>
      <c r="F701" s="157" t="s">
        <v>148</v>
      </c>
      <c r="H701" s="156"/>
      <c r="I701" s="158"/>
      <c r="L701" s="154"/>
      <c r="M701" s="159"/>
      <c r="N701" s="160"/>
      <c r="O701" s="160"/>
      <c r="P701" s="160"/>
      <c r="Q701" s="160"/>
      <c r="R701" s="160"/>
      <c r="S701" s="160"/>
      <c r="T701" s="161"/>
      <c r="AT701" s="156" t="s">
        <v>147</v>
      </c>
      <c r="AU701" s="156" t="s">
        <v>156</v>
      </c>
      <c r="AV701" s="153" t="s">
        <v>14</v>
      </c>
      <c r="AW701" s="153" t="s">
        <v>34</v>
      </c>
      <c r="AX701" s="153" t="s">
        <v>72</v>
      </c>
      <c r="AY701" s="156" t="s">
        <v>138</v>
      </c>
    </row>
    <row r="702" spans="2:65" s="162" customFormat="1">
      <c r="B702" s="163"/>
      <c r="D702" s="155" t="s">
        <v>147</v>
      </c>
      <c r="E702" s="164"/>
      <c r="F702" s="165" t="s">
        <v>331</v>
      </c>
      <c r="H702" s="166">
        <v>30.4</v>
      </c>
      <c r="I702" s="167"/>
      <c r="L702" s="163"/>
      <c r="M702" s="168"/>
      <c r="N702" s="169"/>
      <c r="O702" s="169"/>
      <c r="P702" s="169"/>
      <c r="Q702" s="169"/>
      <c r="R702" s="169"/>
      <c r="S702" s="169"/>
      <c r="T702" s="170"/>
      <c r="AT702" s="164" t="s">
        <v>147</v>
      </c>
      <c r="AU702" s="164" t="s">
        <v>156</v>
      </c>
      <c r="AV702" s="162" t="s">
        <v>79</v>
      </c>
      <c r="AW702" s="162" t="s">
        <v>34</v>
      </c>
      <c r="AX702" s="162" t="s">
        <v>72</v>
      </c>
      <c r="AY702" s="164" t="s">
        <v>138</v>
      </c>
    </row>
    <row r="703" spans="2:65" s="153" customFormat="1">
      <c r="B703" s="154"/>
      <c r="D703" s="155" t="s">
        <v>147</v>
      </c>
      <c r="E703" s="156"/>
      <c r="F703" s="157" t="s">
        <v>222</v>
      </c>
      <c r="H703" s="156"/>
      <c r="I703" s="158"/>
      <c r="L703" s="154"/>
      <c r="M703" s="159"/>
      <c r="N703" s="160"/>
      <c r="O703" s="160"/>
      <c r="P703" s="160"/>
      <c r="Q703" s="160"/>
      <c r="R703" s="160"/>
      <c r="S703" s="160"/>
      <c r="T703" s="161"/>
      <c r="AT703" s="156" t="s">
        <v>147</v>
      </c>
      <c r="AU703" s="156" t="s">
        <v>156</v>
      </c>
      <c r="AV703" s="153" t="s">
        <v>14</v>
      </c>
      <c r="AW703" s="153" t="s">
        <v>34</v>
      </c>
      <c r="AX703" s="153" t="s">
        <v>72</v>
      </c>
      <c r="AY703" s="156" t="s">
        <v>138</v>
      </c>
    </row>
    <row r="704" spans="2:65" s="162" customFormat="1">
      <c r="B704" s="163"/>
      <c r="D704" s="155" t="s">
        <v>147</v>
      </c>
      <c r="E704" s="164"/>
      <c r="F704" s="165" t="s">
        <v>851</v>
      </c>
      <c r="H704" s="166">
        <v>33.75</v>
      </c>
      <c r="I704" s="167"/>
      <c r="L704" s="163"/>
      <c r="M704" s="168"/>
      <c r="N704" s="169"/>
      <c r="O704" s="169"/>
      <c r="P704" s="169"/>
      <c r="Q704" s="169"/>
      <c r="R704" s="169"/>
      <c r="S704" s="169"/>
      <c r="T704" s="170"/>
      <c r="AT704" s="164" t="s">
        <v>147</v>
      </c>
      <c r="AU704" s="164" t="s">
        <v>156</v>
      </c>
      <c r="AV704" s="162" t="s">
        <v>79</v>
      </c>
      <c r="AW704" s="162" t="s">
        <v>34</v>
      </c>
      <c r="AX704" s="162" t="s">
        <v>72</v>
      </c>
      <c r="AY704" s="164" t="s">
        <v>138</v>
      </c>
    </row>
    <row r="705" spans="2:65" s="171" customFormat="1">
      <c r="B705" s="172"/>
      <c r="D705" s="155" t="s">
        <v>147</v>
      </c>
      <c r="E705" s="173"/>
      <c r="F705" s="174" t="s">
        <v>152</v>
      </c>
      <c r="H705" s="175">
        <v>64.150000000000006</v>
      </c>
      <c r="I705" s="176"/>
      <c r="L705" s="172"/>
      <c r="M705" s="177"/>
      <c r="N705" s="178"/>
      <c r="O705" s="178"/>
      <c r="P705" s="178"/>
      <c r="Q705" s="178"/>
      <c r="R705" s="178"/>
      <c r="S705" s="178"/>
      <c r="T705" s="179"/>
      <c r="AT705" s="173" t="s">
        <v>147</v>
      </c>
      <c r="AU705" s="173" t="s">
        <v>156</v>
      </c>
      <c r="AV705" s="171" t="s">
        <v>145</v>
      </c>
      <c r="AW705" s="171" t="s">
        <v>34</v>
      </c>
      <c r="AX705" s="171" t="s">
        <v>14</v>
      </c>
      <c r="AY705" s="173" t="s">
        <v>138</v>
      </c>
    </row>
    <row r="706" spans="2:65" s="125" customFormat="1" ht="20.85" customHeight="1">
      <c r="B706" s="126"/>
      <c r="D706" s="127" t="s">
        <v>71</v>
      </c>
      <c r="E706" s="137" t="s">
        <v>670</v>
      </c>
      <c r="F706" s="137" t="s">
        <v>852</v>
      </c>
      <c r="I706" s="129"/>
      <c r="J706" s="138">
        <f>BK706</f>
        <v>15900</v>
      </c>
      <c r="L706" s="126"/>
      <c r="M706" s="131"/>
      <c r="N706" s="132"/>
      <c r="O706" s="132"/>
      <c r="P706" s="133">
        <f>SUM(P707:P713)</f>
        <v>0</v>
      </c>
      <c r="Q706" s="132"/>
      <c r="R706" s="133">
        <f>SUM(R707:R713)</f>
        <v>0</v>
      </c>
      <c r="S706" s="132"/>
      <c r="T706" s="134">
        <f>SUM(T707:T713)</f>
        <v>0</v>
      </c>
      <c r="AR706" s="127" t="s">
        <v>14</v>
      </c>
      <c r="AT706" s="135" t="s">
        <v>71</v>
      </c>
      <c r="AU706" s="135" t="s">
        <v>79</v>
      </c>
      <c r="AY706" s="127" t="s">
        <v>138</v>
      </c>
      <c r="BK706" s="136">
        <f>SUM(BK707:BK713)</f>
        <v>15900</v>
      </c>
    </row>
    <row r="707" spans="2:65" s="16" customFormat="1" ht="24" customHeight="1">
      <c r="B707" s="139"/>
      <c r="C707" s="140" t="s">
        <v>853</v>
      </c>
      <c r="D707" s="140" t="s">
        <v>140</v>
      </c>
      <c r="E707" s="141" t="s">
        <v>854</v>
      </c>
      <c r="F707" s="142" t="s">
        <v>855</v>
      </c>
      <c r="G707" s="143" t="s">
        <v>159</v>
      </c>
      <c r="H707" s="144">
        <v>15</v>
      </c>
      <c r="I707" s="145">
        <v>225</v>
      </c>
      <c r="J707" s="146">
        <f>ROUND(I707*H707,2)</f>
        <v>3375</v>
      </c>
      <c r="K707" s="142"/>
      <c r="L707" s="17"/>
      <c r="M707" s="147"/>
      <c r="N707" s="148" t="s">
        <v>43</v>
      </c>
      <c r="O707" s="38"/>
      <c r="P707" s="149">
        <f>O707*H707</f>
        <v>0</v>
      </c>
      <c r="Q707" s="149">
        <v>0</v>
      </c>
      <c r="R707" s="149">
        <f>Q707*H707</f>
        <v>0</v>
      </c>
      <c r="S707" s="149">
        <v>0</v>
      </c>
      <c r="T707" s="150">
        <f>S707*H707</f>
        <v>0</v>
      </c>
      <c r="AR707" s="151" t="s">
        <v>145</v>
      </c>
      <c r="AT707" s="151" t="s">
        <v>140</v>
      </c>
      <c r="AU707" s="151" t="s">
        <v>156</v>
      </c>
      <c r="AY707" s="2" t="s">
        <v>138</v>
      </c>
      <c r="BE707" s="152">
        <f>IF(N707="základní",J707,0)</f>
        <v>3375</v>
      </c>
      <c r="BF707" s="152">
        <f>IF(N707="snížená",J707,0)</f>
        <v>0</v>
      </c>
      <c r="BG707" s="152">
        <f>IF(N707="zákl. přenesená",J707,0)</f>
        <v>0</v>
      </c>
      <c r="BH707" s="152">
        <f>IF(N707="sníž. přenesená",J707,0)</f>
        <v>0</v>
      </c>
      <c r="BI707" s="152">
        <f>IF(N707="nulová",J707,0)</f>
        <v>0</v>
      </c>
      <c r="BJ707" s="2" t="s">
        <v>14</v>
      </c>
      <c r="BK707" s="152">
        <f>ROUND(I707*H707,2)</f>
        <v>3375</v>
      </c>
      <c r="BL707" s="2" t="s">
        <v>145</v>
      </c>
      <c r="BM707" s="151" t="s">
        <v>856</v>
      </c>
    </row>
    <row r="708" spans="2:65" s="153" customFormat="1">
      <c r="B708" s="154"/>
      <c r="D708" s="155" t="s">
        <v>147</v>
      </c>
      <c r="E708" s="156"/>
      <c r="F708" s="157" t="s">
        <v>397</v>
      </c>
      <c r="H708" s="156"/>
      <c r="I708" s="158"/>
      <c r="L708" s="154"/>
      <c r="M708" s="159"/>
      <c r="N708" s="160"/>
      <c r="O708" s="160"/>
      <c r="P708" s="160"/>
      <c r="Q708" s="160"/>
      <c r="R708" s="160"/>
      <c r="S708" s="160"/>
      <c r="T708" s="161"/>
      <c r="AT708" s="156" t="s">
        <v>147</v>
      </c>
      <c r="AU708" s="156" t="s">
        <v>156</v>
      </c>
      <c r="AV708" s="153" t="s">
        <v>14</v>
      </c>
      <c r="AW708" s="153" t="s">
        <v>34</v>
      </c>
      <c r="AX708" s="153" t="s">
        <v>72</v>
      </c>
      <c r="AY708" s="156" t="s">
        <v>138</v>
      </c>
    </row>
    <row r="709" spans="2:65" s="162" customFormat="1">
      <c r="B709" s="163"/>
      <c r="D709" s="155" t="s">
        <v>147</v>
      </c>
      <c r="E709" s="164"/>
      <c r="F709" s="165" t="s">
        <v>857</v>
      </c>
      <c r="H709" s="166">
        <v>15</v>
      </c>
      <c r="I709" s="167"/>
      <c r="L709" s="163"/>
      <c r="M709" s="168"/>
      <c r="N709" s="169"/>
      <c r="O709" s="169"/>
      <c r="P709" s="169"/>
      <c r="Q709" s="169"/>
      <c r="R709" s="169"/>
      <c r="S709" s="169"/>
      <c r="T709" s="170"/>
      <c r="AT709" s="164" t="s">
        <v>147</v>
      </c>
      <c r="AU709" s="164" t="s">
        <v>156</v>
      </c>
      <c r="AV709" s="162" t="s">
        <v>79</v>
      </c>
      <c r="AW709" s="162" t="s">
        <v>34</v>
      </c>
      <c r="AX709" s="162" t="s">
        <v>14</v>
      </c>
      <c r="AY709" s="164" t="s">
        <v>138</v>
      </c>
    </row>
    <row r="710" spans="2:65" s="16" customFormat="1" ht="16.5" customHeight="1">
      <c r="B710" s="139"/>
      <c r="C710" s="140" t="s">
        <v>858</v>
      </c>
      <c r="D710" s="140" t="s">
        <v>140</v>
      </c>
      <c r="E710" s="141" t="s">
        <v>859</v>
      </c>
      <c r="F710" s="142" t="s">
        <v>860</v>
      </c>
      <c r="G710" s="143" t="s">
        <v>229</v>
      </c>
      <c r="H710" s="144">
        <v>15</v>
      </c>
      <c r="I710" s="145">
        <v>315</v>
      </c>
      <c r="J710" s="146">
        <f>ROUND(I710*H710,2)</f>
        <v>4725</v>
      </c>
      <c r="K710" s="142"/>
      <c r="L710" s="17"/>
      <c r="M710" s="147"/>
      <c r="N710" s="148" t="s">
        <v>43</v>
      </c>
      <c r="O710" s="38"/>
      <c r="P710" s="149">
        <f>O710*H710</f>
        <v>0</v>
      </c>
      <c r="Q710" s="149">
        <v>0</v>
      </c>
      <c r="R710" s="149">
        <f>Q710*H710</f>
        <v>0</v>
      </c>
      <c r="S710" s="149">
        <v>0</v>
      </c>
      <c r="T710" s="150">
        <f>S710*H710</f>
        <v>0</v>
      </c>
      <c r="AR710" s="151" t="s">
        <v>145</v>
      </c>
      <c r="AT710" s="151" t="s">
        <v>140</v>
      </c>
      <c r="AU710" s="151" t="s">
        <v>156</v>
      </c>
      <c r="AY710" s="2" t="s">
        <v>138</v>
      </c>
      <c r="BE710" s="152">
        <f>IF(N710="základní",J710,0)</f>
        <v>4725</v>
      </c>
      <c r="BF710" s="152">
        <f>IF(N710="snížená",J710,0)</f>
        <v>0</v>
      </c>
      <c r="BG710" s="152">
        <f>IF(N710="zákl. přenesená",J710,0)</f>
        <v>0</v>
      </c>
      <c r="BH710" s="152">
        <f>IF(N710="sníž. přenesená",J710,0)</f>
        <v>0</v>
      </c>
      <c r="BI710" s="152">
        <f>IF(N710="nulová",J710,0)</f>
        <v>0</v>
      </c>
      <c r="BJ710" s="2" t="s">
        <v>14</v>
      </c>
      <c r="BK710" s="152">
        <f>ROUND(I710*H710,2)</f>
        <v>4725</v>
      </c>
      <c r="BL710" s="2" t="s">
        <v>145</v>
      </c>
      <c r="BM710" s="151" t="s">
        <v>861</v>
      </c>
    </row>
    <row r="711" spans="2:65" s="153" customFormat="1">
      <c r="B711" s="154"/>
      <c r="D711" s="155" t="s">
        <v>147</v>
      </c>
      <c r="E711" s="156"/>
      <c r="F711" s="157" t="s">
        <v>432</v>
      </c>
      <c r="H711" s="156"/>
      <c r="I711" s="158"/>
      <c r="L711" s="154"/>
      <c r="M711" s="159"/>
      <c r="N711" s="160"/>
      <c r="O711" s="160"/>
      <c r="P711" s="160"/>
      <c r="Q711" s="160"/>
      <c r="R711" s="160"/>
      <c r="S711" s="160"/>
      <c r="T711" s="161"/>
      <c r="AT711" s="156" t="s">
        <v>147</v>
      </c>
      <c r="AU711" s="156" t="s">
        <v>156</v>
      </c>
      <c r="AV711" s="153" t="s">
        <v>14</v>
      </c>
      <c r="AW711" s="153" t="s">
        <v>34</v>
      </c>
      <c r="AX711" s="153" t="s">
        <v>72</v>
      </c>
      <c r="AY711" s="156" t="s">
        <v>138</v>
      </c>
    </row>
    <row r="712" spans="2:65" s="162" customFormat="1">
      <c r="B712" s="163"/>
      <c r="D712" s="155" t="s">
        <v>147</v>
      </c>
      <c r="E712" s="164"/>
      <c r="F712" s="165" t="s">
        <v>857</v>
      </c>
      <c r="H712" s="166">
        <v>15</v>
      </c>
      <c r="I712" s="167"/>
      <c r="L712" s="163"/>
      <c r="M712" s="168"/>
      <c r="N712" s="169"/>
      <c r="O712" s="169"/>
      <c r="P712" s="169"/>
      <c r="Q712" s="169"/>
      <c r="R712" s="169"/>
      <c r="S712" s="169"/>
      <c r="T712" s="170"/>
      <c r="AT712" s="164" t="s">
        <v>147</v>
      </c>
      <c r="AU712" s="164" t="s">
        <v>156</v>
      </c>
      <c r="AV712" s="162" t="s">
        <v>79</v>
      </c>
      <c r="AW712" s="162" t="s">
        <v>34</v>
      </c>
      <c r="AX712" s="162" t="s">
        <v>14</v>
      </c>
      <c r="AY712" s="164" t="s">
        <v>138</v>
      </c>
    </row>
    <row r="713" spans="2:65" s="16" customFormat="1" ht="36" customHeight="1">
      <c r="B713" s="139"/>
      <c r="C713" s="140" t="s">
        <v>862</v>
      </c>
      <c r="D713" s="140" t="s">
        <v>140</v>
      </c>
      <c r="E713" s="141" t="s">
        <v>863</v>
      </c>
      <c r="F713" s="142" t="s">
        <v>864</v>
      </c>
      <c r="G713" s="143" t="s">
        <v>323</v>
      </c>
      <c r="H713" s="144">
        <v>12</v>
      </c>
      <c r="I713" s="145">
        <v>650</v>
      </c>
      <c r="J713" s="146">
        <f>ROUND(I713*H713,2)</f>
        <v>7800</v>
      </c>
      <c r="K713" s="142"/>
      <c r="L713" s="17"/>
      <c r="M713" s="147"/>
      <c r="N713" s="148" t="s">
        <v>43</v>
      </c>
      <c r="O713" s="38"/>
      <c r="P713" s="149">
        <f>O713*H713</f>
        <v>0</v>
      </c>
      <c r="Q713" s="149">
        <v>0</v>
      </c>
      <c r="R713" s="149">
        <f>Q713*H713</f>
        <v>0</v>
      </c>
      <c r="S713" s="149">
        <v>0</v>
      </c>
      <c r="T713" s="150">
        <f>S713*H713</f>
        <v>0</v>
      </c>
      <c r="AR713" s="151" t="s">
        <v>145</v>
      </c>
      <c r="AT713" s="151" t="s">
        <v>140</v>
      </c>
      <c r="AU713" s="151" t="s">
        <v>156</v>
      </c>
      <c r="AY713" s="2" t="s">
        <v>138</v>
      </c>
      <c r="BE713" s="152">
        <f>IF(N713="základní",J713,0)</f>
        <v>7800</v>
      </c>
      <c r="BF713" s="152">
        <f>IF(N713="snížená",J713,0)</f>
        <v>0</v>
      </c>
      <c r="BG713" s="152">
        <f>IF(N713="zákl. přenesená",J713,0)</f>
        <v>0</v>
      </c>
      <c r="BH713" s="152">
        <f>IF(N713="sníž. přenesená",J713,0)</f>
        <v>0</v>
      </c>
      <c r="BI713" s="152">
        <f>IF(N713="nulová",J713,0)</f>
        <v>0</v>
      </c>
      <c r="BJ713" s="2" t="s">
        <v>14</v>
      </c>
      <c r="BK713" s="152">
        <f>ROUND(I713*H713,2)</f>
        <v>7800</v>
      </c>
      <c r="BL713" s="2" t="s">
        <v>145</v>
      </c>
      <c r="BM713" s="151" t="s">
        <v>865</v>
      </c>
    </row>
    <row r="714" spans="2:65" s="125" customFormat="1" ht="22.9" customHeight="1">
      <c r="B714" s="126"/>
      <c r="D714" s="127" t="s">
        <v>71</v>
      </c>
      <c r="E714" s="137" t="s">
        <v>866</v>
      </c>
      <c r="F714" s="137" t="s">
        <v>867</v>
      </c>
      <c r="I714" s="129"/>
      <c r="J714" s="138">
        <f>BK714</f>
        <v>15634.859999999999</v>
      </c>
      <c r="L714" s="126"/>
      <c r="M714" s="131"/>
      <c r="N714" s="132"/>
      <c r="O714" s="132"/>
      <c r="P714" s="133">
        <f>SUM(P715:P720)</f>
        <v>0</v>
      </c>
      <c r="Q714" s="132"/>
      <c r="R714" s="133">
        <f>SUM(R715:R720)</f>
        <v>0</v>
      </c>
      <c r="S714" s="132"/>
      <c r="T714" s="134">
        <f>SUM(T715:T720)</f>
        <v>0</v>
      </c>
      <c r="AR714" s="127" t="s">
        <v>14</v>
      </c>
      <c r="AT714" s="135" t="s">
        <v>71</v>
      </c>
      <c r="AU714" s="135" t="s">
        <v>14</v>
      </c>
      <c r="AY714" s="127" t="s">
        <v>138</v>
      </c>
      <c r="BK714" s="136">
        <f>SUM(BK715:BK720)</f>
        <v>15634.859999999999</v>
      </c>
    </row>
    <row r="715" spans="2:65" s="16" customFormat="1" ht="36" customHeight="1">
      <c r="B715" s="139"/>
      <c r="C715" s="140" t="s">
        <v>868</v>
      </c>
      <c r="D715" s="140" t="s">
        <v>140</v>
      </c>
      <c r="E715" s="141" t="s">
        <v>869</v>
      </c>
      <c r="F715" s="142" t="s">
        <v>870</v>
      </c>
      <c r="G715" s="143" t="s">
        <v>209</v>
      </c>
      <c r="H715" s="144">
        <v>34.295999999999999</v>
      </c>
      <c r="I715" s="145">
        <v>32</v>
      </c>
      <c r="J715" s="146">
        <f>ROUND(I715*H715,2)</f>
        <v>1097.47</v>
      </c>
      <c r="K715" s="142" t="s">
        <v>144</v>
      </c>
      <c r="L715" s="17"/>
      <c r="M715" s="147"/>
      <c r="N715" s="148" t="s">
        <v>43</v>
      </c>
      <c r="O715" s="38"/>
      <c r="P715" s="149">
        <f>O715*H715</f>
        <v>0</v>
      </c>
      <c r="Q715" s="149">
        <v>0</v>
      </c>
      <c r="R715" s="149">
        <f>Q715*H715</f>
        <v>0</v>
      </c>
      <c r="S715" s="149">
        <v>0</v>
      </c>
      <c r="T715" s="150">
        <f>S715*H715</f>
        <v>0</v>
      </c>
      <c r="AR715" s="151" t="s">
        <v>145</v>
      </c>
      <c r="AT715" s="151" t="s">
        <v>140</v>
      </c>
      <c r="AU715" s="151" t="s">
        <v>79</v>
      </c>
      <c r="AY715" s="2" t="s">
        <v>138</v>
      </c>
      <c r="BE715" s="152">
        <f>IF(N715="základní",J715,0)</f>
        <v>1097.47</v>
      </c>
      <c r="BF715" s="152">
        <f>IF(N715="snížená",J715,0)</f>
        <v>0</v>
      </c>
      <c r="BG715" s="152">
        <f>IF(N715="zákl. přenesená",J715,0)</f>
        <v>0</v>
      </c>
      <c r="BH715" s="152">
        <f>IF(N715="sníž. přenesená",J715,0)</f>
        <v>0</v>
      </c>
      <c r="BI715" s="152">
        <f>IF(N715="nulová",J715,0)</f>
        <v>0</v>
      </c>
      <c r="BJ715" s="2" t="s">
        <v>14</v>
      </c>
      <c r="BK715" s="152">
        <f>ROUND(I715*H715,2)</f>
        <v>1097.47</v>
      </c>
      <c r="BL715" s="2" t="s">
        <v>145</v>
      </c>
      <c r="BM715" s="151" t="s">
        <v>871</v>
      </c>
    </row>
    <row r="716" spans="2:65" s="16" customFormat="1" ht="24" customHeight="1">
      <c r="B716" s="139"/>
      <c r="C716" s="140" t="s">
        <v>872</v>
      </c>
      <c r="D716" s="140" t="s">
        <v>140</v>
      </c>
      <c r="E716" s="141" t="s">
        <v>873</v>
      </c>
      <c r="F716" s="142" t="s">
        <v>874</v>
      </c>
      <c r="G716" s="143" t="s">
        <v>209</v>
      </c>
      <c r="H716" s="144">
        <v>34.295999999999999</v>
      </c>
      <c r="I716" s="145">
        <v>12</v>
      </c>
      <c r="J716" s="146">
        <f>ROUND(I716*H716,2)</f>
        <v>411.55</v>
      </c>
      <c r="K716" s="142" t="s">
        <v>144</v>
      </c>
      <c r="L716" s="17"/>
      <c r="M716" s="147"/>
      <c r="N716" s="148" t="s">
        <v>43</v>
      </c>
      <c r="O716" s="38"/>
      <c r="P716" s="149">
        <f>O716*H716</f>
        <v>0</v>
      </c>
      <c r="Q716" s="149">
        <v>0</v>
      </c>
      <c r="R716" s="149">
        <f>Q716*H716</f>
        <v>0</v>
      </c>
      <c r="S716" s="149">
        <v>0</v>
      </c>
      <c r="T716" s="150">
        <f>S716*H716</f>
        <v>0</v>
      </c>
      <c r="AR716" s="151" t="s">
        <v>145</v>
      </c>
      <c r="AT716" s="151" t="s">
        <v>140</v>
      </c>
      <c r="AU716" s="151" t="s">
        <v>79</v>
      </c>
      <c r="AY716" s="2" t="s">
        <v>138</v>
      </c>
      <c r="BE716" s="152">
        <f>IF(N716="základní",J716,0)</f>
        <v>411.55</v>
      </c>
      <c r="BF716" s="152">
        <f>IF(N716="snížená",J716,0)</f>
        <v>0</v>
      </c>
      <c r="BG716" s="152">
        <f>IF(N716="zákl. přenesená",J716,0)</f>
        <v>0</v>
      </c>
      <c r="BH716" s="152">
        <f>IF(N716="sníž. přenesená",J716,0)</f>
        <v>0</v>
      </c>
      <c r="BI716" s="152">
        <f>IF(N716="nulová",J716,0)</f>
        <v>0</v>
      </c>
      <c r="BJ716" s="2" t="s">
        <v>14</v>
      </c>
      <c r="BK716" s="152">
        <f>ROUND(I716*H716,2)</f>
        <v>411.55</v>
      </c>
      <c r="BL716" s="2" t="s">
        <v>145</v>
      </c>
      <c r="BM716" s="151" t="s">
        <v>875</v>
      </c>
    </row>
    <row r="717" spans="2:65" s="16" customFormat="1" ht="36" customHeight="1">
      <c r="B717" s="139"/>
      <c r="C717" s="140" t="s">
        <v>876</v>
      </c>
      <c r="D717" s="140" t="s">
        <v>140</v>
      </c>
      <c r="E717" s="141" t="s">
        <v>877</v>
      </c>
      <c r="F717" s="142" t="s">
        <v>878</v>
      </c>
      <c r="G717" s="143" t="s">
        <v>209</v>
      </c>
      <c r="H717" s="144">
        <v>34.295999999999999</v>
      </c>
      <c r="I717" s="145">
        <v>12</v>
      </c>
      <c r="J717" s="146">
        <f>ROUND(I717*H717,2)</f>
        <v>411.55</v>
      </c>
      <c r="K717" s="142" t="s">
        <v>144</v>
      </c>
      <c r="L717" s="17"/>
      <c r="M717" s="147"/>
      <c r="N717" s="148" t="s">
        <v>43</v>
      </c>
      <c r="O717" s="38"/>
      <c r="P717" s="149">
        <f>O717*H717</f>
        <v>0</v>
      </c>
      <c r="Q717" s="149">
        <v>0</v>
      </c>
      <c r="R717" s="149">
        <f>Q717*H717</f>
        <v>0</v>
      </c>
      <c r="S717" s="149">
        <v>0</v>
      </c>
      <c r="T717" s="150">
        <f>S717*H717</f>
        <v>0</v>
      </c>
      <c r="AR717" s="151" t="s">
        <v>145</v>
      </c>
      <c r="AT717" s="151" t="s">
        <v>140</v>
      </c>
      <c r="AU717" s="151" t="s">
        <v>79</v>
      </c>
      <c r="AY717" s="2" t="s">
        <v>138</v>
      </c>
      <c r="BE717" s="152">
        <f>IF(N717="základní",J717,0)</f>
        <v>411.55</v>
      </c>
      <c r="BF717" s="152">
        <f>IF(N717="snížená",J717,0)</f>
        <v>0</v>
      </c>
      <c r="BG717" s="152">
        <f>IF(N717="zákl. přenesená",J717,0)</f>
        <v>0</v>
      </c>
      <c r="BH717" s="152">
        <f>IF(N717="sníž. přenesená",J717,0)</f>
        <v>0</v>
      </c>
      <c r="BI717" s="152">
        <f>IF(N717="nulová",J717,0)</f>
        <v>0</v>
      </c>
      <c r="BJ717" s="2" t="s">
        <v>14</v>
      </c>
      <c r="BK717" s="152">
        <f>ROUND(I717*H717,2)</f>
        <v>411.55</v>
      </c>
      <c r="BL717" s="2" t="s">
        <v>145</v>
      </c>
      <c r="BM717" s="151" t="s">
        <v>879</v>
      </c>
    </row>
    <row r="718" spans="2:65" s="16" customFormat="1" ht="36" customHeight="1">
      <c r="B718" s="139"/>
      <c r="C718" s="140" t="s">
        <v>880</v>
      </c>
      <c r="D718" s="140" t="s">
        <v>140</v>
      </c>
      <c r="E718" s="141" t="s">
        <v>881</v>
      </c>
      <c r="F718" s="142" t="s">
        <v>882</v>
      </c>
      <c r="G718" s="143" t="s">
        <v>209</v>
      </c>
      <c r="H718" s="144">
        <v>1028.8800000000001</v>
      </c>
      <c r="I718" s="145">
        <v>12</v>
      </c>
      <c r="J718" s="146">
        <f>ROUND(I718*H718,2)</f>
        <v>12346.56</v>
      </c>
      <c r="K718" s="142" t="s">
        <v>144</v>
      </c>
      <c r="L718" s="17"/>
      <c r="M718" s="147"/>
      <c r="N718" s="148" t="s">
        <v>43</v>
      </c>
      <c r="O718" s="38"/>
      <c r="P718" s="149">
        <f>O718*H718</f>
        <v>0</v>
      </c>
      <c r="Q718" s="149">
        <v>0</v>
      </c>
      <c r="R718" s="149">
        <f>Q718*H718</f>
        <v>0</v>
      </c>
      <c r="S718" s="149">
        <v>0</v>
      </c>
      <c r="T718" s="150">
        <f>S718*H718</f>
        <v>0</v>
      </c>
      <c r="AR718" s="151" t="s">
        <v>145</v>
      </c>
      <c r="AT718" s="151" t="s">
        <v>140</v>
      </c>
      <c r="AU718" s="151" t="s">
        <v>79</v>
      </c>
      <c r="AY718" s="2" t="s">
        <v>138</v>
      </c>
      <c r="BE718" s="152">
        <f>IF(N718="základní",J718,0)</f>
        <v>12346.56</v>
      </c>
      <c r="BF718" s="152">
        <f>IF(N718="snížená",J718,0)</f>
        <v>0</v>
      </c>
      <c r="BG718" s="152">
        <f>IF(N718="zákl. přenesená",J718,0)</f>
        <v>0</v>
      </c>
      <c r="BH718" s="152">
        <f>IF(N718="sníž. přenesená",J718,0)</f>
        <v>0</v>
      </c>
      <c r="BI718" s="152">
        <f>IF(N718="nulová",J718,0)</f>
        <v>0</v>
      </c>
      <c r="BJ718" s="2" t="s">
        <v>14</v>
      </c>
      <c r="BK718" s="152">
        <f>ROUND(I718*H718,2)</f>
        <v>12346.56</v>
      </c>
      <c r="BL718" s="2" t="s">
        <v>145</v>
      </c>
      <c r="BM718" s="151" t="s">
        <v>883</v>
      </c>
    </row>
    <row r="719" spans="2:65" s="162" customFormat="1">
      <c r="B719" s="163"/>
      <c r="D719" s="155" t="s">
        <v>147</v>
      </c>
      <c r="F719" s="165" t="s">
        <v>884</v>
      </c>
      <c r="H719" s="166">
        <v>1028.8800000000001</v>
      </c>
      <c r="I719" s="167"/>
      <c r="L719" s="163"/>
      <c r="M719" s="168"/>
      <c r="N719" s="169"/>
      <c r="O719" s="169"/>
      <c r="P719" s="169"/>
      <c r="Q719" s="169"/>
      <c r="R719" s="169"/>
      <c r="S719" s="169"/>
      <c r="T719" s="170"/>
      <c r="AT719" s="164" t="s">
        <v>147</v>
      </c>
      <c r="AU719" s="164" t="s">
        <v>79</v>
      </c>
      <c r="AV719" s="162" t="s">
        <v>79</v>
      </c>
      <c r="AW719" s="162" t="s">
        <v>3</v>
      </c>
      <c r="AX719" s="162" t="s">
        <v>14</v>
      </c>
      <c r="AY719" s="164" t="s">
        <v>138</v>
      </c>
    </row>
    <row r="720" spans="2:65" s="16" customFormat="1" ht="36" customHeight="1">
      <c r="B720" s="139"/>
      <c r="C720" s="140" t="s">
        <v>885</v>
      </c>
      <c r="D720" s="140" t="s">
        <v>140</v>
      </c>
      <c r="E720" s="141" t="s">
        <v>886</v>
      </c>
      <c r="F720" s="142" t="s">
        <v>887</v>
      </c>
      <c r="G720" s="143" t="s">
        <v>209</v>
      </c>
      <c r="H720" s="144">
        <v>39.078000000000003</v>
      </c>
      <c r="I720" s="145">
        <v>35</v>
      </c>
      <c r="J720" s="146">
        <f>ROUND(I720*H720,2)</f>
        <v>1367.73</v>
      </c>
      <c r="K720" s="142" t="s">
        <v>144</v>
      </c>
      <c r="L720" s="17"/>
      <c r="M720" s="147"/>
      <c r="N720" s="148" t="s">
        <v>43</v>
      </c>
      <c r="O720" s="38"/>
      <c r="P720" s="149">
        <f>O720*H720</f>
        <v>0</v>
      </c>
      <c r="Q720" s="149">
        <v>0</v>
      </c>
      <c r="R720" s="149">
        <f>Q720*H720</f>
        <v>0</v>
      </c>
      <c r="S720" s="149">
        <v>0</v>
      </c>
      <c r="T720" s="150">
        <f>S720*H720</f>
        <v>0</v>
      </c>
      <c r="AR720" s="151" t="s">
        <v>145</v>
      </c>
      <c r="AT720" s="151" t="s">
        <v>140</v>
      </c>
      <c r="AU720" s="151" t="s">
        <v>79</v>
      </c>
      <c r="AY720" s="2" t="s">
        <v>138</v>
      </c>
      <c r="BE720" s="152">
        <f>IF(N720="základní",J720,0)</f>
        <v>1367.73</v>
      </c>
      <c r="BF720" s="152">
        <f>IF(N720="snížená",J720,0)</f>
        <v>0</v>
      </c>
      <c r="BG720" s="152">
        <f>IF(N720="zákl. přenesená",J720,0)</f>
        <v>0</v>
      </c>
      <c r="BH720" s="152">
        <f>IF(N720="sníž. přenesená",J720,0)</f>
        <v>0</v>
      </c>
      <c r="BI720" s="152">
        <f>IF(N720="nulová",J720,0)</f>
        <v>0</v>
      </c>
      <c r="BJ720" s="2" t="s">
        <v>14</v>
      </c>
      <c r="BK720" s="152">
        <f>ROUND(I720*H720,2)</f>
        <v>1367.73</v>
      </c>
      <c r="BL720" s="2" t="s">
        <v>145</v>
      </c>
      <c r="BM720" s="151" t="s">
        <v>888</v>
      </c>
    </row>
    <row r="721" spans="2:65" s="125" customFormat="1" ht="22.9" customHeight="1">
      <c r="B721" s="126"/>
      <c r="D721" s="127" t="s">
        <v>71</v>
      </c>
      <c r="E721" s="137" t="s">
        <v>889</v>
      </c>
      <c r="F721" s="137" t="s">
        <v>890</v>
      </c>
      <c r="I721" s="129"/>
      <c r="J721" s="138">
        <f>BK721</f>
        <v>13762.95</v>
      </c>
      <c r="L721" s="126"/>
      <c r="M721" s="131"/>
      <c r="N721" s="132"/>
      <c r="O721" s="132"/>
      <c r="P721" s="133">
        <f>P722</f>
        <v>0</v>
      </c>
      <c r="Q721" s="132"/>
      <c r="R721" s="133">
        <f>R722</f>
        <v>0</v>
      </c>
      <c r="S721" s="132"/>
      <c r="T721" s="134">
        <f>T722</f>
        <v>0</v>
      </c>
      <c r="AR721" s="127" t="s">
        <v>14</v>
      </c>
      <c r="AT721" s="135" t="s">
        <v>71</v>
      </c>
      <c r="AU721" s="135" t="s">
        <v>14</v>
      </c>
      <c r="AY721" s="127" t="s">
        <v>138</v>
      </c>
      <c r="BK721" s="136">
        <f>BK722</f>
        <v>13762.95</v>
      </c>
    </row>
    <row r="722" spans="2:65" s="16" customFormat="1" ht="48" customHeight="1">
      <c r="B722" s="139"/>
      <c r="C722" s="140" t="s">
        <v>891</v>
      </c>
      <c r="D722" s="140" t="s">
        <v>140</v>
      </c>
      <c r="E722" s="141" t="s">
        <v>892</v>
      </c>
      <c r="F722" s="142" t="s">
        <v>893</v>
      </c>
      <c r="G722" s="143" t="s">
        <v>209</v>
      </c>
      <c r="H722" s="144">
        <v>161.917</v>
      </c>
      <c r="I722" s="145">
        <v>85</v>
      </c>
      <c r="J722" s="146">
        <f>ROUND(I722*H722,2)</f>
        <v>13762.95</v>
      </c>
      <c r="K722" s="142" t="s">
        <v>144</v>
      </c>
      <c r="L722" s="17"/>
      <c r="M722" s="147"/>
      <c r="N722" s="148" t="s">
        <v>43</v>
      </c>
      <c r="O722" s="38"/>
      <c r="P722" s="149">
        <f>O722*H722</f>
        <v>0</v>
      </c>
      <c r="Q722" s="149">
        <v>0</v>
      </c>
      <c r="R722" s="149">
        <f>Q722*H722</f>
        <v>0</v>
      </c>
      <c r="S722" s="149">
        <v>0</v>
      </c>
      <c r="T722" s="150">
        <f>S722*H722</f>
        <v>0</v>
      </c>
      <c r="AR722" s="151" t="s">
        <v>145</v>
      </c>
      <c r="AT722" s="151" t="s">
        <v>140</v>
      </c>
      <c r="AU722" s="151" t="s">
        <v>79</v>
      </c>
      <c r="AY722" s="2" t="s">
        <v>138</v>
      </c>
      <c r="BE722" s="152">
        <f>IF(N722="základní",J722,0)</f>
        <v>13762.95</v>
      </c>
      <c r="BF722" s="152">
        <f>IF(N722="snížená",J722,0)</f>
        <v>0</v>
      </c>
      <c r="BG722" s="152">
        <f>IF(N722="zákl. přenesená",J722,0)</f>
        <v>0</v>
      </c>
      <c r="BH722" s="152">
        <f>IF(N722="sníž. přenesená",J722,0)</f>
        <v>0</v>
      </c>
      <c r="BI722" s="152">
        <f>IF(N722="nulová",J722,0)</f>
        <v>0</v>
      </c>
      <c r="BJ722" s="2" t="s">
        <v>14</v>
      </c>
      <c r="BK722" s="152">
        <f>ROUND(I722*H722,2)</f>
        <v>13762.95</v>
      </c>
      <c r="BL722" s="2" t="s">
        <v>145</v>
      </c>
      <c r="BM722" s="151" t="s">
        <v>894</v>
      </c>
    </row>
    <row r="723" spans="2:65" s="125" customFormat="1" ht="25.9" customHeight="1">
      <c r="B723" s="126"/>
      <c r="D723" s="127" t="s">
        <v>71</v>
      </c>
      <c r="E723" s="128" t="s">
        <v>895</v>
      </c>
      <c r="F723" s="128" t="s">
        <v>896</v>
      </c>
      <c r="I723" s="129"/>
      <c r="J723" s="130">
        <f>BK723</f>
        <v>848920.2</v>
      </c>
      <c r="L723" s="126"/>
      <c r="M723" s="131"/>
      <c r="N723" s="132"/>
      <c r="O723" s="132"/>
      <c r="P723" s="133">
        <f>P724+P759+P776+P829+P846+P852+P860+P867</f>
        <v>0</v>
      </c>
      <c r="Q723" s="132"/>
      <c r="R723" s="133">
        <f>R724+R759+R776+R829+R846+R852+R860+R867</f>
        <v>0.94291825600000012</v>
      </c>
      <c r="S723" s="132"/>
      <c r="T723" s="134">
        <f>T724+T759+T776+T829+T846+T852+T860+T867</f>
        <v>2.3150399999999998</v>
      </c>
      <c r="AR723" s="127" t="s">
        <v>79</v>
      </c>
      <c r="AT723" s="135" t="s">
        <v>71</v>
      </c>
      <c r="AU723" s="135" t="s">
        <v>72</v>
      </c>
      <c r="AY723" s="127" t="s">
        <v>138</v>
      </c>
      <c r="BK723" s="136">
        <f>BK724+BK759+BK776+BK829+BK846+BK852+BK860+BK867</f>
        <v>848920.2</v>
      </c>
    </row>
    <row r="724" spans="2:65" s="125" customFormat="1" ht="22.9" customHeight="1">
      <c r="B724" s="126"/>
      <c r="D724" s="127" t="s">
        <v>71</v>
      </c>
      <c r="E724" s="137" t="s">
        <v>897</v>
      </c>
      <c r="F724" s="137" t="s">
        <v>898</v>
      </c>
      <c r="I724" s="129"/>
      <c r="J724" s="138">
        <f>BK724</f>
        <v>121858.5</v>
      </c>
      <c r="L724" s="126"/>
      <c r="M724" s="131"/>
      <c r="N724" s="132"/>
      <c r="O724" s="132"/>
      <c r="P724" s="133">
        <f>SUM(P725:P758)</f>
        <v>0</v>
      </c>
      <c r="Q724" s="132"/>
      <c r="R724" s="133">
        <f>SUM(R725:R758)</f>
        <v>0</v>
      </c>
      <c r="S724" s="132"/>
      <c r="T724" s="134">
        <f>SUM(T725:T758)</f>
        <v>0</v>
      </c>
      <c r="AR724" s="127" t="s">
        <v>79</v>
      </c>
      <c r="AT724" s="135" t="s">
        <v>71</v>
      </c>
      <c r="AU724" s="135" t="s">
        <v>14</v>
      </c>
      <c r="AY724" s="127" t="s">
        <v>138</v>
      </c>
      <c r="BK724" s="136">
        <f>SUM(BK725:BK758)</f>
        <v>121858.5</v>
      </c>
    </row>
    <row r="725" spans="2:65" s="16" customFormat="1" ht="16.5" customHeight="1">
      <c r="B725" s="139"/>
      <c r="C725" s="140" t="s">
        <v>899</v>
      </c>
      <c r="D725" s="140" t="s">
        <v>140</v>
      </c>
      <c r="E725" s="141" t="s">
        <v>900</v>
      </c>
      <c r="F725" s="142" t="s">
        <v>901</v>
      </c>
      <c r="G725" s="143" t="s">
        <v>159</v>
      </c>
      <c r="H725" s="144">
        <v>64.150000000000006</v>
      </c>
      <c r="I725" s="145">
        <v>180</v>
      </c>
      <c r="J725" s="146">
        <f>ROUND(I725*H725,2)</f>
        <v>11547</v>
      </c>
      <c r="K725" s="142"/>
      <c r="L725" s="17"/>
      <c r="M725" s="147"/>
      <c r="N725" s="148" t="s">
        <v>43</v>
      </c>
      <c r="O725" s="38"/>
      <c r="P725" s="149">
        <f>O725*H725</f>
        <v>0</v>
      </c>
      <c r="Q725" s="149">
        <v>0</v>
      </c>
      <c r="R725" s="149">
        <f>Q725*H725</f>
        <v>0</v>
      </c>
      <c r="S725" s="149">
        <v>0</v>
      </c>
      <c r="T725" s="150">
        <f>S725*H725</f>
        <v>0</v>
      </c>
      <c r="AR725" s="151" t="s">
        <v>232</v>
      </c>
      <c r="AT725" s="151" t="s">
        <v>140</v>
      </c>
      <c r="AU725" s="151" t="s">
        <v>79</v>
      </c>
      <c r="AY725" s="2" t="s">
        <v>138</v>
      </c>
      <c r="BE725" s="152">
        <f>IF(N725="základní",J725,0)</f>
        <v>11547</v>
      </c>
      <c r="BF725" s="152">
        <f>IF(N725="snížená",J725,0)</f>
        <v>0</v>
      </c>
      <c r="BG725" s="152">
        <f>IF(N725="zákl. přenesená",J725,0)</f>
        <v>0</v>
      </c>
      <c r="BH725" s="152">
        <f>IF(N725="sníž. přenesená",J725,0)</f>
        <v>0</v>
      </c>
      <c r="BI725" s="152">
        <f>IF(N725="nulová",J725,0)</f>
        <v>0</v>
      </c>
      <c r="BJ725" s="2" t="s">
        <v>14</v>
      </c>
      <c r="BK725" s="152">
        <f>ROUND(I725*H725,2)</f>
        <v>11547</v>
      </c>
      <c r="BL725" s="2" t="s">
        <v>232</v>
      </c>
      <c r="BM725" s="151" t="s">
        <v>902</v>
      </c>
    </row>
    <row r="726" spans="2:65" s="153" customFormat="1">
      <c r="B726" s="154"/>
      <c r="D726" s="155" t="s">
        <v>147</v>
      </c>
      <c r="E726" s="156"/>
      <c r="F726" s="157" t="s">
        <v>148</v>
      </c>
      <c r="H726" s="156"/>
      <c r="I726" s="158"/>
      <c r="L726" s="154"/>
      <c r="M726" s="159"/>
      <c r="N726" s="160"/>
      <c r="O726" s="160"/>
      <c r="P726" s="160"/>
      <c r="Q726" s="160"/>
      <c r="R726" s="160"/>
      <c r="S726" s="160"/>
      <c r="T726" s="161"/>
      <c r="AT726" s="156" t="s">
        <v>147</v>
      </c>
      <c r="AU726" s="156" t="s">
        <v>79</v>
      </c>
      <c r="AV726" s="153" t="s">
        <v>14</v>
      </c>
      <c r="AW726" s="153" t="s">
        <v>34</v>
      </c>
      <c r="AX726" s="153" t="s">
        <v>72</v>
      </c>
      <c r="AY726" s="156" t="s">
        <v>138</v>
      </c>
    </row>
    <row r="727" spans="2:65" s="162" customFormat="1">
      <c r="B727" s="163"/>
      <c r="D727" s="155" t="s">
        <v>147</v>
      </c>
      <c r="E727" s="164"/>
      <c r="F727" s="165" t="s">
        <v>331</v>
      </c>
      <c r="H727" s="166">
        <v>30.4</v>
      </c>
      <c r="I727" s="167"/>
      <c r="L727" s="163"/>
      <c r="M727" s="168"/>
      <c r="N727" s="169"/>
      <c r="O727" s="169"/>
      <c r="P727" s="169"/>
      <c r="Q727" s="169"/>
      <c r="R727" s="169"/>
      <c r="S727" s="169"/>
      <c r="T727" s="170"/>
      <c r="AT727" s="164" t="s">
        <v>147</v>
      </c>
      <c r="AU727" s="164" t="s">
        <v>79</v>
      </c>
      <c r="AV727" s="162" t="s">
        <v>79</v>
      </c>
      <c r="AW727" s="162" t="s">
        <v>34</v>
      </c>
      <c r="AX727" s="162" t="s">
        <v>72</v>
      </c>
      <c r="AY727" s="164" t="s">
        <v>138</v>
      </c>
    </row>
    <row r="728" spans="2:65" s="153" customFormat="1">
      <c r="B728" s="154"/>
      <c r="D728" s="155" t="s">
        <v>147</v>
      </c>
      <c r="E728" s="156"/>
      <c r="F728" s="157" t="s">
        <v>222</v>
      </c>
      <c r="H728" s="156"/>
      <c r="I728" s="158"/>
      <c r="L728" s="154"/>
      <c r="M728" s="159"/>
      <c r="N728" s="160"/>
      <c r="O728" s="160"/>
      <c r="P728" s="160"/>
      <c r="Q728" s="160"/>
      <c r="R728" s="160"/>
      <c r="S728" s="160"/>
      <c r="T728" s="161"/>
      <c r="AT728" s="156" t="s">
        <v>147</v>
      </c>
      <c r="AU728" s="156" t="s">
        <v>79</v>
      </c>
      <c r="AV728" s="153" t="s">
        <v>14</v>
      </c>
      <c r="AW728" s="153" t="s">
        <v>34</v>
      </c>
      <c r="AX728" s="153" t="s">
        <v>72</v>
      </c>
      <c r="AY728" s="156" t="s">
        <v>138</v>
      </c>
    </row>
    <row r="729" spans="2:65" s="162" customFormat="1">
      <c r="B729" s="163"/>
      <c r="D729" s="155" t="s">
        <v>147</v>
      </c>
      <c r="E729" s="164"/>
      <c r="F729" s="165" t="s">
        <v>851</v>
      </c>
      <c r="H729" s="166">
        <v>33.75</v>
      </c>
      <c r="I729" s="167"/>
      <c r="L729" s="163"/>
      <c r="M729" s="168"/>
      <c r="N729" s="169"/>
      <c r="O729" s="169"/>
      <c r="P729" s="169"/>
      <c r="Q729" s="169"/>
      <c r="R729" s="169"/>
      <c r="S729" s="169"/>
      <c r="T729" s="170"/>
      <c r="AT729" s="164" t="s">
        <v>147</v>
      </c>
      <c r="AU729" s="164" t="s">
        <v>79</v>
      </c>
      <c r="AV729" s="162" t="s">
        <v>79</v>
      </c>
      <c r="AW729" s="162" t="s">
        <v>34</v>
      </c>
      <c r="AX729" s="162" t="s">
        <v>72</v>
      </c>
      <c r="AY729" s="164" t="s">
        <v>138</v>
      </c>
    </row>
    <row r="730" spans="2:65" s="171" customFormat="1">
      <c r="B730" s="172"/>
      <c r="D730" s="155" t="s">
        <v>147</v>
      </c>
      <c r="E730" s="173"/>
      <c r="F730" s="174" t="s">
        <v>152</v>
      </c>
      <c r="H730" s="175">
        <v>64.150000000000006</v>
      </c>
      <c r="I730" s="176"/>
      <c r="L730" s="172"/>
      <c r="M730" s="177"/>
      <c r="N730" s="178"/>
      <c r="O730" s="178"/>
      <c r="P730" s="178"/>
      <c r="Q730" s="178"/>
      <c r="R730" s="178"/>
      <c r="S730" s="178"/>
      <c r="T730" s="179"/>
      <c r="AT730" s="173" t="s">
        <v>147</v>
      </c>
      <c r="AU730" s="173" t="s">
        <v>79</v>
      </c>
      <c r="AV730" s="171" t="s">
        <v>145</v>
      </c>
      <c r="AW730" s="171" t="s">
        <v>34</v>
      </c>
      <c r="AX730" s="171" t="s">
        <v>14</v>
      </c>
      <c r="AY730" s="173" t="s">
        <v>138</v>
      </c>
    </row>
    <row r="731" spans="2:65" s="16" customFormat="1" ht="16.5" customHeight="1">
      <c r="B731" s="139"/>
      <c r="C731" s="140" t="s">
        <v>903</v>
      </c>
      <c r="D731" s="140" t="s">
        <v>140</v>
      </c>
      <c r="E731" s="141" t="s">
        <v>904</v>
      </c>
      <c r="F731" s="142" t="s">
        <v>905</v>
      </c>
      <c r="G731" s="143" t="s">
        <v>159</v>
      </c>
      <c r="H731" s="144">
        <v>64.150000000000006</v>
      </c>
      <c r="I731" s="145">
        <v>250</v>
      </c>
      <c r="J731" s="146">
        <f>ROUND(I731*H731,2)</f>
        <v>16037.5</v>
      </c>
      <c r="K731" s="142"/>
      <c r="L731" s="17"/>
      <c r="M731" s="147"/>
      <c r="N731" s="148" t="s">
        <v>43</v>
      </c>
      <c r="O731" s="38"/>
      <c r="P731" s="149">
        <f>O731*H731</f>
        <v>0</v>
      </c>
      <c r="Q731" s="149">
        <v>0</v>
      </c>
      <c r="R731" s="149">
        <f>Q731*H731</f>
        <v>0</v>
      </c>
      <c r="S731" s="149">
        <v>0</v>
      </c>
      <c r="T731" s="150">
        <f>S731*H731</f>
        <v>0</v>
      </c>
      <c r="AR731" s="151" t="s">
        <v>232</v>
      </c>
      <c r="AT731" s="151" t="s">
        <v>140</v>
      </c>
      <c r="AU731" s="151" t="s">
        <v>79</v>
      </c>
      <c r="AY731" s="2" t="s">
        <v>138</v>
      </c>
      <c r="BE731" s="152">
        <f>IF(N731="základní",J731,0)</f>
        <v>16037.5</v>
      </c>
      <c r="BF731" s="152">
        <f>IF(N731="snížená",J731,0)</f>
        <v>0</v>
      </c>
      <c r="BG731" s="152">
        <f>IF(N731="zákl. přenesená",J731,0)</f>
        <v>0</v>
      </c>
      <c r="BH731" s="152">
        <f>IF(N731="sníž. přenesená",J731,0)</f>
        <v>0</v>
      </c>
      <c r="BI731" s="152">
        <f>IF(N731="nulová",J731,0)</f>
        <v>0</v>
      </c>
      <c r="BJ731" s="2" t="s">
        <v>14</v>
      </c>
      <c r="BK731" s="152">
        <f>ROUND(I731*H731,2)</f>
        <v>16037.5</v>
      </c>
      <c r="BL731" s="2" t="s">
        <v>232</v>
      </c>
      <c r="BM731" s="151" t="s">
        <v>906</v>
      </c>
    </row>
    <row r="732" spans="2:65" s="153" customFormat="1">
      <c r="B732" s="154"/>
      <c r="D732" s="155" t="s">
        <v>147</v>
      </c>
      <c r="E732" s="156"/>
      <c r="F732" s="157" t="s">
        <v>148</v>
      </c>
      <c r="H732" s="156"/>
      <c r="I732" s="158"/>
      <c r="L732" s="154"/>
      <c r="M732" s="159"/>
      <c r="N732" s="160"/>
      <c r="O732" s="160"/>
      <c r="P732" s="160"/>
      <c r="Q732" s="160"/>
      <c r="R732" s="160"/>
      <c r="S732" s="160"/>
      <c r="T732" s="161"/>
      <c r="AT732" s="156" t="s">
        <v>147</v>
      </c>
      <c r="AU732" s="156" t="s">
        <v>79</v>
      </c>
      <c r="AV732" s="153" t="s">
        <v>14</v>
      </c>
      <c r="AW732" s="153" t="s">
        <v>34</v>
      </c>
      <c r="AX732" s="153" t="s">
        <v>72</v>
      </c>
      <c r="AY732" s="156" t="s">
        <v>138</v>
      </c>
    </row>
    <row r="733" spans="2:65" s="162" customFormat="1">
      <c r="B733" s="163"/>
      <c r="D733" s="155" t="s">
        <v>147</v>
      </c>
      <c r="E733" s="164"/>
      <c r="F733" s="165" t="s">
        <v>331</v>
      </c>
      <c r="H733" s="166">
        <v>30.4</v>
      </c>
      <c r="I733" s="167"/>
      <c r="L733" s="163"/>
      <c r="M733" s="168"/>
      <c r="N733" s="169"/>
      <c r="O733" s="169"/>
      <c r="P733" s="169"/>
      <c r="Q733" s="169"/>
      <c r="R733" s="169"/>
      <c r="S733" s="169"/>
      <c r="T733" s="170"/>
      <c r="AT733" s="164" t="s">
        <v>147</v>
      </c>
      <c r="AU733" s="164" t="s">
        <v>79</v>
      </c>
      <c r="AV733" s="162" t="s">
        <v>79</v>
      </c>
      <c r="AW733" s="162" t="s">
        <v>34</v>
      </c>
      <c r="AX733" s="162" t="s">
        <v>72</v>
      </c>
      <c r="AY733" s="164" t="s">
        <v>138</v>
      </c>
    </row>
    <row r="734" spans="2:65" s="153" customFormat="1">
      <c r="B734" s="154"/>
      <c r="D734" s="155" t="s">
        <v>147</v>
      </c>
      <c r="E734" s="156"/>
      <c r="F734" s="157" t="s">
        <v>222</v>
      </c>
      <c r="H734" s="156"/>
      <c r="I734" s="158"/>
      <c r="L734" s="154"/>
      <c r="M734" s="159"/>
      <c r="N734" s="160"/>
      <c r="O734" s="160"/>
      <c r="P734" s="160"/>
      <c r="Q734" s="160"/>
      <c r="R734" s="160"/>
      <c r="S734" s="160"/>
      <c r="T734" s="161"/>
      <c r="AT734" s="156" t="s">
        <v>147</v>
      </c>
      <c r="AU734" s="156" t="s">
        <v>79</v>
      </c>
      <c r="AV734" s="153" t="s">
        <v>14</v>
      </c>
      <c r="AW734" s="153" t="s">
        <v>34</v>
      </c>
      <c r="AX734" s="153" t="s">
        <v>72</v>
      </c>
      <c r="AY734" s="156" t="s">
        <v>138</v>
      </c>
    </row>
    <row r="735" spans="2:65" s="162" customFormat="1">
      <c r="B735" s="163"/>
      <c r="D735" s="155" t="s">
        <v>147</v>
      </c>
      <c r="E735" s="164"/>
      <c r="F735" s="165" t="s">
        <v>851</v>
      </c>
      <c r="H735" s="166">
        <v>33.75</v>
      </c>
      <c r="I735" s="167"/>
      <c r="L735" s="163"/>
      <c r="M735" s="168"/>
      <c r="N735" s="169"/>
      <c r="O735" s="169"/>
      <c r="P735" s="169"/>
      <c r="Q735" s="169"/>
      <c r="R735" s="169"/>
      <c r="S735" s="169"/>
      <c r="T735" s="170"/>
      <c r="AT735" s="164" t="s">
        <v>147</v>
      </c>
      <c r="AU735" s="164" t="s">
        <v>79</v>
      </c>
      <c r="AV735" s="162" t="s">
        <v>79</v>
      </c>
      <c r="AW735" s="162" t="s">
        <v>34</v>
      </c>
      <c r="AX735" s="162" t="s">
        <v>72</v>
      </c>
      <c r="AY735" s="164" t="s">
        <v>138</v>
      </c>
    </row>
    <row r="736" spans="2:65" s="171" customFormat="1">
      <c r="B736" s="172"/>
      <c r="D736" s="155" t="s">
        <v>147</v>
      </c>
      <c r="E736" s="173"/>
      <c r="F736" s="174" t="s">
        <v>152</v>
      </c>
      <c r="H736" s="175">
        <v>64.150000000000006</v>
      </c>
      <c r="I736" s="176"/>
      <c r="L736" s="172"/>
      <c r="M736" s="177"/>
      <c r="N736" s="178"/>
      <c r="O736" s="178"/>
      <c r="P736" s="178"/>
      <c r="Q736" s="178"/>
      <c r="R736" s="178"/>
      <c r="S736" s="178"/>
      <c r="T736" s="179"/>
      <c r="AT736" s="173" t="s">
        <v>147</v>
      </c>
      <c r="AU736" s="173" t="s">
        <v>79</v>
      </c>
      <c r="AV736" s="171" t="s">
        <v>145</v>
      </c>
      <c r="AW736" s="171" t="s">
        <v>34</v>
      </c>
      <c r="AX736" s="171" t="s">
        <v>14</v>
      </c>
      <c r="AY736" s="173" t="s">
        <v>138</v>
      </c>
    </row>
    <row r="737" spans="2:65" s="16" customFormat="1" ht="36" customHeight="1">
      <c r="B737" s="139"/>
      <c r="C737" s="140" t="s">
        <v>907</v>
      </c>
      <c r="D737" s="140" t="s">
        <v>140</v>
      </c>
      <c r="E737" s="141" t="s">
        <v>908</v>
      </c>
      <c r="F737" s="142" t="s">
        <v>909</v>
      </c>
      <c r="G737" s="143" t="s">
        <v>159</v>
      </c>
      <c r="H737" s="144">
        <v>64.150000000000006</v>
      </c>
      <c r="I737" s="145">
        <v>325</v>
      </c>
      <c r="J737" s="146">
        <f>ROUND(I737*H737,2)</f>
        <v>20848.75</v>
      </c>
      <c r="K737" s="142"/>
      <c r="L737" s="17"/>
      <c r="M737" s="147"/>
      <c r="N737" s="148" t="s">
        <v>43</v>
      </c>
      <c r="O737" s="38"/>
      <c r="P737" s="149">
        <f>O737*H737</f>
        <v>0</v>
      </c>
      <c r="Q737" s="149">
        <v>0</v>
      </c>
      <c r="R737" s="149">
        <f>Q737*H737</f>
        <v>0</v>
      </c>
      <c r="S737" s="149">
        <v>0</v>
      </c>
      <c r="T737" s="150">
        <f>S737*H737</f>
        <v>0</v>
      </c>
      <c r="AR737" s="151" t="s">
        <v>232</v>
      </c>
      <c r="AT737" s="151" t="s">
        <v>140</v>
      </c>
      <c r="AU737" s="151" t="s">
        <v>79</v>
      </c>
      <c r="AY737" s="2" t="s">
        <v>138</v>
      </c>
      <c r="BE737" s="152">
        <f>IF(N737="základní",J737,0)</f>
        <v>20848.75</v>
      </c>
      <c r="BF737" s="152">
        <f>IF(N737="snížená",J737,0)</f>
        <v>0</v>
      </c>
      <c r="BG737" s="152">
        <f>IF(N737="zákl. přenesená",J737,0)</f>
        <v>0</v>
      </c>
      <c r="BH737" s="152">
        <f>IF(N737="sníž. přenesená",J737,0)</f>
        <v>0</v>
      </c>
      <c r="BI737" s="152">
        <f>IF(N737="nulová",J737,0)</f>
        <v>0</v>
      </c>
      <c r="BJ737" s="2" t="s">
        <v>14</v>
      </c>
      <c r="BK737" s="152">
        <f>ROUND(I737*H737,2)</f>
        <v>20848.75</v>
      </c>
      <c r="BL737" s="2" t="s">
        <v>232</v>
      </c>
      <c r="BM737" s="151" t="s">
        <v>910</v>
      </c>
    </row>
    <row r="738" spans="2:65" s="153" customFormat="1">
      <c r="B738" s="154"/>
      <c r="D738" s="155" t="s">
        <v>147</v>
      </c>
      <c r="E738" s="156"/>
      <c r="F738" s="157" t="s">
        <v>148</v>
      </c>
      <c r="H738" s="156"/>
      <c r="I738" s="158"/>
      <c r="L738" s="154"/>
      <c r="M738" s="159"/>
      <c r="N738" s="160"/>
      <c r="O738" s="160"/>
      <c r="P738" s="160"/>
      <c r="Q738" s="160"/>
      <c r="R738" s="160"/>
      <c r="S738" s="160"/>
      <c r="T738" s="161"/>
      <c r="AT738" s="156" t="s">
        <v>147</v>
      </c>
      <c r="AU738" s="156" t="s">
        <v>79</v>
      </c>
      <c r="AV738" s="153" t="s">
        <v>14</v>
      </c>
      <c r="AW738" s="153" t="s">
        <v>34</v>
      </c>
      <c r="AX738" s="153" t="s">
        <v>72</v>
      </c>
      <c r="AY738" s="156" t="s">
        <v>138</v>
      </c>
    </row>
    <row r="739" spans="2:65" s="162" customFormat="1">
      <c r="B739" s="163"/>
      <c r="D739" s="155" t="s">
        <v>147</v>
      </c>
      <c r="E739" s="164"/>
      <c r="F739" s="165" t="s">
        <v>331</v>
      </c>
      <c r="H739" s="166">
        <v>30.4</v>
      </c>
      <c r="I739" s="167"/>
      <c r="L739" s="163"/>
      <c r="M739" s="168"/>
      <c r="N739" s="169"/>
      <c r="O739" s="169"/>
      <c r="P739" s="169"/>
      <c r="Q739" s="169"/>
      <c r="R739" s="169"/>
      <c r="S739" s="169"/>
      <c r="T739" s="170"/>
      <c r="AT739" s="164" t="s">
        <v>147</v>
      </c>
      <c r="AU739" s="164" t="s">
        <v>79</v>
      </c>
      <c r="AV739" s="162" t="s">
        <v>79</v>
      </c>
      <c r="AW739" s="162" t="s">
        <v>34</v>
      </c>
      <c r="AX739" s="162" t="s">
        <v>72</v>
      </c>
      <c r="AY739" s="164" t="s">
        <v>138</v>
      </c>
    </row>
    <row r="740" spans="2:65" s="153" customFormat="1">
      <c r="B740" s="154"/>
      <c r="D740" s="155" t="s">
        <v>147</v>
      </c>
      <c r="E740" s="156"/>
      <c r="F740" s="157" t="s">
        <v>222</v>
      </c>
      <c r="H740" s="156"/>
      <c r="I740" s="158"/>
      <c r="L740" s="154"/>
      <c r="M740" s="159"/>
      <c r="N740" s="160"/>
      <c r="O740" s="160"/>
      <c r="P740" s="160"/>
      <c r="Q740" s="160"/>
      <c r="R740" s="160"/>
      <c r="S740" s="160"/>
      <c r="T740" s="161"/>
      <c r="AT740" s="156" t="s">
        <v>147</v>
      </c>
      <c r="AU740" s="156" t="s">
        <v>79</v>
      </c>
      <c r="AV740" s="153" t="s">
        <v>14</v>
      </c>
      <c r="AW740" s="153" t="s">
        <v>34</v>
      </c>
      <c r="AX740" s="153" t="s">
        <v>72</v>
      </c>
      <c r="AY740" s="156" t="s">
        <v>138</v>
      </c>
    </row>
    <row r="741" spans="2:65" s="162" customFormat="1">
      <c r="B741" s="163"/>
      <c r="D741" s="155" t="s">
        <v>147</v>
      </c>
      <c r="E741" s="164"/>
      <c r="F741" s="165" t="s">
        <v>851</v>
      </c>
      <c r="H741" s="166">
        <v>33.75</v>
      </c>
      <c r="I741" s="167"/>
      <c r="L741" s="163"/>
      <c r="M741" s="168"/>
      <c r="N741" s="169"/>
      <c r="O741" s="169"/>
      <c r="P741" s="169"/>
      <c r="Q741" s="169"/>
      <c r="R741" s="169"/>
      <c r="S741" s="169"/>
      <c r="T741" s="170"/>
      <c r="AT741" s="164" t="s">
        <v>147</v>
      </c>
      <c r="AU741" s="164" t="s">
        <v>79</v>
      </c>
      <c r="AV741" s="162" t="s">
        <v>79</v>
      </c>
      <c r="AW741" s="162" t="s">
        <v>34</v>
      </c>
      <c r="AX741" s="162" t="s">
        <v>72</v>
      </c>
      <c r="AY741" s="164" t="s">
        <v>138</v>
      </c>
    </row>
    <row r="742" spans="2:65" s="171" customFormat="1">
      <c r="B742" s="172"/>
      <c r="D742" s="155" t="s">
        <v>147</v>
      </c>
      <c r="E742" s="173"/>
      <c r="F742" s="174" t="s">
        <v>152</v>
      </c>
      <c r="H742" s="175">
        <v>64.150000000000006</v>
      </c>
      <c r="I742" s="176"/>
      <c r="L742" s="172"/>
      <c r="M742" s="177"/>
      <c r="N742" s="178"/>
      <c r="O742" s="178"/>
      <c r="P742" s="178"/>
      <c r="Q742" s="178"/>
      <c r="R742" s="178"/>
      <c r="S742" s="178"/>
      <c r="T742" s="179"/>
      <c r="AT742" s="173" t="s">
        <v>147</v>
      </c>
      <c r="AU742" s="173" t="s">
        <v>79</v>
      </c>
      <c r="AV742" s="171" t="s">
        <v>145</v>
      </c>
      <c r="AW742" s="171" t="s">
        <v>34</v>
      </c>
      <c r="AX742" s="171" t="s">
        <v>14</v>
      </c>
      <c r="AY742" s="173" t="s">
        <v>138</v>
      </c>
    </row>
    <row r="743" spans="2:65" s="16" customFormat="1" ht="16.5" customHeight="1">
      <c r="B743" s="139"/>
      <c r="C743" s="140" t="s">
        <v>911</v>
      </c>
      <c r="D743" s="140" t="s">
        <v>140</v>
      </c>
      <c r="E743" s="141" t="s">
        <v>912</v>
      </c>
      <c r="F743" s="142" t="s">
        <v>913</v>
      </c>
      <c r="G743" s="143" t="s">
        <v>159</v>
      </c>
      <c r="H743" s="144">
        <v>64.150000000000006</v>
      </c>
      <c r="I743" s="145">
        <v>135</v>
      </c>
      <c r="J743" s="146">
        <f>ROUND(I743*H743,2)</f>
        <v>8660.25</v>
      </c>
      <c r="K743" s="142"/>
      <c r="L743" s="17"/>
      <c r="M743" s="147"/>
      <c r="N743" s="148" t="s">
        <v>43</v>
      </c>
      <c r="O743" s="38"/>
      <c r="P743" s="149">
        <f>O743*H743</f>
        <v>0</v>
      </c>
      <c r="Q743" s="149">
        <v>0</v>
      </c>
      <c r="R743" s="149">
        <f>Q743*H743</f>
        <v>0</v>
      </c>
      <c r="S743" s="149">
        <v>0</v>
      </c>
      <c r="T743" s="150">
        <f>S743*H743</f>
        <v>0</v>
      </c>
      <c r="AR743" s="151" t="s">
        <v>232</v>
      </c>
      <c r="AT743" s="151" t="s">
        <v>140</v>
      </c>
      <c r="AU743" s="151" t="s">
        <v>79</v>
      </c>
      <c r="AY743" s="2" t="s">
        <v>138</v>
      </c>
      <c r="BE743" s="152">
        <f>IF(N743="základní",J743,0)</f>
        <v>8660.25</v>
      </c>
      <c r="BF743" s="152">
        <f>IF(N743="snížená",J743,0)</f>
        <v>0</v>
      </c>
      <c r="BG743" s="152">
        <f>IF(N743="zákl. přenesená",J743,0)</f>
        <v>0</v>
      </c>
      <c r="BH743" s="152">
        <f>IF(N743="sníž. přenesená",J743,0)</f>
        <v>0</v>
      </c>
      <c r="BI743" s="152">
        <f>IF(N743="nulová",J743,0)</f>
        <v>0</v>
      </c>
      <c r="BJ743" s="2" t="s">
        <v>14</v>
      </c>
      <c r="BK743" s="152">
        <f>ROUND(I743*H743,2)</f>
        <v>8660.25</v>
      </c>
      <c r="BL743" s="2" t="s">
        <v>232</v>
      </c>
      <c r="BM743" s="151" t="s">
        <v>914</v>
      </c>
    </row>
    <row r="744" spans="2:65" s="153" customFormat="1">
      <c r="B744" s="154"/>
      <c r="D744" s="155" t="s">
        <v>147</v>
      </c>
      <c r="E744" s="156"/>
      <c r="F744" s="157" t="s">
        <v>148</v>
      </c>
      <c r="H744" s="156"/>
      <c r="I744" s="158"/>
      <c r="L744" s="154"/>
      <c r="M744" s="159"/>
      <c r="N744" s="160"/>
      <c r="O744" s="160"/>
      <c r="P744" s="160"/>
      <c r="Q744" s="160"/>
      <c r="R744" s="160"/>
      <c r="S744" s="160"/>
      <c r="T744" s="161"/>
      <c r="AT744" s="156" t="s">
        <v>147</v>
      </c>
      <c r="AU744" s="156" t="s">
        <v>79</v>
      </c>
      <c r="AV744" s="153" t="s">
        <v>14</v>
      </c>
      <c r="AW744" s="153" t="s">
        <v>34</v>
      </c>
      <c r="AX744" s="153" t="s">
        <v>72</v>
      </c>
      <c r="AY744" s="156" t="s">
        <v>138</v>
      </c>
    </row>
    <row r="745" spans="2:65" s="162" customFormat="1">
      <c r="B745" s="163"/>
      <c r="D745" s="155" t="s">
        <v>147</v>
      </c>
      <c r="E745" s="164"/>
      <c r="F745" s="165" t="s">
        <v>331</v>
      </c>
      <c r="H745" s="166">
        <v>30.4</v>
      </c>
      <c r="I745" s="167"/>
      <c r="L745" s="163"/>
      <c r="M745" s="168"/>
      <c r="N745" s="169"/>
      <c r="O745" s="169"/>
      <c r="P745" s="169"/>
      <c r="Q745" s="169"/>
      <c r="R745" s="169"/>
      <c r="S745" s="169"/>
      <c r="T745" s="170"/>
      <c r="AT745" s="164" t="s">
        <v>147</v>
      </c>
      <c r="AU745" s="164" t="s">
        <v>79</v>
      </c>
      <c r="AV745" s="162" t="s">
        <v>79</v>
      </c>
      <c r="AW745" s="162" t="s">
        <v>34</v>
      </c>
      <c r="AX745" s="162" t="s">
        <v>72</v>
      </c>
      <c r="AY745" s="164" t="s">
        <v>138</v>
      </c>
    </row>
    <row r="746" spans="2:65" s="153" customFormat="1">
      <c r="B746" s="154"/>
      <c r="D746" s="155" t="s">
        <v>147</v>
      </c>
      <c r="E746" s="156"/>
      <c r="F746" s="157" t="s">
        <v>222</v>
      </c>
      <c r="H746" s="156"/>
      <c r="I746" s="158"/>
      <c r="L746" s="154"/>
      <c r="M746" s="159"/>
      <c r="N746" s="160"/>
      <c r="O746" s="160"/>
      <c r="P746" s="160"/>
      <c r="Q746" s="160"/>
      <c r="R746" s="160"/>
      <c r="S746" s="160"/>
      <c r="T746" s="161"/>
      <c r="AT746" s="156" t="s">
        <v>147</v>
      </c>
      <c r="AU746" s="156" t="s">
        <v>79</v>
      </c>
      <c r="AV746" s="153" t="s">
        <v>14</v>
      </c>
      <c r="AW746" s="153" t="s">
        <v>34</v>
      </c>
      <c r="AX746" s="153" t="s">
        <v>72</v>
      </c>
      <c r="AY746" s="156" t="s">
        <v>138</v>
      </c>
    </row>
    <row r="747" spans="2:65" s="162" customFormat="1">
      <c r="B747" s="163"/>
      <c r="D747" s="155" t="s">
        <v>147</v>
      </c>
      <c r="E747" s="164"/>
      <c r="F747" s="165" t="s">
        <v>851</v>
      </c>
      <c r="H747" s="166">
        <v>33.75</v>
      </c>
      <c r="I747" s="167"/>
      <c r="L747" s="163"/>
      <c r="M747" s="168"/>
      <c r="N747" s="169"/>
      <c r="O747" s="169"/>
      <c r="P747" s="169"/>
      <c r="Q747" s="169"/>
      <c r="R747" s="169"/>
      <c r="S747" s="169"/>
      <c r="T747" s="170"/>
      <c r="AT747" s="164" t="s">
        <v>147</v>
      </c>
      <c r="AU747" s="164" t="s">
        <v>79</v>
      </c>
      <c r="AV747" s="162" t="s">
        <v>79</v>
      </c>
      <c r="AW747" s="162" t="s">
        <v>34</v>
      </c>
      <c r="AX747" s="162" t="s">
        <v>72</v>
      </c>
      <c r="AY747" s="164" t="s">
        <v>138</v>
      </c>
    </row>
    <row r="748" spans="2:65" s="171" customFormat="1">
      <c r="B748" s="172"/>
      <c r="D748" s="155" t="s">
        <v>147</v>
      </c>
      <c r="E748" s="173"/>
      <c r="F748" s="174" t="s">
        <v>152</v>
      </c>
      <c r="H748" s="175">
        <v>64.150000000000006</v>
      </c>
      <c r="I748" s="176"/>
      <c r="L748" s="172"/>
      <c r="M748" s="177"/>
      <c r="N748" s="178"/>
      <c r="O748" s="178"/>
      <c r="P748" s="178"/>
      <c r="Q748" s="178"/>
      <c r="R748" s="178"/>
      <c r="S748" s="178"/>
      <c r="T748" s="179"/>
      <c r="AT748" s="173" t="s">
        <v>147</v>
      </c>
      <c r="AU748" s="173" t="s">
        <v>79</v>
      </c>
      <c r="AV748" s="171" t="s">
        <v>145</v>
      </c>
      <c r="AW748" s="171" t="s">
        <v>34</v>
      </c>
      <c r="AX748" s="171" t="s">
        <v>14</v>
      </c>
      <c r="AY748" s="173" t="s">
        <v>138</v>
      </c>
    </row>
    <row r="749" spans="2:65" s="16" customFormat="1" ht="36" customHeight="1">
      <c r="B749" s="139"/>
      <c r="C749" s="140" t="s">
        <v>915</v>
      </c>
      <c r="D749" s="140" t="s">
        <v>140</v>
      </c>
      <c r="E749" s="141" t="s">
        <v>916</v>
      </c>
      <c r="F749" s="142" t="s">
        <v>917</v>
      </c>
      <c r="G749" s="143" t="s">
        <v>159</v>
      </c>
      <c r="H749" s="144">
        <v>64.150000000000006</v>
      </c>
      <c r="I749" s="145">
        <v>600</v>
      </c>
      <c r="J749" s="146">
        <f>ROUND(I749*H749,2)</f>
        <v>38490</v>
      </c>
      <c r="K749" s="142"/>
      <c r="L749" s="17"/>
      <c r="M749" s="147"/>
      <c r="N749" s="148" t="s">
        <v>43</v>
      </c>
      <c r="O749" s="38"/>
      <c r="P749" s="149">
        <f>O749*H749</f>
        <v>0</v>
      </c>
      <c r="Q749" s="149">
        <v>0</v>
      </c>
      <c r="R749" s="149">
        <f>Q749*H749</f>
        <v>0</v>
      </c>
      <c r="S749" s="149">
        <v>0</v>
      </c>
      <c r="T749" s="150">
        <f>S749*H749</f>
        <v>0</v>
      </c>
      <c r="AR749" s="151" t="s">
        <v>232</v>
      </c>
      <c r="AT749" s="151" t="s">
        <v>140</v>
      </c>
      <c r="AU749" s="151" t="s">
        <v>79</v>
      </c>
      <c r="AY749" s="2" t="s">
        <v>138</v>
      </c>
      <c r="BE749" s="152">
        <f>IF(N749="základní",J749,0)</f>
        <v>38490</v>
      </c>
      <c r="BF749" s="152">
        <f>IF(N749="snížená",J749,0)</f>
        <v>0</v>
      </c>
      <c r="BG749" s="152">
        <f>IF(N749="zákl. přenesená",J749,0)</f>
        <v>0</v>
      </c>
      <c r="BH749" s="152">
        <f>IF(N749="sníž. přenesená",J749,0)</f>
        <v>0</v>
      </c>
      <c r="BI749" s="152">
        <f>IF(N749="nulová",J749,0)</f>
        <v>0</v>
      </c>
      <c r="BJ749" s="2" t="s">
        <v>14</v>
      </c>
      <c r="BK749" s="152">
        <f>ROUND(I749*H749,2)</f>
        <v>38490</v>
      </c>
      <c r="BL749" s="2" t="s">
        <v>232</v>
      </c>
      <c r="BM749" s="151" t="s">
        <v>918</v>
      </c>
    </row>
    <row r="750" spans="2:65" s="153" customFormat="1">
      <c r="B750" s="154"/>
      <c r="D750" s="155" t="s">
        <v>147</v>
      </c>
      <c r="E750" s="156"/>
      <c r="F750" s="157" t="s">
        <v>148</v>
      </c>
      <c r="H750" s="156"/>
      <c r="I750" s="158"/>
      <c r="L750" s="154"/>
      <c r="M750" s="159"/>
      <c r="N750" s="160"/>
      <c r="O750" s="160"/>
      <c r="P750" s="160"/>
      <c r="Q750" s="160"/>
      <c r="R750" s="160"/>
      <c r="S750" s="160"/>
      <c r="T750" s="161"/>
      <c r="AT750" s="156" t="s">
        <v>147</v>
      </c>
      <c r="AU750" s="156" t="s">
        <v>79</v>
      </c>
      <c r="AV750" s="153" t="s">
        <v>14</v>
      </c>
      <c r="AW750" s="153" t="s">
        <v>34</v>
      </c>
      <c r="AX750" s="153" t="s">
        <v>72</v>
      </c>
      <c r="AY750" s="156" t="s">
        <v>138</v>
      </c>
    </row>
    <row r="751" spans="2:65" s="162" customFormat="1">
      <c r="B751" s="163"/>
      <c r="D751" s="155" t="s">
        <v>147</v>
      </c>
      <c r="E751" s="164"/>
      <c r="F751" s="165" t="s">
        <v>331</v>
      </c>
      <c r="H751" s="166">
        <v>30.4</v>
      </c>
      <c r="I751" s="167"/>
      <c r="L751" s="163"/>
      <c r="M751" s="168"/>
      <c r="N751" s="169"/>
      <c r="O751" s="169"/>
      <c r="P751" s="169"/>
      <c r="Q751" s="169"/>
      <c r="R751" s="169"/>
      <c r="S751" s="169"/>
      <c r="T751" s="170"/>
      <c r="AT751" s="164" t="s">
        <v>147</v>
      </c>
      <c r="AU751" s="164" t="s">
        <v>79</v>
      </c>
      <c r="AV751" s="162" t="s">
        <v>79</v>
      </c>
      <c r="AW751" s="162" t="s">
        <v>34</v>
      </c>
      <c r="AX751" s="162" t="s">
        <v>72</v>
      </c>
      <c r="AY751" s="164" t="s">
        <v>138</v>
      </c>
    </row>
    <row r="752" spans="2:65" s="153" customFormat="1">
      <c r="B752" s="154"/>
      <c r="D752" s="155" t="s">
        <v>147</v>
      </c>
      <c r="E752" s="156"/>
      <c r="F752" s="157" t="s">
        <v>222</v>
      </c>
      <c r="H752" s="156"/>
      <c r="I752" s="158"/>
      <c r="L752" s="154"/>
      <c r="M752" s="159"/>
      <c r="N752" s="160"/>
      <c r="O752" s="160"/>
      <c r="P752" s="160"/>
      <c r="Q752" s="160"/>
      <c r="R752" s="160"/>
      <c r="S752" s="160"/>
      <c r="T752" s="161"/>
      <c r="AT752" s="156" t="s">
        <v>147</v>
      </c>
      <c r="AU752" s="156" t="s">
        <v>79</v>
      </c>
      <c r="AV752" s="153" t="s">
        <v>14</v>
      </c>
      <c r="AW752" s="153" t="s">
        <v>34</v>
      </c>
      <c r="AX752" s="153" t="s">
        <v>72</v>
      </c>
      <c r="AY752" s="156" t="s">
        <v>138</v>
      </c>
    </row>
    <row r="753" spans="2:65" s="162" customFormat="1">
      <c r="B753" s="163"/>
      <c r="D753" s="155" t="s">
        <v>147</v>
      </c>
      <c r="E753" s="164"/>
      <c r="F753" s="165" t="s">
        <v>851</v>
      </c>
      <c r="H753" s="166">
        <v>33.75</v>
      </c>
      <c r="I753" s="167"/>
      <c r="L753" s="163"/>
      <c r="M753" s="168"/>
      <c r="N753" s="169"/>
      <c r="O753" s="169"/>
      <c r="P753" s="169"/>
      <c r="Q753" s="169"/>
      <c r="R753" s="169"/>
      <c r="S753" s="169"/>
      <c r="T753" s="170"/>
      <c r="AT753" s="164" t="s">
        <v>147</v>
      </c>
      <c r="AU753" s="164" t="s">
        <v>79</v>
      </c>
      <c r="AV753" s="162" t="s">
        <v>79</v>
      </c>
      <c r="AW753" s="162" t="s">
        <v>34</v>
      </c>
      <c r="AX753" s="162" t="s">
        <v>72</v>
      </c>
      <c r="AY753" s="164" t="s">
        <v>138</v>
      </c>
    </row>
    <row r="754" spans="2:65" s="171" customFormat="1">
      <c r="B754" s="172"/>
      <c r="D754" s="155" t="s">
        <v>147</v>
      </c>
      <c r="E754" s="173"/>
      <c r="F754" s="174" t="s">
        <v>152</v>
      </c>
      <c r="H754" s="175">
        <v>64.150000000000006</v>
      </c>
      <c r="I754" s="176"/>
      <c r="L754" s="172"/>
      <c r="M754" s="177"/>
      <c r="N754" s="178"/>
      <c r="O754" s="178"/>
      <c r="P754" s="178"/>
      <c r="Q754" s="178"/>
      <c r="R754" s="178"/>
      <c r="S754" s="178"/>
      <c r="T754" s="179"/>
      <c r="AT754" s="173" t="s">
        <v>147</v>
      </c>
      <c r="AU754" s="173" t="s">
        <v>79</v>
      </c>
      <c r="AV754" s="171" t="s">
        <v>145</v>
      </c>
      <c r="AW754" s="171" t="s">
        <v>34</v>
      </c>
      <c r="AX754" s="171" t="s">
        <v>14</v>
      </c>
      <c r="AY754" s="173" t="s">
        <v>138</v>
      </c>
    </row>
    <row r="755" spans="2:65" s="16" customFormat="1" ht="48" customHeight="1">
      <c r="B755" s="139"/>
      <c r="C755" s="140" t="s">
        <v>919</v>
      </c>
      <c r="D755" s="140" t="s">
        <v>140</v>
      </c>
      <c r="E755" s="141" t="s">
        <v>920</v>
      </c>
      <c r="F755" s="142" t="s">
        <v>921</v>
      </c>
      <c r="G755" s="143" t="s">
        <v>229</v>
      </c>
      <c r="H755" s="144">
        <v>22.5</v>
      </c>
      <c r="I755" s="145">
        <v>850</v>
      </c>
      <c r="J755" s="146">
        <f>ROUND(I755*H755,2)</f>
        <v>19125</v>
      </c>
      <c r="K755" s="142"/>
      <c r="L755" s="17"/>
      <c r="M755" s="147"/>
      <c r="N755" s="148" t="s">
        <v>43</v>
      </c>
      <c r="O755" s="38"/>
      <c r="P755" s="149">
        <f>O755*H755</f>
        <v>0</v>
      </c>
      <c r="Q755" s="149">
        <v>0</v>
      </c>
      <c r="R755" s="149">
        <f>Q755*H755</f>
        <v>0</v>
      </c>
      <c r="S755" s="149">
        <v>0</v>
      </c>
      <c r="T755" s="150">
        <f>S755*H755</f>
        <v>0</v>
      </c>
      <c r="AR755" s="151" t="s">
        <v>232</v>
      </c>
      <c r="AT755" s="151" t="s">
        <v>140</v>
      </c>
      <c r="AU755" s="151" t="s">
        <v>79</v>
      </c>
      <c r="AY755" s="2" t="s">
        <v>138</v>
      </c>
      <c r="BE755" s="152">
        <f>IF(N755="základní",J755,0)</f>
        <v>19125</v>
      </c>
      <c r="BF755" s="152">
        <f>IF(N755="snížená",J755,0)</f>
        <v>0</v>
      </c>
      <c r="BG755" s="152">
        <f>IF(N755="zákl. přenesená",J755,0)</f>
        <v>0</v>
      </c>
      <c r="BH755" s="152">
        <f>IF(N755="sníž. přenesená",J755,0)</f>
        <v>0</v>
      </c>
      <c r="BI755" s="152">
        <f>IF(N755="nulová",J755,0)</f>
        <v>0</v>
      </c>
      <c r="BJ755" s="2" t="s">
        <v>14</v>
      </c>
      <c r="BK755" s="152">
        <f>ROUND(I755*H755,2)</f>
        <v>19125</v>
      </c>
      <c r="BL755" s="2" t="s">
        <v>232</v>
      </c>
      <c r="BM755" s="151" t="s">
        <v>922</v>
      </c>
    </row>
    <row r="756" spans="2:65" s="153" customFormat="1">
      <c r="B756" s="154"/>
      <c r="D756" s="155" t="s">
        <v>147</v>
      </c>
      <c r="E756" s="156"/>
      <c r="F756" s="157" t="s">
        <v>923</v>
      </c>
      <c r="H756" s="156"/>
      <c r="I756" s="158"/>
      <c r="L756" s="154"/>
      <c r="M756" s="159"/>
      <c r="N756" s="160"/>
      <c r="O756" s="160"/>
      <c r="P756" s="160"/>
      <c r="Q756" s="160"/>
      <c r="R756" s="160"/>
      <c r="S756" s="160"/>
      <c r="T756" s="161"/>
      <c r="AT756" s="156" t="s">
        <v>147</v>
      </c>
      <c r="AU756" s="156" t="s">
        <v>79</v>
      </c>
      <c r="AV756" s="153" t="s">
        <v>14</v>
      </c>
      <c r="AW756" s="153" t="s">
        <v>34</v>
      </c>
      <c r="AX756" s="153" t="s">
        <v>72</v>
      </c>
      <c r="AY756" s="156" t="s">
        <v>138</v>
      </c>
    </row>
    <row r="757" spans="2:65" s="162" customFormat="1">
      <c r="B757" s="163"/>
      <c r="D757" s="155" t="s">
        <v>147</v>
      </c>
      <c r="E757" s="164"/>
      <c r="F757" s="165" t="s">
        <v>924</v>
      </c>
      <c r="H757" s="166">
        <v>22.5</v>
      </c>
      <c r="I757" s="167"/>
      <c r="L757" s="163"/>
      <c r="M757" s="168"/>
      <c r="N757" s="169"/>
      <c r="O757" s="169"/>
      <c r="P757" s="169"/>
      <c r="Q757" s="169"/>
      <c r="R757" s="169"/>
      <c r="S757" s="169"/>
      <c r="T757" s="170"/>
      <c r="AT757" s="164" t="s">
        <v>147</v>
      </c>
      <c r="AU757" s="164" t="s">
        <v>79</v>
      </c>
      <c r="AV757" s="162" t="s">
        <v>79</v>
      </c>
      <c r="AW757" s="162" t="s">
        <v>34</v>
      </c>
      <c r="AX757" s="162" t="s">
        <v>14</v>
      </c>
      <c r="AY757" s="164" t="s">
        <v>138</v>
      </c>
    </row>
    <row r="758" spans="2:65" s="16" customFormat="1" ht="48" customHeight="1">
      <c r="B758" s="139"/>
      <c r="C758" s="140" t="s">
        <v>925</v>
      </c>
      <c r="D758" s="140" t="s">
        <v>140</v>
      </c>
      <c r="E758" s="141" t="s">
        <v>926</v>
      </c>
      <c r="F758" s="142" t="s">
        <v>927</v>
      </c>
      <c r="G758" s="143" t="s">
        <v>928</v>
      </c>
      <c r="H758" s="210">
        <v>22</v>
      </c>
      <c r="I758" s="145">
        <v>325</v>
      </c>
      <c r="J758" s="146">
        <f>ROUND(I758*H758,2)</f>
        <v>7150</v>
      </c>
      <c r="K758" s="142" t="s">
        <v>144</v>
      </c>
      <c r="L758" s="17"/>
      <c r="M758" s="147"/>
      <c r="N758" s="148" t="s">
        <v>43</v>
      </c>
      <c r="O758" s="38"/>
      <c r="P758" s="149">
        <f>O758*H758</f>
        <v>0</v>
      </c>
      <c r="Q758" s="149">
        <v>0</v>
      </c>
      <c r="R758" s="149">
        <f>Q758*H758</f>
        <v>0</v>
      </c>
      <c r="S758" s="149">
        <v>0</v>
      </c>
      <c r="T758" s="150">
        <f>S758*H758</f>
        <v>0</v>
      </c>
      <c r="AR758" s="151" t="s">
        <v>232</v>
      </c>
      <c r="AT758" s="151" t="s">
        <v>140</v>
      </c>
      <c r="AU758" s="151" t="s">
        <v>79</v>
      </c>
      <c r="AY758" s="2" t="s">
        <v>138</v>
      </c>
      <c r="BE758" s="152">
        <f>IF(N758="základní",J758,0)</f>
        <v>7150</v>
      </c>
      <c r="BF758" s="152">
        <f>IF(N758="snížená",J758,0)</f>
        <v>0</v>
      </c>
      <c r="BG758" s="152">
        <f>IF(N758="zákl. přenesená",J758,0)</f>
        <v>0</v>
      </c>
      <c r="BH758" s="152">
        <f>IF(N758="sníž. přenesená",J758,0)</f>
        <v>0</v>
      </c>
      <c r="BI758" s="152">
        <f>IF(N758="nulová",J758,0)</f>
        <v>0</v>
      </c>
      <c r="BJ758" s="2" t="s">
        <v>14</v>
      </c>
      <c r="BK758" s="152">
        <f>ROUND(I758*H758,2)</f>
        <v>7150</v>
      </c>
      <c r="BL758" s="2" t="s">
        <v>232</v>
      </c>
      <c r="BM758" s="151" t="s">
        <v>929</v>
      </c>
    </row>
    <row r="759" spans="2:65" s="125" customFormat="1" ht="22.9" customHeight="1">
      <c r="B759" s="126"/>
      <c r="D759" s="127" t="s">
        <v>71</v>
      </c>
      <c r="E759" s="137" t="s">
        <v>930</v>
      </c>
      <c r="F759" s="137" t="s">
        <v>931</v>
      </c>
      <c r="I759" s="129"/>
      <c r="J759" s="138">
        <f>BK759</f>
        <v>43070</v>
      </c>
      <c r="L759" s="126"/>
      <c r="M759" s="131"/>
      <c r="N759" s="132"/>
      <c r="O759" s="132"/>
      <c r="P759" s="133">
        <f>SUM(P760:P775)</f>
        <v>0</v>
      </c>
      <c r="Q759" s="132"/>
      <c r="R759" s="133">
        <f>SUM(R760:R775)</f>
        <v>0</v>
      </c>
      <c r="S759" s="132"/>
      <c r="T759" s="134">
        <f>SUM(T760:T775)</f>
        <v>0</v>
      </c>
      <c r="AR759" s="127" t="s">
        <v>79</v>
      </c>
      <c r="AT759" s="135" t="s">
        <v>71</v>
      </c>
      <c r="AU759" s="135" t="s">
        <v>14</v>
      </c>
      <c r="AY759" s="127" t="s">
        <v>138</v>
      </c>
      <c r="BK759" s="136">
        <f>SUM(BK760:BK775)</f>
        <v>43070</v>
      </c>
    </row>
    <row r="760" spans="2:65" s="16" customFormat="1" ht="16.5" customHeight="1">
      <c r="B760" s="139"/>
      <c r="C760" s="140" t="s">
        <v>932</v>
      </c>
      <c r="D760" s="140" t="s">
        <v>140</v>
      </c>
      <c r="E760" s="141" t="s">
        <v>933</v>
      </c>
      <c r="F760" s="142" t="s">
        <v>934</v>
      </c>
      <c r="G760" s="143" t="s">
        <v>229</v>
      </c>
      <c r="H760" s="144">
        <v>38</v>
      </c>
      <c r="I760" s="145">
        <v>235</v>
      </c>
      <c r="J760" s="146">
        <f t="shared" ref="J760:J775" si="10">ROUND(I760*H760,2)</f>
        <v>8930</v>
      </c>
      <c r="K760" s="142"/>
      <c r="L760" s="17"/>
      <c r="M760" s="147"/>
      <c r="N760" s="148" t="s">
        <v>43</v>
      </c>
      <c r="O760" s="38"/>
      <c r="P760" s="149">
        <f t="shared" ref="P760:P775" si="11">O760*H760</f>
        <v>0</v>
      </c>
      <c r="Q760" s="149">
        <v>0</v>
      </c>
      <c r="R760" s="149">
        <f t="shared" ref="R760:R775" si="12">Q760*H760</f>
        <v>0</v>
      </c>
      <c r="S760" s="149">
        <v>0</v>
      </c>
      <c r="T760" s="150">
        <f t="shared" ref="T760:T775" si="13">S760*H760</f>
        <v>0</v>
      </c>
      <c r="AR760" s="151" t="s">
        <v>232</v>
      </c>
      <c r="AT760" s="151" t="s">
        <v>140</v>
      </c>
      <c r="AU760" s="151" t="s">
        <v>79</v>
      </c>
      <c r="AY760" s="2" t="s">
        <v>138</v>
      </c>
      <c r="BE760" s="152">
        <f t="shared" ref="BE760:BE775" si="14">IF(N760="základní",J760,0)</f>
        <v>8930</v>
      </c>
      <c r="BF760" s="152">
        <f t="shared" ref="BF760:BF775" si="15">IF(N760="snížená",J760,0)</f>
        <v>0</v>
      </c>
      <c r="BG760" s="152">
        <f t="shared" ref="BG760:BG775" si="16">IF(N760="zákl. přenesená",J760,0)</f>
        <v>0</v>
      </c>
      <c r="BH760" s="152">
        <f t="shared" ref="BH760:BH775" si="17">IF(N760="sníž. přenesená",J760,0)</f>
        <v>0</v>
      </c>
      <c r="BI760" s="152">
        <f t="shared" ref="BI760:BI775" si="18">IF(N760="nulová",J760,0)</f>
        <v>0</v>
      </c>
      <c r="BJ760" s="2" t="s">
        <v>14</v>
      </c>
      <c r="BK760" s="152">
        <f t="shared" ref="BK760:BK775" si="19">ROUND(I760*H760,2)</f>
        <v>8930</v>
      </c>
      <c r="BL760" s="2" t="s">
        <v>232</v>
      </c>
      <c r="BM760" s="151" t="s">
        <v>935</v>
      </c>
    </row>
    <row r="761" spans="2:65" s="16" customFormat="1" ht="16.5" customHeight="1">
      <c r="B761" s="139"/>
      <c r="C761" s="140" t="s">
        <v>936</v>
      </c>
      <c r="D761" s="140" t="s">
        <v>140</v>
      </c>
      <c r="E761" s="141" t="s">
        <v>937</v>
      </c>
      <c r="F761" s="142" t="s">
        <v>938</v>
      </c>
      <c r="G761" s="143" t="s">
        <v>939</v>
      </c>
      <c r="H761" s="144">
        <v>22</v>
      </c>
      <c r="I761" s="145">
        <v>215</v>
      </c>
      <c r="J761" s="146">
        <f t="shared" si="10"/>
        <v>4730</v>
      </c>
      <c r="K761" s="142"/>
      <c r="L761" s="17"/>
      <c r="M761" s="147"/>
      <c r="N761" s="148" t="s">
        <v>43</v>
      </c>
      <c r="O761" s="38"/>
      <c r="P761" s="149">
        <f t="shared" si="11"/>
        <v>0</v>
      </c>
      <c r="Q761" s="149">
        <v>0</v>
      </c>
      <c r="R761" s="149">
        <f t="shared" si="12"/>
        <v>0</v>
      </c>
      <c r="S761" s="149">
        <v>0</v>
      </c>
      <c r="T761" s="150">
        <f t="shared" si="13"/>
        <v>0</v>
      </c>
      <c r="AR761" s="151" t="s">
        <v>232</v>
      </c>
      <c r="AT761" s="151" t="s">
        <v>140</v>
      </c>
      <c r="AU761" s="151" t="s">
        <v>79</v>
      </c>
      <c r="AY761" s="2" t="s">
        <v>138</v>
      </c>
      <c r="BE761" s="152">
        <f t="shared" si="14"/>
        <v>4730</v>
      </c>
      <c r="BF761" s="152">
        <f t="shared" si="15"/>
        <v>0</v>
      </c>
      <c r="BG761" s="152">
        <f t="shared" si="16"/>
        <v>0</v>
      </c>
      <c r="BH761" s="152">
        <f t="shared" si="17"/>
        <v>0</v>
      </c>
      <c r="BI761" s="152">
        <f t="shared" si="18"/>
        <v>0</v>
      </c>
      <c r="BJ761" s="2" t="s">
        <v>14</v>
      </c>
      <c r="BK761" s="152">
        <f t="shared" si="19"/>
        <v>4730</v>
      </c>
      <c r="BL761" s="2" t="s">
        <v>232</v>
      </c>
      <c r="BM761" s="151" t="s">
        <v>940</v>
      </c>
    </row>
    <row r="762" spans="2:65" s="16" customFormat="1" ht="16.5" customHeight="1">
      <c r="B762" s="139"/>
      <c r="C762" s="140" t="s">
        <v>941</v>
      </c>
      <c r="D762" s="140" t="s">
        <v>140</v>
      </c>
      <c r="E762" s="141" t="s">
        <v>942</v>
      </c>
      <c r="F762" s="142" t="s">
        <v>943</v>
      </c>
      <c r="G762" s="143" t="s">
        <v>939</v>
      </c>
      <c r="H762" s="144">
        <v>20</v>
      </c>
      <c r="I762" s="145">
        <v>200</v>
      </c>
      <c r="J762" s="146">
        <f t="shared" si="10"/>
        <v>4000</v>
      </c>
      <c r="K762" s="142"/>
      <c r="L762" s="17"/>
      <c r="M762" s="147"/>
      <c r="N762" s="148" t="s">
        <v>43</v>
      </c>
      <c r="O762" s="38"/>
      <c r="P762" s="149">
        <f t="shared" si="11"/>
        <v>0</v>
      </c>
      <c r="Q762" s="149">
        <v>0</v>
      </c>
      <c r="R762" s="149">
        <f t="shared" si="12"/>
        <v>0</v>
      </c>
      <c r="S762" s="149">
        <v>0</v>
      </c>
      <c r="T762" s="150">
        <f t="shared" si="13"/>
        <v>0</v>
      </c>
      <c r="AR762" s="151" t="s">
        <v>232</v>
      </c>
      <c r="AT762" s="151" t="s">
        <v>140</v>
      </c>
      <c r="AU762" s="151" t="s">
        <v>79</v>
      </c>
      <c r="AY762" s="2" t="s">
        <v>138</v>
      </c>
      <c r="BE762" s="152">
        <f t="shared" si="14"/>
        <v>4000</v>
      </c>
      <c r="BF762" s="152">
        <f t="shared" si="15"/>
        <v>0</v>
      </c>
      <c r="BG762" s="152">
        <f t="shared" si="16"/>
        <v>0</v>
      </c>
      <c r="BH762" s="152">
        <f t="shared" si="17"/>
        <v>0</v>
      </c>
      <c r="BI762" s="152">
        <f t="shared" si="18"/>
        <v>0</v>
      </c>
      <c r="BJ762" s="2" t="s">
        <v>14</v>
      </c>
      <c r="BK762" s="152">
        <f t="shared" si="19"/>
        <v>4000</v>
      </c>
      <c r="BL762" s="2" t="s">
        <v>232</v>
      </c>
      <c r="BM762" s="151" t="s">
        <v>944</v>
      </c>
    </row>
    <row r="763" spans="2:65" s="16" customFormat="1" ht="16.5" customHeight="1">
      <c r="B763" s="139"/>
      <c r="C763" s="140" t="s">
        <v>945</v>
      </c>
      <c r="D763" s="140" t="s">
        <v>140</v>
      </c>
      <c r="E763" s="141" t="s">
        <v>946</v>
      </c>
      <c r="F763" s="142" t="s">
        <v>947</v>
      </c>
      <c r="G763" s="143" t="s">
        <v>229</v>
      </c>
      <c r="H763" s="144">
        <v>20</v>
      </c>
      <c r="I763" s="145">
        <v>165</v>
      </c>
      <c r="J763" s="146">
        <f t="shared" si="10"/>
        <v>3300</v>
      </c>
      <c r="K763" s="142"/>
      <c r="L763" s="17"/>
      <c r="M763" s="147"/>
      <c r="N763" s="148" t="s">
        <v>43</v>
      </c>
      <c r="O763" s="38"/>
      <c r="P763" s="149">
        <f t="shared" si="11"/>
        <v>0</v>
      </c>
      <c r="Q763" s="149">
        <v>0</v>
      </c>
      <c r="R763" s="149">
        <f t="shared" si="12"/>
        <v>0</v>
      </c>
      <c r="S763" s="149">
        <v>0</v>
      </c>
      <c r="T763" s="150">
        <f t="shared" si="13"/>
        <v>0</v>
      </c>
      <c r="AR763" s="151" t="s">
        <v>232</v>
      </c>
      <c r="AT763" s="151" t="s">
        <v>140</v>
      </c>
      <c r="AU763" s="151" t="s">
        <v>79</v>
      </c>
      <c r="AY763" s="2" t="s">
        <v>138</v>
      </c>
      <c r="BE763" s="152">
        <f t="shared" si="14"/>
        <v>3300</v>
      </c>
      <c r="BF763" s="152">
        <f t="shared" si="15"/>
        <v>0</v>
      </c>
      <c r="BG763" s="152">
        <f t="shared" si="16"/>
        <v>0</v>
      </c>
      <c r="BH763" s="152">
        <f t="shared" si="17"/>
        <v>0</v>
      </c>
      <c r="BI763" s="152">
        <f t="shared" si="18"/>
        <v>0</v>
      </c>
      <c r="BJ763" s="2" t="s">
        <v>14</v>
      </c>
      <c r="BK763" s="152">
        <f t="shared" si="19"/>
        <v>3300</v>
      </c>
      <c r="BL763" s="2" t="s">
        <v>232</v>
      </c>
      <c r="BM763" s="151" t="s">
        <v>948</v>
      </c>
    </row>
    <row r="764" spans="2:65" s="16" customFormat="1" ht="16.5" customHeight="1">
      <c r="B764" s="139"/>
      <c r="C764" s="140" t="s">
        <v>949</v>
      </c>
      <c r="D764" s="140" t="s">
        <v>140</v>
      </c>
      <c r="E764" s="141" t="s">
        <v>950</v>
      </c>
      <c r="F764" s="142" t="s">
        <v>951</v>
      </c>
      <c r="G764" s="143" t="s">
        <v>229</v>
      </c>
      <c r="H764" s="144">
        <v>4</v>
      </c>
      <c r="I764" s="145">
        <v>285</v>
      </c>
      <c r="J764" s="146">
        <f t="shared" si="10"/>
        <v>1140</v>
      </c>
      <c r="K764" s="142"/>
      <c r="L764" s="17"/>
      <c r="M764" s="147"/>
      <c r="N764" s="148" t="s">
        <v>43</v>
      </c>
      <c r="O764" s="38"/>
      <c r="P764" s="149">
        <f t="shared" si="11"/>
        <v>0</v>
      </c>
      <c r="Q764" s="149">
        <v>0</v>
      </c>
      <c r="R764" s="149">
        <f t="shared" si="12"/>
        <v>0</v>
      </c>
      <c r="S764" s="149">
        <v>0</v>
      </c>
      <c r="T764" s="150">
        <f t="shared" si="13"/>
        <v>0</v>
      </c>
      <c r="AR764" s="151" t="s">
        <v>232</v>
      </c>
      <c r="AT764" s="151" t="s">
        <v>140</v>
      </c>
      <c r="AU764" s="151" t="s">
        <v>79</v>
      </c>
      <c r="AY764" s="2" t="s">
        <v>138</v>
      </c>
      <c r="BE764" s="152">
        <f t="shared" si="14"/>
        <v>1140</v>
      </c>
      <c r="BF764" s="152">
        <f t="shared" si="15"/>
        <v>0</v>
      </c>
      <c r="BG764" s="152">
        <f t="shared" si="16"/>
        <v>0</v>
      </c>
      <c r="BH764" s="152">
        <f t="shared" si="17"/>
        <v>0</v>
      </c>
      <c r="BI764" s="152">
        <f t="shared" si="18"/>
        <v>0</v>
      </c>
      <c r="BJ764" s="2" t="s">
        <v>14</v>
      </c>
      <c r="BK764" s="152">
        <f t="shared" si="19"/>
        <v>1140</v>
      </c>
      <c r="BL764" s="2" t="s">
        <v>232</v>
      </c>
      <c r="BM764" s="151" t="s">
        <v>952</v>
      </c>
    </row>
    <row r="765" spans="2:65" s="16" customFormat="1" ht="16.5" customHeight="1">
      <c r="B765" s="139"/>
      <c r="C765" s="140" t="s">
        <v>953</v>
      </c>
      <c r="D765" s="140" t="s">
        <v>140</v>
      </c>
      <c r="E765" s="141" t="s">
        <v>954</v>
      </c>
      <c r="F765" s="142" t="s">
        <v>955</v>
      </c>
      <c r="G765" s="143" t="s">
        <v>939</v>
      </c>
      <c r="H765" s="144">
        <v>2</v>
      </c>
      <c r="I765" s="145">
        <v>135</v>
      </c>
      <c r="J765" s="146">
        <f t="shared" si="10"/>
        <v>270</v>
      </c>
      <c r="K765" s="142"/>
      <c r="L765" s="17"/>
      <c r="M765" s="147"/>
      <c r="N765" s="148" t="s">
        <v>43</v>
      </c>
      <c r="O765" s="38"/>
      <c r="P765" s="149">
        <f t="shared" si="11"/>
        <v>0</v>
      </c>
      <c r="Q765" s="149">
        <v>0</v>
      </c>
      <c r="R765" s="149">
        <f t="shared" si="12"/>
        <v>0</v>
      </c>
      <c r="S765" s="149">
        <v>0</v>
      </c>
      <c r="T765" s="150">
        <f t="shared" si="13"/>
        <v>0</v>
      </c>
      <c r="AR765" s="151" t="s">
        <v>232</v>
      </c>
      <c r="AT765" s="151" t="s">
        <v>140</v>
      </c>
      <c r="AU765" s="151" t="s">
        <v>79</v>
      </c>
      <c r="AY765" s="2" t="s">
        <v>138</v>
      </c>
      <c r="BE765" s="152">
        <f t="shared" si="14"/>
        <v>270</v>
      </c>
      <c r="BF765" s="152">
        <f t="shared" si="15"/>
        <v>0</v>
      </c>
      <c r="BG765" s="152">
        <f t="shared" si="16"/>
        <v>0</v>
      </c>
      <c r="BH765" s="152">
        <f t="shared" si="17"/>
        <v>0</v>
      </c>
      <c r="BI765" s="152">
        <f t="shared" si="18"/>
        <v>0</v>
      </c>
      <c r="BJ765" s="2" t="s">
        <v>14</v>
      </c>
      <c r="BK765" s="152">
        <f t="shared" si="19"/>
        <v>270</v>
      </c>
      <c r="BL765" s="2" t="s">
        <v>232</v>
      </c>
      <c r="BM765" s="151" t="s">
        <v>956</v>
      </c>
    </row>
    <row r="766" spans="2:65" s="16" customFormat="1" ht="16.5" customHeight="1">
      <c r="B766" s="139"/>
      <c r="C766" s="140" t="s">
        <v>957</v>
      </c>
      <c r="D766" s="140" t="s">
        <v>140</v>
      </c>
      <c r="E766" s="141" t="s">
        <v>958</v>
      </c>
      <c r="F766" s="142" t="s">
        <v>959</v>
      </c>
      <c r="G766" s="143" t="s">
        <v>939</v>
      </c>
      <c r="H766" s="144">
        <v>4</v>
      </c>
      <c r="I766" s="145">
        <v>120</v>
      </c>
      <c r="J766" s="146">
        <f t="shared" si="10"/>
        <v>480</v>
      </c>
      <c r="K766" s="142"/>
      <c r="L766" s="17"/>
      <c r="M766" s="147"/>
      <c r="N766" s="148" t="s">
        <v>43</v>
      </c>
      <c r="O766" s="38"/>
      <c r="P766" s="149">
        <f t="shared" si="11"/>
        <v>0</v>
      </c>
      <c r="Q766" s="149">
        <v>0</v>
      </c>
      <c r="R766" s="149">
        <f t="shared" si="12"/>
        <v>0</v>
      </c>
      <c r="S766" s="149">
        <v>0</v>
      </c>
      <c r="T766" s="150">
        <f t="shared" si="13"/>
        <v>0</v>
      </c>
      <c r="AR766" s="151" t="s">
        <v>232</v>
      </c>
      <c r="AT766" s="151" t="s">
        <v>140</v>
      </c>
      <c r="AU766" s="151" t="s">
        <v>79</v>
      </c>
      <c r="AY766" s="2" t="s">
        <v>138</v>
      </c>
      <c r="BE766" s="152">
        <f t="shared" si="14"/>
        <v>480</v>
      </c>
      <c r="BF766" s="152">
        <f t="shared" si="15"/>
        <v>0</v>
      </c>
      <c r="BG766" s="152">
        <f t="shared" si="16"/>
        <v>0</v>
      </c>
      <c r="BH766" s="152">
        <f t="shared" si="17"/>
        <v>0</v>
      </c>
      <c r="BI766" s="152">
        <f t="shared" si="18"/>
        <v>0</v>
      </c>
      <c r="BJ766" s="2" t="s">
        <v>14</v>
      </c>
      <c r="BK766" s="152">
        <f t="shared" si="19"/>
        <v>480</v>
      </c>
      <c r="BL766" s="2" t="s">
        <v>232</v>
      </c>
      <c r="BM766" s="151" t="s">
        <v>960</v>
      </c>
    </row>
    <row r="767" spans="2:65" s="16" customFormat="1" ht="16.5" customHeight="1">
      <c r="B767" s="139"/>
      <c r="C767" s="140" t="s">
        <v>961</v>
      </c>
      <c r="D767" s="140" t="s">
        <v>140</v>
      </c>
      <c r="E767" s="141" t="s">
        <v>962</v>
      </c>
      <c r="F767" s="142" t="s">
        <v>963</v>
      </c>
      <c r="G767" s="143" t="s">
        <v>939</v>
      </c>
      <c r="H767" s="144">
        <v>2</v>
      </c>
      <c r="I767" s="145">
        <v>85</v>
      </c>
      <c r="J767" s="146">
        <f t="shared" si="10"/>
        <v>170</v>
      </c>
      <c r="K767" s="142"/>
      <c r="L767" s="17"/>
      <c r="M767" s="147"/>
      <c r="N767" s="148" t="s">
        <v>43</v>
      </c>
      <c r="O767" s="38"/>
      <c r="P767" s="149">
        <f t="shared" si="11"/>
        <v>0</v>
      </c>
      <c r="Q767" s="149">
        <v>0</v>
      </c>
      <c r="R767" s="149">
        <f t="shared" si="12"/>
        <v>0</v>
      </c>
      <c r="S767" s="149">
        <v>0</v>
      </c>
      <c r="T767" s="150">
        <f t="shared" si="13"/>
        <v>0</v>
      </c>
      <c r="AR767" s="151" t="s">
        <v>232</v>
      </c>
      <c r="AT767" s="151" t="s">
        <v>140</v>
      </c>
      <c r="AU767" s="151" t="s">
        <v>79</v>
      </c>
      <c r="AY767" s="2" t="s">
        <v>138</v>
      </c>
      <c r="BE767" s="152">
        <f t="shared" si="14"/>
        <v>170</v>
      </c>
      <c r="BF767" s="152">
        <f t="shared" si="15"/>
        <v>0</v>
      </c>
      <c r="BG767" s="152">
        <f t="shared" si="16"/>
        <v>0</v>
      </c>
      <c r="BH767" s="152">
        <f t="shared" si="17"/>
        <v>0</v>
      </c>
      <c r="BI767" s="152">
        <f t="shared" si="18"/>
        <v>0</v>
      </c>
      <c r="BJ767" s="2" t="s">
        <v>14</v>
      </c>
      <c r="BK767" s="152">
        <f t="shared" si="19"/>
        <v>170</v>
      </c>
      <c r="BL767" s="2" t="s">
        <v>232</v>
      </c>
      <c r="BM767" s="151" t="s">
        <v>964</v>
      </c>
    </row>
    <row r="768" spans="2:65" s="16" customFormat="1" ht="16.5" customHeight="1">
      <c r="B768" s="139"/>
      <c r="C768" s="140" t="s">
        <v>965</v>
      </c>
      <c r="D768" s="140" t="s">
        <v>140</v>
      </c>
      <c r="E768" s="141" t="s">
        <v>966</v>
      </c>
      <c r="F768" s="142" t="s">
        <v>967</v>
      </c>
      <c r="G768" s="143" t="s">
        <v>939</v>
      </c>
      <c r="H768" s="144">
        <v>2</v>
      </c>
      <c r="I768" s="145">
        <v>185</v>
      </c>
      <c r="J768" s="146">
        <f t="shared" si="10"/>
        <v>370</v>
      </c>
      <c r="K768" s="142"/>
      <c r="L768" s="17"/>
      <c r="M768" s="147"/>
      <c r="N768" s="148" t="s">
        <v>43</v>
      </c>
      <c r="O768" s="38"/>
      <c r="P768" s="149">
        <f t="shared" si="11"/>
        <v>0</v>
      </c>
      <c r="Q768" s="149">
        <v>0</v>
      </c>
      <c r="R768" s="149">
        <f t="shared" si="12"/>
        <v>0</v>
      </c>
      <c r="S768" s="149">
        <v>0</v>
      </c>
      <c r="T768" s="150">
        <f t="shared" si="13"/>
        <v>0</v>
      </c>
      <c r="AR768" s="151" t="s">
        <v>232</v>
      </c>
      <c r="AT768" s="151" t="s">
        <v>140</v>
      </c>
      <c r="AU768" s="151" t="s">
        <v>79</v>
      </c>
      <c r="AY768" s="2" t="s">
        <v>138</v>
      </c>
      <c r="BE768" s="152">
        <f t="shared" si="14"/>
        <v>370</v>
      </c>
      <c r="BF768" s="152">
        <f t="shared" si="15"/>
        <v>0</v>
      </c>
      <c r="BG768" s="152">
        <f t="shared" si="16"/>
        <v>0</v>
      </c>
      <c r="BH768" s="152">
        <f t="shared" si="17"/>
        <v>0</v>
      </c>
      <c r="BI768" s="152">
        <f t="shared" si="18"/>
        <v>0</v>
      </c>
      <c r="BJ768" s="2" t="s">
        <v>14</v>
      </c>
      <c r="BK768" s="152">
        <f t="shared" si="19"/>
        <v>370</v>
      </c>
      <c r="BL768" s="2" t="s">
        <v>232</v>
      </c>
      <c r="BM768" s="151" t="s">
        <v>968</v>
      </c>
    </row>
    <row r="769" spans="2:65" s="16" customFormat="1" ht="16.5" customHeight="1">
      <c r="B769" s="139"/>
      <c r="C769" s="140" t="s">
        <v>969</v>
      </c>
      <c r="D769" s="140" t="s">
        <v>140</v>
      </c>
      <c r="E769" s="141" t="s">
        <v>970</v>
      </c>
      <c r="F769" s="142" t="s">
        <v>971</v>
      </c>
      <c r="G769" s="143" t="s">
        <v>939</v>
      </c>
      <c r="H769" s="144">
        <v>4</v>
      </c>
      <c r="I769" s="145">
        <v>345</v>
      </c>
      <c r="J769" s="146">
        <f t="shared" si="10"/>
        <v>1380</v>
      </c>
      <c r="K769" s="142"/>
      <c r="L769" s="17"/>
      <c r="M769" s="147"/>
      <c r="N769" s="148" t="s">
        <v>43</v>
      </c>
      <c r="O769" s="38"/>
      <c r="P769" s="149">
        <f t="shared" si="11"/>
        <v>0</v>
      </c>
      <c r="Q769" s="149">
        <v>0</v>
      </c>
      <c r="R769" s="149">
        <f t="shared" si="12"/>
        <v>0</v>
      </c>
      <c r="S769" s="149">
        <v>0</v>
      </c>
      <c r="T769" s="150">
        <f t="shared" si="13"/>
        <v>0</v>
      </c>
      <c r="AR769" s="151" t="s">
        <v>232</v>
      </c>
      <c r="AT769" s="151" t="s">
        <v>140</v>
      </c>
      <c r="AU769" s="151" t="s">
        <v>79</v>
      </c>
      <c r="AY769" s="2" t="s">
        <v>138</v>
      </c>
      <c r="BE769" s="152">
        <f t="shared" si="14"/>
        <v>1380</v>
      </c>
      <c r="BF769" s="152">
        <f t="shared" si="15"/>
        <v>0</v>
      </c>
      <c r="BG769" s="152">
        <f t="shared" si="16"/>
        <v>0</v>
      </c>
      <c r="BH769" s="152">
        <f t="shared" si="17"/>
        <v>0</v>
      </c>
      <c r="BI769" s="152">
        <f t="shared" si="18"/>
        <v>0</v>
      </c>
      <c r="BJ769" s="2" t="s">
        <v>14</v>
      </c>
      <c r="BK769" s="152">
        <f t="shared" si="19"/>
        <v>1380</v>
      </c>
      <c r="BL769" s="2" t="s">
        <v>232</v>
      </c>
      <c r="BM769" s="151" t="s">
        <v>972</v>
      </c>
    </row>
    <row r="770" spans="2:65" s="16" customFormat="1" ht="16.5" customHeight="1">
      <c r="B770" s="139"/>
      <c r="C770" s="140" t="s">
        <v>973</v>
      </c>
      <c r="D770" s="140" t="s">
        <v>140</v>
      </c>
      <c r="E770" s="141" t="s">
        <v>974</v>
      </c>
      <c r="F770" s="142" t="s">
        <v>975</v>
      </c>
      <c r="G770" s="143" t="s">
        <v>939</v>
      </c>
      <c r="H770" s="144">
        <v>1</v>
      </c>
      <c r="I770" s="145">
        <v>2800</v>
      </c>
      <c r="J770" s="146">
        <f t="shared" si="10"/>
        <v>2800</v>
      </c>
      <c r="K770" s="142"/>
      <c r="L770" s="17"/>
      <c r="M770" s="147"/>
      <c r="N770" s="148" t="s">
        <v>43</v>
      </c>
      <c r="O770" s="38"/>
      <c r="P770" s="149">
        <f t="shared" si="11"/>
        <v>0</v>
      </c>
      <c r="Q770" s="149">
        <v>0</v>
      </c>
      <c r="R770" s="149">
        <f t="shared" si="12"/>
        <v>0</v>
      </c>
      <c r="S770" s="149">
        <v>0</v>
      </c>
      <c r="T770" s="150">
        <f t="shared" si="13"/>
        <v>0</v>
      </c>
      <c r="AR770" s="151" t="s">
        <v>232</v>
      </c>
      <c r="AT770" s="151" t="s">
        <v>140</v>
      </c>
      <c r="AU770" s="151" t="s">
        <v>79</v>
      </c>
      <c r="AY770" s="2" t="s">
        <v>138</v>
      </c>
      <c r="BE770" s="152">
        <f t="shared" si="14"/>
        <v>2800</v>
      </c>
      <c r="BF770" s="152">
        <f t="shared" si="15"/>
        <v>0</v>
      </c>
      <c r="BG770" s="152">
        <f t="shared" si="16"/>
        <v>0</v>
      </c>
      <c r="BH770" s="152">
        <f t="shared" si="17"/>
        <v>0</v>
      </c>
      <c r="BI770" s="152">
        <f t="shared" si="18"/>
        <v>0</v>
      </c>
      <c r="BJ770" s="2" t="s">
        <v>14</v>
      </c>
      <c r="BK770" s="152">
        <f t="shared" si="19"/>
        <v>2800</v>
      </c>
      <c r="BL770" s="2" t="s">
        <v>232</v>
      </c>
      <c r="BM770" s="151" t="s">
        <v>976</v>
      </c>
    </row>
    <row r="771" spans="2:65" s="16" customFormat="1" ht="16.5" customHeight="1">
      <c r="B771" s="139"/>
      <c r="C771" s="140" t="s">
        <v>977</v>
      </c>
      <c r="D771" s="140" t="s">
        <v>140</v>
      </c>
      <c r="E771" s="141" t="s">
        <v>978</v>
      </c>
      <c r="F771" s="142" t="s">
        <v>979</v>
      </c>
      <c r="G771" s="143" t="s">
        <v>939</v>
      </c>
      <c r="H771" s="144">
        <v>1</v>
      </c>
      <c r="I771" s="145">
        <v>3450</v>
      </c>
      <c r="J771" s="146">
        <f t="shared" si="10"/>
        <v>3450</v>
      </c>
      <c r="K771" s="142"/>
      <c r="L771" s="17"/>
      <c r="M771" s="147"/>
      <c r="N771" s="148" t="s">
        <v>43</v>
      </c>
      <c r="O771" s="38"/>
      <c r="P771" s="149">
        <f t="shared" si="11"/>
        <v>0</v>
      </c>
      <c r="Q771" s="149">
        <v>0</v>
      </c>
      <c r="R771" s="149">
        <f t="shared" si="12"/>
        <v>0</v>
      </c>
      <c r="S771" s="149">
        <v>0</v>
      </c>
      <c r="T771" s="150">
        <f t="shared" si="13"/>
        <v>0</v>
      </c>
      <c r="AR771" s="151" t="s">
        <v>232</v>
      </c>
      <c r="AT771" s="151" t="s">
        <v>140</v>
      </c>
      <c r="AU771" s="151" t="s">
        <v>79</v>
      </c>
      <c r="AY771" s="2" t="s">
        <v>138</v>
      </c>
      <c r="BE771" s="152">
        <f t="shared" si="14"/>
        <v>3450</v>
      </c>
      <c r="BF771" s="152">
        <f t="shared" si="15"/>
        <v>0</v>
      </c>
      <c r="BG771" s="152">
        <f t="shared" si="16"/>
        <v>0</v>
      </c>
      <c r="BH771" s="152">
        <f t="shared" si="17"/>
        <v>0</v>
      </c>
      <c r="BI771" s="152">
        <f t="shared" si="18"/>
        <v>0</v>
      </c>
      <c r="BJ771" s="2" t="s">
        <v>14</v>
      </c>
      <c r="BK771" s="152">
        <f t="shared" si="19"/>
        <v>3450</v>
      </c>
      <c r="BL771" s="2" t="s">
        <v>232</v>
      </c>
      <c r="BM771" s="151" t="s">
        <v>980</v>
      </c>
    </row>
    <row r="772" spans="2:65" s="16" customFormat="1" ht="16.5" customHeight="1">
      <c r="B772" s="139"/>
      <c r="C772" s="140" t="s">
        <v>981</v>
      </c>
      <c r="D772" s="140" t="s">
        <v>140</v>
      </c>
      <c r="E772" s="141" t="s">
        <v>982</v>
      </c>
      <c r="F772" s="142" t="s">
        <v>983</v>
      </c>
      <c r="G772" s="143" t="s">
        <v>984</v>
      </c>
      <c r="H772" s="144">
        <v>6</v>
      </c>
      <c r="I772" s="145">
        <v>450</v>
      </c>
      <c r="J772" s="146">
        <f t="shared" si="10"/>
        <v>2700</v>
      </c>
      <c r="K772" s="142"/>
      <c r="L772" s="17"/>
      <c r="M772" s="147"/>
      <c r="N772" s="148" t="s">
        <v>43</v>
      </c>
      <c r="O772" s="38"/>
      <c r="P772" s="149">
        <f t="shared" si="11"/>
        <v>0</v>
      </c>
      <c r="Q772" s="149">
        <v>0</v>
      </c>
      <c r="R772" s="149">
        <f t="shared" si="12"/>
        <v>0</v>
      </c>
      <c r="S772" s="149">
        <v>0</v>
      </c>
      <c r="T772" s="150">
        <f t="shared" si="13"/>
        <v>0</v>
      </c>
      <c r="AR772" s="151" t="s">
        <v>232</v>
      </c>
      <c r="AT772" s="151" t="s">
        <v>140</v>
      </c>
      <c r="AU772" s="151" t="s">
        <v>79</v>
      </c>
      <c r="AY772" s="2" t="s">
        <v>138</v>
      </c>
      <c r="BE772" s="152">
        <f t="shared" si="14"/>
        <v>2700</v>
      </c>
      <c r="BF772" s="152">
        <f t="shared" si="15"/>
        <v>0</v>
      </c>
      <c r="BG772" s="152">
        <f t="shared" si="16"/>
        <v>0</v>
      </c>
      <c r="BH772" s="152">
        <f t="shared" si="17"/>
        <v>0</v>
      </c>
      <c r="BI772" s="152">
        <f t="shared" si="18"/>
        <v>0</v>
      </c>
      <c r="BJ772" s="2" t="s">
        <v>14</v>
      </c>
      <c r="BK772" s="152">
        <f t="shared" si="19"/>
        <v>2700</v>
      </c>
      <c r="BL772" s="2" t="s">
        <v>232</v>
      </c>
      <c r="BM772" s="151" t="s">
        <v>985</v>
      </c>
    </row>
    <row r="773" spans="2:65" s="16" customFormat="1" ht="16.5" customHeight="1">
      <c r="B773" s="139"/>
      <c r="C773" s="140" t="s">
        <v>986</v>
      </c>
      <c r="D773" s="140" t="s">
        <v>140</v>
      </c>
      <c r="E773" s="141" t="s">
        <v>987</v>
      </c>
      <c r="F773" s="142" t="s">
        <v>988</v>
      </c>
      <c r="G773" s="143" t="s">
        <v>928</v>
      </c>
      <c r="H773" s="210">
        <v>12</v>
      </c>
      <c r="I773" s="145">
        <v>300</v>
      </c>
      <c r="J773" s="146">
        <f t="shared" si="10"/>
        <v>3600</v>
      </c>
      <c r="K773" s="142"/>
      <c r="L773" s="17"/>
      <c r="M773" s="147"/>
      <c r="N773" s="148" t="s">
        <v>43</v>
      </c>
      <c r="O773" s="38"/>
      <c r="P773" s="149">
        <f t="shared" si="11"/>
        <v>0</v>
      </c>
      <c r="Q773" s="149">
        <v>0</v>
      </c>
      <c r="R773" s="149">
        <f t="shared" si="12"/>
        <v>0</v>
      </c>
      <c r="S773" s="149">
        <v>0</v>
      </c>
      <c r="T773" s="150">
        <f t="shared" si="13"/>
        <v>0</v>
      </c>
      <c r="AR773" s="151" t="s">
        <v>232</v>
      </c>
      <c r="AT773" s="151" t="s">
        <v>140</v>
      </c>
      <c r="AU773" s="151" t="s">
        <v>79</v>
      </c>
      <c r="AY773" s="2" t="s">
        <v>138</v>
      </c>
      <c r="BE773" s="152">
        <f t="shared" si="14"/>
        <v>3600</v>
      </c>
      <c r="BF773" s="152">
        <f t="shared" si="15"/>
        <v>0</v>
      </c>
      <c r="BG773" s="152">
        <f t="shared" si="16"/>
        <v>0</v>
      </c>
      <c r="BH773" s="152">
        <f t="shared" si="17"/>
        <v>0</v>
      </c>
      <c r="BI773" s="152">
        <f t="shared" si="18"/>
        <v>0</v>
      </c>
      <c r="BJ773" s="2" t="s">
        <v>14</v>
      </c>
      <c r="BK773" s="152">
        <f t="shared" si="19"/>
        <v>3600</v>
      </c>
      <c r="BL773" s="2" t="s">
        <v>232</v>
      </c>
      <c r="BM773" s="151" t="s">
        <v>989</v>
      </c>
    </row>
    <row r="774" spans="2:65" s="16" customFormat="1" ht="16.5" customHeight="1">
      <c r="B774" s="139"/>
      <c r="C774" s="140" t="s">
        <v>990</v>
      </c>
      <c r="D774" s="140" t="s">
        <v>140</v>
      </c>
      <c r="E774" s="141" t="s">
        <v>991</v>
      </c>
      <c r="F774" s="142" t="s">
        <v>992</v>
      </c>
      <c r="G774" s="143" t="s">
        <v>928</v>
      </c>
      <c r="H774" s="210">
        <v>15</v>
      </c>
      <c r="I774" s="145">
        <v>250</v>
      </c>
      <c r="J774" s="146">
        <f t="shared" si="10"/>
        <v>3750</v>
      </c>
      <c r="K774" s="142"/>
      <c r="L774" s="17"/>
      <c r="M774" s="147"/>
      <c r="N774" s="148" t="s">
        <v>43</v>
      </c>
      <c r="O774" s="38"/>
      <c r="P774" s="149">
        <f t="shared" si="11"/>
        <v>0</v>
      </c>
      <c r="Q774" s="149">
        <v>0</v>
      </c>
      <c r="R774" s="149">
        <f t="shared" si="12"/>
        <v>0</v>
      </c>
      <c r="S774" s="149">
        <v>0</v>
      </c>
      <c r="T774" s="150">
        <f t="shared" si="13"/>
        <v>0</v>
      </c>
      <c r="AR774" s="151" t="s">
        <v>232</v>
      </c>
      <c r="AT774" s="151" t="s">
        <v>140</v>
      </c>
      <c r="AU774" s="151" t="s">
        <v>79</v>
      </c>
      <c r="AY774" s="2" t="s">
        <v>138</v>
      </c>
      <c r="BE774" s="152">
        <f t="shared" si="14"/>
        <v>3750</v>
      </c>
      <c r="BF774" s="152">
        <f t="shared" si="15"/>
        <v>0</v>
      </c>
      <c r="BG774" s="152">
        <f t="shared" si="16"/>
        <v>0</v>
      </c>
      <c r="BH774" s="152">
        <f t="shared" si="17"/>
        <v>0</v>
      </c>
      <c r="BI774" s="152">
        <f t="shared" si="18"/>
        <v>0</v>
      </c>
      <c r="BJ774" s="2" t="s">
        <v>14</v>
      </c>
      <c r="BK774" s="152">
        <f t="shared" si="19"/>
        <v>3750</v>
      </c>
      <c r="BL774" s="2" t="s">
        <v>232</v>
      </c>
      <c r="BM774" s="151" t="s">
        <v>993</v>
      </c>
    </row>
    <row r="775" spans="2:65" s="16" customFormat="1" ht="16.5" customHeight="1">
      <c r="B775" s="139"/>
      <c r="C775" s="140" t="s">
        <v>994</v>
      </c>
      <c r="D775" s="140" t="s">
        <v>140</v>
      </c>
      <c r="E775" s="141" t="s">
        <v>995</v>
      </c>
      <c r="F775" s="142" t="s">
        <v>996</v>
      </c>
      <c r="G775" s="143" t="s">
        <v>928</v>
      </c>
      <c r="H775" s="210">
        <v>10</v>
      </c>
      <c r="I775" s="145">
        <v>200</v>
      </c>
      <c r="J775" s="146">
        <f t="shared" si="10"/>
        <v>2000</v>
      </c>
      <c r="K775" s="142"/>
      <c r="L775" s="17"/>
      <c r="M775" s="147"/>
      <c r="N775" s="148" t="s">
        <v>43</v>
      </c>
      <c r="O775" s="38"/>
      <c r="P775" s="149">
        <f t="shared" si="11"/>
        <v>0</v>
      </c>
      <c r="Q775" s="149">
        <v>0</v>
      </c>
      <c r="R775" s="149">
        <f t="shared" si="12"/>
        <v>0</v>
      </c>
      <c r="S775" s="149">
        <v>0</v>
      </c>
      <c r="T775" s="150">
        <f t="shared" si="13"/>
        <v>0</v>
      </c>
      <c r="AR775" s="151" t="s">
        <v>232</v>
      </c>
      <c r="AT775" s="151" t="s">
        <v>140</v>
      </c>
      <c r="AU775" s="151" t="s">
        <v>79</v>
      </c>
      <c r="AY775" s="2" t="s">
        <v>138</v>
      </c>
      <c r="BE775" s="152">
        <f t="shared" si="14"/>
        <v>2000</v>
      </c>
      <c r="BF775" s="152">
        <f t="shared" si="15"/>
        <v>0</v>
      </c>
      <c r="BG775" s="152">
        <f t="shared" si="16"/>
        <v>0</v>
      </c>
      <c r="BH775" s="152">
        <f t="shared" si="17"/>
        <v>0</v>
      </c>
      <c r="BI775" s="152">
        <f t="shared" si="18"/>
        <v>0</v>
      </c>
      <c r="BJ775" s="2" t="s">
        <v>14</v>
      </c>
      <c r="BK775" s="152">
        <f t="shared" si="19"/>
        <v>2000</v>
      </c>
      <c r="BL775" s="2" t="s">
        <v>232</v>
      </c>
      <c r="BM775" s="151" t="s">
        <v>997</v>
      </c>
    </row>
    <row r="776" spans="2:65" s="125" customFormat="1" ht="22.9" customHeight="1">
      <c r="B776" s="126"/>
      <c r="D776" s="127" t="s">
        <v>71</v>
      </c>
      <c r="E776" s="137" t="s">
        <v>998</v>
      </c>
      <c r="F776" s="137" t="s">
        <v>999</v>
      </c>
      <c r="I776" s="129"/>
      <c r="J776" s="138">
        <f>BK776</f>
        <v>62743.69999999999</v>
      </c>
      <c r="L776" s="126"/>
      <c r="M776" s="131"/>
      <c r="N776" s="132"/>
      <c r="O776" s="132"/>
      <c r="P776" s="133">
        <f>SUM(P777:P828)</f>
        <v>0</v>
      </c>
      <c r="Q776" s="132"/>
      <c r="R776" s="133">
        <f>SUM(R777:R828)</f>
        <v>0.91061880000000006</v>
      </c>
      <c r="S776" s="132"/>
      <c r="T776" s="134">
        <f>SUM(T777:T828)</f>
        <v>1.9623999999999999</v>
      </c>
      <c r="AR776" s="127" t="s">
        <v>79</v>
      </c>
      <c r="AT776" s="135" t="s">
        <v>71</v>
      </c>
      <c r="AU776" s="135" t="s">
        <v>14</v>
      </c>
      <c r="AY776" s="127" t="s">
        <v>138</v>
      </c>
      <c r="BK776" s="136">
        <f>SUM(BK777:BK828)</f>
        <v>62743.69999999999</v>
      </c>
    </row>
    <row r="777" spans="2:65" s="16" customFormat="1" ht="48" customHeight="1">
      <c r="B777" s="139"/>
      <c r="C777" s="140" t="s">
        <v>1000</v>
      </c>
      <c r="D777" s="140" t="s">
        <v>140</v>
      </c>
      <c r="E777" s="141" t="s">
        <v>1001</v>
      </c>
      <c r="F777" s="142" t="s">
        <v>1002</v>
      </c>
      <c r="G777" s="143" t="s">
        <v>159</v>
      </c>
      <c r="H777" s="144">
        <v>55</v>
      </c>
      <c r="I777" s="145">
        <v>185</v>
      </c>
      <c r="J777" s="146">
        <f>ROUND(I777*H777,2)</f>
        <v>10175</v>
      </c>
      <c r="K777" s="142" t="s">
        <v>144</v>
      </c>
      <c r="L777" s="17"/>
      <c r="M777" s="147"/>
      <c r="N777" s="148" t="s">
        <v>43</v>
      </c>
      <c r="O777" s="38"/>
      <c r="P777" s="149">
        <f>O777*H777</f>
        <v>0</v>
      </c>
      <c r="Q777" s="149">
        <v>0</v>
      </c>
      <c r="R777" s="149">
        <f>Q777*H777</f>
        <v>0</v>
      </c>
      <c r="S777" s="149">
        <v>1.4999999999999999E-2</v>
      </c>
      <c r="T777" s="150">
        <f>S777*H777</f>
        <v>0.82499999999999996</v>
      </c>
      <c r="AR777" s="151" t="s">
        <v>232</v>
      </c>
      <c r="AT777" s="151" t="s">
        <v>140</v>
      </c>
      <c r="AU777" s="151" t="s">
        <v>79</v>
      </c>
      <c r="AY777" s="2" t="s">
        <v>138</v>
      </c>
      <c r="BE777" s="152">
        <f>IF(N777="základní",J777,0)</f>
        <v>10175</v>
      </c>
      <c r="BF777" s="152">
        <f>IF(N777="snížená",J777,0)</f>
        <v>0</v>
      </c>
      <c r="BG777" s="152">
        <f>IF(N777="zákl. přenesená",J777,0)</f>
        <v>0</v>
      </c>
      <c r="BH777" s="152">
        <f>IF(N777="sníž. přenesená",J777,0)</f>
        <v>0</v>
      </c>
      <c r="BI777" s="152">
        <f>IF(N777="nulová",J777,0)</f>
        <v>0</v>
      </c>
      <c r="BJ777" s="2" t="s">
        <v>14</v>
      </c>
      <c r="BK777" s="152">
        <f>ROUND(I777*H777,2)</f>
        <v>10175</v>
      </c>
      <c r="BL777" s="2" t="s">
        <v>232</v>
      </c>
      <c r="BM777" s="151" t="s">
        <v>1003</v>
      </c>
    </row>
    <row r="778" spans="2:65" s="153" customFormat="1">
      <c r="B778" s="154"/>
      <c r="D778" s="155" t="s">
        <v>147</v>
      </c>
      <c r="E778" s="156"/>
      <c r="F778" s="157" t="s">
        <v>1004</v>
      </c>
      <c r="H778" s="156"/>
      <c r="I778" s="158"/>
      <c r="L778" s="154"/>
      <c r="M778" s="159"/>
      <c r="N778" s="160"/>
      <c r="O778" s="160"/>
      <c r="P778" s="160"/>
      <c r="Q778" s="160"/>
      <c r="R778" s="160"/>
      <c r="S778" s="160"/>
      <c r="T778" s="161"/>
      <c r="AT778" s="156" t="s">
        <v>147</v>
      </c>
      <c r="AU778" s="156" t="s">
        <v>79</v>
      </c>
      <c r="AV778" s="153" t="s">
        <v>14</v>
      </c>
      <c r="AW778" s="153" t="s">
        <v>34</v>
      </c>
      <c r="AX778" s="153" t="s">
        <v>72</v>
      </c>
      <c r="AY778" s="156" t="s">
        <v>138</v>
      </c>
    </row>
    <row r="779" spans="2:65" s="162" customFormat="1">
      <c r="B779" s="163"/>
      <c r="D779" s="155" t="s">
        <v>147</v>
      </c>
      <c r="E779" s="164"/>
      <c r="F779" s="165" t="s">
        <v>1005</v>
      </c>
      <c r="H779" s="166">
        <v>55</v>
      </c>
      <c r="I779" s="167"/>
      <c r="L779" s="163"/>
      <c r="M779" s="168"/>
      <c r="N779" s="169"/>
      <c r="O779" s="169"/>
      <c r="P779" s="169"/>
      <c r="Q779" s="169"/>
      <c r="R779" s="169"/>
      <c r="S779" s="169"/>
      <c r="T779" s="170"/>
      <c r="AT779" s="164" t="s">
        <v>147</v>
      </c>
      <c r="AU779" s="164" t="s">
        <v>79</v>
      </c>
      <c r="AV779" s="162" t="s">
        <v>79</v>
      </c>
      <c r="AW779" s="162" t="s">
        <v>34</v>
      </c>
      <c r="AX779" s="162" t="s">
        <v>14</v>
      </c>
      <c r="AY779" s="164" t="s">
        <v>138</v>
      </c>
    </row>
    <row r="780" spans="2:65" s="16" customFormat="1" ht="36" customHeight="1">
      <c r="B780" s="139"/>
      <c r="C780" s="140" t="s">
        <v>1006</v>
      </c>
      <c r="D780" s="140" t="s">
        <v>140</v>
      </c>
      <c r="E780" s="141" t="s">
        <v>1007</v>
      </c>
      <c r="F780" s="142" t="s">
        <v>1008</v>
      </c>
      <c r="G780" s="143" t="s">
        <v>159</v>
      </c>
      <c r="H780" s="144">
        <v>55</v>
      </c>
      <c r="I780" s="145">
        <v>185</v>
      </c>
      <c r="J780" s="146">
        <f>ROUND(I780*H780,2)</f>
        <v>10175</v>
      </c>
      <c r="K780" s="142" t="s">
        <v>144</v>
      </c>
      <c r="L780" s="17"/>
      <c r="M780" s="147"/>
      <c r="N780" s="148" t="s">
        <v>43</v>
      </c>
      <c r="O780" s="38"/>
      <c r="P780" s="149">
        <f>O780*H780</f>
        <v>0</v>
      </c>
      <c r="Q780" s="149">
        <v>0</v>
      </c>
      <c r="R780" s="149">
        <f>Q780*H780</f>
        <v>0</v>
      </c>
      <c r="S780" s="149">
        <v>0</v>
      </c>
      <c r="T780" s="150">
        <f>S780*H780</f>
        <v>0</v>
      </c>
      <c r="AR780" s="151" t="s">
        <v>232</v>
      </c>
      <c r="AT780" s="151" t="s">
        <v>140</v>
      </c>
      <c r="AU780" s="151" t="s">
        <v>79</v>
      </c>
      <c r="AY780" s="2" t="s">
        <v>138</v>
      </c>
      <c r="BE780" s="152">
        <f>IF(N780="základní",J780,0)</f>
        <v>10175</v>
      </c>
      <c r="BF780" s="152">
        <f>IF(N780="snížená",J780,0)</f>
        <v>0</v>
      </c>
      <c r="BG780" s="152">
        <f>IF(N780="zákl. přenesená",J780,0)</f>
        <v>0</v>
      </c>
      <c r="BH780" s="152">
        <f>IF(N780="sníž. přenesená",J780,0)</f>
        <v>0</v>
      </c>
      <c r="BI780" s="152">
        <f>IF(N780="nulová",J780,0)</f>
        <v>0</v>
      </c>
      <c r="BJ780" s="2" t="s">
        <v>14</v>
      </c>
      <c r="BK780" s="152">
        <f>ROUND(I780*H780,2)</f>
        <v>10175</v>
      </c>
      <c r="BL780" s="2" t="s">
        <v>232</v>
      </c>
      <c r="BM780" s="151" t="s">
        <v>1009</v>
      </c>
    </row>
    <row r="781" spans="2:65" s="153" customFormat="1">
      <c r="B781" s="154"/>
      <c r="D781" s="155" t="s">
        <v>147</v>
      </c>
      <c r="E781" s="156"/>
      <c r="F781" s="157" t="s">
        <v>1004</v>
      </c>
      <c r="H781" s="156"/>
      <c r="I781" s="158"/>
      <c r="L781" s="154"/>
      <c r="M781" s="159"/>
      <c r="N781" s="160"/>
      <c r="O781" s="160"/>
      <c r="P781" s="160"/>
      <c r="Q781" s="160"/>
      <c r="R781" s="160"/>
      <c r="S781" s="160"/>
      <c r="T781" s="161"/>
      <c r="AT781" s="156" t="s">
        <v>147</v>
      </c>
      <c r="AU781" s="156" t="s">
        <v>79</v>
      </c>
      <c r="AV781" s="153" t="s">
        <v>14</v>
      </c>
      <c r="AW781" s="153" t="s">
        <v>34</v>
      </c>
      <c r="AX781" s="153" t="s">
        <v>72</v>
      </c>
      <c r="AY781" s="156" t="s">
        <v>138</v>
      </c>
    </row>
    <row r="782" spans="2:65" s="162" customFormat="1">
      <c r="B782" s="163"/>
      <c r="D782" s="155" t="s">
        <v>147</v>
      </c>
      <c r="E782" s="164"/>
      <c r="F782" s="165" t="s">
        <v>1005</v>
      </c>
      <c r="H782" s="166">
        <v>55</v>
      </c>
      <c r="I782" s="167"/>
      <c r="L782" s="163"/>
      <c r="M782" s="168"/>
      <c r="N782" s="169"/>
      <c r="O782" s="169"/>
      <c r="P782" s="169"/>
      <c r="Q782" s="169"/>
      <c r="R782" s="169"/>
      <c r="S782" s="169"/>
      <c r="T782" s="170"/>
      <c r="AT782" s="164" t="s">
        <v>147</v>
      </c>
      <c r="AU782" s="164" t="s">
        <v>79</v>
      </c>
      <c r="AV782" s="162" t="s">
        <v>79</v>
      </c>
      <c r="AW782" s="162" t="s">
        <v>34</v>
      </c>
      <c r="AX782" s="162" t="s">
        <v>14</v>
      </c>
      <c r="AY782" s="164" t="s">
        <v>138</v>
      </c>
    </row>
    <row r="783" spans="2:65" s="16" customFormat="1" ht="16.5" customHeight="1">
      <c r="B783" s="139"/>
      <c r="C783" s="189" t="s">
        <v>1010</v>
      </c>
      <c r="D783" s="189" t="s">
        <v>263</v>
      </c>
      <c r="E783" s="190" t="s">
        <v>1011</v>
      </c>
      <c r="F783" s="191" t="s">
        <v>1012</v>
      </c>
      <c r="G783" s="192" t="s">
        <v>143</v>
      </c>
      <c r="H783" s="193">
        <v>1.518</v>
      </c>
      <c r="I783" s="194">
        <v>350</v>
      </c>
      <c r="J783" s="195">
        <f>ROUND(I783*H783,2)</f>
        <v>531.29999999999995</v>
      </c>
      <c r="K783" s="191"/>
      <c r="L783" s="196"/>
      <c r="M783" s="197"/>
      <c r="N783" s="198" t="s">
        <v>43</v>
      </c>
      <c r="O783" s="38"/>
      <c r="P783" s="149">
        <f>O783*H783</f>
        <v>0</v>
      </c>
      <c r="Q783" s="149">
        <v>0.55000000000000004</v>
      </c>
      <c r="R783" s="149">
        <f>Q783*H783</f>
        <v>0.83490000000000009</v>
      </c>
      <c r="S783" s="149">
        <v>0</v>
      </c>
      <c r="T783" s="150">
        <f>S783*H783</f>
        <v>0</v>
      </c>
      <c r="AR783" s="151" t="s">
        <v>336</v>
      </c>
      <c r="AT783" s="151" t="s">
        <v>263</v>
      </c>
      <c r="AU783" s="151" t="s">
        <v>79</v>
      </c>
      <c r="AY783" s="2" t="s">
        <v>138</v>
      </c>
      <c r="BE783" s="152">
        <f>IF(N783="základní",J783,0)</f>
        <v>531.29999999999995</v>
      </c>
      <c r="BF783" s="152">
        <f>IF(N783="snížená",J783,0)</f>
        <v>0</v>
      </c>
      <c r="BG783" s="152">
        <f>IF(N783="zákl. přenesená",J783,0)</f>
        <v>0</v>
      </c>
      <c r="BH783" s="152">
        <f>IF(N783="sníž. přenesená",J783,0)</f>
        <v>0</v>
      </c>
      <c r="BI783" s="152">
        <f>IF(N783="nulová",J783,0)</f>
        <v>0</v>
      </c>
      <c r="BJ783" s="2" t="s">
        <v>14</v>
      </c>
      <c r="BK783" s="152">
        <f>ROUND(I783*H783,2)</f>
        <v>531.29999999999995</v>
      </c>
      <c r="BL783" s="2" t="s">
        <v>232</v>
      </c>
      <c r="BM783" s="151" t="s">
        <v>1013</v>
      </c>
    </row>
    <row r="784" spans="2:65" s="153" customFormat="1">
      <c r="B784" s="154"/>
      <c r="D784" s="155" t="s">
        <v>147</v>
      </c>
      <c r="E784" s="156"/>
      <c r="F784" s="157" t="s">
        <v>1004</v>
      </c>
      <c r="H784" s="156"/>
      <c r="I784" s="158"/>
      <c r="L784" s="154"/>
      <c r="M784" s="159"/>
      <c r="N784" s="160"/>
      <c r="O784" s="160"/>
      <c r="P784" s="160"/>
      <c r="Q784" s="160"/>
      <c r="R784" s="160"/>
      <c r="S784" s="160"/>
      <c r="T784" s="161"/>
      <c r="AT784" s="156" t="s">
        <v>147</v>
      </c>
      <c r="AU784" s="156" t="s">
        <v>79</v>
      </c>
      <c r="AV784" s="153" t="s">
        <v>14</v>
      </c>
      <c r="AW784" s="153" t="s">
        <v>34</v>
      </c>
      <c r="AX784" s="153" t="s">
        <v>72</v>
      </c>
      <c r="AY784" s="156" t="s">
        <v>138</v>
      </c>
    </row>
    <row r="785" spans="2:65" s="162" customFormat="1">
      <c r="B785" s="163"/>
      <c r="D785" s="155" t="s">
        <v>147</v>
      </c>
      <c r="E785" s="164"/>
      <c r="F785" s="165" t="s">
        <v>1014</v>
      </c>
      <c r="H785" s="166">
        <v>1.38</v>
      </c>
      <c r="I785" s="167"/>
      <c r="L785" s="163"/>
      <c r="M785" s="168"/>
      <c r="N785" s="169"/>
      <c r="O785" s="169"/>
      <c r="P785" s="169"/>
      <c r="Q785" s="169"/>
      <c r="R785" s="169"/>
      <c r="S785" s="169"/>
      <c r="T785" s="170"/>
      <c r="AT785" s="164" t="s">
        <v>147</v>
      </c>
      <c r="AU785" s="164" t="s">
        <v>79</v>
      </c>
      <c r="AV785" s="162" t="s">
        <v>79</v>
      </c>
      <c r="AW785" s="162" t="s">
        <v>34</v>
      </c>
      <c r="AX785" s="162" t="s">
        <v>14</v>
      </c>
      <c r="AY785" s="164" t="s">
        <v>138</v>
      </c>
    </row>
    <row r="786" spans="2:65" s="162" customFormat="1">
      <c r="B786" s="163"/>
      <c r="D786" s="155" t="s">
        <v>147</v>
      </c>
      <c r="F786" s="165" t="s">
        <v>1015</v>
      </c>
      <c r="H786" s="166">
        <v>1.518</v>
      </c>
      <c r="I786" s="167"/>
      <c r="L786" s="163"/>
      <c r="M786" s="168"/>
      <c r="N786" s="169"/>
      <c r="O786" s="169"/>
      <c r="P786" s="169"/>
      <c r="Q786" s="169"/>
      <c r="R786" s="169"/>
      <c r="S786" s="169"/>
      <c r="T786" s="170"/>
      <c r="AT786" s="164" t="s">
        <v>147</v>
      </c>
      <c r="AU786" s="164" t="s">
        <v>79</v>
      </c>
      <c r="AV786" s="162" t="s">
        <v>79</v>
      </c>
      <c r="AW786" s="162" t="s">
        <v>3</v>
      </c>
      <c r="AX786" s="162" t="s">
        <v>14</v>
      </c>
      <c r="AY786" s="164" t="s">
        <v>138</v>
      </c>
    </row>
    <row r="787" spans="2:65" s="16" customFormat="1" ht="48" customHeight="1">
      <c r="B787" s="139"/>
      <c r="C787" s="140" t="s">
        <v>1016</v>
      </c>
      <c r="D787" s="140" t="s">
        <v>140</v>
      </c>
      <c r="E787" s="141" t="s">
        <v>1017</v>
      </c>
      <c r="F787" s="142" t="s">
        <v>1018</v>
      </c>
      <c r="G787" s="143" t="s">
        <v>143</v>
      </c>
      <c r="H787" s="144">
        <v>10</v>
      </c>
      <c r="I787" s="145">
        <v>325</v>
      </c>
      <c r="J787" s="146">
        <f>ROUND(I787*H787,2)</f>
        <v>3250</v>
      </c>
      <c r="K787" s="142"/>
      <c r="L787" s="17"/>
      <c r="M787" s="147"/>
      <c r="N787" s="148" t="s">
        <v>43</v>
      </c>
      <c r="O787" s="38"/>
      <c r="P787" s="149">
        <f>O787*H787</f>
        <v>0</v>
      </c>
      <c r="Q787" s="149">
        <v>0</v>
      </c>
      <c r="R787" s="149">
        <f>Q787*H787</f>
        <v>0</v>
      </c>
      <c r="S787" s="149">
        <v>0</v>
      </c>
      <c r="T787" s="150">
        <f>S787*H787</f>
        <v>0</v>
      </c>
      <c r="AR787" s="151" t="s">
        <v>232</v>
      </c>
      <c r="AT787" s="151" t="s">
        <v>140</v>
      </c>
      <c r="AU787" s="151" t="s">
        <v>79</v>
      </c>
      <c r="AY787" s="2" t="s">
        <v>138</v>
      </c>
      <c r="BE787" s="152">
        <f>IF(N787="základní",J787,0)</f>
        <v>3250</v>
      </c>
      <c r="BF787" s="152">
        <f>IF(N787="snížená",J787,0)</f>
        <v>0</v>
      </c>
      <c r="BG787" s="152">
        <f>IF(N787="zákl. přenesená",J787,0)</f>
        <v>0</v>
      </c>
      <c r="BH787" s="152">
        <f>IF(N787="sníž. přenesená",J787,0)</f>
        <v>0</v>
      </c>
      <c r="BI787" s="152">
        <f>IF(N787="nulová",J787,0)</f>
        <v>0</v>
      </c>
      <c r="BJ787" s="2" t="s">
        <v>14</v>
      </c>
      <c r="BK787" s="152">
        <f>ROUND(I787*H787,2)</f>
        <v>3250</v>
      </c>
      <c r="BL787" s="2" t="s">
        <v>232</v>
      </c>
      <c r="BM787" s="151" t="s">
        <v>1019</v>
      </c>
    </row>
    <row r="788" spans="2:65" s="153" customFormat="1">
      <c r="B788" s="154"/>
      <c r="D788" s="155" t="s">
        <v>147</v>
      </c>
      <c r="E788" s="156"/>
      <c r="F788" s="157" t="s">
        <v>694</v>
      </c>
      <c r="H788" s="156"/>
      <c r="I788" s="158"/>
      <c r="L788" s="154"/>
      <c r="M788" s="159"/>
      <c r="N788" s="160"/>
      <c r="O788" s="160"/>
      <c r="P788" s="160"/>
      <c r="Q788" s="160"/>
      <c r="R788" s="160"/>
      <c r="S788" s="160"/>
      <c r="T788" s="161"/>
      <c r="AT788" s="156" t="s">
        <v>147</v>
      </c>
      <c r="AU788" s="156" t="s">
        <v>79</v>
      </c>
      <c r="AV788" s="153" t="s">
        <v>14</v>
      </c>
      <c r="AW788" s="153" t="s">
        <v>34</v>
      </c>
      <c r="AX788" s="153" t="s">
        <v>72</v>
      </c>
      <c r="AY788" s="156" t="s">
        <v>138</v>
      </c>
    </row>
    <row r="789" spans="2:65" s="153" customFormat="1">
      <c r="B789" s="154"/>
      <c r="D789" s="155" t="s">
        <v>147</v>
      </c>
      <c r="E789" s="156"/>
      <c r="F789" s="157" t="s">
        <v>1020</v>
      </c>
      <c r="H789" s="156"/>
      <c r="I789" s="158"/>
      <c r="L789" s="154"/>
      <c r="M789" s="159"/>
      <c r="N789" s="160"/>
      <c r="O789" s="160"/>
      <c r="P789" s="160"/>
      <c r="Q789" s="160"/>
      <c r="R789" s="160"/>
      <c r="S789" s="160"/>
      <c r="T789" s="161"/>
      <c r="AT789" s="156" t="s">
        <v>147</v>
      </c>
      <c r="AU789" s="156" t="s">
        <v>79</v>
      </c>
      <c r="AV789" s="153" t="s">
        <v>14</v>
      </c>
      <c r="AW789" s="153" t="s">
        <v>34</v>
      </c>
      <c r="AX789" s="153" t="s">
        <v>72</v>
      </c>
      <c r="AY789" s="156" t="s">
        <v>138</v>
      </c>
    </row>
    <row r="790" spans="2:65" s="162" customFormat="1">
      <c r="B790" s="163"/>
      <c r="D790" s="155" t="s">
        <v>147</v>
      </c>
      <c r="E790" s="164"/>
      <c r="F790" s="165" t="s">
        <v>425</v>
      </c>
      <c r="H790" s="166">
        <v>10</v>
      </c>
      <c r="I790" s="167"/>
      <c r="L790" s="163"/>
      <c r="M790" s="168"/>
      <c r="N790" s="169"/>
      <c r="O790" s="169"/>
      <c r="P790" s="169"/>
      <c r="Q790" s="169"/>
      <c r="R790" s="169"/>
      <c r="S790" s="169"/>
      <c r="T790" s="170"/>
      <c r="AT790" s="164" t="s">
        <v>147</v>
      </c>
      <c r="AU790" s="164" t="s">
        <v>79</v>
      </c>
      <c r="AV790" s="162" t="s">
        <v>79</v>
      </c>
      <c r="AW790" s="162" t="s">
        <v>34</v>
      </c>
      <c r="AX790" s="162" t="s">
        <v>72</v>
      </c>
      <c r="AY790" s="164" t="s">
        <v>138</v>
      </c>
    </row>
    <row r="791" spans="2:65" s="171" customFormat="1">
      <c r="B791" s="172"/>
      <c r="D791" s="155" t="s">
        <v>147</v>
      </c>
      <c r="E791" s="173"/>
      <c r="F791" s="174" t="s">
        <v>152</v>
      </c>
      <c r="H791" s="175">
        <v>10</v>
      </c>
      <c r="I791" s="176"/>
      <c r="L791" s="172"/>
      <c r="M791" s="177"/>
      <c r="N791" s="178"/>
      <c r="O791" s="178"/>
      <c r="P791" s="178"/>
      <c r="Q791" s="178"/>
      <c r="R791" s="178"/>
      <c r="S791" s="178"/>
      <c r="T791" s="179"/>
      <c r="AT791" s="173" t="s">
        <v>147</v>
      </c>
      <c r="AU791" s="173" t="s">
        <v>79</v>
      </c>
      <c r="AV791" s="171" t="s">
        <v>145</v>
      </c>
      <c r="AW791" s="171" t="s">
        <v>34</v>
      </c>
      <c r="AX791" s="171" t="s">
        <v>14</v>
      </c>
      <c r="AY791" s="173" t="s">
        <v>138</v>
      </c>
    </row>
    <row r="792" spans="2:65" s="16" customFormat="1" ht="16.5" customHeight="1">
      <c r="B792" s="139"/>
      <c r="C792" s="140" t="s">
        <v>1021</v>
      </c>
      <c r="D792" s="140" t="s">
        <v>140</v>
      </c>
      <c r="E792" s="141" t="s">
        <v>1022</v>
      </c>
      <c r="F792" s="142" t="s">
        <v>1023</v>
      </c>
      <c r="G792" s="143" t="s">
        <v>307</v>
      </c>
      <c r="H792" s="144">
        <v>1</v>
      </c>
      <c r="I792" s="145">
        <v>6500</v>
      </c>
      <c r="J792" s="146">
        <f>ROUND(I792*H792,2)</f>
        <v>6500</v>
      </c>
      <c r="K792" s="142"/>
      <c r="L792" s="17"/>
      <c r="M792" s="147"/>
      <c r="N792" s="148" t="s">
        <v>43</v>
      </c>
      <c r="O792" s="38"/>
      <c r="P792" s="149">
        <f>O792*H792</f>
        <v>0</v>
      </c>
      <c r="Q792" s="149">
        <v>0</v>
      </c>
      <c r="R792" s="149">
        <f>Q792*H792</f>
        <v>0</v>
      </c>
      <c r="S792" s="149">
        <v>0</v>
      </c>
      <c r="T792" s="150">
        <f>S792*H792</f>
        <v>0</v>
      </c>
      <c r="AR792" s="151" t="s">
        <v>232</v>
      </c>
      <c r="AT792" s="151" t="s">
        <v>140</v>
      </c>
      <c r="AU792" s="151" t="s">
        <v>79</v>
      </c>
      <c r="AY792" s="2" t="s">
        <v>138</v>
      </c>
      <c r="BE792" s="152">
        <f>IF(N792="základní",J792,0)</f>
        <v>6500</v>
      </c>
      <c r="BF792" s="152">
        <f>IF(N792="snížená",J792,0)</f>
        <v>0</v>
      </c>
      <c r="BG792" s="152">
        <f>IF(N792="zákl. přenesená",J792,0)</f>
        <v>0</v>
      </c>
      <c r="BH792" s="152">
        <f>IF(N792="sníž. přenesená",J792,0)</f>
        <v>0</v>
      </c>
      <c r="BI792" s="152">
        <f>IF(N792="nulová",J792,0)</f>
        <v>0</v>
      </c>
      <c r="BJ792" s="2" t="s">
        <v>14</v>
      </c>
      <c r="BK792" s="152">
        <f>ROUND(I792*H792,2)</f>
        <v>6500</v>
      </c>
      <c r="BL792" s="2" t="s">
        <v>232</v>
      </c>
      <c r="BM792" s="151" t="s">
        <v>1024</v>
      </c>
    </row>
    <row r="793" spans="2:65" s="16" customFormat="1" ht="48" customHeight="1">
      <c r="B793" s="139"/>
      <c r="C793" s="140" t="s">
        <v>1025</v>
      </c>
      <c r="D793" s="140" t="s">
        <v>140</v>
      </c>
      <c r="E793" s="141" t="s">
        <v>1026</v>
      </c>
      <c r="F793" s="142" t="s">
        <v>1027</v>
      </c>
      <c r="G793" s="143" t="s">
        <v>143</v>
      </c>
      <c r="H793" s="144">
        <v>0.28599999999999998</v>
      </c>
      <c r="I793" s="145">
        <v>3250</v>
      </c>
      <c r="J793" s="146">
        <f>ROUND(I793*H793,2)</f>
        <v>929.5</v>
      </c>
      <c r="K793" s="142"/>
      <c r="L793" s="17"/>
      <c r="M793" s="147"/>
      <c r="N793" s="148" t="s">
        <v>43</v>
      </c>
      <c r="O793" s="38"/>
      <c r="P793" s="149">
        <f>O793*H793</f>
        <v>0</v>
      </c>
      <c r="Q793" s="149">
        <v>0</v>
      </c>
      <c r="R793" s="149">
        <f>Q793*H793</f>
        <v>0</v>
      </c>
      <c r="S793" s="149">
        <v>0.55000000000000004</v>
      </c>
      <c r="T793" s="150">
        <f>S793*H793</f>
        <v>0.1573</v>
      </c>
      <c r="AR793" s="151" t="s">
        <v>232</v>
      </c>
      <c r="AT793" s="151" t="s">
        <v>140</v>
      </c>
      <c r="AU793" s="151" t="s">
        <v>79</v>
      </c>
      <c r="AY793" s="2" t="s">
        <v>138</v>
      </c>
      <c r="BE793" s="152">
        <f>IF(N793="základní",J793,0)</f>
        <v>929.5</v>
      </c>
      <c r="BF793" s="152">
        <f>IF(N793="snížená",J793,0)</f>
        <v>0</v>
      </c>
      <c r="BG793" s="152">
        <f>IF(N793="zákl. přenesená",J793,0)</f>
        <v>0</v>
      </c>
      <c r="BH793" s="152">
        <f>IF(N793="sníž. přenesená",J793,0)</f>
        <v>0</v>
      </c>
      <c r="BI793" s="152">
        <f>IF(N793="nulová",J793,0)</f>
        <v>0</v>
      </c>
      <c r="BJ793" s="2" t="s">
        <v>14</v>
      </c>
      <c r="BK793" s="152">
        <f>ROUND(I793*H793,2)</f>
        <v>929.5</v>
      </c>
      <c r="BL793" s="2" t="s">
        <v>232</v>
      </c>
      <c r="BM793" s="151" t="s">
        <v>1028</v>
      </c>
    </row>
    <row r="794" spans="2:65" s="153" customFormat="1">
      <c r="B794" s="154"/>
      <c r="D794" s="155" t="s">
        <v>147</v>
      </c>
      <c r="E794" s="156"/>
      <c r="F794" s="157" t="s">
        <v>1029</v>
      </c>
      <c r="H794" s="156"/>
      <c r="I794" s="158"/>
      <c r="L794" s="154"/>
      <c r="M794" s="159"/>
      <c r="N794" s="160"/>
      <c r="O794" s="160"/>
      <c r="P794" s="160"/>
      <c r="Q794" s="160"/>
      <c r="R794" s="160"/>
      <c r="S794" s="160"/>
      <c r="T794" s="161"/>
      <c r="AT794" s="156" t="s">
        <v>147</v>
      </c>
      <c r="AU794" s="156" t="s">
        <v>79</v>
      </c>
      <c r="AV794" s="153" t="s">
        <v>14</v>
      </c>
      <c r="AW794" s="153" t="s">
        <v>34</v>
      </c>
      <c r="AX794" s="153" t="s">
        <v>72</v>
      </c>
      <c r="AY794" s="156" t="s">
        <v>138</v>
      </c>
    </row>
    <row r="795" spans="2:65" s="162" customFormat="1">
      <c r="B795" s="163"/>
      <c r="D795" s="155" t="s">
        <v>147</v>
      </c>
      <c r="E795" s="164"/>
      <c r="F795" s="165" t="s">
        <v>1030</v>
      </c>
      <c r="H795" s="166">
        <v>0.26</v>
      </c>
      <c r="I795" s="167"/>
      <c r="L795" s="163"/>
      <c r="M795" s="168"/>
      <c r="N795" s="169"/>
      <c r="O795" s="169"/>
      <c r="P795" s="169"/>
      <c r="Q795" s="169"/>
      <c r="R795" s="169"/>
      <c r="S795" s="169"/>
      <c r="T795" s="170"/>
      <c r="AT795" s="164" t="s">
        <v>147</v>
      </c>
      <c r="AU795" s="164" t="s">
        <v>79</v>
      </c>
      <c r="AV795" s="162" t="s">
        <v>79</v>
      </c>
      <c r="AW795" s="162" t="s">
        <v>34</v>
      </c>
      <c r="AX795" s="162" t="s">
        <v>14</v>
      </c>
      <c r="AY795" s="164" t="s">
        <v>138</v>
      </c>
    </row>
    <row r="796" spans="2:65" s="162" customFormat="1">
      <c r="B796" s="163"/>
      <c r="D796" s="155" t="s">
        <v>147</v>
      </c>
      <c r="F796" s="165" t="s">
        <v>1031</v>
      </c>
      <c r="H796" s="166">
        <v>0.28599999999999998</v>
      </c>
      <c r="I796" s="167"/>
      <c r="L796" s="163"/>
      <c r="M796" s="168"/>
      <c r="N796" s="169"/>
      <c r="O796" s="169"/>
      <c r="P796" s="169"/>
      <c r="Q796" s="169"/>
      <c r="R796" s="169"/>
      <c r="S796" s="169"/>
      <c r="T796" s="170"/>
      <c r="AT796" s="164" t="s">
        <v>147</v>
      </c>
      <c r="AU796" s="164" t="s">
        <v>79</v>
      </c>
      <c r="AV796" s="162" t="s">
        <v>79</v>
      </c>
      <c r="AW796" s="162" t="s">
        <v>3</v>
      </c>
      <c r="AX796" s="162" t="s">
        <v>14</v>
      </c>
      <c r="AY796" s="164" t="s">
        <v>138</v>
      </c>
    </row>
    <row r="797" spans="2:65" s="16" customFormat="1" ht="48" customHeight="1">
      <c r="B797" s="139"/>
      <c r="C797" s="140" t="s">
        <v>1032</v>
      </c>
      <c r="D797" s="140" t="s">
        <v>140</v>
      </c>
      <c r="E797" s="141" t="s">
        <v>1033</v>
      </c>
      <c r="F797" s="142" t="s">
        <v>1034</v>
      </c>
      <c r="G797" s="143" t="s">
        <v>143</v>
      </c>
      <c r="H797" s="144">
        <v>0.24199999999999999</v>
      </c>
      <c r="I797" s="145">
        <v>2650</v>
      </c>
      <c r="J797" s="146">
        <f>ROUND(I797*H797,2)</f>
        <v>641.29999999999995</v>
      </c>
      <c r="K797" s="142"/>
      <c r="L797" s="17"/>
      <c r="M797" s="147"/>
      <c r="N797" s="148" t="s">
        <v>43</v>
      </c>
      <c r="O797" s="38"/>
      <c r="P797" s="149">
        <f>O797*H797</f>
        <v>0</v>
      </c>
      <c r="Q797" s="149">
        <v>0</v>
      </c>
      <c r="R797" s="149">
        <f>Q797*H797</f>
        <v>0</v>
      </c>
      <c r="S797" s="149">
        <v>0.55000000000000004</v>
      </c>
      <c r="T797" s="150">
        <f>S797*H797</f>
        <v>0.1331</v>
      </c>
      <c r="AR797" s="151" t="s">
        <v>232</v>
      </c>
      <c r="AT797" s="151" t="s">
        <v>140</v>
      </c>
      <c r="AU797" s="151" t="s">
        <v>79</v>
      </c>
      <c r="AY797" s="2" t="s">
        <v>138</v>
      </c>
      <c r="BE797" s="152">
        <f>IF(N797="základní",J797,0)</f>
        <v>641.29999999999995</v>
      </c>
      <c r="BF797" s="152">
        <f>IF(N797="snížená",J797,0)</f>
        <v>0</v>
      </c>
      <c r="BG797" s="152">
        <f>IF(N797="zákl. přenesená",J797,0)</f>
        <v>0</v>
      </c>
      <c r="BH797" s="152">
        <f>IF(N797="sníž. přenesená",J797,0)</f>
        <v>0</v>
      </c>
      <c r="BI797" s="152">
        <f>IF(N797="nulová",J797,0)</f>
        <v>0</v>
      </c>
      <c r="BJ797" s="2" t="s">
        <v>14</v>
      </c>
      <c r="BK797" s="152">
        <f>ROUND(I797*H797,2)</f>
        <v>641.29999999999995</v>
      </c>
      <c r="BL797" s="2" t="s">
        <v>232</v>
      </c>
      <c r="BM797" s="151" t="s">
        <v>1035</v>
      </c>
    </row>
    <row r="798" spans="2:65" s="153" customFormat="1">
      <c r="B798" s="154"/>
      <c r="D798" s="155" t="s">
        <v>147</v>
      </c>
      <c r="E798" s="156"/>
      <c r="F798" s="157" t="s">
        <v>1029</v>
      </c>
      <c r="H798" s="156"/>
      <c r="I798" s="158"/>
      <c r="L798" s="154"/>
      <c r="M798" s="159"/>
      <c r="N798" s="160"/>
      <c r="O798" s="160"/>
      <c r="P798" s="160"/>
      <c r="Q798" s="160"/>
      <c r="R798" s="160"/>
      <c r="S798" s="160"/>
      <c r="T798" s="161"/>
      <c r="AT798" s="156" t="s">
        <v>147</v>
      </c>
      <c r="AU798" s="156" t="s">
        <v>79</v>
      </c>
      <c r="AV798" s="153" t="s">
        <v>14</v>
      </c>
      <c r="AW798" s="153" t="s">
        <v>34</v>
      </c>
      <c r="AX798" s="153" t="s">
        <v>72</v>
      </c>
      <c r="AY798" s="156" t="s">
        <v>138</v>
      </c>
    </row>
    <row r="799" spans="2:65" s="162" customFormat="1">
      <c r="B799" s="163"/>
      <c r="D799" s="155" t="s">
        <v>147</v>
      </c>
      <c r="E799" s="164"/>
      <c r="F799" s="165" t="s">
        <v>1036</v>
      </c>
      <c r="H799" s="166">
        <v>0.22</v>
      </c>
      <c r="I799" s="167"/>
      <c r="L799" s="163"/>
      <c r="M799" s="168"/>
      <c r="N799" s="169"/>
      <c r="O799" s="169"/>
      <c r="P799" s="169"/>
      <c r="Q799" s="169"/>
      <c r="R799" s="169"/>
      <c r="S799" s="169"/>
      <c r="T799" s="170"/>
      <c r="AT799" s="164" t="s">
        <v>147</v>
      </c>
      <c r="AU799" s="164" t="s">
        <v>79</v>
      </c>
      <c r="AV799" s="162" t="s">
        <v>79</v>
      </c>
      <c r="AW799" s="162" t="s">
        <v>34</v>
      </c>
      <c r="AX799" s="162" t="s">
        <v>14</v>
      </c>
      <c r="AY799" s="164" t="s">
        <v>138</v>
      </c>
    </row>
    <row r="800" spans="2:65" s="162" customFormat="1">
      <c r="B800" s="163"/>
      <c r="D800" s="155" t="s">
        <v>147</v>
      </c>
      <c r="F800" s="165" t="s">
        <v>1037</v>
      </c>
      <c r="H800" s="166">
        <v>0.24199999999999999</v>
      </c>
      <c r="I800" s="167"/>
      <c r="L800" s="163"/>
      <c r="M800" s="168"/>
      <c r="N800" s="169"/>
      <c r="O800" s="169"/>
      <c r="P800" s="169"/>
      <c r="Q800" s="169"/>
      <c r="R800" s="169"/>
      <c r="S800" s="169"/>
      <c r="T800" s="170"/>
      <c r="AT800" s="164" t="s">
        <v>147</v>
      </c>
      <c r="AU800" s="164" t="s">
        <v>79</v>
      </c>
      <c r="AV800" s="162" t="s">
        <v>79</v>
      </c>
      <c r="AW800" s="162" t="s">
        <v>3</v>
      </c>
      <c r="AX800" s="162" t="s">
        <v>14</v>
      </c>
      <c r="AY800" s="164" t="s">
        <v>138</v>
      </c>
    </row>
    <row r="801" spans="2:65" s="16" customFormat="1" ht="48" customHeight="1">
      <c r="B801" s="139"/>
      <c r="C801" s="140" t="s">
        <v>1038</v>
      </c>
      <c r="D801" s="140" t="s">
        <v>140</v>
      </c>
      <c r="E801" s="141" t="s">
        <v>1039</v>
      </c>
      <c r="F801" s="142" t="s">
        <v>1040</v>
      </c>
      <c r="G801" s="143" t="s">
        <v>143</v>
      </c>
      <c r="H801" s="144">
        <v>0.24199999999999999</v>
      </c>
      <c r="I801" s="145">
        <v>2600</v>
      </c>
      <c r="J801" s="146">
        <f>ROUND(I801*H801,2)</f>
        <v>629.20000000000005</v>
      </c>
      <c r="K801" s="142"/>
      <c r="L801" s="17"/>
      <c r="M801" s="147"/>
      <c r="N801" s="148" t="s">
        <v>43</v>
      </c>
      <c r="O801" s="38"/>
      <c r="P801" s="149">
        <f>O801*H801</f>
        <v>0</v>
      </c>
      <c r="Q801" s="149">
        <v>0</v>
      </c>
      <c r="R801" s="149">
        <f>Q801*H801</f>
        <v>0</v>
      </c>
      <c r="S801" s="149">
        <v>0.55000000000000004</v>
      </c>
      <c r="T801" s="150">
        <f>S801*H801</f>
        <v>0.1331</v>
      </c>
      <c r="AR801" s="151" t="s">
        <v>232</v>
      </c>
      <c r="AT801" s="151" t="s">
        <v>140</v>
      </c>
      <c r="AU801" s="151" t="s">
        <v>79</v>
      </c>
      <c r="AY801" s="2" t="s">
        <v>138</v>
      </c>
      <c r="BE801" s="152">
        <f>IF(N801="základní",J801,0)</f>
        <v>629.20000000000005</v>
      </c>
      <c r="BF801" s="152">
        <f>IF(N801="snížená",J801,0)</f>
        <v>0</v>
      </c>
      <c r="BG801" s="152">
        <f>IF(N801="zákl. přenesená",J801,0)</f>
        <v>0</v>
      </c>
      <c r="BH801" s="152">
        <f>IF(N801="sníž. přenesená",J801,0)</f>
        <v>0</v>
      </c>
      <c r="BI801" s="152">
        <f>IF(N801="nulová",J801,0)</f>
        <v>0</v>
      </c>
      <c r="BJ801" s="2" t="s">
        <v>14</v>
      </c>
      <c r="BK801" s="152">
        <f>ROUND(I801*H801,2)</f>
        <v>629.20000000000005</v>
      </c>
      <c r="BL801" s="2" t="s">
        <v>232</v>
      </c>
      <c r="BM801" s="151" t="s">
        <v>1041</v>
      </c>
    </row>
    <row r="802" spans="2:65" s="153" customFormat="1">
      <c r="B802" s="154"/>
      <c r="D802" s="155" t="s">
        <v>147</v>
      </c>
      <c r="E802" s="156"/>
      <c r="F802" s="157" t="s">
        <v>1029</v>
      </c>
      <c r="H802" s="156"/>
      <c r="I802" s="158"/>
      <c r="L802" s="154"/>
      <c r="M802" s="159"/>
      <c r="N802" s="160"/>
      <c r="O802" s="160"/>
      <c r="P802" s="160"/>
      <c r="Q802" s="160"/>
      <c r="R802" s="160"/>
      <c r="S802" s="160"/>
      <c r="T802" s="161"/>
      <c r="AT802" s="156" t="s">
        <v>147</v>
      </c>
      <c r="AU802" s="156" t="s">
        <v>79</v>
      </c>
      <c r="AV802" s="153" t="s">
        <v>14</v>
      </c>
      <c r="AW802" s="153" t="s">
        <v>34</v>
      </c>
      <c r="AX802" s="153" t="s">
        <v>72</v>
      </c>
      <c r="AY802" s="156" t="s">
        <v>138</v>
      </c>
    </row>
    <row r="803" spans="2:65" s="162" customFormat="1">
      <c r="B803" s="163"/>
      <c r="D803" s="155" t="s">
        <v>147</v>
      </c>
      <c r="E803" s="164"/>
      <c r="F803" s="165" t="s">
        <v>1036</v>
      </c>
      <c r="H803" s="166">
        <v>0.22</v>
      </c>
      <c r="I803" s="167"/>
      <c r="L803" s="163"/>
      <c r="M803" s="168"/>
      <c r="N803" s="169"/>
      <c r="O803" s="169"/>
      <c r="P803" s="169"/>
      <c r="Q803" s="169"/>
      <c r="R803" s="169"/>
      <c r="S803" s="169"/>
      <c r="T803" s="170"/>
      <c r="AT803" s="164" t="s">
        <v>147</v>
      </c>
      <c r="AU803" s="164" t="s">
        <v>79</v>
      </c>
      <c r="AV803" s="162" t="s">
        <v>79</v>
      </c>
      <c r="AW803" s="162" t="s">
        <v>34</v>
      </c>
      <c r="AX803" s="162" t="s">
        <v>14</v>
      </c>
      <c r="AY803" s="164" t="s">
        <v>138</v>
      </c>
    </row>
    <row r="804" spans="2:65" s="162" customFormat="1">
      <c r="B804" s="163"/>
      <c r="D804" s="155" t="s">
        <v>147</v>
      </c>
      <c r="F804" s="165" t="s">
        <v>1037</v>
      </c>
      <c r="H804" s="166">
        <v>0.24199999999999999</v>
      </c>
      <c r="I804" s="167"/>
      <c r="L804" s="163"/>
      <c r="M804" s="168"/>
      <c r="N804" s="169"/>
      <c r="O804" s="169"/>
      <c r="P804" s="169"/>
      <c r="Q804" s="169"/>
      <c r="R804" s="169"/>
      <c r="S804" s="169"/>
      <c r="T804" s="170"/>
      <c r="AT804" s="164" t="s">
        <v>147</v>
      </c>
      <c r="AU804" s="164" t="s">
        <v>79</v>
      </c>
      <c r="AV804" s="162" t="s">
        <v>79</v>
      </c>
      <c r="AW804" s="162" t="s">
        <v>3</v>
      </c>
      <c r="AX804" s="162" t="s">
        <v>14</v>
      </c>
      <c r="AY804" s="164" t="s">
        <v>138</v>
      </c>
    </row>
    <row r="805" spans="2:65" s="16" customFormat="1" ht="48" customHeight="1">
      <c r="B805" s="139"/>
      <c r="C805" s="140" t="s">
        <v>1042</v>
      </c>
      <c r="D805" s="140" t="s">
        <v>140</v>
      </c>
      <c r="E805" s="141" t="s">
        <v>1043</v>
      </c>
      <c r="F805" s="142" t="s">
        <v>1044</v>
      </c>
      <c r="G805" s="143" t="s">
        <v>143</v>
      </c>
      <c r="H805" s="144">
        <v>0.121</v>
      </c>
      <c r="I805" s="145">
        <v>6200</v>
      </c>
      <c r="J805" s="146">
        <f>ROUND(I805*H805,2)</f>
        <v>750.2</v>
      </c>
      <c r="K805" s="142"/>
      <c r="L805" s="17"/>
      <c r="M805" s="147"/>
      <c r="N805" s="148" t="s">
        <v>43</v>
      </c>
      <c r="O805" s="38"/>
      <c r="P805" s="149">
        <f>O805*H805</f>
        <v>0</v>
      </c>
      <c r="Q805" s="149">
        <v>0</v>
      </c>
      <c r="R805" s="149">
        <f>Q805*H805</f>
        <v>0</v>
      </c>
      <c r="S805" s="149">
        <v>0.55000000000000004</v>
      </c>
      <c r="T805" s="150">
        <f>S805*H805</f>
        <v>6.6549999999999998E-2</v>
      </c>
      <c r="AR805" s="151" t="s">
        <v>232</v>
      </c>
      <c r="AT805" s="151" t="s">
        <v>140</v>
      </c>
      <c r="AU805" s="151" t="s">
        <v>79</v>
      </c>
      <c r="AY805" s="2" t="s">
        <v>138</v>
      </c>
      <c r="BE805" s="152">
        <f>IF(N805="základní",J805,0)</f>
        <v>750.2</v>
      </c>
      <c r="BF805" s="152">
        <f>IF(N805="snížená",J805,0)</f>
        <v>0</v>
      </c>
      <c r="BG805" s="152">
        <f>IF(N805="zákl. přenesená",J805,0)</f>
        <v>0</v>
      </c>
      <c r="BH805" s="152">
        <f>IF(N805="sníž. přenesená",J805,0)</f>
        <v>0</v>
      </c>
      <c r="BI805" s="152">
        <f>IF(N805="nulová",J805,0)</f>
        <v>0</v>
      </c>
      <c r="BJ805" s="2" t="s">
        <v>14</v>
      </c>
      <c r="BK805" s="152">
        <f>ROUND(I805*H805,2)</f>
        <v>750.2</v>
      </c>
      <c r="BL805" s="2" t="s">
        <v>232</v>
      </c>
      <c r="BM805" s="151" t="s">
        <v>1045</v>
      </c>
    </row>
    <row r="806" spans="2:65" s="153" customFormat="1">
      <c r="B806" s="154"/>
      <c r="D806" s="155" t="s">
        <v>147</v>
      </c>
      <c r="E806" s="156"/>
      <c r="F806" s="157" t="s">
        <v>1029</v>
      </c>
      <c r="H806" s="156"/>
      <c r="I806" s="158"/>
      <c r="L806" s="154"/>
      <c r="M806" s="159"/>
      <c r="N806" s="160"/>
      <c r="O806" s="160"/>
      <c r="P806" s="160"/>
      <c r="Q806" s="160"/>
      <c r="R806" s="160"/>
      <c r="S806" s="160"/>
      <c r="T806" s="161"/>
      <c r="AT806" s="156" t="s">
        <v>147</v>
      </c>
      <c r="AU806" s="156" t="s">
        <v>79</v>
      </c>
      <c r="AV806" s="153" t="s">
        <v>14</v>
      </c>
      <c r="AW806" s="153" t="s">
        <v>34</v>
      </c>
      <c r="AX806" s="153" t="s">
        <v>72</v>
      </c>
      <c r="AY806" s="156" t="s">
        <v>138</v>
      </c>
    </row>
    <row r="807" spans="2:65" s="162" customFormat="1">
      <c r="B807" s="163"/>
      <c r="D807" s="155" t="s">
        <v>147</v>
      </c>
      <c r="E807" s="164"/>
      <c r="F807" s="165" t="s">
        <v>1046</v>
      </c>
      <c r="H807" s="166">
        <v>0.11</v>
      </c>
      <c r="I807" s="167"/>
      <c r="L807" s="163"/>
      <c r="M807" s="168"/>
      <c r="N807" s="169"/>
      <c r="O807" s="169"/>
      <c r="P807" s="169"/>
      <c r="Q807" s="169"/>
      <c r="R807" s="169"/>
      <c r="S807" s="169"/>
      <c r="T807" s="170"/>
      <c r="AT807" s="164" t="s">
        <v>147</v>
      </c>
      <c r="AU807" s="164" t="s">
        <v>79</v>
      </c>
      <c r="AV807" s="162" t="s">
        <v>79</v>
      </c>
      <c r="AW807" s="162" t="s">
        <v>34</v>
      </c>
      <c r="AX807" s="162" t="s">
        <v>14</v>
      </c>
      <c r="AY807" s="164" t="s">
        <v>138</v>
      </c>
    </row>
    <row r="808" spans="2:65" s="162" customFormat="1">
      <c r="B808" s="163"/>
      <c r="D808" s="155" t="s">
        <v>147</v>
      </c>
      <c r="F808" s="165" t="s">
        <v>1047</v>
      </c>
      <c r="H808" s="166">
        <v>0.121</v>
      </c>
      <c r="I808" s="167"/>
      <c r="L808" s="163"/>
      <c r="M808" s="168"/>
      <c r="N808" s="169"/>
      <c r="O808" s="169"/>
      <c r="P808" s="169"/>
      <c r="Q808" s="169"/>
      <c r="R808" s="169"/>
      <c r="S808" s="169"/>
      <c r="T808" s="170"/>
      <c r="AT808" s="164" t="s">
        <v>147</v>
      </c>
      <c r="AU808" s="164" t="s">
        <v>79</v>
      </c>
      <c r="AV808" s="162" t="s">
        <v>79</v>
      </c>
      <c r="AW808" s="162" t="s">
        <v>3</v>
      </c>
      <c r="AX808" s="162" t="s">
        <v>14</v>
      </c>
      <c r="AY808" s="164" t="s">
        <v>138</v>
      </c>
    </row>
    <row r="809" spans="2:65" s="16" customFormat="1" ht="48" customHeight="1">
      <c r="B809" s="139"/>
      <c r="C809" s="140" t="s">
        <v>1048</v>
      </c>
      <c r="D809" s="140" t="s">
        <v>140</v>
      </c>
      <c r="E809" s="141" t="s">
        <v>1049</v>
      </c>
      <c r="F809" s="142" t="s">
        <v>1050</v>
      </c>
      <c r="G809" s="143" t="s">
        <v>143</v>
      </c>
      <c r="H809" s="144">
        <v>0.13200000000000001</v>
      </c>
      <c r="I809" s="145">
        <v>2850</v>
      </c>
      <c r="J809" s="146">
        <f>ROUND(I809*H809,2)</f>
        <v>376.2</v>
      </c>
      <c r="K809" s="142"/>
      <c r="L809" s="17"/>
      <c r="M809" s="147"/>
      <c r="N809" s="148" t="s">
        <v>43</v>
      </c>
      <c r="O809" s="38"/>
      <c r="P809" s="149">
        <f>O809*H809</f>
        <v>0</v>
      </c>
      <c r="Q809" s="149">
        <v>0</v>
      </c>
      <c r="R809" s="149">
        <f>Q809*H809</f>
        <v>0</v>
      </c>
      <c r="S809" s="149">
        <v>0.55000000000000004</v>
      </c>
      <c r="T809" s="150">
        <f>S809*H809</f>
        <v>7.2600000000000012E-2</v>
      </c>
      <c r="AR809" s="151" t="s">
        <v>232</v>
      </c>
      <c r="AT809" s="151" t="s">
        <v>140</v>
      </c>
      <c r="AU809" s="151" t="s">
        <v>79</v>
      </c>
      <c r="AY809" s="2" t="s">
        <v>138</v>
      </c>
      <c r="BE809" s="152">
        <f>IF(N809="základní",J809,0)</f>
        <v>376.2</v>
      </c>
      <c r="BF809" s="152">
        <f>IF(N809="snížená",J809,0)</f>
        <v>0</v>
      </c>
      <c r="BG809" s="152">
        <f>IF(N809="zákl. přenesená",J809,0)</f>
        <v>0</v>
      </c>
      <c r="BH809" s="152">
        <f>IF(N809="sníž. přenesená",J809,0)</f>
        <v>0</v>
      </c>
      <c r="BI809" s="152">
        <f>IF(N809="nulová",J809,0)</f>
        <v>0</v>
      </c>
      <c r="BJ809" s="2" t="s">
        <v>14</v>
      </c>
      <c r="BK809" s="152">
        <f>ROUND(I809*H809,2)</f>
        <v>376.2</v>
      </c>
      <c r="BL809" s="2" t="s">
        <v>232</v>
      </c>
      <c r="BM809" s="151" t="s">
        <v>1051</v>
      </c>
    </row>
    <row r="810" spans="2:65" s="153" customFormat="1">
      <c r="B810" s="154"/>
      <c r="D810" s="155" t="s">
        <v>147</v>
      </c>
      <c r="E810" s="156"/>
      <c r="F810" s="157" t="s">
        <v>1029</v>
      </c>
      <c r="H810" s="156"/>
      <c r="I810" s="158"/>
      <c r="L810" s="154"/>
      <c r="M810" s="159"/>
      <c r="N810" s="160"/>
      <c r="O810" s="160"/>
      <c r="P810" s="160"/>
      <c r="Q810" s="160"/>
      <c r="R810" s="160"/>
      <c r="S810" s="160"/>
      <c r="T810" s="161"/>
      <c r="AT810" s="156" t="s">
        <v>147</v>
      </c>
      <c r="AU810" s="156" t="s">
        <v>79</v>
      </c>
      <c r="AV810" s="153" t="s">
        <v>14</v>
      </c>
      <c r="AW810" s="153" t="s">
        <v>34</v>
      </c>
      <c r="AX810" s="153" t="s">
        <v>72</v>
      </c>
      <c r="AY810" s="156" t="s">
        <v>138</v>
      </c>
    </row>
    <row r="811" spans="2:65" s="162" customFormat="1">
      <c r="B811" s="163"/>
      <c r="D811" s="155" t="s">
        <v>147</v>
      </c>
      <c r="E811" s="164"/>
      <c r="F811" s="165" t="s">
        <v>1052</v>
      </c>
      <c r="H811" s="166">
        <v>0.12</v>
      </c>
      <c r="I811" s="167"/>
      <c r="L811" s="163"/>
      <c r="M811" s="168"/>
      <c r="N811" s="169"/>
      <c r="O811" s="169"/>
      <c r="P811" s="169"/>
      <c r="Q811" s="169"/>
      <c r="R811" s="169"/>
      <c r="S811" s="169"/>
      <c r="T811" s="170"/>
      <c r="AT811" s="164" t="s">
        <v>147</v>
      </c>
      <c r="AU811" s="164" t="s">
        <v>79</v>
      </c>
      <c r="AV811" s="162" t="s">
        <v>79</v>
      </c>
      <c r="AW811" s="162" t="s">
        <v>34</v>
      </c>
      <c r="AX811" s="162" t="s">
        <v>14</v>
      </c>
      <c r="AY811" s="164" t="s">
        <v>138</v>
      </c>
    </row>
    <row r="812" spans="2:65" s="162" customFormat="1">
      <c r="B812" s="163"/>
      <c r="D812" s="155" t="s">
        <v>147</v>
      </c>
      <c r="F812" s="165" t="s">
        <v>1053</v>
      </c>
      <c r="H812" s="166">
        <v>0.13200000000000001</v>
      </c>
      <c r="I812" s="167"/>
      <c r="L812" s="163"/>
      <c r="M812" s="168"/>
      <c r="N812" s="169"/>
      <c r="O812" s="169"/>
      <c r="P812" s="169"/>
      <c r="Q812" s="169"/>
      <c r="R812" s="169"/>
      <c r="S812" s="169"/>
      <c r="T812" s="170"/>
      <c r="AT812" s="164" t="s">
        <v>147</v>
      </c>
      <c r="AU812" s="164" t="s">
        <v>79</v>
      </c>
      <c r="AV812" s="162" t="s">
        <v>79</v>
      </c>
      <c r="AW812" s="162" t="s">
        <v>3</v>
      </c>
      <c r="AX812" s="162" t="s">
        <v>14</v>
      </c>
      <c r="AY812" s="164" t="s">
        <v>138</v>
      </c>
    </row>
    <row r="813" spans="2:65" s="16" customFormat="1" ht="48" customHeight="1">
      <c r="B813" s="139"/>
      <c r="C813" s="140" t="s">
        <v>1054</v>
      </c>
      <c r="D813" s="140" t="s">
        <v>140</v>
      </c>
      <c r="E813" s="141" t="s">
        <v>1055</v>
      </c>
      <c r="F813" s="142" t="s">
        <v>1056</v>
      </c>
      <c r="G813" s="143" t="s">
        <v>143</v>
      </c>
      <c r="H813" s="144">
        <v>0.34100000000000003</v>
      </c>
      <c r="I813" s="145">
        <v>2600</v>
      </c>
      <c r="J813" s="146">
        <f>ROUND(I813*H813,2)</f>
        <v>886.6</v>
      </c>
      <c r="K813" s="142"/>
      <c r="L813" s="17"/>
      <c r="M813" s="147"/>
      <c r="N813" s="148" t="s">
        <v>43</v>
      </c>
      <c r="O813" s="38"/>
      <c r="P813" s="149">
        <f>O813*H813</f>
        <v>0</v>
      </c>
      <c r="Q813" s="149">
        <v>0</v>
      </c>
      <c r="R813" s="149">
        <f>Q813*H813</f>
        <v>0</v>
      </c>
      <c r="S813" s="149">
        <v>0.55000000000000004</v>
      </c>
      <c r="T813" s="150">
        <f>S813*H813</f>
        <v>0.18755000000000002</v>
      </c>
      <c r="AR813" s="151" t="s">
        <v>232</v>
      </c>
      <c r="AT813" s="151" t="s">
        <v>140</v>
      </c>
      <c r="AU813" s="151" t="s">
        <v>79</v>
      </c>
      <c r="AY813" s="2" t="s">
        <v>138</v>
      </c>
      <c r="BE813" s="152">
        <f>IF(N813="základní",J813,0)</f>
        <v>886.6</v>
      </c>
      <c r="BF813" s="152">
        <f>IF(N813="snížená",J813,0)</f>
        <v>0</v>
      </c>
      <c r="BG813" s="152">
        <f>IF(N813="zákl. přenesená",J813,0)</f>
        <v>0</v>
      </c>
      <c r="BH813" s="152">
        <f>IF(N813="sníž. přenesená",J813,0)</f>
        <v>0</v>
      </c>
      <c r="BI813" s="152">
        <f>IF(N813="nulová",J813,0)</f>
        <v>0</v>
      </c>
      <c r="BJ813" s="2" t="s">
        <v>14</v>
      </c>
      <c r="BK813" s="152">
        <f>ROUND(I813*H813,2)</f>
        <v>886.6</v>
      </c>
      <c r="BL813" s="2" t="s">
        <v>232</v>
      </c>
      <c r="BM813" s="151" t="s">
        <v>1057</v>
      </c>
    </row>
    <row r="814" spans="2:65" s="153" customFormat="1">
      <c r="B814" s="154"/>
      <c r="D814" s="155" t="s">
        <v>147</v>
      </c>
      <c r="E814" s="156"/>
      <c r="F814" s="157" t="s">
        <v>1029</v>
      </c>
      <c r="H814" s="156"/>
      <c r="I814" s="158"/>
      <c r="L814" s="154"/>
      <c r="M814" s="159"/>
      <c r="N814" s="160"/>
      <c r="O814" s="160"/>
      <c r="P814" s="160"/>
      <c r="Q814" s="160"/>
      <c r="R814" s="160"/>
      <c r="S814" s="160"/>
      <c r="T814" s="161"/>
      <c r="AT814" s="156" t="s">
        <v>147</v>
      </c>
      <c r="AU814" s="156" t="s">
        <v>79</v>
      </c>
      <c r="AV814" s="153" t="s">
        <v>14</v>
      </c>
      <c r="AW814" s="153" t="s">
        <v>34</v>
      </c>
      <c r="AX814" s="153" t="s">
        <v>72</v>
      </c>
      <c r="AY814" s="156" t="s">
        <v>138</v>
      </c>
    </row>
    <row r="815" spans="2:65" s="162" customFormat="1">
      <c r="B815" s="163"/>
      <c r="D815" s="155" t="s">
        <v>147</v>
      </c>
      <c r="E815" s="164"/>
      <c r="F815" s="165" t="s">
        <v>1058</v>
      </c>
      <c r="H815" s="166">
        <v>0.31</v>
      </c>
      <c r="I815" s="167"/>
      <c r="L815" s="163"/>
      <c r="M815" s="168"/>
      <c r="N815" s="169"/>
      <c r="O815" s="169"/>
      <c r="P815" s="169"/>
      <c r="Q815" s="169"/>
      <c r="R815" s="169"/>
      <c r="S815" s="169"/>
      <c r="T815" s="170"/>
      <c r="AT815" s="164" t="s">
        <v>147</v>
      </c>
      <c r="AU815" s="164" t="s">
        <v>79</v>
      </c>
      <c r="AV815" s="162" t="s">
        <v>79</v>
      </c>
      <c r="AW815" s="162" t="s">
        <v>34</v>
      </c>
      <c r="AX815" s="162" t="s">
        <v>14</v>
      </c>
      <c r="AY815" s="164" t="s">
        <v>138</v>
      </c>
    </row>
    <row r="816" spans="2:65" s="162" customFormat="1">
      <c r="B816" s="163"/>
      <c r="D816" s="155" t="s">
        <v>147</v>
      </c>
      <c r="F816" s="165" t="s">
        <v>1059</v>
      </c>
      <c r="H816" s="166">
        <v>0.34100000000000003</v>
      </c>
      <c r="I816" s="167"/>
      <c r="L816" s="163"/>
      <c r="M816" s="168"/>
      <c r="N816" s="169"/>
      <c r="O816" s="169"/>
      <c r="P816" s="169"/>
      <c r="Q816" s="169"/>
      <c r="R816" s="169"/>
      <c r="S816" s="169"/>
      <c r="T816" s="170"/>
      <c r="AT816" s="164" t="s">
        <v>147</v>
      </c>
      <c r="AU816" s="164" t="s">
        <v>79</v>
      </c>
      <c r="AV816" s="162" t="s">
        <v>79</v>
      </c>
      <c r="AW816" s="162" t="s">
        <v>3</v>
      </c>
      <c r="AX816" s="162" t="s">
        <v>14</v>
      </c>
      <c r="AY816" s="164" t="s">
        <v>138</v>
      </c>
    </row>
    <row r="817" spans="2:65" s="16" customFormat="1" ht="48" customHeight="1">
      <c r="B817" s="139"/>
      <c r="C817" s="140" t="s">
        <v>1060</v>
      </c>
      <c r="D817" s="140" t="s">
        <v>140</v>
      </c>
      <c r="E817" s="141" t="s">
        <v>1061</v>
      </c>
      <c r="F817" s="142" t="s">
        <v>1062</v>
      </c>
      <c r="G817" s="143" t="s">
        <v>143</v>
      </c>
      <c r="H817" s="144">
        <v>0.70399999999999996</v>
      </c>
      <c r="I817" s="145">
        <v>3850</v>
      </c>
      <c r="J817" s="146">
        <f>ROUND(I817*H817,2)</f>
        <v>2710.4</v>
      </c>
      <c r="K817" s="142"/>
      <c r="L817" s="17"/>
      <c r="M817" s="147"/>
      <c r="N817" s="148" t="s">
        <v>43</v>
      </c>
      <c r="O817" s="38"/>
      <c r="P817" s="149">
        <f>O817*H817</f>
        <v>0</v>
      </c>
      <c r="Q817" s="149">
        <v>0</v>
      </c>
      <c r="R817" s="149">
        <f>Q817*H817</f>
        <v>0</v>
      </c>
      <c r="S817" s="149">
        <v>0.55000000000000004</v>
      </c>
      <c r="T817" s="150">
        <f>S817*H817</f>
        <v>0.38719999999999999</v>
      </c>
      <c r="AR817" s="151" t="s">
        <v>232</v>
      </c>
      <c r="AT817" s="151" t="s">
        <v>140</v>
      </c>
      <c r="AU817" s="151" t="s">
        <v>79</v>
      </c>
      <c r="AY817" s="2" t="s">
        <v>138</v>
      </c>
      <c r="BE817" s="152">
        <f>IF(N817="základní",J817,0)</f>
        <v>2710.4</v>
      </c>
      <c r="BF817" s="152">
        <f>IF(N817="snížená",J817,0)</f>
        <v>0</v>
      </c>
      <c r="BG817" s="152">
        <f>IF(N817="zákl. přenesená",J817,0)</f>
        <v>0</v>
      </c>
      <c r="BH817" s="152">
        <f>IF(N817="sníž. přenesená",J817,0)</f>
        <v>0</v>
      </c>
      <c r="BI817" s="152">
        <f>IF(N817="nulová",J817,0)</f>
        <v>0</v>
      </c>
      <c r="BJ817" s="2" t="s">
        <v>14</v>
      </c>
      <c r="BK817" s="152">
        <f>ROUND(I817*H817,2)</f>
        <v>2710.4</v>
      </c>
      <c r="BL817" s="2" t="s">
        <v>232</v>
      </c>
      <c r="BM817" s="151" t="s">
        <v>1063</v>
      </c>
    </row>
    <row r="818" spans="2:65" s="153" customFormat="1">
      <c r="B818" s="154"/>
      <c r="D818" s="155" t="s">
        <v>147</v>
      </c>
      <c r="E818" s="156"/>
      <c r="F818" s="157" t="s">
        <v>1029</v>
      </c>
      <c r="H818" s="156"/>
      <c r="I818" s="158"/>
      <c r="L818" s="154"/>
      <c r="M818" s="159"/>
      <c r="N818" s="160"/>
      <c r="O818" s="160"/>
      <c r="P818" s="160"/>
      <c r="Q818" s="160"/>
      <c r="R818" s="160"/>
      <c r="S818" s="160"/>
      <c r="T818" s="161"/>
      <c r="AT818" s="156" t="s">
        <v>147</v>
      </c>
      <c r="AU818" s="156" t="s">
        <v>79</v>
      </c>
      <c r="AV818" s="153" t="s">
        <v>14</v>
      </c>
      <c r="AW818" s="153" t="s">
        <v>34</v>
      </c>
      <c r="AX818" s="153" t="s">
        <v>72</v>
      </c>
      <c r="AY818" s="156" t="s">
        <v>138</v>
      </c>
    </row>
    <row r="819" spans="2:65" s="162" customFormat="1">
      <c r="B819" s="163"/>
      <c r="D819" s="155" t="s">
        <v>147</v>
      </c>
      <c r="E819" s="164"/>
      <c r="F819" s="165" t="s">
        <v>1064</v>
      </c>
      <c r="H819" s="166">
        <v>0.64</v>
      </c>
      <c r="I819" s="167"/>
      <c r="L819" s="163"/>
      <c r="M819" s="168"/>
      <c r="N819" s="169"/>
      <c r="O819" s="169"/>
      <c r="P819" s="169"/>
      <c r="Q819" s="169"/>
      <c r="R819" s="169"/>
      <c r="S819" s="169"/>
      <c r="T819" s="170"/>
      <c r="AT819" s="164" t="s">
        <v>147</v>
      </c>
      <c r="AU819" s="164" t="s">
        <v>79</v>
      </c>
      <c r="AV819" s="162" t="s">
        <v>79</v>
      </c>
      <c r="AW819" s="162" t="s">
        <v>34</v>
      </c>
      <c r="AX819" s="162" t="s">
        <v>14</v>
      </c>
      <c r="AY819" s="164" t="s">
        <v>138</v>
      </c>
    </row>
    <row r="820" spans="2:65" s="162" customFormat="1">
      <c r="B820" s="163"/>
      <c r="D820" s="155" t="s">
        <v>147</v>
      </c>
      <c r="F820" s="165" t="s">
        <v>1065</v>
      </c>
      <c r="H820" s="166">
        <v>0.70399999999999996</v>
      </c>
      <c r="I820" s="167"/>
      <c r="L820" s="163"/>
      <c r="M820" s="168"/>
      <c r="N820" s="169"/>
      <c r="O820" s="169"/>
      <c r="P820" s="169"/>
      <c r="Q820" s="169"/>
      <c r="R820" s="169"/>
      <c r="S820" s="169"/>
      <c r="T820" s="170"/>
      <c r="AT820" s="164" t="s">
        <v>147</v>
      </c>
      <c r="AU820" s="164" t="s">
        <v>79</v>
      </c>
      <c r="AV820" s="162" t="s">
        <v>79</v>
      </c>
      <c r="AW820" s="162" t="s">
        <v>3</v>
      </c>
      <c r="AX820" s="162" t="s">
        <v>14</v>
      </c>
      <c r="AY820" s="164" t="s">
        <v>138</v>
      </c>
    </row>
    <row r="821" spans="2:65" s="16" customFormat="1" ht="48" customHeight="1">
      <c r="B821" s="139"/>
      <c r="C821" s="140" t="s">
        <v>1066</v>
      </c>
      <c r="D821" s="140" t="s">
        <v>140</v>
      </c>
      <c r="E821" s="141" t="s">
        <v>1067</v>
      </c>
      <c r="F821" s="142" t="s">
        <v>1068</v>
      </c>
      <c r="G821" s="143" t="s">
        <v>143</v>
      </c>
      <c r="H821" s="144">
        <v>3.24</v>
      </c>
      <c r="I821" s="145">
        <v>3625</v>
      </c>
      <c r="J821" s="146">
        <f>ROUND(I821*H821,2)</f>
        <v>11745</v>
      </c>
      <c r="K821" s="142"/>
      <c r="L821" s="17"/>
      <c r="M821" s="147"/>
      <c r="N821" s="148" t="s">
        <v>43</v>
      </c>
      <c r="O821" s="38"/>
      <c r="P821" s="149">
        <f>O821*H821</f>
        <v>0</v>
      </c>
      <c r="Q821" s="149">
        <v>2.3369999999999998E-2</v>
      </c>
      <c r="R821" s="149">
        <f>Q821*H821</f>
        <v>7.5718800000000003E-2</v>
      </c>
      <c r="S821" s="149">
        <v>0</v>
      </c>
      <c r="T821" s="150">
        <f>S821*H821</f>
        <v>0</v>
      </c>
      <c r="AR821" s="151" t="s">
        <v>232</v>
      </c>
      <c r="AT821" s="151" t="s">
        <v>140</v>
      </c>
      <c r="AU821" s="151" t="s">
        <v>79</v>
      </c>
      <c r="AY821" s="2" t="s">
        <v>138</v>
      </c>
      <c r="BE821" s="152">
        <f>IF(N821="základní",J821,0)</f>
        <v>11745</v>
      </c>
      <c r="BF821" s="152">
        <f>IF(N821="snížená",J821,0)</f>
        <v>0</v>
      </c>
      <c r="BG821" s="152">
        <f>IF(N821="zákl. přenesená",J821,0)</f>
        <v>0</v>
      </c>
      <c r="BH821" s="152">
        <f>IF(N821="sníž. přenesená",J821,0)</f>
        <v>0</v>
      </c>
      <c r="BI821" s="152">
        <f>IF(N821="nulová",J821,0)</f>
        <v>0</v>
      </c>
      <c r="BJ821" s="2" t="s">
        <v>14</v>
      </c>
      <c r="BK821" s="152">
        <f>ROUND(I821*H821,2)</f>
        <v>11745</v>
      </c>
      <c r="BL821" s="2" t="s">
        <v>232</v>
      </c>
      <c r="BM821" s="151" t="s">
        <v>1069</v>
      </c>
    </row>
    <row r="822" spans="2:65" s="153" customFormat="1">
      <c r="B822" s="154"/>
      <c r="D822" s="155" t="s">
        <v>147</v>
      </c>
      <c r="E822" s="156"/>
      <c r="F822" s="157" t="s">
        <v>1029</v>
      </c>
      <c r="H822" s="156"/>
      <c r="I822" s="158"/>
      <c r="L822" s="154"/>
      <c r="M822" s="159"/>
      <c r="N822" s="160"/>
      <c r="O822" s="160"/>
      <c r="P822" s="160"/>
      <c r="Q822" s="160"/>
      <c r="R822" s="160"/>
      <c r="S822" s="160"/>
      <c r="T822" s="161"/>
      <c r="AT822" s="156" t="s">
        <v>147</v>
      </c>
      <c r="AU822" s="156" t="s">
        <v>79</v>
      </c>
      <c r="AV822" s="153" t="s">
        <v>14</v>
      </c>
      <c r="AW822" s="153" t="s">
        <v>34</v>
      </c>
      <c r="AX822" s="153" t="s">
        <v>72</v>
      </c>
      <c r="AY822" s="156" t="s">
        <v>138</v>
      </c>
    </row>
    <row r="823" spans="2:65" s="162" customFormat="1">
      <c r="B823" s="163"/>
      <c r="D823" s="155" t="s">
        <v>147</v>
      </c>
      <c r="E823" s="164"/>
      <c r="F823" s="165" t="s">
        <v>1070</v>
      </c>
      <c r="H823" s="166">
        <v>3.24</v>
      </c>
      <c r="I823" s="167"/>
      <c r="L823" s="163"/>
      <c r="M823" s="168"/>
      <c r="N823" s="169"/>
      <c r="O823" s="169"/>
      <c r="P823" s="169"/>
      <c r="Q823" s="169"/>
      <c r="R823" s="169"/>
      <c r="S823" s="169"/>
      <c r="T823" s="170"/>
      <c r="AT823" s="164" t="s">
        <v>147</v>
      </c>
      <c r="AU823" s="164" t="s">
        <v>79</v>
      </c>
      <c r="AV823" s="162" t="s">
        <v>79</v>
      </c>
      <c r="AW823" s="162" t="s">
        <v>34</v>
      </c>
      <c r="AX823" s="162" t="s">
        <v>14</v>
      </c>
      <c r="AY823" s="164" t="s">
        <v>138</v>
      </c>
    </row>
    <row r="824" spans="2:65" s="16" customFormat="1" ht="36" customHeight="1">
      <c r="B824" s="139"/>
      <c r="C824" s="140" t="s">
        <v>1071</v>
      </c>
      <c r="D824" s="140" t="s">
        <v>140</v>
      </c>
      <c r="E824" s="141" t="s">
        <v>1072</v>
      </c>
      <c r="F824" s="142" t="s">
        <v>1073</v>
      </c>
      <c r="G824" s="143" t="s">
        <v>143</v>
      </c>
      <c r="H824" s="144">
        <v>3.24</v>
      </c>
      <c r="I824" s="145">
        <v>600</v>
      </c>
      <c r="J824" s="146">
        <f>ROUND(I824*H824,2)</f>
        <v>1944</v>
      </c>
      <c r="K824" s="142"/>
      <c r="L824" s="17"/>
      <c r="M824" s="147"/>
      <c r="N824" s="148" t="s">
        <v>43</v>
      </c>
      <c r="O824" s="38"/>
      <c r="P824" s="149">
        <f>O824*H824</f>
        <v>0</v>
      </c>
      <c r="Q824" s="149">
        <v>0</v>
      </c>
      <c r="R824" s="149">
        <f>Q824*H824</f>
        <v>0</v>
      </c>
      <c r="S824" s="149">
        <v>0</v>
      </c>
      <c r="T824" s="150">
        <f>S824*H824</f>
        <v>0</v>
      </c>
      <c r="AR824" s="151" t="s">
        <v>232</v>
      </c>
      <c r="AT824" s="151" t="s">
        <v>140</v>
      </c>
      <c r="AU824" s="151" t="s">
        <v>79</v>
      </c>
      <c r="AY824" s="2" t="s">
        <v>138</v>
      </c>
      <c r="BE824" s="152">
        <f>IF(N824="základní",J824,0)</f>
        <v>1944</v>
      </c>
      <c r="BF824" s="152">
        <f>IF(N824="snížená",J824,0)</f>
        <v>0</v>
      </c>
      <c r="BG824" s="152">
        <f>IF(N824="zákl. přenesená",J824,0)</f>
        <v>0</v>
      </c>
      <c r="BH824" s="152">
        <f>IF(N824="sníž. přenesená",J824,0)</f>
        <v>0</v>
      </c>
      <c r="BI824" s="152">
        <f>IF(N824="nulová",J824,0)</f>
        <v>0</v>
      </c>
      <c r="BJ824" s="2" t="s">
        <v>14</v>
      </c>
      <c r="BK824" s="152">
        <f>ROUND(I824*H824,2)</f>
        <v>1944</v>
      </c>
      <c r="BL824" s="2" t="s">
        <v>232</v>
      </c>
      <c r="BM824" s="151" t="s">
        <v>1074</v>
      </c>
    </row>
    <row r="825" spans="2:65" s="153" customFormat="1">
      <c r="B825" s="154"/>
      <c r="D825" s="155" t="s">
        <v>147</v>
      </c>
      <c r="E825" s="156"/>
      <c r="F825" s="157" t="s">
        <v>1029</v>
      </c>
      <c r="H825" s="156"/>
      <c r="I825" s="158"/>
      <c r="L825" s="154"/>
      <c r="M825" s="159"/>
      <c r="N825" s="160"/>
      <c r="O825" s="160"/>
      <c r="P825" s="160"/>
      <c r="Q825" s="160"/>
      <c r="R825" s="160"/>
      <c r="S825" s="160"/>
      <c r="T825" s="161"/>
      <c r="AT825" s="156" t="s">
        <v>147</v>
      </c>
      <c r="AU825" s="156" t="s">
        <v>79</v>
      </c>
      <c r="AV825" s="153" t="s">
        <v>14</v>
      </c>
      <c r="AW825" s="153" t="s">
        <v>34</v>
      </c>
      <c r="AX825" s="153" t="s">
        <v>72</v>
      </c>
      <c r="AY825" s="156" t="s">
        <v>138</v>
      </c>
    </row>
    <row r="826" spans="2:65" s="162" customFormat="1">
      <c r="B826" s="163"/>
      <c r="D826" s="155" t="s">
        <v>147</v>
      </c>
      <c r="E826" s="164"/>
      <c r="F826" s="165" t="s">
        <v>1070</v>
      </c>
      <c r="H826" s="166">
        <v>3.24</v>
      </c>
      <c r="I826" s="167"/>
      <c r="L826" s="163"/>
      <c r="M826" s="168"/>
      <c r="N826" s="169"/>
      <c r="O826" s="169"/>
      <c r="P826" s="169"/>
      <c r="Q826" s="169"/>
      <c r="R826" s="169"/>
      <c r="S826" s="169"/>
      <c r="T826" s="170"/>
      <c r="AT826" s="164" t="s">
        <v>147</v>
      </c>
      <c r="AU826" s="164" t="s">
        <v>79</v>
      </c>
      <c r="AV826" s="162" t="s">
        <v>79</v>
      </c>
      <c r="AW826" s="162" t="s">
        <v>34</v>
      </c>
      <c r="AX826" s="162" t="s">
        <v>14</v>
      </c>
      <c r="AY826" s="164" t="s">
        <v>138</v>
      </c>
    </row>
    <row r="827" spans="2:65" s="16" customFormat="1" ht="16.5" customHeight="1">
      <c r="B827" s="139"/>
      <c r="C827" s="140" t="s">
        <v>1075</v>
      </c>
      <c r="D827" s="140" t="s">
        <v>140</v>
      </c>
      <c r="E827" s="141" t="s">
        <v>1076</v>
      </c>
      <c r="F827" s="142" t="s">
        <v>1077</v>
      </c>
      <c r="G827" s="143" t="s">
        <v>307</v>
      </c>
      <c r="H827" s="144">
        <v>1</v>
      </c>
      <c r="I827" s="145">
        <v>8500</v>
      </c>
      <c r="J827" s="146">
        <f>ROUND(I827*H827,2)</f>
        <v>8500</v>
      </c>
      <c r="K827" s="142"/>
      <c r="L827" s="17"/>
      <c r="M827" s="147"/>
      <c r="N827" s="148" t="s">
        <v>43</v>
      </c>
      <c r="O827" s="38"/>
      <c r="P827" s="149">
        <f>O827*H827</f>
        <v>0</v>
      </c>
      <c r="Q827" s="149">
        <v>0</v>
      </c>
      <c r="R827" s="149">
        <f>Q827*H827</f>
        <v>0</v>
      </c>
      <c r="S827" s="149">
        <v>0</v>
      </c>
      <c r="T827" s="150">
        <f>S827*H827</f>
        <v>0</v>
      </c>
      <c r="AR827" s="151" t="s">
        <v>232</v>
      </c>
      <c r="AT827" s="151" t="s">
        <v>140</v>
      </c>
      <c r="AU827" s="151" t="s">
        <v>79</v>
      </c>
      <c r="AY827" s="2" t="s">
        <v>138</v>
      </c>
      <c r="BE827" s="152">
        <f>IF(N827="základní",J827,0)</f>
        <v>8500</v>
      </c>
      <c r="BF827" s="152">
        <f>IF(N827="snížená",J827,0)</f>
        <v>0</v>
      </c>
      <c r="BG827" s="152">
        <f>IF(N827="zákl. přenesená",J827,0)</f>
        <v>0</v>
      </c>
      <c r="BH827" s="152">
        <f>IF(N827="sníž. přenesená",J827,0)</f>
        <v>0</v>
      </c>
      <c r="BI827" s="152">
        <f>IF(N827="nulová",J827,0)</f>
        <v>0</v>
      </c>
      <c r="BJ827" s="2" t="s">
        <v>14</v>
      </c>
      <c r="BK827" s="152">
        <f>ROUND(I827*H827,2)</f>
        <v>8500</v>
      </c>
      <c r="BL827" s="2" t="s">
        <v>232</v>
      </c>
      <c r="BM827" s="151" t="s">
        <v>1078</v>
      </c>
    </row>
    <row r="828" spans="2:65" s="16" customFormat="1" ht="36" customHeight="1">
      <c r="B828" s="139"/>
      <c r="C828" s="140" t="s">
        <v>1079</v>
      </c>
      <c r="D828" s="140" t="s">
        <v>140</v>
      </c>
      <c r="E828" s="141" t="s">
        <v>1080</v>
      </c>
      <c r="F828" s="142" t="s">
        <v>1081</v>
      </c>
      <c r="G828" s="143" t="s">
        <v>928</v>
      </c>
      <c r="H828" s="210">
        <v>10</v>
      </c>
      <c r="I828" s="145">
        <v>300</v>
      </c>
      <c r="J828" s="146">
        <f>ROUND(I828*H828,2)</f>
        <v>3000</v>
      </c>
      <c r="K828" s="142" t="s">
        <v>144</v>
      </c>
      <c r="L828" s="17"/>
      <c r="M828" s="147"/>
      <c r="N828" s="148" t="s">
        <v>43</v>
      </c>
      <c r="O828" s="38"/>
      <c r="P828" s="149">
        <f>O828*H828</f>
        <v>0</v>
      </c>
      <c r="Q828" s="149">
        <v>0</v>
      </c>
      <c r="R828" s="149">
        <f>Q828*H828</f>
        <v>0</v>
      </c>
      <c r="S828" s="149">
        <v>0</v>
      </c>
      <c r="T828" s="150">
        <f>S828*H828</f>
        <v>0</v>
      </c>
      <c r="AR828" s="151" t="s">
        <v>232</v>
      </c>
      <c r="AT828" s="151" t="s">
        <v>140</v>
      </c>
      <c r="AU828" s="151" t="s">
        <v>79</v>
      </c>
      <c r="AY828" s="2" t="s">
        <v>138</v>
      </c>
      <c r="BE828" s="152">
        <f>IF(N828="základní",J828,0)</f>
        <v>3000</v>
      </c>
      <c r="BF828" s="152">
        <f>IF(N828="snížená",J828,0)</f>
        <v>0</v>
      </c>
      <c r="BG828" s="152">
        <f>IF(N828="zákl. přenesená",J828,0)</f>
        <v>0</v>
      </c>
      <c r="BH828" s="152">
        <f>IF(N828="sníž. přenesená",J828,0)</f>
        <v>0</v>
      </c>
      <c r="BI828" s="152">
        <f>IF(N828="nulová",J828,0)</f>
        <v>0</v>
      </c>
      <c r="BJ828" s="2" t="s">
        <v>14</v>
      </c>
      <c r="BK828" s="152">
        <f>ROUND(I828*H828,2)</f>
        <v>3000</v>
      </c>
      <c r="BL828" s="2" t="s">
        <v>232</v>
      </c>
      <c r="BM828" s="151" t="s">
        <v>1082</v>
      </c>
    </row>
    <row r="829" spans="2:65" s="125" customFormat="1" ht="22.9" customHeight="1">
      <c r="B829" s="126"/>
      <c r="D829" s="127" t="s">
        <v>71</v>
      </c>
      <c r="E829" s="137" t="s">
        <v>1083</v>
      </c>
      <c r="F829" s="137" t="s">
        <v>1084</v>
      </c>
      <c r="I829" s="129"/>
      <c r="J829" s="138">
        <f>BK829</f>
        <v>74438</v>
      </c>
      <c r="L829" s="126"/>
      <c r="M829" s="131"/>
      <c r="N829" s="132"/>
      <c r="O829" s="132"/>
      <c r="P829" s="133">
        <f>SUM(P830:P845)</f>
        <v>0</v>
      </c>
      <c r="Q829" s="132"/>
      <c r="R829" s="133">
        <f>SUM(R830:R845)</f>
        <v>2.4472000000000004E-2</v>
      </c>
      <c r="S829" s="132"/>
      <c r="T829" s="134">
        <f>SUM(T830:T845)</f>
        <v>0.35264000000000001</v>
      </c>
      <c r="AR829" s="127" t="s">
        <v>79</v>
      </c>
      <c r="AT829" s="135" t="s">
        <v>71</v>
      </c>
      <c r="AU829" s="135" t="s">
        <v>14</v>
      </c>
      <c r="AY829" s="127" t="s">
        <v>138</v>
      </c>
      <c r="BK829" s="136">
        <f>SUM(BK830:BK845)</f>
        <v>74438</v>
      </c>
    </row>
    <row r="830" spans="2:65" s="16" customFormat="1" ht="16.5" customHeight="1">
      <c r="B830" s="139"/>
      <c r="C830" s="140" t="s">
        <v>1085</v>
      </c>
      <c r="D830" s="140" t="s">
        <v>140</v>
      </c>
      <c r="E830" s="141" t="s">
        <v>1086</v>
      </c>
      <c r="F830" s="142" t="s">
        <v>1087</v>
      </c>
      <c r="G830" s="143" t="s">
        <v>159</v>
      </c>
      <c r="H830" s="144">
        <v>56</v>
      </c>
      <c r="I830" s="145">
        <v>225</v>
      </c>
      <c r="J830" s="146">
        <f>ROUND(I830*H830,2)</f>
        <v>12600</v>
      </c>
      <c r="K830" s="142" t="s">
        <v>144</v>
      </c>
      <c r="L830" s="17"/>
      <c r="M830" s="147"/>
      <c r="N830" s="148" t="s">
        <v>43</v>
      </c>
      <c r="O830" s="38"/>
      <c r="P830" s="149">
        <f>O830*H830</f>
        <v>0</v>
      </c>
      <c r="Q830" s="149">
        <v>0</v>
      </c>
      <c r="R830" s="149">
        <f>Q830*H830</f>
        <v>0</v>
      </c>
      <c r="S830" s="149">
        <v>0</v>
      </c>
      <c r="T830" s="150">
        <f>S830*H830</f>
        <v>0</v>
      </c>
      <c r="AR830" s="151" t="s">
        <v>232</v>
      </c>
      <c r="AT830" s="151" t="s">
        <v>140</v>
      </c>
      <c r="AU830" s="151" t="s">
        <v>79</v>
      </c>
      <c r="AY830" s="2" t="s">
        <v>138</v>
      </c>
      <c r="BE830" s="152">
        <f>IF(N830="základní",J830,0)</f>
        <v>12600</v>
      </c>
      <c r="BF830" s="152">
        <f>IF(N830="snížená",J830,0)</f>
        <v>0</v>
      </c>
      <c r="BG830" s="152">
        <f>IF(N830="zákl. přenesená",J830,0)</f>
        <v>0</v>
      </c>
      <c r="BH830" s="152">
        <f>IF(N830="sníž. přenesená",J830,0)</f>
        <v>0</v>
      </c>
      <c r="BI830" s="152">
        <f>IF(N830="nulová",J830,0)</f>
        <v>0</v>
      </c>
      <c r="BJ830" s="2" t="s">
        <v>14</v>
      </c>
      <c r="BK830" s="152">
        <f>ROUND(I830*H830,2)</f>
        <v>12600</v>
      </c>
      <c r="BL830" s="2" t="s">
        <v>232</v>
      </c>
      <c r="BM830" s="151" t="s">
        <v>1088</v>
      </c>
    </row>
    <row r="831" spans="2:65" s="153" customFormat="1">
      <c r="B831" s="154"/>
      <c r="D831" s="155" t="s">
        <v>147</v>
      </c>
      <c r="E831" s="156"/>
      <c r="F831" s="157" t="s">
        <v>1089</v>
      </c>
      <c r="H831" s="156"/>
      <c r="I831" s="158"/>
      <c r="L831" s="154"/>
      <c r="M831" s="159"/>
      <c r="N831" s="160"/>
      <c r="O831" s="160"/>
      <c r="P831" s="160"/>
      <c r="Q831" s="160"/>
      <c r="R831" s="160"/>
      <c r="S831" s="160"/>
      <c r="T831" s="161"/>
      <c r="AT831" s="156" t="s">
        <v>147</v>
      </c>
      <c r="AU831" s="156" t="s">
        <v>79</v>
      </c>
      <c r="AV831" s="153" t="s">
        <v>14</v>
      </c>
      <c r="AW831" s="153" t="s">
        <v>34</v>
      </c>
      <c r="AX831" s="153" t="s">
        <v>72</v>
      </c>
      <c r="AY831" s="156" t="s">
        <v>138</v>
      </c>
    </row>
    <row r="832" spans="2:65" s="162" customFormat="1">
      <c r="B832" s="163"/>
      <c r="D832" s="155" t="s">
        <v>147</v>
      </c>
      <c r="E832" s="164"/>
      <c r="F832" s="165" t="s">
        <v>1090</v>
      </c>
      <c r="H832" s="166">
        <v>56</v>
      </c>
      <c r="I832" s="167"/>
      <c r="L832" s="163"/>
      <c r="M832" s="168"/>
      <c r="N832" s="169"/>
      <c r="O832" s="169"/>
      <c r="P832" s="169"/>
      <c r="Q832" s="169"/>
      <c r="R832" s="169"/>
      <c r="S832" s="169"/>
      <c r="T832" s="170"/>
      <c r="AT832" s="164" t="s">
        <v>147</v>
      </c>
      <c r="AU832" s="164" t="s">
        <v>79</v>
      </c>
      <c r="AV832" s="162" t="s">
        <v>79</v>
      </c>
      <c r="AW832" s="162" t="s">
        <v>34</v>
      </c>
      <c r="AX832" s="162" t="s">
        <v>14</v>
      </c>
      <c r="AY832" s="164" t="s">
        <v>138</v>
      </c>
    </row>
    <row r="833" spans="2:65" s="16" customFormat="1" ht="84" customHeight="1">
      <c r="B833" s="139"/>
      <c r="C833" s="189" t="s">
        <v>1091</v>
      </c>
      <c r="D833" s="189" t="s">
        <v>263</v>
      </c>
      <c r="E833" s="190" t="s">
        <v>1092</v>
      </c>
      <c r="F833" s="191" t="s">
        <v>1093</v>
      </c>
      <c r="G833" s="192" t="s">
        <v>159</v>
      </c>
      <c r="H833" s="193">
        <v>64.400000000000006</v>
      </c>
      <c r="I833" s="194">
        <v>145</v>
      </c>
      <c r="J833" s="195">
        <f>ROUND(I833*H833,2)</f>
        <v>9338</v>
      </c>
      <c r="K833" s="191"/>
      <c r="L833" s="196"/>
      <c r="M833" s="197"/>
      <c r="N833" s="198" t="s">
        <v>43</v>
      </c>
      <c r="O833" s="38"/>
      <c r="P833" s="149">
        <f>O833*H833</f>
        <v>0</v>
      </c>
      <c r="Q833" s="149">
        <v>3.8000000000000002E-4</v>
      </c>
      <c r="R833" s="149">
        <f>Q833*H833</f>
        <v>2.4472000000000004E-2</v>
      </c>
      <c r="S833" s="149">
        <v>0</v>
      </c>
      <c r="T833" s="150">
        <f>S833*H833</f>
        <v>0</v>
      </c>
      <c r="AR833" s="151" t="s">
        <v>336</v>
      </c>
      <c r="AT833" s="151" t="s">
        <v>263</v>
      </c>
      <c r="AU833" s="151" t="s">
        <v>79</v>
      </c>
      <c r="AY833" s="2" t="s">
        <v>138</v>
      </c>
      <c r="BE833" s="152">
        <f>IF(N833="základní",J833,0)</f>
        <v>9338</v>
      </c>
      <c r="BF833" s="152">
        <f>IF(N833="snížená",J833,0)</f>
        <v>0</v>
      </c>
      <c r="BG833" s="152">
        <f>IF(N833="zákl. přenesená",J833,0)</f>
        <v>0</v>
      </c>
      <c r="BH833" s="152">
        <f>IF(N833="sníž. přenesená",J833,0)</f>
        <v>0</v>
      </c>
      <c r="BI833" s="152">
        <f>IF(N833="nulová",J833,0)</f>
        <v>0</v>
      </c>
      <c r="BJ833" s="2" t="s">
        <v>14</v>
      </c>
      <c r="BK833" s="152">
        <f>ROUND(I833*H833,2)</f>
        <v>9338</v>
      </c>
      <c r="BL833" s="2" t="s">
        <v>232</v>
      </c>
      <c r="BM833" s="151" t="s">
        <v>1094</v>
      </c>
    </row>
    <row r="834" spans="2:65" s="162" customFormat="1">
      <c r="B834" s="163"/>
      <c r="D834" s="155" t="s">
        <v>147</v>
      </c>
      <c r="F834" s="165" t="s">
        <v>1095</v>
      </c>
      <c r="H834" s="166">
        <v>64.400000000000006</v>
      </c>
      <c r="I834" s="167"/>
      <c r="L834" s="163"/>
      <c r="M834" s="168"/>
      <c r="N834" s="169"/>
      <c r="O834" s="169"/>
      <c r="P834" s="169"/>
      <c r="Q834" s="169"/>
      <c r="R834" s="169"/>
      <c r="S834" s="169"/>
      <c r="T834" s="170"/>
      <c r="AT834" s="164" t="s">
        <v>147</v>
      </c>
      <c r="AU834" s="164" t="s">
        <v>79</v>
      </c>
      <c r="AV834" s="162" t="s">
        <v>79</v>
      </c>
      <c r="AW834" s="162" t="s">
        <v>3</v>
      </c>
      <c r="AX834" s="162" t="s">
        <v>14</v>
      </c>
      <c r="AY834" s="164" t="s">
        <v>138</v>
      </c>
    </row>
    <row r="835" spans="2:65" s="16" customFormat="1" ht="24" customHeight="1">
      <c r="B835" s="139"/>
      <c r="C835" s="140" t="s">
        <v>1096</v>
      </c>
      <c r="D835" s="140" t="s">
        <v>140</v>
      </c>
      <c r="E835" s="141" t="s">
        <v>1097</v>
      </c>
      <c r="F835" s="142" t="s">
        <v>1098</v>
      </c>
      <c r="G835" s="143" t="s">
        <v>159</v>
      </c>
      <c r="H835" s="144">
        <v>56</v>
      </c>
      <c r="I835" s="145">
        <v>150</v>
      </c>
      <c r="J835" s="146">
        <f>ROUND(I835*H835,2)</f>
        <v>8400</v>
      </c>
      <c r="K835" s="142" t="s">
        <v>144</v>
      </c>
      <c r="L835" s="17"/>
      <c r="M835" s="147"/>
      <c r="N835" s="148" t="s">
        <v>43</v>
      </c>
      <c r="O835" s="38"/>
      <c r="P835" s="149">
        <f>O835*H835</f>
        <v>0</v>
      </c>
      <c r="Q835" s="149">
        <v>0</v>
      </c>
      <c r="R835" s="149">
        <f>Q835*H835</f>
        <v>0</v>
      </c>
      <c r="S835" s="149">
        <v>5.94E-3</v>
      </c>
      <c r="T835" s="150">
        <f>S835*H835</f>
        <v>0.33263999999999999</v>
      </c>
      <c r="AR835" s="151" t="s">
        <v>232</v>
      </c>
      <c r="AT835" s="151" t="s">
        <v>140</v>
      </c>
      <c r="AU835" s="151" t="s">
        <v>79</v>
      </c>
      <c r="AY835" s="2" t="s">
        <v>138</v>
      </c>
      <c r="BE835" s="152">
        <f>IF(N835="základní",J835,0)</f>
        <v>8400</v>
      </c>
      <c r="BF835" s="152">
        <f>IF(N835="snížená",J835,0)</f>
        <v>0</v>
      </c>
      <c r="BG835" s="152">
        <f>IF(N835="zákl. přenesená",J835,0)</f>
        <v>0</v>
      </c>
      <c r="BH835" s="152">
        <f>IF(N835="sníž. přenesená",J835,0)</f>
        <v>0</v>
      </c>
      <c r="BI835" s="152">
        <f>IF(N835="nulová",J835,0)</f>
        <v>0</v>
      </c>
      <c r="BJ835" s="2" t="s">
        <v>14</v>
      </c>
      <c r="BK835" s="152">
        <f>ROUND(I835*H835,2)</f>
        <v>8400</v>
      </c>
      <c r="BL835" s="2" t="s">
        <v>232</v>
      </c>
      <c r="BM835" s="151" t="s">
        <v>1099</v>
      </c>
    </row>
    <row r="836" spans="2:65" s="153" customFormat="1">
      <c r="B836" s="154"/>
      <c r="D836" s="155" t="s">
        <v>147</v>
      </c>
      <c r="E836" s="156"/>
      <c r="F836" s="157" t="s">
        <v>1100</v>
      </c>
      <c r="H836" s="156"/>
      <c r="I836" s="158"/>
      <c r="L836" s="154"/>
      <c r="M836" s="159"/>
      <c r="N836" s="160"/>
      <c r="O836" s="160"/>
      <c r="P836" s="160"/>
      <c r="Q836" s="160"/>
      <c r="R836" s="160"/>
      <c r="S836" s="160"/>
      <c r="T836" s="161"/>
      <c r="AT836" s="156" t="s">
        <v>147</v>
      </c>
      <c r="AU836" s="156" t="s">
        <v>79</v>
      </c>
      <c r="AV836" s="153" t="s">
        <v>14</v>
      </c>
      <c r="AW836" s="153" t="s">
        <v>34</v>
      </c>
      <c r="AX836" s="153" t="s">
        <v>72</v>
      </c>
      <c r="AY836" s="156" t="s">
        <v>138</v>
      </c>
    </row>
    <row r="837" spans="2:65" s="153" customFormat="1">
      <c r="B837" s="154"/>
      <c r="D837" s="155" t="s">
        <v>147</v>
      </c>
      <c r="E837" s="156"/>
      <c r="F837" s="157" t="s">
        <v>1101</v>
      </c>
      <c r="H837" s="156"/>
      <c r="I837" s="158"/>
      <c r="L837" s="154"/>
      <c r="M837" s="159"/>
      <c r="N837" s="160"/>
      <c r="O837" s="160"/>
      <c r="P837" s="160"/>
      <c r="Q837" s="160"/>
      <c r="R837" s="160"/>
      <c r="S837" s="160"/>
      <c r="T837" s="161"/>
      <c r="AT837" s="156" t="s">
        <v>147</v>
      </c>
      <c r="AU837" s="156" t="s">
        <v>79</v>
      </c>
      <c r="AV837" s="153" t="s">
        <v>14</v>
      </c>
      <c r="AW837" s="153" t="s">
        <v>34</v>
      </c>
      <c r="AX837" s="153" t="s">
        <v>72</v>
      </c>
      <c r="AY837" s="156" t="s">
        <v>138</v>
      </c>
    </row>
    <row r="838" spans="2:65" s="162" customFormat="1">
      <c r="B838" s="163"/>
      <c r="D838" s="155" t="s">
        <v>147</v>
      </c>
      <c r="E838" s="164"/>
      <c r="F838" s="165" t="s">
        <v>1090</v>
      </c>
      <c r="H838" s="166">
        <v>56</v>
      </c>
      <c r="I838" s="167"/>
      <c r="L838" s="163"/>
      <c r="M838" s="168"/>
      <c r="N838" s="169"/>
      <c r="O838" s="169"/>
      <c r="P838" s="169"/>
      <c r="Q838" s="169"/>
      <c r="R838" s="169"/>
      <c r="S838" s="169"/>
      <c r="T838" s="170"/>
      <c r="AT838" s="164" t="s">
        <v>147</v>
      </c>
      <c r="AU838" s="164" t="s">
        <v>79</v>
      </c>
      <c r="AV838" s="162" t="s">
        <v>79</v>
      </c>
      <c r="AW838" s="162" t="s">
        <v>34</v>
      </c>
      <c r="AX838" s="162" t="s">
        <v>14</v>
      </c>
      <c r="AY838" s="164" t="s">
        <v>138</v>
      </c>
    </row>
    <row r="839" spans="2:65" s="16" customFormat="1" ht="84" customHeight="1">
      <c r="B839" s="139"/>
      <c r="C839" s="140" t="s">
        <v>1102</v>
      </c>
      <c r="D839" s="140" t="s">
        <v>140</v>
      </c>
      <c r="E839" s="141" t="s">
        <v>1103</v>
      </c>
      <c r="F839" s="142" t="s">
        <v>1104</v>
      </c>
      <c r="G839" s="143" t="s">
        <v>159</v>
      </c>
      <c r="H839" s="144">
        <v>56</v>
      </c>
      <c r="I839" s="145">
        <v>325</v>
      </c>
      <c r="J839" s="146">
        <f>ROUND(I839*H839,2)</f>
        <v>18200</v>
      </c>
      <c r="K839" s="142"/>
      <c r="L839" s="17"/>
      <c r="M839" s="147"/>
      <c r="N839" s="148" t="s">
        <v>43</v>
      </c>
      <c r="O839" s="38"/>
      <c r="P839" s="149">
        <f>O839*H839</f>
        <v>0</v>
      </c>
      <c r="Q839" s="149">
        <v>0</v>
      </c>
      <c r="R839" s="149">
        <f>Q839*H839</f>
        <v>0</v>
      </c>
      <c r="S839" s="149">
        <v>0</v>
      </c>
      <c r="T839" s="150">
        <f>S839*H839</f>
        <v>0</v>
      </c>
      <c r="AR839" s="151" t="s">
        <v>232</v>
      </c>
      <c r="AT839" s="151" t="s">
        <v>140</v>
      </c>
      <c r="AU839" s="151" t="s">
        <v>79</v>
      </c>
      <c r="AY839" s="2" t="s">
        <v>138</v>
      </c>
      <c r="BE839" s="152">
        <f>IF(N839="základní",J839,0)</f>
        <v>18200</v>
      </c>
      <c r="BF839" s="152">
        <f>IF(N839="snížená",J839,0)</f>
        <v>0</v>
      </c>
      <c r="BG839" s="152">
        <f>IF(N839="zákl. přenesená",J839,0)</f>
        <v>0</v>
      </c>
      <c r="BH839" s="152">
        <f>IF(N839="sníž. přenesená",J839,0)</f>
        <v>0</v>
      </c>
      <c r="BI839" s="152">
        <f>IF(N839="nulová",J839,0)</f>
        <v>0</v>
      </c>
      <c r="BJ839" s="2" t="s">
        <v>14</v>
      </c>
      <c r="BK839" s="152">
        <f>ROUND(I839*H839,2)</f>
        <v>18200</v>
      </c>
      <c r="BL839" s="2" t="s">
        <v>232</v>
      </c>
      <c r="BM839" s="151" t="s">
        <v>1105</v>
      </c>
    </row>
    <row r="840" spans="2:65" s="153" customFormat="1">
      <c r="B840" s="154"/>
      <c r="D840" s="155" t="s">
        <v>147</v>
      </c>
      <c r="E840" s="156"/>
      <c r="F840" s="157" t="s">
        <v>1089</v>
      </c>
      <c r="H840" s="156"/>
      <c r="I840" s="158"/>
      <c r="L840" s="154"/>
      <c r="M840" s="159"/>
      <c r="N840" s="160"/>
      <c r="O840" s="160"/>
      <c r="P840" s="160"/>
      <c r="Q840" s="160"/>
      <c r="R840" s="160"/>
      <c r="S840" s="160"/>
      <c r="T840" s="161"/>
      <c r="AT840" s="156" t="s">
        <v>147</v>
      </c>
      <c r="AU840" s="156" t="s">
        <v>79</v>
      </c>
      <c r="AV840" s="153" t="s">
        <v>14</v>
      </c>
      <c r="AW840" s="153" t="s">
        <v>34</v>
      </c>
      <c r="AX840" s="153" t="s">
        <v>72</v>
      </c>
      <c r="AY840" s="156" t="s">
        <v>138</v>
      </c>
    </row>
    <row r="841" spans="2:65" s="162" customFormat="1">
      <c r="B841" s="163"/>
      <c r="D841" s="155" t="s">
        <v>147</v>
      </c>
      <c r="E841" s="164"/>
      <c r="F841" s="165" t="s">
        <v>1090</v>
      </c>
      <c r="H841" s="166">
        <v>56</v>
      </c>
      <c r="I841" s="167"/>
      <c r="L841" s="163"/>
      <c r="M841" s="168"/>
      <c r="N841" s="169"/>
      <c r="O841" s="169"/>
      <c r="P841" s="169"/>
      <c r="Q841" s="169"/>
      <c r="R841" s="169"/>
      <c r="S841" s="169"/>
      <c r="T841" s="170"/>
      <c r="AT841" s="164" t="s">
        <v>147</v>
      </c>
      <c r="AU841" s="164" t="s">
        <v>79</v>
      </c>
      <c r="AV841" s="162" t="s">
        <v>79</v>
      </c>
      <c r="AW841" s="162" t="s">
        <v>34</v>
      </c>
      <c r="AX841" s="162" t="s">
        <v>14</v>
      </c>
      <c r="AY841" s="164" t="s">
        <v>138</v>
      </c>
    </row>
    <row r="842" spans="2:65" s="16" customFormat="1" ht="48" customHeight="1">
      <c r="B842" s="139"/>
      <c r="C842" s="140" t="s">
        <v>1106</v>
      </c>
      <c r="D842" s="140" t="s">
        <v>140</v>
      </c>
      <c r="E842" s="141" t="s">
        <v>1107</v>
      </c>
      <c r="F842" s="142" t="s">
        <v>1108</v>
      </c>
      <c r="G842" s="143" t="s">
        <v>307</v>
      </c>
      <c r="H842" s="144">
        <v>1</v>
      </c>
      <c r="I842" s="145">
        <v>8500</v>
      </c>
      <c r="J842" s="146">
        <f>ROUND(I842*H842,2)</f>
        <v>8500</v>
      </c>
      <c r="K842" s="142"/>
      <c r="L842" s="17"/>
      <c r="M842" s="147"/>
      <c r="N842" s="148" t="s">
        <v>43</v>
      </c>
      <c r="O842" s="38"/>
      <c r="P842" s="149">
        <f>O842*H842</f>
        <v>0</v>
      </c>
      <c r="Q842" s="149">
        <v>0</v>
      </c>
      <c r="R842" s="149">
        <f>Q842*H842</f>
        <v>0</v>
      </c>
      <c r="S842" s="149">
        <v>0</v>
      </c>
      <c r="T842" s="150">
        <f>S842*H842</f>
        <v>0</v>
      </c>
      <c r="AR842" s="151" t="s">
        <v>232</v>
      </c>
      <c r="AT842" s="151" t="s">
        <v>140</v>
      </c>
      <c r="AU842" s="151" t="s">
        <v>79</v>
      </c>
      <c r="AY842" s="2" t="s">
        <v>138</v>
      </c>
      <c r="BE842" s="152">
        <f>IF(N842="základní",J842,0)</f>
        <v>8500</v>
      </c>
      <c r="BF842" s="152">
        <f>IF(N842="snížená",J842,0)</f>
        <v>0</v>
      </c>
      <c r="BG842" s="152">
        <f>IF(N842="zákl. přenesená",J842,0)</f>
        <v>0</v>
      </c>
      <c r="BH842" s="152">
        <f>IF(N842="sníž. přenesená",J842,0)</f>
        <v>0</v>
      </c>
      <c r="BI842" s="152">
        <f>IF(N842="nulová",J842,0)</f>
        <v>0</v>
      </c>
      <c r="BJ842" s="2" t="s">
        <v>14</v>
      </c>
      <c r="BK842" s="152">
        <f>ROUND(I842*H842,2)</f>
        <v>8500</v>
      </c>
      <c r="BL842" s="2" t="s">
        <v>232</v>
      </c>
      <c r="BM842" s="151" t="s">
        <v>1109</v>
      </c>
    </row>
    <row r="843" spans="2:65" s="16" customFormat="1" ht="16.5" customHeight="1">
      <c r="B843" s="139"/>
      <c r="C843" s="140" t="s">
        <v>1110</v>
      </c>
      <c r="D843" s="140" t="s">
        <v>140</v>
      </c>
      <c r="E843" s="141" t="s">
        <v>1111</v>
      </c>
      <c r="F843" s="142" t="s">
        <v>1112</v>
      </c>
      <c r="G843" s="143" t="s">
        <v>323</v>
      </c>
      <c r="H843" s="144">
        <v>1</v>
      </c>
      <c r="I843" s="145">
        <v>6500</v>
      </c>
      <c r="J843" s="146">
        <f>ROUND(I843*H843,2)</f>
        <v>6500</v>
      </c>
      <c r="K843" s="142"/>
      <c r="L843" s="17"/>
      <c r="M843" s="147"/>
      <c r="N843" s="148" t="s">
        <v>43</v>
      </c>
      <c r="O843" s="38"/>
      <c r="P843" s="149">
        <f>O843*H843</f>
        <v>0</v>
      </c>
      <c r="Q843" s="149">
        <v>0</v>
      </c>
      <c r="R843" s="149">
        <f>Q843*H843</f>
        <v>0</v>
      </c>
      <c r="S843" s="149">
        <v>0.02</v>
      </c>
      <c r="T843" s="150">
        <f>S843*H843</f>
        <v>0.02</v>
      </c>
      <c r="AR843" s="151" t="s">
        <v>232</v>
      </c>
      <c r="AT843" s="151" t="s">
        <v>140</v>
      </c>
      <c r="AU843" s="151" t="s">
        <v>79</v>
      </c>
      <c r="AY843" s="2" t="s">
        <v>138</v>
      </c>
      <c r="BE843" s="152">
        <f>IF(N843="základní",J843,0)</f>
        <v>6500</v>
      </c>
      <c r="BF843" s="152">
        <f>IF(N843="snížená",J843,0)</f>
        <v>0</v>
      </c>
      <c r="BG843" s="152">
        <f>IF(N843="zákl. přenesená",J843,0)</f>
        <v>0</v>
      </c>
      <c r="BH843" s="152">
        <f>IF(N843="sníž. přenesená",J843,0)</f>
        <v>0</v>
      </c>
      <c r="BI843" s="152">
        <f>IF(N843="nulová",J843,0)</f>
        <v>0</v>
      </c>
      <c r="BJ843" s="2" t="s">
        <v>14</v>
      </c>
      <c r="BK843" s="152">
        <f>ROUND(I843*H843,2)</f>
        <v>6500</v>
      </c>
      <c r="BL843" s="2" t="s">
        <v>232</v>
      </c>
      <c r="BM843" s="151" t="s">
        <v>1113</v>
      </c>
    </row>
    <row r="844" spans="2:65" s="16" customFormat="1" ht="16.5" customHeight="1">
      <c r="B844" s="139"/>
      <c r="C844" s="140" t="s">
        <v>1114</v>
      </c>
      <c r="D844" s="140" t="s">
        <v>140</v>
      </c>
      <c r="E844" s="141" t="s">
        <v>1115</v>
      </c>
      <c r="F844" s="142" t="s">
        <v>1116</v>
      </c>
      <c r="G844" s="143" t="s">
        <v>323</v>
      </c>
      <c r="H844" s="144">
        <v>4</v>
      </c>
      <c r="I844" s="145">
        <v>850</v>
      </c>
      <c r="J844" s="146">
        <f>ROUND(I844*H844,2)</f>
        <v>3400</v>
      </c>
      <c r="K844" s="142"/>
      <c r="L844" s="17"/>
      <c r="M844" s="147"/>
      <c r="N844" s="148" t="s">
        <v>43</v>
      </c>
      <c r="O844" s="38"/>
      <c r="P844" s="149">
        <f>O844*H844</f>
        <v>0</v>
      </c>
      <c r="Q844" s="149">
        <v>0</v>
      </c>
      <c r="R844" s="149">
        <f>Q844*H844</f>
        <v>0</v>
      </c>
      <c r="S844" s="149">
        <v>0</v>
      </c>
      <c r="T844" s="150">
        <f>S844*H844</f>
        <v>0</v>
      </c>
      <c r="AR844" s="151" t="s">
        <v>232</v>
      </c>
      <c r="AT844" s="151" t="s">
        <v>140</v>
      </c>
      <c r="AU844" s="151" t="s">
        <v>79</v>
      </c>
      <c r="AY844" s="2" t="s">
        <v>138</v>
      </c>
      <c r="BE844" s="152">
        <f>IF(N844="základní",J844,0)</f>
        <v>3400</v>
      </c>
      <c r="BF844" s="152">
        <f>IF(N844="snížená",J844,0)</f>
        <v>0</v>
      </c>
      <c r="BG844" s="152">
        <f>IF(N844="zákl. přenesená",J844,0)</f>
        <v>0</v>
      </c>
      <c r="BH844" s="152">
        <f>IF(N844="sníž. přenesená",J844,0)</f>
        <v>0</v>
      </c>
      <c r="BI844" s="152">
        <f>IF(N844="nulová",J844,0)</f>
        <v>0</v>
      </c>
      <c r="BJ844" s="2" t="s">
        <v>14</v>
      </c>
      <c r="BK844" s="152">
        <f>ROUND(I844*H844,2)</f>
        <v>3400</v>
      </c>
      <c r="BL844" s="2" t="s">
        <v>232</v>
      </c>
      <c r="BM844" s="151" t="s">
        <v>1117</v>
      </c>
    </row>
    <row r="845" spans="2:65" s="16" customFormat="1" ht="36" customHeight="1">
      <c r="B845" s="139"/>
      <c r="C845" s="140" t="s">
        <v>1118</v>
      </c>
      <c r="D845" s="140" t="s">
        <v>140</v>
      </c>
      <c r="E845" s="141" t="s">
        <v>1119</v>
      </c>
      <c r="F845" s="142" t="s">
        <v>1120</v>
      </c>
      <c r="G845" s="143" t="s">
        <v>928</v>
      </c>
      <c r="H845" s="210">
        <v>30</v>
      </c>
      <c r="I845" s="145">
        <v>250</v>
      </c>
      <c r="J845" s="146">
        <f>ROUND(I845*H845,2)</f>
        <v>7500</v>
      </c>
      <c r="K845" s="142" t="s">
        <v>144</v>
      </c>
      <c r="L845" s="17"/>
      <c r="M845" s="147"/>
      <c r="N845" s="148" t="s">
        <v>43</v>
      </c>
      <c r="O845" s="38"/>
      <c r="P845" s="149">
        <f>O845*H845</f>
        <v>0</v>
      </c>
      <c r="Q845" s="149">
        <v>0</v>
      </c>
      <c r="R845" s="149">
        <f>Q845*H845</f>
        <v>0</v>
      </c>
      <c r="S845" s="149">
        <v>0</v>
      </c>
      <c r="T845" s="150">
        <f>S845*H845</f>
        <v>0</v>
      </c>
      <c r="AR845" s="151" t="s">
        <v>232</v>
      </c>
      <c r="AT845" s="151" t="s">
        <v>140</v>
      </c>
      <c r="AU845" s="151" t="s">
        <v>79</v>
      </c>
      <c r="AY845" s="2" t="s">
        <v>138</v>
      </c>
      <c r="BE845" s="152">
        <f>IF(N845="základní",J845,0)</f>
        <v>7500</v>
      </c>
      <c r="BF845" s="152">
        <f>IF(N845="snížená",J845,0)</f>
        <v>0</v>
      </c>
      <c r="BG845" s="152">
        <f>IF(N845="zákl. přenesená",J845,0)</f>
        <v>0</v>
      </c>
      <c r="BH845" s="152">
        <f>IF(N845="sníž. přenesená",J845,0)</f>
        <v>0</v>
      </c>
      <c r="BI845" s="152">
        <f>IF(N845="nulová",J845,0)</f>
        <v>0</v>
      </c>
      <c r="BJ845" s="2" t="s">
        <v>14</v>
      </c>
      <c r="BK845" s="152">
        <f>ROUND(I845*H845,2)</f>
        <v>7500</v>
      </c>
      <c r="BL845" s="2" t="s">
        <v>232</v>
      </c>
      <c r="BM845" s="151" t="s">
        <v>1121</v>
      </c>
    </row>
    <row r="846" spans="2:65" s="125" customFormat="1" ht="22.9" customHeight="1">
      <c r="B846" s="126"/>
      <c r="D846" s="127" t="s">
        <v>71</v>
      </c>
      <c r="E846" s="137" t="s">
        <v>1122</v>
      </c>
      <c r="F846" s="137" t="s">
        <v>1123</v>
      </c>
      <c r="I846" s="129"/>
      <c r="J846" s="138">
        <f>BK846</f>
        <v>25710</v>
      </c>
      <c r="L846" s="126"/>
      <c r="M846" s="131"/>
      <c r="N846" s="132"/>
      <c r="O846" s="132"/>
      <c r="P846" s="133">
        <f>SUM(P847:P851)</f>
        <v>0</v>
      </c>
      <c r="Q846" s="132"/>
      <c r="R846" s="133">
        <f>SUM(R847:R851)</f>
        <v>7.827456E-3</v>
      </c>
      <c r="S846" s="132"/>
      <c r="T846" s="134">
        <f>SUM(T847:T851)</f>
        <v>0</v>
      </c>
      <c r="AR846" s="127" t="s">
        <v>79</v>
      </c>
      <c r="AT846" s="135" t="s">
        <v>71</v>
      </c>
      <c r="AU846" s="135" t="s">
        <v>14</v>
      </c>
      <c r="AY846" s="127" t="s">
        <v>138</v>
      </c>
      <c r="BK846" s="136">
        <f>SUM(BK847:BK851)</f>
        <v>25710</v>
      </c>
    </row>
    <row r="847" spans="2:65" s="16" customFormat="1" ht="16.5" customHeight="1">
      <c r="B847" s="139"/>
      <c r="C847" s="140" t="s">
        <v>1124</v>
      </c>
      <c r="D847" s="140" t="s">
        <v>140</v>
      </c>
      <c r="E847" s="141" t="s">
        <v>1125</v>
      </c>
      <c r="F847" s="142" t="s">
        <v>1126</v>
      </c>
      <c r="G847" s="143" t="s">
        <v>159</v>
      </c>
      <c r="H847" s="144">
        <v>56</v>
      </c>
      <c r="I847" s="145">
        <v>285</v>
      </c>
      <c r="J847" s="146">
        <f>ROUND(I847*H847,2)</f>
        <v>15960</v>
      </c>
      <c r="K847" s="142" t="s">
        <v>144</v>
      </c>
      <c r="L847" s="17"/>
      <c r="M847" s="147"/>
      <c r="N847" s="148" t="s">
        <v>43</v>
      </c>
      <c r="O847" s="38"/>
      <c r="P847" s="149">
        <f>O847*H847</f>
        <v>0</v>
      </c>
      <c r="Q847" s="149">
        <v>1.3977600000000001E-4</v>
      </c>
      <c r="R847" s="149">
        <f>Q847*H847</f>
        <v>7.827456E-3</v>
      </c>
      <c r="S847" s="149">
        <v>0</v>
      </c>
      <c r="T847" s="150">
        <f>S847*H847</f>
        <v>0</v>
      </c>
      <c r="AR847" s="151" t="s">
        <v>232</v>
      </c>
      <c r="AT847" s="151" t="s">
        <v>140</v>
      </c>
      <c r="AU847" s="151" t="s">
        <v>79</v>
      </c>
      <c r="AY847" s="2" t="s">
        <v>138</v>
      </c>
      <c r="BE847" s="152">
        <f>IF(N847="základní",J847,0)</f>
        <v>15960</v>
      </c>
      <c r="BF847" s="152">
        <f>IF(N847="snížená",J847,0)</f>
        <v>0</v>
      </c>
      <c r="BG847" s="152">
        <f>IF(N847="zákl. přenesená",J847,0)</f>
        <v>0</v>
      </c>
      <c r="BH847" s="152">
        <f>IF(N847="sníž. přenesená",J847,0)</f>
        <v>0</v>
      </c>
      <c r="BI847" s="152">
        <f>IF(N847="nulová",J847,0)</f>
        <v>0</v>
      </c>
      <c r="BJ847" s="2" t="s">
        <v>14</v>
      </c>
      <c r="BK847" s="152">
        <f>ROUND(I847*H847,2)</f>
        <v>15960</v>
      </c>
      <c r="BL847" s="2" t="s">
        <v>232</v>
      </c>
      <c r="BM847" s="151" t="s">
        <v>1127</v>
      </c>
    </row>
    <row r="848" spans="2:65" s="153" customFormat="1">
      <c r="B848" s="154"/>
      <c r="D848" s="155" t="s">
        <v>147</v>
      </c>
      <c r="E848" s="156"/>
      <c r="F848" s="157" t="s">
        <v>1100</v>
      </c>
      <c r="H848" s="156"/>
      <c r="I848" s="158"/>
      <c r="L848" s="154"/>
      <c r="M848" s="159"/>
      <c r="N848" s="160"/>
      <c r="O848" s="160"/>
      <c r="P848" s="160"/>
      <c r="Q848" s="160"/>
      <c r="R848" s="160"/>
      <c r="S848" s="160"/>
      <c r="T848" s="161"/>
      <c r="AT848" s="156" t="s">
        <v>147</v>
      </c>
      <c r="AU848" s="156" t="s">
        <v>79</v>
      </c>
      <c r="AV848" s="153" t="s">
        <v>14</v>
      </c>
      <c r="AW848" s="153" t="s">
        <v>34</v>
      </c>
      <c r="AX848" s="153" t="s">
        <v>72</v>
      </c>
      <c r="AY848" s="156" t="s">
        <v>138</v>
      </c>
    </row>
    <row r="849" spans="2:65" s="153" customFormat="1">
      <c r="B849" s="154"/>
      <c r="D849" s="155" t="s">
        <v>147</v>
      </c>
      <c r="E849" s="156"/>
      <c r="F849" s="157" t="s">
        <v>1101</v>
      </c>
      <c r="H849" s="156"/>
      <c r="I849" s="158"/>
      <c r="L849" s="154"/>
      <c r="M849" s="159"/>
      <c r="N849" s="160"/>
      <c r="O849" s="160"/>
      <c r="P849" s="160"/>
      <c r="Q849" s="160"/>
      <c r="R849" s="160"/>
      <c r="S849" s="160"/>
      <c r="T849" s="161"/>
      <c r="AT849" s="156" t="s">
        <v>147</v>
      </c>
      <c r="AU849" s="156" t="s">
        <v>79</v>
      </c>
      <c r="AV849" s="153" t="s">
        <v>14</v>
      </c>
      <c r="AW849" s="153" t="s">
        <v>34</v>
      </c>
      <c r="AX849" s="153" t="s">
        <v>72</v>
      </c>
      <c r="AY849" s="156" t="s">
        <v>138</v>
      </c>
    </row>
    <row r="850" spans="2:65" s="162" customFormat="1">
      <c r="B850" s="163"/>
      <c r="D850" s="155" t="s">
        <v>147</v>
      </c>
      <c r="E850" s="164"/>
      <c r="F850" s="165" t="s">
        <v>1090</v>
      </c>
      <c r="H850" s="166">
        <v>56</v>
      </c>
      <c r="I850" s="167"/>
      <c r="L850" s="163"/>
      <c r="M850" s="168"/>
      <c r="N850" s="169"/>
      <c r="O850" s="169"/>
      <c r="P850" s="169"/>
      <c r="Q850" s="169"/>
      <c r="R850" s="169"/>
      <c r="S850" s="169"/>
      <c r="T850" s="170"/>
      <c r="AT850" s="164" t="s">
        <v>147</v>
      </c>
      <c r="AU850" s="164" t="s">
        <v>79</v>
      </c>
      <c r="AV850" s="162" t="s">
        <v>79</v>
      </c>
      <c r="AW850" s="162" t="s">
        <v>34</v>
      </c>
      <c r="AX850" s="162" t="s">
        <v>14</v>
      </c>
      <c r="AY850" s="164" t="s">
        <v>138</v>
      </c>
    </row>
    <row r="851" spans="2:65" s="16" customFormat="1" ht="36" customHeight="1">
      <c r="B851" s="139"/>
      <c r="C851" s="140" t="s">
        <v>1128</v>
      </c>
      <c r="D851" s="140" t="s">
        <v>140</v>
      </c>
      <c r="E851" s="141" t="s">
        <v>1129</v>
      </c>
      <c r="F851" s="142" t="s">
        <v>1130</v>
      </c>
      <c r="G851" s="143" t="s">
        <v>928</v>
      </c>
      <c r="H851" s="210">
        <v>30</v>
      </c>
      <c r="I851" s="145">
        <v>325</v>
      </c>
      <c r="J851" s="146">
        <f>ROUND(I851*H851,2)</f>
        <v>9750</v>
      </c>
      <c r="K851" s="142" t="s">
        <v>144</v>
      </c>
      <c r="L851" s="17"/>
      <c r="M851" s="147"/>
      <c r="N851" s="148" t="s">
        <v>43</v>
      </c>
      <c r="O851" s="38"/>
      <c r="P851" s="149">
        <f>O851*H851</f>
        <v>0</v>
      </c>
      <c r="Q851" s="149">
        <v>0</v>
      </c>
      <c r="R851" s="149">
        <f>Q851*H851</f>
        <v>0</v>
      </c>
      <c r="S851" s="149">
        <v>0</v>
      </c>
      <c r="T851" s="150">
        <f>S851*H851</f>
        <v>0</v>
      </c>
      <c r="AR851" s="151" t="s">
        <v>232</v>
      </c>
      <c r="AT851" s="151" t="s">
        <v>140</v>
      </c>
      <c r="AU851" s="151" t="s">
        <v>79</v>
      </c>
      <c r="AY851" s="2" t="s">
        <v>138</v>
      </c>
      <c r="BE851" s="152">
        <f>IF(N851="základní",J851,0)</f>
        <v>9750</v>
      </c>
      <c r="BF851" s="152">
        <f>IF(N851="snížená",J851,0)</f>
        <v>0</v>
      </c>
      <c r="BG851" s="152">
        <f>IF(N851="zákl. přenesená",J851,0)</f>
        <v>0</v>
      </c>
      <c r="BH851" s="152">
        <f>IF(N851="sníž. přenesená",J851,0)</f>
        <v>0</v>
      </c>
      <c r="BI851" s="152">
        <f>IF(N851="nulová",J851,0)</f>
        <v>0</v>
      </c>
      <c r="BJ851" s="2" t="s">
        <v>14</v>
      </c>
      <c r="BK851" s="152">
        <f>ROUND(I851*H851,2)</f>
        <v>9750</v>
      </c>
      <c r="BL851" s="2" t="s">
        <v>232</v>
      </c>
      <c r="BM851" s="151" t="s">
        <v>1131</v>
      </c>
    </row>
    <row r="852" spans="2:65" s="125" customFormat="1" ht="22.9" customHeight="1">
      <c r="B852" s="126"/>
      <c r="D852" s="127" t="s">
        <v>71</v>
      </c>
      <c r="E852" s="137" t="s">
        <v>1132</v>
      </c>
      <c r="F852" s="137" t="s">
        <v>1133</v>
      </c>
      <c r="I852" s="129"/>
      <c r="J852" s="138">
        <f>BK852</f>
        <v>352850</v>
      </c>
      <c r="L852" s="126"/>
      <c r="M852" s="131"/>
      <c r="N852" s="132"/>
      <c r="O852" s="132"/>
      <c r="P852" s="133">
        <f>SUM(P853:P859)</f>
        <v>0</v>
      </c>
      <c r="Q852" s="132"/>
      <c r="R852" s="133">
        <f>SUM(R853:R859)</f>
        <v>0</v>
      </c>
      <c r="S852" s="132"/>
      <c r="T852" s="134">
        <f>SUM(T853:T859)</f>
        <v>0</v>
      </c>
      <c r="AR852" s="127" t="s">
        <v>79</v>
      </c>
      <c r="AT852" s="135" t="s">
        <v>71</v>
      </c>
      <c r="AU852" s="135" t="s">
        <v>14</v>
      </c>
      <c r="AY852" s="127" t="s">
        <v>138</v>
      </c>
      <c r="BK852" s="136">
        <f>SUM(BK853:BK859)</f>
        <v>352850</v>
      </c>
    </row>
    <row r="853" spans="2:65" s="16" customFormat="1" ht="36" customHeight="1">
      <c r="B853" s="139"/>
      <c r="C853" s="140" t="s">
        <v>1134</v>
      </c>
      <c r="D853" s="140" t="s">
        <v>140</v>
      </c>
      <c r="E853" s="141" t="s">
        <v>1135</v>
      </c>
      <c r="F853" s="142" t="s">
        <v>1136</v>
      </c>
      <c r="G853" s="143" t="s">
        <v>928</v>
      </c>
      <c r="H853" s="210">
        <v>15</v>
      </c>
      <c r="I853" s="145">
        <v>350</v>
      </c>
      <c r="J853" s="146">
        <f t="shared" ref="J853:J859" si="20">ROUND(I853*H853,2)</f>
        <v>5250</v>
      </c>
      <c r="K853" s="142" t="s">
        <v>144</v>
      </c>
      <c r="L853" s="17"/>
      <c r="M853" s="147"/>
      <c r="N853" s="148" t="s">
        <v>43</v>
      </c>
      <c r="O853" s="38"/>
      <c r="P853" s="149">
        <f t="shared" ref="P853:P859" si="21">O853*H853</f>
        <v>0</v>
      </c>
      <c r="Q853" s="149">
        <v>0</v>
      </c>
      <c r="R853" s="149">
        <f t="shared" ref="R853:R859" si="22">Q853*H853</f>
        <v>0</v>
      </c>
      <c r="S853" s="149">
        <v>0</v>
      </c>
      <c r="T853" s="150">
        <f t="shared" ref="T853:T859" si="23">S853*H853</f>
        <v>0</v>
      </c>
      <c r="AR853" s="151" t="s">
        <v>232</v>
      </c>
      <c r="AT853" s="151" t="s">
        <v>140</v>
      </c>
      <c r="AU853" s="151" t="s">
        <v>79</v>
      </c>
      <c r="AY853" s="2" t="s">
        <v>138</v>
      </c>
      <c r="BE853" s="152">
        <f t="shared" ref="BE853:BE859" si="24">IF(N853="základní",J853,0)</f>
        <v>5250</v>
      </c>
      <c r="BF853" s="152">
        <f t="shared" ref="BF853:BF859" si="25">IF(N853="snížená",J853,0)</f>
        <v>0</v>
      </c>
      <c r="BG853" s="152">
        <f t="shared" ref="BG853:BG859" si="26">IF(N853="zákl. přenesená",J853,0)</f>
        <v>0</v>
      </c>
      <c r="BH853" s="152">
        <f t="shared" ref="BH853:BH859" si="27">IF(N853="sníž. přenesená",J853,0)</f>
        <v>0</v>
      </c>
      <c r="BI853" s="152">
        <f t="shared" ref="BI853:BI859" si="28">IF(N853="nulová",J853,0)</f>
        <v>0</v>
      </c>
      <c r="BJ853" s="2" t="s">
        <v>14</v>
      </c>
      <c r="BK853" s="152">
        <f t="shared" ref="BK853:BK859" si="29">ROUND(I853*H853,2)</f>
        <v>5250</v>
      </c>
      <c r="BL853" s="2" t="s">
        <v>232</v>
      </c>
      <c r="BM853" s="151" t="s">
        <v>1137</v>
      </c>
    </row>
    <row r="854" spans="2:65" s="16" customFormat="1" ht="408" customHeight="1">
      <c r="B854" s="139"/>
      <c r="C854" s="140" t="s">
        <v>1138</v>
      </c>
      <c r="D854" s="140" t="s">
        <v>140</v>
      </c>
      <c r="E854" s="141" t="s">
        <v>1139</v>
      </c>
      <c r="F854" s="211" t="s">
        <v>1140</v>
      </c>
      <c r="G854" s="143" t="s">
        <v>323</v>
      </c>
      <c r="H854" s="144">
        <v>1</v>
      </c>
      <c r="I854" s="145">
        <v>62500</v>
      </c>
      <c r="J854" s="146">
        <f t="shared" si="20"/>
        <v>62500</v>
      </c>
      <c r="K854" s="142"/>
      <c r="L854" s="17"/>
      <c r="M854" s="147"/>
      <c r="N854" s="148" t="s">
        <v>43</v>
      </c>
      <c r="O854" s="38"/>
      <c r="P854" s="149">
        <f t="shared" si="21"/>
        <v>0</v>
      </c>
      <c r="Q854" s="149">
        <v>0</v>
      </c>
      <c r="R854" s="149">
        <f t="shared" si="22"/>
        <v>0</v>
      </c>
      <c r="S854" s="149">
        <v>0</v>
      </c>
      <c r="T854" s="150">
        <f t="shared" si="23"/>
        <v>0</v>
      </c>
      <c r="AR854" s="151" t="s">
        <v>232</v>
      </c>
      <c r="AT854" s="151" t="s">
        <v>140</v>
      </c>
      <c r="AU854" s="151" t="s">
        <v>79</v>
      </c>
      <c r="AY854" s="2" t="s">
        <v>138</v>
      </c>
      <c r="BE854" s="152">
        <f t="shared" si="24"/>
        <v>62500</v>
      </c>
      <c r="BF854" s="152">
        <f t="shared" si="25"/>
        <v>0</v>
      </c>
      <c r="BG854" s="152">
        <f t="shared" si="26"/>
        <v>0</v>
      </c>
      <c r="BH854" s="152">
        <f t="shared" si="27"/>
        <v>0</v>
      </c>
      <c r="BI854" s="152">
        <f t="shared" si="28"/>
        <v>0</v>
      </c>
      <c r="BJ854" s="2" t="s">
        <v>14</v>
      </c>
      <c r="BK854" s="152">
        <f t="shared" si="29"/>
        <v>62500</v>
      </c>
      <c r="BL854" s="2" t="s">
        <v>232</v>
      </c>
      <c r="BM854" s="151" t="s">
        <v>1141</v>
      </c>
    </row>
    <row r="855" spans="2:65" s="16" customFormat="1" ht="300" customHeight="1">
      <c r="B855" s="139"/>
      <c r="C855" s="140" t="s">
        <v>1142</v>
      </c>
      <c r="D855" s="140" t="s">
        <v>140</v>
      </c>
      <c r="E855" s="141" t="s">
        <v>1143</v>
      </c>
      <c r="F855" s="142" t="s">
        <v>1144</v>
      </c>
      <c r="G855" s="143" t="s">
        <v>323</v>
      </c>
      <c r="H855" s="144">
        <v>1</v>
      </c>
      <c r="I855" s="145">
        <v>62500</v>
      </c>
      <c r="J855" s="146">
        <f t="shared" si="20"/>
        <v>62500</v>
      </c>
      <c r="K855" s="142"/>
      <c r="L855" s="17"/>
      <c r="M855" s="147"/>
      <c r="N855" s="148" t="s">
        <v>43</v>
      </c>
      <c r="O855" s="38"/>
      <c r="P855" s="149">
        <f t="shared" si="21"/>
        <v>0</v>
      </c>
      <c r="Q855" s="149">
        <v>0</v>
      </c>
      <c r="R855" s="149">
        <f t="shared" si="22"/>
        <v>0</v>
      </c>
      <c r="S855" s="149">
        <v>0</v>
      </c>
      <c r="T855" s="150">
        <f t="shared" si="23"/>
        <v>0</v>
      </c>
      <c r="AR855" s="151" t="s">
        <v>232</v>
      </c>
      <c r="AT855" s="151" t="s">
        <v>140</v>
      </c>
      <c r="AU855" s="151" t="s">
        <v>79</v>
      </c>
      <c r="AY855" s="2" t="s">
        <v>138</v>
      </c>
      <c r="BE855" s="152">
        <f t="shared" si="24"/>
        <v>62500</v>
      </c>
      <c r="BF855" s="152">
        <f t="shared" si="25"/>
        <v>0</v>
      </c>
      <c r="BG855" s="152">
        <f t="shared" si="26"/>
        <v>0</v>
      </c>
      <c r="BH855" s="152">
        <f t="shared" si="27"/>
        <v>0</v>
      </c>
      <c r="BI855" s="152">
        <f t="shared" si="28"/>
        <v>0</v>
      </c>
      <c r="BJ855" s="2" t="s">
        <v>14</v>
      </c>
      <c r="BK855" s="152">
        <f t="shared" si="29"/>
        <v>62500</v>
      </c>
      <c r="BL855" s="2" t="s">
        <v>232</v>
      </c>
      <c r="BM855" s="151" t="s">
        <v>1145</v>
      </c>
    </row>
    <row r="856" spans="2:65" s="16" customFormat="1" ht="408" customHeight="1">
      <c r="B856" s="139"/>
      <c r="C856" s="140" t="s">
        <v>1146</v>
      </c>
      <c r="D856" s="140" t="s">
        <v>140</v>
      </c>
      <c r="E856" s="141" t="s">
        <v>1147</v>
      </c>
      <c r="F856" s="211" t="s">
        <v>1148</v>
      </c>
      <c r="G856" s="143" t="s">
        <v>323</v>
      </c>
      <c r="H856" s="144">
        <v>1</v>
      </c>
      <c r="I856" s="145">
        <v>65300</v>
      </c>
      <c r="J856" s="146">
        <f t="shared" si="20"/>
        <v>65300</v>
      </c>
      <c r="K856" s="142"/>
      <c r="L856" s="17"/>
      <c r="M856" s="147"/>
      <c r="N856" s="148" t="s">
        <v>43</v>
      </c>
      <c r="O856" s="38"/>
      <c r="P856" s="149">
        <f t="shared" si="21"/>
        <v>0</v>
      </c>
      <c r="Q856" s="149">
        <v>0</v>
      </c>
      <c r="R856" s="149">
        <f t="shared" si="22"/>
        <v>0</v>
      </c>
      <c r="S856" s="149">
        <v>0</v>
      </c>
      <c r="T856" s="150">
        <f t="shared" si="23"/>
        <v>0</v>
      </c>
      <c r="AR856" s="151" t="s">
        <v>232</v>
      </c>
      <c r="AT856" s="151" t="s">
        <v>140</v>
      </c>
      <c r="AU856" s="151" t="s">
        <v>79</v>
      </c>
      <c r="AY856" s="2" t="s">
        <v>138</v>
      </c>
      <c r="BE856" s="152">
        <f t="shared" si="24"/>
        <v>65300</v>
      </c>
      <c r="BF856" s="152">
        <f t="shared" si="25"/>
        <v>0</v>
      </c>
      <c r="BG856" s="152">
        <f t="shared" si="26"/>
        <v>0</v>
      </c>
      <c r="BH856" s="152">
        <f t="shared" si="27"/>
        <v>0</v>
      </c>
      <c r="BI856" s="152">
        <f t="shared" si="28"/>
        <v>0</v>
      </c>
      <c r="BJ856" s="2" t="s">
        <v>14</v>
      </c>
      <c r="BK856" s="152">
        <f t="shared" si="29"/>
        <v>65300</v>
      </c>
      <c r="BL856" s="2" t="s">
        <v>232</v>
      </c>
      <c r="BM856" s="151" t="s">
        <v>1149</v>
      </c>
    </row>
    <row r="857" spans="2:65" s="16" customFormat="1" ht="312" customHeight="1">
      <c r="B857" s="139"/>
      <c r="C857" s="140" t="s">
        <v>1150</v>
      </c>
      <c r="D857" s="140" t="s">
        <v>140</v>
      </c>
      <c r="E857" s="141" t="s">
        <v>1151</v>
      </c>
      <c r="F857" s="142" t="s">
        <v>1152</v>
      </c>
      <c r="G857" s="143" t="s">
        <v>323</v>
      </c>
      <c r="H857" s="144">
        <v>1</v>
      </c>
      <c r="I857" s="145">
        <v>65300</v>
      </c>
      <c r="J857" s="146">
        <f t="shared" si="20"/>
        <v>65300</v>
      </c>
      <c r="K857" s="142"/>
      <c r="L857" s="17"/>
      <c r="M857" s="147"/>
      <c r="N857" s="148" t="s">
        <v>43</v>
      </c>
      <c r="O857" s="38"/>
      <c r="P857" s="149">
        <f t="shared" si="21"/>
        <v>0</v>
      </c>
      <c r="Q857" s="149">
        <v>0</v>
      </c>
      <c r="R857" s="149">
        <f t="shared" si="22"/>
        <v>0</v>
      </c>
      <c r="S857" s="149">
        <v>0</v>
      </c>
      <c r="T857" s="150">
        <f t="shared" si="23"/>
        <v>0</v>
      </c>
      <c r="AR857" s="151" t="s">
        <v>232</v>
      </c>
      <c r="AT857" s="151" t="s">
        <v>140</v>
      </c>
      <c r="AU857" s="151" t="s">
        <v>79</v>
      </c>
      <c r="AY857" s="2" t="s">
        <v>138</v>
      </c>
      <c r="BE857" s="152">
        <f t="shared" si="24"/>
        <v>65300</v>
      </c>
      <c r="BF857" s="152">
        <f t="shared" si="25"/>
        <v>0</v>
      </c>
      <c r="BG857" s="152">
        <f t="shared" si="26"/>
        <v>0</v>
      </c>
      <c r="BH857" s="152">
        <f t="shared" si="27"/>
        <v>0</v>
      </c>
      <c r="BI857" s="152">
        <f t="shared" si="28"/>
        <v>0</v>
      </c>
      <c r="BJ857" s="2" t="s">
        <v>14</v>
      </c>
      <c r="BK857" s="152">
        <f t="shared" si="29"/>
        <v>65300</v>
      </c>
      <c r="BL857" s="2" t="s">
        <v>232</v>
      </c>
      <c r="BM857" s="151" t="s">
        <v>1153</v>
      </c>
    </row>
    <row r="858" spans="2:65" s="16" customFormat="1" ht="384" customHeight="1">
      <c r="B858" s="139"/>
      <c r="C858" s="140" t="s">
        <v>1154</v>
      </c>
      <c r="D858" s="140" t="s">
        <v>140</v>
      </c>
      <c r="E858" s="141" t="s">
        <v>1155</v>
      </c>
      <c r="F858" s="142" t="s">
        <v>1156</v>
      </c>
      <c r="G858" s="143" t="s">
        <v>323</v>
      </c>
      <c r="H858" s="144">
        <v>1</v>
      </c>
      <c r="I858" s="145">
        <v>65300</v>
      </c>
      <c r="J858" s="146">
        <f t="shared" si="20"/>
        <v>65300</v>
      </c>
      <c r="K858" s="142"/>
      <c r="L858" s="17"/>
      <c r="M858" s="147"/>
      <c r="N858" s="148" t="s">
        <v>43</v>
      </c>
      <c r="O858" s="38"/>
      <c r="P858" s="149">
        <f t="shared" si="21"/>
        <v>0</v>
      </c>
      <c r="Q858" s="149">
        <v>0</v>
      </c>
      <c r="R858" s="149">
        <f t="shared" si="22"/>
        <v>0</v>
      </c>
      <c r="S858" s="149">
        <v>0</v>
      </c>
      <c r="T858" s="150">
        <f t="shared" si="23"/>
        <v>0</v>
      </c>
      <c r="AR858" s="151" t="s">
        <v>232</v>
      </c>
      <c r="AT858" s="151" t="s">
        <v>140</v>
      </c>
      <c r="AU858" s="151" t="s">
        <v>79</v>
      </c>
      <c r="AY858" s="2" t="s">
        <v>138</v>
      </c>
      <c r="BE858" s="152">
        <f t="shared" si="24"/>
        <v>65300</v>
      </c>
      <c r="BF858" s="152">
        <f t="shared" si="25"/>
        <v>0</v>
      </c>
      <c r="BG858" s="152">
        <f t="shared" si="26"/>
        <v>0</v>
      </c>
      <c r="BH858" s="152">
        <f t="shared" si="27"/>
        <v>0</v>
      </c>
      <c r="BI858" s="152">
        <f t="shared" si="28"/>
        <v>0</v>
      </c>
      <c r="BJ858" s="2" t="s">
        <v>14</v>
      </c>
      <c r="BK858" s="152">
        <f t="shared" si="29"/>
        <v>65300</v>
      </c>
      <c r="BL858" s="2" t="s">
        <v>232</v>
      </c>
      <c r="BM858" s="151" t="s">
        <v>1157</v>
      </c>
    </row>
    <row r="859" spans="2:65" s="16" customFormat="1" ht="192" customHeight="1">
      <c r="B859" s="139"/>
      <c r="C859" s="140" t="s">
        <v>1158</v>
      </c>
      <c r="D859" s="140" t="s">
        <v>140</v>
      </c>
      <c r="E859" s="141" t="s">
        <v>1159</v>
      </c>
      <c r="F859" s="142" t="s">
        <v>1160</v>
      </c>
      <c r="G859" s="143" t="s">
        <v>323</v>
      </c>
      <c r="H859" s="144">
        <v>1</v>
      </c>
      <c r="I859" s="145">
        <v>26700</v>
      </c>
      <c r="J859" s="146">
        <f t="shared" si="20"/>
        <v>26700</v>
      </c>
      <c r="K859" s="142"/>
      <c r="L859" s="17"/>
      <c r="M859" s="147"/>
      <c r="N859" s="148" t="s">
        <v>43</v>
      </c>
      <c r="O859" s="38"/>
      <c r="P859" s="149">
        <f t="shared" si="21"/>
        <v>0</v>
      </c>
      <c r="Q859" s="149">
        <v>0</v>
      </c>
      <c r="R859" s="149">
        <f t="shared" si="22"/>
        <v>0</v>
      </c>
      <c r="S859" s="149">
        <v>0</v>
      </c>
      <c r="T859" s="150">
        <f t="shared" si="23"/>
        <v>0</v>
      </c>
      <c r="AR859" s="151" t="s">
        <v>232</v>
      </c>
      <c r="AT859" s="151" t="s">
        <v>140</v>
      </c>
      <c r="AU859" s="151" t="s">
        <v>79</v>
      </c>
      <c r="AY859" s="2" t="s">
        <v>138</v>
      </c>
      <c r="BE859" s="152">
        <f t="shared" si="24"/>
        <v>26700</v>
      </c>
      <c r="BF859" s="152">
        <f t="shared" si="25"/>
        <v>0</v>
      </c>
      <c r="BG859" s="152">
        <f t="shared" si="26"/>
        <v>0</v>
      </c>
      <c r="BH859" s="152">
        <f t="shared" si="27"/>
        <v>0</v>
      </c>
      <c r="BI859" s="152">
        <f t="shared" si="28"/>
        <v>0</v>
      </c>
      <c r="BJ859" s="2" t="s">
        <v>14</v>
      </c>
      <c r="BK859" s="152">
        <f t="shared" si="29"/>
        <v>26700</v>
      </c>
      <c r="BL859" s="2" t="s">
        <v>232</v>
      </c>
      <c r="BM859" s="151" t="s">
        <v>1161</v>
      </c>
    </row>
    <row r="860" spans="2:65" s="125" customFormat="1" ht="22.9" customHeight="1">
      <c r="B860" s="126"/>
      <c r="D860" s="127" t="s">
        <v>71</v>
      </c>
      <c r="E860" s="137" t="s">
        <v>1162</v>
      </c>
      <c r="F860" s="137" t="s">
        <v>1163</v>
      </c>
      <c r="I860" s="129"/>
      <c r="J860" s="138">
        <f>BK860</f>
        <v>82750</v>
      </c>
      <c r="L860" s="126"/>
      <c r="M860" s="131"/>
      <c r="N860" s="132"/>
      <c r="O860" s="132"/>
      <c r="P860" s="133">
        <f>SUM(P861:P866)</f>
        <v>0</v>
      </c>
      <c r="Q860" s="132"/>
      <c r="R860" s="133">
        <f>SUM(R861:R866)</f>
        <v>0</v>
      </c>
      <c r="S860" s="132"/>
      <c r="T860" s="134">
        <f>SUM(T861:T866)</f>
        <v>0</v>
      </c>
      <c r="AR860" s="127" t="s">
        <v>79</v>
      </c>
      <c r="AT860" s="135" t="s">
        <v>71</v>
      </c>
      <c r="AU860" s="135" t="s">
        <v>14</v>
      </c>
      <c r="AY860" s="127" t="s">
        <v>138</v>
      </c>
      <c r="BK860" s="136">
        <f>SUM(BK861:BK866)</f>
        <v>82750</v>
      </c>
    </row>
    <row r="861" spans="2:65" s="16" customFormat="1" ht="120" customHeight="1">
      <c r="B861" s="139"/>
      <c r="C861" s="140" t="s">
        <v>1164</v>
      </c>
      <c r="D861" s="140" t="s">
        <v>140</v>
      </c>
      <c r="E861" s="141" t="s">
        <v>1165</v>
      </c>
      <c r="F861" s="142" t="s">
        <v>1166</v>
      </c>
      <c r="G861" s="143" t="s">
        <v>323</v>
      </c>
      <c r="H861" s="144">
        <v>1</v>
      </c>
      <c r="I861" s="145">
        <v>18650</v>
      </c>
      <c r="J861" s="146">
        <f t="shared" ref="J861:J866" si="30">ROUND(I861*H861,2)</f>
        <v>18650</v>
      </c>
      <c r="K861" s="142"/>
      <c r="L861" s="17"/>
      <c r="M861" s="147"/>
      <c r="N861" s="148" t="s">
        <v>43</v>
      </c>
      <c r="O861" s="38"/>
      <c r="P861" s="149">
        <f t="shared" ref="P861:P866" si="31">O861*H861</f>
        <v>0</v>
      </c>
      <c r="Q861" s="149">
        <v>0</v>
      </c>
      <c r="R861" s="149">
        <f t="shared" ref="R861:R866" si="32">Q861*H861</f>
        <v>0</v>
      </c>
      <c r="S861" s="149">
        <v>0</v>
      </c>
      <c r="T861" s="150">
        <f t="shared" ref="T861:T866" si="33">S861*H861</f>
        <v>0</v>
      </c>
      <c r="AR861" s="151" t="s">
        <v>232</v>
      </c>
      <c r="AT861" s="151" t="s">
        <v>140</v>
      </c>
      <c r="AU861" s="151" t="s">
        <v>79</v>
      </c>
      <c r="AY861" s="2" t="s">
        <v>138</v>
      </c>
      <c r="BE861" s="152">
        <f t="shared" ref="BE861:BE866" si="34">IF(N861="základní",J861,0)</f>
        <v>18650</v>
      </c>
      <c r="BF861" s="152">
        <f t="shared" ref="BF861:BF866" si="35">IF(N861="snížená",J861,0)</f>
        <v>0</v>
      </c>
      <c r="BG861" s="152">
        <f t="shared" ref="BG861:BG866" si="36">IF(N861="zákl. přenesená",J861,0)</f>
        <v>0</v>
      </c>
      <c r="BH861" s="152">
        <f t="shared" ref="BH861:BH866" si="37">IF(N861="sníž. přenesená",J861,0)</f>
        <v>0</v>
      </c>
      <c r="BI861" s="152">
        <f t="shared" ref="BI861:BI866" si="38">IF(N861="nulová",J861,0)</f>
        <v>0</v>
      </c>
      <c r="BJ861" s="2" t="s">
        <v>14</v>
      </c>
      <c r="BK861" s="152">
        <f t="shared" ref="BK861:BK866" si="39">ROUND(I861*H861,2)</f>
        <v>18650</v>
      </c>
      <c r="BL861" s="2" t="s">
        <v>232</v>
      </c>
      <c r="BM861" s="151" t="s">
        <v>1167</v>
      </c>
    </row>
    <row r="862" spans="2:65" s="16" customFormat="1" ht="60" customHeight="1">
      <c r="B862" s="139"/>
      <c r="C862" s="140" t="s">
        <v>1168</v>
      </c>
      <c r="D862" s="140" t="s">
        <v>140</v>
      </c>
      <c r="E862" s="141" t="s">
        <v>1169</v>
      </c>
      <c r="F862" s="142" t="s">
        <v>1170</v>
      </c>
      <c r="G862" s="143" t="s">
        <v>323</v>
      </c>
      <c r="H862" s="144">
        <v>1</v>
      </c>
      <c r="I862" s="145">
        <v>13600</v>
      </c>
      <c r="J862" s="146">
        <f t="shared" si="30"/>
        <v>13600</v>
      </c>
      <c r="K862" s="142"/>
      <c r="L862" s="17"/>
      <c r="M862" s="147"/>
      <c r="N862" s="148" t="s">
        <v>43</v>
      </c>
      <c r="O862" s="38"/>
      <c r="P862" s="149">
        <f t="shared" si="31"/>
        <v>0</v>
      </c>
      <c r="Q862" s="149">
        <v>0</v>
      </c>
      <c r="R862" s="149">
        <f t="shared" si="32"/>
        <v>0</v>
      </c>
      <c r="S862" s="149">
        <v>0</v>
      </c>
      <c r="T862" s="150">
        <f t="shared" si="33"/>
        <v>0</v>
      </c>
      <c r="AR862" s="151" t="s">
        <v>232</v>
      </c>
      <c r="AT862" s="151" t="s">
        <v>140</v>
      </c>
      <c r="AU862" s="151" t="s">
        <v>79</v>
      </c>
      <c r="AY862" s="2" t="s">
        <v>138</v>
      </c>
      <c r="BE862" s="152">
        <f t="shared" si="34"/>
        <v>13600</v>
      </c>
      <c r="BF862" s="152">
        <f t="shared" si="35"/>
        <v>0</v>
      </c>
      <c r="BG862" s="152">
        <f t="shared" si="36"/>
        <v>0</v>
      </c>
      <c r="BH862" s="152">
        <f t="shared" si="37"/>
        <v>0</v>
      </c>
      <c r="BI862" s="152">
        <f t="shared" si="38"/>
        <v>0</v>
      </c>
      <c r="BJ862" s="2" t="s">
        <v>14</v>
      </c>
      <c r="BK862" s="152">
        <f t="shared" si="39"/>
        <v>13600</v>
      </c>
      <c r="BL862" s="2" t="s">
        <v>232</v>
      </c>
      <c r="BM862" s="151" t="s">
        <v>1171</v>
      </c>
    </row>
    <row r="863" spans="2:65" s="16" customFormat="1" ht="108" customHeight="1">
      <c r="B863" s="139"/>
      <c r="C863" s="140" t="s">
        <v>1172</v>
      </c>
      <c r="D863" s="140" t="s">
        <v>140</v>
      </c>
      <c r="E863" s="141" t="s">
        <v>1173</v>
      </c>
      <c r="F863" s="142" t="s">
        <v>1174</v>
      </c>
      <c r="G863" s="143" t="s">
        <v>323</v>
      </c>
      <c r="H863" s="144">
        <v>5</v>
      </c>
      <c r="I863" s="145">
        <v>3650</v>
      </c>
      <c r="J863" s="146">
        <f t="shared" si="30"/>
        <v>18250</v>
      </c>
      <c r="K863" s="142"/>
      <c r="L863" s="17"/>
      <c r="M863" s="147"/>
      <c r="N863" s="148" t="s">
        <v>43</v>
      </c>
      <c r="O863" s="38"/>
      <c r="P863" s="149">
        <f t="shared" si="31"/>
        <v>0</v>
      </c>
      <c r="Q863" s="149">
        <v>0</v>
      </c>
      <c r="R863" s="149">
        <f t="shared" si="32"/>
        <v>0</v>
      </c>
      <c r="S863" s="149">
        <v>0</v>
      </c>
      <c r="T863" s="150">
        <f t="shared" si="33"/>
        <v>0</v>
      </c>
      <c r="AR863" s="151" t="s">
        <v>232</v>
      </c>
      <c r="AT863" s="151" t="s">
        <v>140</v>
      </c>
      <c r="AU863" s="151" t="s">
        <v>79</v>
      </c>
      <c r="AY863" s="2" t="s">
        <v>138</v>
      </c>
      <c r="BE863" s="152">
        <f t="shared" si="34"/>
        <v>18250</v>
      </c>
      <c r="BF863" s="152">
        <f t="shared" si="35"/>
        <v>0</v>
      </c>
      <c r="BG863" s="152">
        <f t="shared" si="36"/>
        <v>0</v>
      </c>
      <c r="BH863" s="152">
        <f t="shared" si="37"/>
        <v>0</v>
      </c>
      <c r="BI863" s="152">
        <f t="shared" si="38"/>
        <v>0</v>
      </c>
      <c r="BJ863" s="2" t="s">
        <v>14</v>
      </c>
      <c r="BK863" s="152">
        <f t="shared" si="39"/>
        <v>18250</v>
      </c>
      <c r="BL863" s="2" t="s">
        <v>232</v>
      </c>
      <c r="BM863" s="151" t="s">
        <v>1175</v>
      </c>
    </row>
    <row r="864" spans="2:65" s="16" customFormat="1" ht="60" customHeight="1">
      <c r="B864" s="139"/>
      <c r="C864" s="140" t="s">
        <v>1176</v>
      </c>
      <c r="D864" s="140" t="s">
        <v>140</v>
      </c>
      <c r="E864" s="141" t="s">
        <v>1177</v>
      </c>
      <c r="F864" s="142" t="s">
        <v>1178</v>
      </c>
      <c r="G864" s="143" t="s">
        <v>323</v>
      </c>
      <c r="H864" s="144">
        <v>5</v>
      </c>
      <c r="I864" s="145">
        <v>3650</v>
      </c>
      <c r="J864" s="146">
        <f t="shared" si="30"/>
        <v>18250</v>
      </c>
      <c r="K864" s="142"/>
      <c r="L864" s="17"/>
      <c r="M864" s="147"/>
      <c r="N864" s="148" t="s">
        <v>43</v>
      </c>
      <c r="O864" s="38"/>
      <c r="P864" s="149">
        <f t="shared" si="31"/>
        <v>0</v>
      </c>
      <c r="Q864" s="149">
        <v>0</v>
      </c>
      <c r="R864" s="149">
        <f t="shared" si="32"/>
        <v>0</v>
      </c>
      <c r="S864" s="149">
        <v>0</v>
      </c>
      <c r="T864" s="150">
        <f t="shared" si="33"/>
        <v>0</v>
      </c>
      <c r="AR864" s="151" t="s">
        <v>232</v>
      </c>
      <c r="AT864" s="151" t="s">
        <v>140</v>
      </c>
      <c r="AU864" s="151" t="s">
        <v>79</v>
      </c>
      <c r="AY864" s="2" t="s">
        <v>138</v>
      </c>
      <c r="BE864" s="152">
        <f t="shared" si="34"/>
        <v>18250</v>
      </c>
      <c r="BF864" s="152">
        <f t="shared" si="35"/>
        <v>0</v>
      </c>
      <c r="BG864" s="152">
        <f t="shared" si="36"/>
        <v>0</v>
      </c>
      <c r="BH864" s="152">
        <f t="shared" si="37"/>
        <v>0</v>
      </c>
      <c r="BI864" s="152">
        <f t="shared" si="38"/>
        <v>0</v>
      </c>
      <c r="BJ864" s="2" t="s">
        <v>14</v>
      </c>
      <c r="BK864" s="152">
        <f t="shared" si="39"/>
        <v>18250</v>
      </c>
      <c r="BL864" s="2" t="s">
        <v>232</v>
      </c>
      <c r="BM864" s="151" t="s">
        <v>1179</v>
      </c>
    </row>
    <row r="865" spans="2:65" s="16" customFormat="1" ht="16.5" customHeight="1">
      <c r="B865" s="139"/>
      <c r="C865" s="140" t="s">
        <v>1180</v>
      </c>
      <c r="D865" s="140" t="s">
        <v>140</v>
      </c>
      <c r="E865" s="141" t="s">
        <v>1181</v>
      </c>
      <c r="F865" s="142" t="s">
        <v>1182</v>
      </c>
      <c r="G865" s="143" t="s">
        <v>323</v>
      </c>
      <c r="H865" s="144">
        <v>2</v>
      </c>
      <c r="I865" s="145">
        <v>3500</v>
      </c>
      <c r="J865" s="146">
        <f t="shared" si="30"/>
        <v>7000</v>
      </c>
      <c r="K865" s="142"/>
      <c r="L865" s="17"/>
      <c r="M865" s="147"/>
      <c r="N865" s="148" t="s">
        <v>43</v>
      </c>
      <c r="O865" s="38"/>
      <c r="P865" s="149">
        <f t="shared" si="31"/>
        <v>0</v>
      </c>
      <c r="Q865" s="149">
        <v>0</v>
      </c>
      <c r="R865" s="149">
        <f t="shared" si="32"/>
        <v>0</v>
      </c>
      <c r="S865" s="149">
        <v>0</v>
      </c>
      <c r="T865" s="150">
        <f t="shared" si="33"/>
        <v>0</v>
      </c>
      <c r="AR865" s="151" t="s">
        <v>232</v>
      </c>
      <c r="AT865" s="151" t="s">
        <v>140</v>
      </c>
      <c r="AU865" s="151" t="s">
        <v>79</v>
      </c>
      <c r="AY865" s="2" t="s">
        <v>138</v>
      </c>
      <c r="BE865" s="152">
        <f t="shared" si="34"/>
        <v>7000</v>
      </c>
      <c r="BF865" s="152">
        <f t="shared" si="35"/>
        <v>0</v>
      </c>
      <c r="BG865" s="152">
        <f t="shared" si="36"/>
        <v>0</v>
      </c>
      <c r="BH865" s="152">
        <f t="shared" si="37"/>
        <v>0</v>
      </c>
      <c r="BI865" s="152">
        <f t="shared" si="38"/>
        <v>0</v>
      </c>
      <c r="BJ865" s="2" t="s">
        <v>14</v>
      </c>
      <c r="BK865" s="152">
        <f t="shared" si="39"/>
        <v>7000</v>
      </c>
      <c r="BL865" s="2" t="s">
        <v>232</v>
      </c>
      <c r="BM865" s="151" t="s">
        <v>1183</v>
      </c>
    </row>
    <row r="866" spans="2:65" s="16" customFormat="1" ht="36" customHeight="1">
      <c r="B866" s="139"/>
      <c r="C866" s="140" t="s">
        <v>1184</v>
      </c>
      <c r="D866" s="140" t="s">
        <v>140</v>
      </c>
      <c r="E866" s="141" t="s">
        <v>1185</v>
      </c>
      <c r="F866" s="142" t="s">
        <v>1186</v>
      </c>
      <c r="G866" s="143" t="s">
        <v>928</v>
      </c>
      <c r="H866" s="210">
        <v>20</v>
      </c>
      <c r="I866" s="145">
        <v>350</v>
      </c>
      <c r="J866" s="146">
        <f t="shared" si="30"/>
        <v>7000</v>
      </c>
      <c r="K866" s="142" t="s">
        <v>144</v>
      </c>
      <c r="L866" s="17"/>
      <c r="M866" s="147"/>
      <c r="N866" s="148" t="s">
        <v>43</v>
      </c>
      <c r="O866" s="38"/>
      <c r="P866" s="149">
        <f t="shared" si="31"/>
        <v>0</v>
      </c>
      <c r="Q866" s="149">
        <v>0</v>
      </c>
      <c r="R866" s="149">
        <f t="shared" si="32"/>
        <v>0</v>
      </c>
      <c r="S866" s="149">
        <v>0</v>
      </c>
      <c r="T866" s="150">
        <f t="shared" si="33"/>
        <v>0</v>
      </c>
      <c r="AR866" s="151" t="s">
        <v>232</v>
      </c>
      <c r="AT866" s="151" t="s">
        <v>140</v>
      </c>
      <c r="AU866" s="151" t="s">
        <v>79</v>
      </c>
      <c r="AY866" s="2" t="s">
        <v>138</v>
      </c>
      <c r="BE866" s="152">
        <f t="shared" si="34"/>
        <v>7000</v>
      </c>
      <c r="BF866" s="152">
        <f t="shared" si="35"/>
        <v>0</v>
      </c>
      <c r="BG866" s="152">
        <f t="shared" si="36"/>
        <v>0</v>
      </c>
      <c r="BH866" s="152">
        <f t="shared" si="37"/>
        <v>0</v>
      </c>
      <c r="BI866" s="152">
        <f t="shared" si="38"/>
        <v>0</v>
      </c>
      <c r="BJ866" s="2" t="s">
        <v>14</v>
      </c>
      <c r="BK866" s="152">
        <f t="shared" si="39"/>
        <v>7000</v>
      </c>
      <c r="BL866" s="2" t="s">
        <v>232</v>
      </c>
      <c r="BM866" s="151" t="s">
        <v>1187</v>
      </c>
    </row>
    <row r="867" spans="2:65" s="125" customFormat="1" ht="22.9" customHeight="1">
      <c r="B867" s="126"/>
      <c r="D867" s="127" t="s">
        <v>71</v>
      </c>
      <c r="E867" s="137" t="s">
        <v>1188</v>
      </c>
      <c r="F867" s="137" t="s">
        <v>1189</v>
      </c>
      <c r="I867" s="129"/>
      <c r="J867" s="138">
        <f>BK867</f>
        <v>85500</v>
      </c>
      <c r="L867" s="126"/>
      <c r="M867" s="131"/>
      <c r="N867" s="132"/>
      <c r="O867" s="132"/>
      <c r="P867" s="133">
        <f>SUM(P868:P873)</f>
        <v>0</v>
      </c>
      <c r="Q867" s="132"/>
      <c r="R867" s="133">
        <f>SUM(R868:R873)</f>
        <v>0</v>
      </c>
      <c r="S867" s="132"/>
      <c r="T867" s="134">
        <f>SUM(T868:T873)</f>
        <v>0</v>
      </c>
      <c r="AR867" s="127" t="s">
        <v>79</v>
      </c>
      <c r="AT867" s="135" t="s">
        <v>71</v>
      </c>
      <c r="AU867" s="135" t="s">
        <v>14</v>
      </c>
      <c r="AY867" s="127" t="s">
        <v>138</v>
      </c>
      <c r="BK867" s="136">
        <f>SUM(BK868:BK873)</f>
        <v>85500</v>
      </c>
    </row>
    <row r="868" spans="2:65" s="16" customFormat="1" ht="120" customHeight="1">
      <c r="B868" s="139"/>
      <c r="C868" s="140" t="s">
        <v>1190</v>
      </c>
      <c r="D868" s="140" t="s">
        <v>140</v>
      </c>
      <c r="E868" s="141" t="s">
        <v>1191</v>
      </c>
      <c r="F868" s="142" t="s">
        <v>1192</v>
      </c>
      <c r="G868" s="143" t="s">
        <v>307</v>
      </c>
      <c r="H868" s="144">
        <v>1</v>
      </c>
      <c r="I868" s="145">
        <v>35000</v>
      </c>
      <c r="J868" s="146">
        <f t="shared" ref="J868:J873" si="40">ROUND(I868*H868,2)</f>
        <v>35000</v>
      </c>
      <c r="K868" s="142"/>
      <c r="L868" s="17"/>
      <c r="M868" s="147"/>
      <c r="N868" s="148" t="s">
        <v>43</v>
      </c>
      <c r="O868" s="38"/>
      <c r="P868" s="149">
        <f t="shared" ref="P868:P873" si="41">O868*H868</f>
        <v>0</v>
      </c>
      <c r="Q868" s="149">
        <v>0</v>
      </c>
      <c r="R868" s="149">
        <f t="shared" ref="R868:R873" si="42">Q868*H868</f>
        <v>0</v>
      </c>
      <c r="S868" s="149">
        <v>0</v>
      </c>
      <c r="T868" s="150">
        <f t="shared" ref="T868:T873" si="43">S868*H868</f>
        <v>0</v>
      </c>
      <c r="AR868" s="151" t="s">
        <v>232</v>
      </c>
      <c r="AT868" s="151" t="s">
        <v>140</v>
      </c>
      <c r="AU868" s="151" t="s">
        <v>79</v>
      </c>
      <c r="AY868" s="2" t="s">
        <v>138</v>
      </c>
      <c r="BE868" s="152">
        <f t="shared" ref="BE868:BE873" si="44">IF(N868="základní",J868,0)</f>
        <v>35000</v>
      </c>
      <c r="BF868" s="152">
        <f t="shared" ref="BF868:BF873" si="45">IF(N868="snížená",J868,0)</f>
        <v>0</v>
      </c>
      <c r="BG868" s="152">
        <f t="shared" ref="BG868:BG873" si="46">IF(N868="zákl. přenesená",J868,0)</f>
        <v>0</v>
      </c>
      <c r="BH868" s="152">
        <f t="shared" ref="BH868:BH873" si="47">IF(N868="sníž. přenesená",J868,0)</f>
        <v>0</v>
      </c>
      <c r="BI868" s="152">
        <f t="shared" ref="BI868:BI873" si="48">IF(N868="nulová",J868,0)</f>
        <v>0</v>
      </c>
      <c r="BJ868" s="2" t="s">
        <v>14</v>
      </c>
      <c r="BK868" s="152">
        <f t="shared" ref="BK868:BK873" si="49">ROUND(I868*H868,2)</f>
        <v>35000</v>
      </c>
      <c r="BL868" s="2" t="s">
        <v>232</v>
      </c>
      <c r="BM868" s="151" t="s">
        <v>1193</v>
      </c>
    </row>
    <row r="869" spans="2:65" s="16" customFormat="1" ht="120" customHeight="1">
      <c r="B869" s="139"/>
      <c r="C869" s="140" t="s">
        <v>1194</v>
      </c>
      <c r="D869" s="140" t="s">
        <v>140</v>
      </c>
      <c r="E869" s="141" t="s">
        <v>1195</v>
      </c>
      <c r="F869" s="142" t="s">
        <v>1196</v>
      </c>
      <c r="G869" s="143" t="s">
        <v>307</v>
      </c>
      <c r="H869" s="144">
        <v>1</v>
      </c>
      <c r="I869" s="145">
        <v>16500</v>
      </c>
      <c r="J869" s="146">
        <f t="shared" si="40"/>
        <v>16500</v>
      </c>
      <c r="K869" s="142"/>
      <c r="L869" s="17"/>
      <c r="M869" s="147"/>
      <c r="N869" s="148" t="s">
        <v>43</v>
      </c>
      <c r="O869" s="38"/>
      <c r="P869" s="149">
        <f t="shared" si="41"/>
        <v>0</v>
      </c>
      <c r="Q869" s="149">
        <v>0</v>
      </c>
      <c r="R869" s="149">
        <f t="shared" si="42"/>
        <v>0</v>
      </c>
      <c r="S869" s="149">
        <v>0</v>
      </c>
      <c r="T869" s="150">
        <f t="shared" si="43"/>
        <v>0</v>
      </c>
      <c r="AR869" s="151" t="s">
        <v>232</v>
      </c>
      <c r="AT869" s="151" t="s">
        <v>140</v>
      </c>
      <c r="AU869" s="151" t="s">
        <v>79</v>
      </c>
      <c r="AY869" s="2" t="s">
        <v>138</v>
      </c>
      <c r="BE869" s="152">
        <f t="shared" si="44"/>
        <v>16500</v>
      </c>
      <c r="BF869" s="152">
        <f t="shared" si="45"/>
        <v>0</v>
      </c>
      <c r="BG869" s="152">
        <f t="shared" si="46"/>
        <v>0</v>
      </c>
      <c r="BH869" s="152">
        <f t="shared" si="47"/>
        <v>0</v>
      </c>
      <c r="BI869" s="152">
        <f t="shared" si="48"/>
        <v>0</v>
      </c>
      <c r="BJ869" s="2" t="s">
        <v>14</v>
      </c>
      <c r="BK869" s="152">
        <f t="shared" si="49"/>
        <v>16500</v>
      </c>
      <c r="BL869" s="2" t="s">
        <v>232</v>
      </c>
      <c r="BM869" s="151" t="s">
        <v>1197</v>
      </c>
    </row>
    <row r="870" spans="2:65" s="16" customFormat="1" ht="144" customHeight="1">
      <c r="B870" s="139"/>
      <c r="C870" s="140" t="s">
        <v>1198</v>
      </c>
      <c r="D870" s="140" t="s">
        <v>140</v>
      </c>
      <c r="E870" s="141" t="s">
        <v>1199</v>
      </c>
      <c r="F870" s="142" t="s">
        <v>1200</v>
      </c>
      <c r="G870" s="143" t="s">
        <v>307</v>
      </c>
      <c r="H870" s="144">
        <v>1</v>
      </c>
      <c r="I870" s="145">
        <v>12500</v>
      </c>
      <c r="J870" s="146">
        <f t="shared" si="40"/>
        <v>12500</v>
      </c>
      <c r="K870" s="142"/>
      <c r="L870" s="17"/>
      <c r="M870" s="147"/>
      <c r="N870" s="148" t="s">
        <v>43</v>
      </c>
      <c r="O870" s="38"/>
      <c r="P870" s="149">
        <f t="shared" si="41"/>
        <v>0</v>
      </c>
      <c r="Q870" s="149">
        <v>0</v>
      </c>
      <c r="R870" s="149">
        <f t="shared" si="42"/>
        <v>0</v>
      </c>
      <c r="S870" s="149">
        <v>0</v>
      </c>
      <c r="T870" s="150">
        <f t="shared" si="43"/>
        <v>0</v>
      </c>
      <c r="AR870" s="151" t="s">
        <v>232</v>
      </c>
      <c r="AT870" s="151" t="s">
        <v>140</v>
      </c>
      <c r="AU870" s="151" t="s">
        <v>79</v>
      </c>
      <c r="AY870" s="2" t="s">
        <v>138</v>
      </c>
      <c r="BE870" s="152">
        <f t="shared" si="44"/>
        <v>12500</v>
      </c>
      <c r="BF870" s="152">
        <f t="shared" si="45"/>
        <v>0</v>
      </c>
      <c r="BG870" s="152">
        <f t="shared" si="46"/>
        <v>0</v>
      </c>
      <c r="BH870" s="152">
        <f t="shared" si="47"/>
        <v>0</v>
      </c>
      <c r="BI870" s="152">
        <f t="shared" si="48"/>
        <v>0</v>
      </c>
      <c r="BJ870" s="2" t="s">
        <v>14</v>
      </c>
      <c r="BK870" s="152">
        <f t="shared" si="49"/>
        <v>12500</v>
      </c>
      <c r="BL870" s="2" t="s">
        <v>232</v>
      </c>
      <c r="BM870" s="151" t="s">
        <v>1201</v>
      </c>
    </row>
    <row r="871" spans="2:65" s="16" customFormat="1" ht="72" customHeight="1">
      <c r="B871" s="139"/>
      <c r="C871" s="140" t="s">
        <v>1202</v>
      </c>
      <c r="D871" s="140" t="s">
        <v>140</v>
      </c>
      <c r="E871" s="141" t="s">
        <v>1203</v>
      </c>
      <c r="F871" s="142" t="s">
        <v>1204</v>
      </c>
      <c r="G871" s="143" t="s">
        <v>323</v>
      </c>
      <c r="H871" s="144">
        <v>1</v>
      </c>
      <c r="I871" s="145">
        <v>7000</v>
      </c>
      <c r="J871" s="146">
        <f t="shared" si="40"/>
        <v>7000</v>
      </c>
      <c r="K871" s="142"/>
      <c r="L871" s="17"/>
      <c r="M871" s="147"/>
      <c r="N871" s="148" t="s">
        <v>43</v>
      </c>
      <c r="O871" s="38"/>
      <c r="P871" s="149">
        <f t="shared" si="41"/>
        <v>0</v>
      </c>
      <c r="Q871" s="149">
        <v>0</v>
      </c>
      <c r="R871" s="149">
        <f t="shared" si="42"/>
        <v>0</v>
      </c>
      <c r="S871" s="149">
        <v>0</v>
      </c>
      <c r="T871" s="150">
        <f t="shared" si="43"/>
        <v>0</v>
      </c>
      <c r="AR871" s="151" t="s">
        <v>232</v>
      </c>
      <c r="AT871" s="151" t="s">
        <v>140</v>
      </c>
      <c r="AU871" s="151" t="s">
        <v>79</v>
      </c>
      <c r="AY871" s="2" t="s">
        <v>138</v>
      </c>
      <c r="BE871" s="152">
        <f t="shared" si="44"/>
        <v>7000</v>
      </c>
      <c r="BF871" s="152">
        <f t="shared" si="45"/>
        <v>0</v>
      </c>
      <c r="BG871" s="152">
        <f t="shared" si="46"/>
        <v>0</v>
      </c>
      <c r="BH871" s="152">
        <f t="shared" si="47"/>
        <v>0</v>
      </c>
      <c r="BI871" s="152">
        <f t="shared" si="48"/>
        <v>0</v>
      </c>
      <c r="BJ871" s="2" t="s">
        <v>14</v>
      </c>
      <c r="BK871" s="152">
        <f t="shared" si="49"/>
        <v>7000</v>
      </c>
      <c r="BL871" s="2" t="s">
        <v>232</v>
      </c>
      <c r="BM871" s="151" t="s">
        <v>1205</v>
      </c>
    </row>
    <row r="872" spans="2:65" s="16" customFormat="1" ht="60" customHeight="1">
      <c r="B872" s="139"/>
      <c r="C872" s="140" t="s">
        <v>1206</v>
      </c>
      <c r="D872" s="140" t="s">
        <v>140</v>
      </c>
      <c r="E872" s="141" t="s">
        <v>1207</v>
      </c>
      <c r="F872" s="142" t="s">
        <v>1208</v>
      </c>
      <c r="G872" s="143" t="s">
        <v>323</v>
      </c>
      <c r="H872" s="144">
        <v>1</v>
      </c>
      <c r="I872" s="145">
        <v>7500</v>
      </c>
      <c r="J872" s="146">
        <f t="shared" si="40"/>
        <v>7500</v>
      </c>
      <c r="K872" s="142"/>
      <c r="L872" s="17"/>
      <c r="M872" s="147"/>
      <c r="N872" s="148" t="s">
        <v>43</v>
      </c>
      <c r="O872" s="38"/>
      <c r="P872" s="149">
        <f t="shared" si="41"/>
        <v>0</v>
      </c>
      <c r="Q872" s="149">
        <v>0</v>
      </c>
      <c r="R872" s="149">
        <f t="shared" si="42"/>
        <v>0</v>
      </c>
      <c r="S872" s="149">
        <v>0</v>
      </c>
      <c r="T872" s="150">
        <f t="shared" si="43"/>
        <v>0</v>
      </c>
      <c r="AR872" s="151" t="s">
        <v>232</v>
      </c>
      <c r="AT872" s="151" t="s">
        <v>140</v>
      </c>
      <c r="AU872" s="151" t="s">
        <v>79</v>
      </c>
      <c r="AY872" s="2" t="s">
        <v>138</v>
      </c>
      <c r="BE872" s="152">
        <f t="shared" si="44"/>
        <v>7500</v>
      </c>
      <c r="BF872" s="152">
        <f t="shared" si="45"/>
        <v>0</v>
      </c>
      <c r="BG872" s="152">
        <f t="shared" si="46"/>
        <v>0</v>
      </c>
      <c r="BH872" s="152">
        <f t="shared" si="47"/>
        <v>0</v>
      </c>
      <c r="BI872" s="152">
        <f t="shared" si="48"/>
        <v>0</v>
      </c>
      <c r="BJ872" s="2" t="s">
        <v>14</v>
      </c>
      <c r="BK872" s="152">
        <f t="shared" si="49"/>
        <v>7500</v>
      </c>
      <c r="BL872" s="2" t="s">
        <v>232</v>
      </c>
      <c r="BM872" s="151" t="s">
        <v>1209</v>
      </c>
    </row>
    <row r="873" spans="2:65" s="16" customFormat="1" ht="48" customHeight="1">
      <c r="B873" s="139"/>
      <c r="C873" s="140" t="s">
        <v>1210</v>
      </c>
      <c r="D873" s="140" t="s">
        <v>140</v>
      </c>
      <c r="E873" s="141" t="s">
        <v>1211</v>
      </c>
      <c r="F873" s="142" t="s">
        <v>1212</v>
      </c>
      <c r="G873" s="143" t="s">
        <v>928</v>
      </c>
      <c r="H873" s="210">
        <v>20</v>
      </c>
      <c r="I873" s="145">
        <v>350</v>
      </c>
      <c r="J873" s="146">
        <f t="shared" si="40"/>
        <v>7000</v>
      </c>
      <c r="K873" s="142" t="s">
        <v>144</v>
      </c>
      <c r="L873" s="17"/>
      <c r="M873" s="212"/>
      <c r="N873" s="213" t="s">
        <v>43</v>
      </c>
      <c r="O873" s="214"/>
      <c r="P873" s="215">
        <f t="shared" si="41"/>
        <v>0</v>
      </c>
      <c r="Q873" s="215">
        <v>0</v>
      </c>
      <c r="R873" s="215">
        <f t="shared" si="42"/>
        <v>0</v>
      </c>
      <c r="S873" s="215">
        <v>0</v>
      </c>
      <c r="T873" s="216">
        <f t="shared" si="43"/>
        <v>0</v>
      </c>
      <c r="AR873" s="151" t="s">
        <v>232</v>
      </c>
      <c r="AT873" s="151" t="s">
        <v>140</v>
      </c>
      <c r="AU873" s="151" t="s">
        <v>79</v>
      </c>
      <c r="AY873" s="2" t="s">
        <v>138</v>
      </c>
      <c r="BE873" s="152">
        <f t="shared" si="44"/>
        <v>7000</v>
      </c>
      <c r="BF873" s="152">
        <f t="shared" si="45"/>
        <v>0</v>
      </c>
      <c r="BG873" s="152">
        <f t="shared" si="46"/>
        <v>0</v>
      </c>
      <c r="BH873" s="152">
        <f t="shared" si="47"/>
        <v>0</v>
      </c>
      <c r="BI873" s="152">
        <f t="shared" si="48"/>
        <v>0</v>
      </c>
      <c r="BJ873" s="2" t="s">
        <v>14</v>
      </c>
      <c r="BK873" s="152">
        <f t="shared" si="49"/>
        <v>7000</v>
      </c>
      <c r="BL873" s="2" t="s">
        <v>232</v>
      </c>
      <c r="BM873" s="151" t="s">
        <v>1213</v>
      </c>
    </row>
    <row r="874" spans="2:65" s="16" customFormat="1" ht="6.95" customHeight="1">
      <c r="B874" s="26"/>
      <c r="C874" s="27"/>
      <c r="D874" s="27"/>
      <c r="E874" s="27"/>
      <c r="F874" s="27"/>
      <c r="G874" s="27"/>
      <c r="H874" s="27"/>
      <c r="I874" s="96"/>
      <c r="J874" s="27"/>
      <c r="K874" s="27"/>
      <c r="L874" s="17"/>
    </row>
  </sheetData>
  <autoFilter ref="C110:K873" xr:uid="{00000000-0009-0000-0000-000001000000}"/>
  <mergeCells count="9">
    <mergeCell ref="E48:H48"/>
    <mergeCell ref="E50:H50"/>
    <mergeCell ref="E101:H101"/>
    <mergeCell ref="E103:H103"/>
    <mergeCell ref="L2:V2"/>
    <mergeCell ref="E7:H7"/>
    <mergeCell ref="E9:H9"/>
    <mergeCell ref="E18:H18"/>
    <mergeCell ref="E27:H27"/>
  </mergeCells>
  <pageMargins left="0.39374999999999999" right="0.39374999999999999" top="0.39374999999999999" bottom="0.39374999999999999" header="0.51180555555555496" footer="0"/>
  <pageSetup paperSize="9" firstPageNumber="0" fitToHeight="100" orientation="portrait" horizontalDpi="300" verticalDpi="300"/>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M96"/>
  <sheetViews>
    <sheetView showGridLines="0" topLeftCell="A92" zoomScale="125" zoomScaleNormal="125" workbookViewId="0">
      <selection activeCell="I96" sqref="I96"/>
    </sheetView>
  </sheetViews>
  <sheetFormatPr defaultRowHeight="11.25"/>
  <cols>
    <col min="1" max="1" width="8.33203125" customWidth="1"/>
    <col min="2" max="2" width="1.6640625" customWidth="1"/>
    <col min="3" max="3" width="4.1640625" customWidth="1"/>
    <col min="4" max="4" width="4.33203125" customWidth="1"/>
    <col min="5" max="5" width="17.1640625" customWidth="1"/>
    <col min="6" max="6" width="50.83203125" customWidth="1"/>
    <col min="7" max="7" width="7" customWidth="1"/>
    <col min="8" max="8" width="11.5" customWidth="1"/>
    <col min="9" max="9" width="20.1640625" style="72" customWidth="1"/>
    <col min="10" max="11" width="20.1640625" customWidth="1"/>
    <col min="12" max="12" width="9.33203125" customWidth="1"/>
    <col min="13" max="13" width="10.83203125" hidden="1" customWidth="1"/>
    <col min="14" max="14" width="9.33203125" hidden="1" customWidth="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32" max="43" width="8.5" customWidth="1"/>
    <col min="44" max="65" width="9.33203125" hidden="1" customWidth="1"/>
    <col min="66" max="1025" width="8.5" customWidth="1"/>
  </cols>
  <sheetData>
    <row r="2" spans="2:46" ht="36.950000000000003" customHeight="1">
      <c r="L2" s="309" t="s">
        <v>5</v>
      </c>
      <c r="M2" s="309"/>
      <c r="N2" s="309"/>
      <c r="O2" s="309"/>
      <c r="P2" s="309"/>
      <c r="Q2" s="309"/>
      <c r="R2" s="309"/>
      <c r="S2" s="309"/>
      <c r="T2" s="309"/>
      <c r="U2" s="309"/>
      <c r="V2" s="309"/>
      <c r="AT2" s="2" t="s">
        <v>82</v>
      </c>
    </row>
    <row r="3" spans="2:46" ht="6.95" customHeight="1">
      <c r="B3" s="3"/>
      <c r="C3" s="4"/>
      <c r="D3" s="4"/>
      <c r="E3" s="4"/>
      <c r="F3" s="4"/>
      <c r="G3" s="4"/>
      <c r="H3" s="4"/>
      <c r="I3" s="73"/>
      <c r="J3" s="4"/>
      <c r="K3" s="4"/>
      <c r="L3" s="5"/>
      <c r="AT3" s="2" t="s">
        <v>79</v>
      </c>
    </row>
    <row r="4" spans="2:46" ht="24.95" customHeight="1">
      <c r="B4" s="5"/>
      <c r="D4" s="6" t="s">
        <v>83</v>
      </c>
      <c r="L4" s="5"/>
      <c r="M4" s="74" t="s">
        <v>10</v>
      </c>
      <c r="AT4" s="2" t="s">
        <v>3</v>
      </c>
    </row>
    <row r="5" spans="2:46" ht="6.95" customHeight="1">
      <c r="B5" s="5"/>
      <c r="L5" s="5"/>
    </row>
    <row r="6" spans="2:46" ht="12" customHeight="1">
      <c r="B6" s="5"/>
      <c r="D6" s="11" t="s">
        <v>16</v>
      </c>
      <c r="L6" s="5"/>
    </row>
    <row r="7" spans="2:46" ht="16.5" customHeight="1">
      <c r="B7" s="5"/>
      <c r="E7" s="317" t="str">
        <f>'Rekapitulace stavby'!K6</f>
        <v>SHZ HORŠOVSKÝ TÝN-OBNOVA HLÁSKY</v>
      </c>
      <c r="F7" s="317"/>
      <c r="G7" s="317"/>
      <c r="H7" s="317"/>
      <c r="L7" s="5"/>
    </row>
    <row r="8" spans="2:46" s="16" customFormat="1" ht="12" customHeight="1">
      <c r="B8" s="17"/>
      <c r="D8" s="11" t="s">
        <v>84</v>
      </c>
      <c r="I8" s="75"/>
      <c r="L8" s="17"/>
    </row>
    <row r="9" spans="2:46" s="16" customFormat="1" ht="36.950000000000003" customHeight="1">
      <c r="B9" s="17"/>
      <c r="E9" s="301" t="s">
        <v>1214</v>
      </c>
      <c r="F9" s="301"/>
      <c r="G9" s="301"/>
      <c r="H9" s="301"/>
      <c r="I9" s="75"/>
      <c r="L9" s="17"/>
    </row>
    <row r="10" spans="2:46" s="16" customFormat="1">
      <c r="B10" s="17"/>
      <c r="I10" s="75"/>
      <c r="L10" s="17"/>
    </row>
    <row r="11" spans="2:46" s="16" customFormat="1" ht="12" customHeight="1">
      <c r="B11" s="17"/>
      <c r="D11" s="11" t="s">
        <v>18</v>
      </c>
      <c r="F11" s="12"/>
      <c r="I11" s="76" t="s">
        <v>19</v>
      </c>
      <c r="J11" s="12"/>
      <c r="L11" s="17"/>
    </row>
    <row r="12" spans="2:46" s="16" customFormat="1" ht="12" customHeight="1">
      <c r="B12" s="17"/>
      <c r="D12" s="11" t="s">
        <v>20</v>
      </c>
      <c r="F12" s="12" t="s">
        <v>21</v>
      </c>
      <c r="I12" s="76" t="s">
        <v>22</v>
      </c>
      <c r="J12" s="77" t="str">
        <f>'Rekapitulace stavby'!AN8</f>
        <v>28.3.2019</v>
      </c>
      <c r="L12" s="17"/>
    </row>
    <row r="13" spans="2:46" s="16" customFormat="1" ht="10.9" customHeight="1">
      <c r="B13" s="17"/>
      <c r="I13" s="75"/>
      <c r="L13" s="17"/>
    </row>
    <row r="14" spans="2:46" s="16" customFormat="1" ht="12" customHeight="1">
      <c r="B14" s="17"/>
      <c r="D14" s="11" t="s">
        <v>24</v>
      </c>
      <c r="I14" s="76" t="s">
        <v>25</v>
      </c>
      <c r="J14" s="12"/>
      <c r="L14" s="17"/>
    </row>
    <row r="15" spans="2:46" s="16" customFormat="1" ht="18" customHeight="1">
      <c r="B15" s="17"/>
      <c r="E15" s="12" t="s">
        <v>26</v>
      </c>
      <c r="I15" s="76" t="s">
        <v>27</v>
      </c>
      <c r="J15" s="12"/>
      <c r="L15" s="17"/>
    </row>
    <row r="16" spans="2:46" s="16" customFormat="1" ht="6.95" customHeight="1">
      <c r="B16" s="17"/>
      <c r="I16" s="75"/>
      <c r="L16" s="17"/>
    </row>
    <row r="17" spans="2:12" s="16" customFormat="1" ht="12" customHeight="1">
      <c r="B17" s="17"/>
      <c r="D17" s="11" t="s">
        <v>28</v>
      </c>
      <c r="I17" s="76" t="s">
        <v>25</v>
      </c>
      <c r="J17" s="13" t="str">
        <f>'Rekapitulace stavby'!AN13</f>
        <v>04874391</v>
      </c>
      <c r="L17" s="17"/>
    </row>
    <row r="18" spans="2:12" s="16" customFormat="1" ht="18" customHeight="1">
      <c r="B18" s="17"/>
      <c r="E18" s="318" t="str">
        <f>'Rekapitulace stavby'!E14</f>
        <v>Stucco TM - Město Touškov s.r.o.</v>
      </c>
      <c r="F18" s="318"/>
      <c r="G18" s="318"/>
      <c r="H18" s="318"/>
      <c r="I18" s="76" t="s">
        <v>27</v>
      </c>
      <c r="J18" s="13" t="str">
        <f>'Rekapitulace stavby'!AN14</f>
        <v>CZ04874391</v>
      </c>
      <c r="L18" s="17"/>
    </row>
    <row r="19" spans="2:12" s="16" customFormat="1" ht="6.95" customHeight="1">
      <c r="B19" s="17"/>
      <c r="I19" s="75"/>
      <c r="L19" s="17"/>
    </row>
    <row r="20" spans="2:12" s="16" customFormat="1" ht="12" customHeight="1">
      <c r="B20" s="17"/>
      <c r="D20" s="11" t="s">
        <v>32</v>
      </c>
      <c r="I20" s="76" t="s">
        <v>25</v>
      </c>
      <c r="J20" s="12"/>
      <c r="L20" s="17"/>
    </row>
    <row r="21" spans="2:12" s="16" customFormat="1" ht="18" customHeight="1">
      <c r="B21" s="17"/>
      <c r="E21" s="12" t="s">
        <v>33</v>
      </c>
      <c r="I21" s="76" t="s">
        <v>27</v>
      </c>
      <c r="J21" s="12"/>
      <c r="L21" s="17"/>
    </row>
    <row r="22" spans="2:12" s="16" customFormat="1" ht="6.95" customHeight="1">
      <c r="B22" s="17"/>
      <c r="I22" s="75"/>
      <c r="L22" s="17"/>
    </row>
    <row r="23" spans="2:12" s="16" customFormat="1" ht="12" customHeight="1">
      <c r="B23" s="17"/>
      <c r="D23" s="11" t="s">
        <v>35</v>
      </c>
      <c r="I23" s="76" t="s">
        <v>25</v>
      </c>
      <c r="J23" s="12" t="str">
        <f>IF('Rekapitulace stavby'!AN19="","",'Rekapitulace stavby'!AN19)</f>
        <v/>
      </c>
      <c r="L23" s="17"/>
    </row>
    <row r="24" spans="2:12" s="16" customFormat="1" ht="18" customHeight="1">
      <c r="B24" s="17"/>
      <c r="E24" s="12" t="str">
        <f>IF('Rekapitulace stavby'!E20="","",'Rekapitulace stavby'!E20)</f>
        <v xml:space="preserve"> </v>
      </c>
      <c r="I24" s="76" t="s">
        <v>27</v>
      </c>
      <c r="J24" s="12" t="str">
        <f>IF('Rekapitulace stavby'!AN20="","",'Rekapitulace stavby'!AN20)</f>
        <v/>
      </c>
      <c r="L24" s="17"/>
    </row>
    <row r="25" spans="2:12" s="16" customFormat="1" ht="6.95" customHeight="1">
      <c r="B25" s="17"/>
      <c r="I25" s="75"/>
      <c r="L25" s="17"/>
    </row>
    <row r="26" spans="2:12" s="16" customFormat="1" ht="12" customHeight="1">
      <c r="B26" s="17"/>
      <c r="D26" s="11" t="s">
        <v>36</v>
      </c>
      <c r="I26" s="75"/>
      <c r="L26" s="17"/>
    </row>
    <row r="27" spans="2:12" s="78" customFormat="1" ht="89.25" customHeight="1">
      <c r="B27" s="79"/>
      <c r="E27" s="314" t="s">
        <v>86</v>
      </c>
      <c r="F27" s="314"/>
      <c r="G27" s="314"/>
      <c r="H27" s="314"/>
      <c r="I27" s="80"/>
      <c r="L27" s="79"/>
    </row>
    <row r="28" spans="2:12" s="16" customFormat="1" ht="6.95" customHeight="1">
      <c r="B28" s="17"/>
      <c r="I28" s="75"/>
      <c r="L28" s="17"/>
    </row>
    <row r="29" spans="2:12" s="16" customFormat="1" ht="6.95" customHeight="1">
      <c r="B29" s="17"/>
      <c r="D29" s="36"/>
      <c r="E29" s="36"/>
      <c r="F29" s="36"/>
      <c r="G29" s="36"/>
      <c r="H29" s="36"/>
      <c r="I29" s="81"/>
      <c r="J29" s="36"/>
      <c r="K29" s="36"/>
      <c r="L29" s="17"/>
    </row>
    <row r="30" spans="2:12" s="16" customFormat="1" ht="25.35" customHeight="1">
      <c r="B30" s="17"/>
      <c r="D30" s="82" t="s">
        <v>38</v>
      </c>
      <c r="I30" s="75"/>
      <c r="J30" s="83">
        <f>ROUND(J80, 2)</f>
        <v>196500</v>
      </c>
      <c r="L30" s="17"/>
    </row>
    <row r="31" spans="2:12" s="16" customFormat="1" ht="6.95" customHeight="1">
      <c r="B31" s="17"/>
      <c r="D31" s="36"/>
      <c r="E31" s="36"/>
      <c r="F31" s="36"/>
      <c r="G31" s="36"/>
      <c r="H31" s="36"/>
      <c r="I31" s="81"/>
      <c r="J31" s="36"/>
      <c r="K31" s="36"/>
      <c r="L31" s="17"/>
    </row>
    <row r="32" spans="2:12" s="16" customFormat="1" ht="14.45" customHeight="1">
      <c r="B32" s="17"/>
      <c r="F32" s="84" t="s">
        <v>40</v>
      </c>
      <c r="I32" s="85" t="s">
        <v>39</v>
      </c>
      <c r="J32" s="84" t="s">
        <v>41</v>
      </c>
      <c r="L32" s="17"/>
    </row>
    <row r="33" spans="2:12" s="16" customFormat="1" ht="14.45" customHeight="1">
      <c r="B33" s="17"/>
      <c r="D33" s="86" t="s">
        <v>42</v>
      </c>
      <c r="E33" s="11" t="s">
        <v>43</v>
      </c>
      <c r="F33" s="87">
        <f>ROUND((SUM(BE80:BE95)),  2)</f>
        <v>196500</v>
      </c>
      <c r="I33" s="88">
        <v>0.21</v>
      </c>
      <c r="J33" s="87">
        <f>ROUND(((SUM(BE80:BE95))*I33),  2)</f>
        <v>41265</v>
      </c>
      <c r="L33" s="17"/>
    </row>
    <row r="34" spans="2:12" s="16" customFormat="1" ht="14.45" customHeight="1">
      <c r="B34" s="17"/>
      <c r="E34" s="11" t="s">
        <v>44</v>
      </c>
      <c r="F34" s="87">
        <f>ROUND((SUM(BF80:BF95)),  2)</f>
        <v>0</v>
      </c>
      <c r="I34" s="88">
        <v>0.15</v>
      </c>
      <c r="J34" s="87">
        <f>ROUND(((SUM(BF80:BF95))*I34),  2)</f>
        <v>0</v>
      </c>
      <c r="L34" s="17"/>
    </row>
    <row r="35" spans="2:12" s="16" customFormat="1" ht="14.45" hidden="1" customHeight="1">
      <c r="B35" s="17"/>
      <c r="E35" s="11" t="s">
        <v>45</v>
      </c>
      <c r="F35" s="87">
        <f>ROUND((SUM(BG80:BG95)),  2)</f>
        <v>0</v>
      </c>
      <c r="I35" s="88">
        <v>0.21</v>
      </c>
      <c r="J35" s="87">
        <f>0</f>
        <v>0</v>
      </c>
      <c r="L35" s="17"/>
    </row>
    <row r="36" spans="2:12" s="16" customFormat="1" ht="14.45" hidden="1" customHeight="1">
      <c r="B36" s="17"/>
      <c r="E36" s="11" t="s">
        <v>46</v>
      </c>
      <c r="F36" s="87">
        <f>ROUND((SUM(BH80:BH95)),  2)</f>
        <v>0</v>
      </c>
      <c r="I36" s="88">
        <v>0.15</v>
      </c>
      <c r="J36" s="87">
        <f>0</f>
        <v>0</v>
      </c>
      <c r="L36" s="17"/>
    </row>
    <row r="37" spans="2:12" s="16" customFormat="1" ht="14.45" hidden="1" customHeight="1">
      <c r="B37" s="17"/>
      <c r="E37" s="11" t="s">
        <v>47</v>
      </c>
      <c r="F37" s="87">
        <f>ROUND((SUM(BI80:BI95)),  2)</f>
        <v>0</v>
      </c>
      <c r="I37" s="88">
        <v>0</v>
      </c>
      <c r="J37" s="87">
        <f>0</f>
        <v>0</v>
      </c>
      <c r="L37" s="17"/>
    </row>
    <row r="38" spans="2:12" s="16" customFormat="1" ht="6.95" customHeight="1">
      <c r="B38" s="17"/>
      <c r="I38" s="75"/>
      <c r="L38" s="17"/>
    </row>
    <row r="39" spans="2:12" s="16" customFormat="1" ht="25.35" customHeight="1">
      <c r="B39" s="17"/>
      <c r="C39" s="89"/>
      <c r="D39" s="90" t="s">
        <v>48</v>
      </c>
      <c r="E39" s="40"/>
      <c r="F39" s="40"/>
      <c r="G39" s="91" t="s">
        <v>49</v>
      </c>
      <c r="H39" s="92" t="s">
        <v>50</v>
      </c>
      <c r="I39" s="93"/>
      <c r="J39" s="94">
        <f>SUM(J30:J37)</f>
        <v>237765</v>
      </c>
      <c r="K39" s="95"/>
      <c r="L39" s="17"/>
    </row>
    <row r="40" spans="2:12" s="16" customFormat="1" ht="14.45" customHeight="1">
      <c r="B40" s="26"/>
      <c r="C40" s="27"/>
      <c r="D40" s="27"/>
      <c r="E40" s="27"/>
      <c r="F40" s="27"/>
      <c r="G40" s="27"/>
      <c r="H40" s="27"/>
      <c r="I40" s="96"/>
      <c r="J40" s="27"/>
      <c r="K40" s="27"/>
      <c r="L40" s="17"/>
    </row>
    <row r="44" spans="2:12" s="16" customFormat="1" ht="6.95" customHeight="1">
      <c r="B44" s="28"/>
      <c r="C44" s="29"/>
      <c r="D44" s="29"/>
      <c r="E44" s="29"/>
      <c r="F44" s="29"/>
      <c r="G44" s="29"/>
      <c r="H44" s="29"/>
      <c r="I44" s="97"/>
      <c r="J44" s="29"/>
      <c r="K44" s="29"/>
      <c r="L44" s="17"/>
    </row>
    <row r="45" spans="2:12" s="16" customFormat="1" ht="24.95" customHeight="1">
      <c r="B45" s="17"/>
      <c r="C45" s="6" t="s">
        <v>87</v>
      </c>
      <c r="I45" s="75"/>
      <c r="L45" s="17"/>
    </row>
    <row r="46" spans="2:12" s="16" customFormat="1" ht="6.95" customHeight="1">
      <c r="B46" s="17"/>
      <c r="I46" s="75"/>
      <c r="L46" s="17"/>
    </row>
    <row r="47" spans="2:12" s="16" customFormat="1" ht="12" customHeight="1">
      <c r="B47" s="17"/>
      <c r="C47" s="11" t="s">
        <v>16</v>
      </c>
      <c r="I47" s="75"/>
      <c r="L47" s="17"/>
    </row>
    <row r="48" spans="2:12" s="16" customFormat="1" ht="16.5" customHeight="1">
      <c r="B48" s="17"/>
      <c r="E48" s="317" t="str">
        <f>E7</f>
        <v>SHZ HORŠOVSKÝ TÝN-OBNOVA HLÁSKY</v>
      </c>
      <c r="F48" s="317"/>
      <c r="G48" s="317"/>
      <c r="H48" s="317"/>
      <c r="I48" s="75"/>
      <c r="L48" s="17"/>
    </row>
    <row r="49" spans="2:47" s="16" customFormat="1" ht="12" customHeight="1">
      <c r="B49" s="17"/>
      <c r="C49" s="11" t="s">
        <v>84</v>
      </c>
      <c r="I49" s="75"/>
      <c r="L49" s="17"/>
    </row>
    <row r="50" spans="2:47" s="16" customFormat="1" ht="16.5" customHeight="1">
      <c r="B50" s="17"/>
      <c r="E50" s="301" t="str">
        <f>E9</f>
        <v>VRN - Ostatní a vedlejší náklady</v>
      </c>
      <c r="F50" s="301"/>
      <c r="G50" s="301"/>
      <c r="H50" s="301"/>
      <c r="I50" s="75"/>
      <c r="L50" s="17"/>
    </row>
    <row r="51" spans="2:47" s="16" customFormat="1" ht="6.95" customHeight="1">
      <c r="B51" s="17"/>
      <c r="I51" s="75"/>
      <c r="L51" s="17"/>
    </row>
    <row r="52" spans="2:47" s="16" customFormat="1" ht="12" customHeight="1">
      <c r="B52" s="17"/>
      <c r="C52" s="11" t="s">
        <v>20</v>
      </c>
      <c r="F52" s="12" t="str">
        <f>F12</f>
        <v xml:space="preserve"> </v>
      </c>
      <c r="I52" s="76" t="s">
        <v>22</v>
      </c>
      <c r="J52" s="77" t="str">
        <f>IF(J12="","",J12)</f>
        <v>28.3.2019</v>
      </c>
      <c r="L52" s="17"/>
    </row>
    <row r="53" spans="2:47" s="16" customFormat="1" ht="6.95" customHeight="1">
      <c r="B53" s="17"/>
      <c r="I53" s="75"/>
      <c r="L53" s="17"/>
    </row>
    <row r="54" spans="2:47" s="16" customFormat="1" ht="27.95" customHeight="1">
      <c r="B54" s="17"/>
      <c r="C54" s="11" t="s">
        <v>24</v>
      </c>
      <c r="F54" s="12" t="str">
        <f>E15</f>
        <v>Národní památkový ústav</v>
      </c>
      <c r="I54" s="76" t="s">
        <v>32</v>
      </c>
      <c r="J54" s="98" t="str">
        <f>E21</f>
        <v>Atelier Heritas, s.r.o.</v>
      </c>
      <c r="L54" s="17"/>
    </row>
    <row r="55" spans="2:47" s="16" customFormat="1" ht="15.2" customHeight="1">
      <c r="B55" s="17"/>
      <c r="C55" s="11" t="s">
        <v>28</v>
      </c>
      <c r="F55" s="12" t="str">
        <f>IF(E18="","",E18)</f>
        <v>Stucco TM - Město Touškov s.r.o.</v>
      </c>
      <c r="I55" s="76" t="s">
        <v>35</v>
      </c>
      <c r="J55" s="98" t="str">
        <f>E24</f>
        <v xml:space="preserve"> </v>
      </c>
      <c r="L55" s="17"/>
    </row>
    <row r="56" spans="2:47" s="16" customFormat="1" ht="10.35" customHeight="1">
      <c r="B56" s="17"/>
      <c r="I56" s="75"/>
      <c r="L56" s="17"/>
    </row>
    <row r="57" spans="2:47" s="16" customFormat="1" ht="29.25" customHeight="1">
      <c r="B57" s="17"/>
      <c r="C57" s="99" t="s">
        <v>88</v>
      </c>
      <c r="D57" s="89"/>
      <c r="E57" s="89"/>
      <c r="F57" s="89"/>
      <c r="G57" s="89"/>
      <c r="H57" s="89"/>
      <c r="I57" s="100"/>
      <c r="J57" s="101" t="s">
        <v>89</v>
      </c>
      <c r="K57" s="89"/>
      <c r="L57" s="17"/>
    </row>
    <row r="58" spans="2:47" s="16" customFormat="1" ht="10.35" customHeight="1">
      <c r="B58" s="17"/>
      <c r="I58" s="75"/>
      <c r="L58" s="17"/>
    </row>
    <row r="59" spans="2:47" s="16" customFormat="1" ht="22.9" customHeight="1">
      <c r="B59" s="17"/>
      <c r="C59" s="102" t="s">
        <v>70</v>
      </c>
      <c r="I59" s="75"/>
      <c r="J59" s="83">
        <f>J80</f>
        <v>196500</v>
      </c>
      <c r="L59" s="17"/>
      <c r="AU59" s="2" t="s">
        <v>90</v>
      </c>
    </row>
    <row r="60" spans="2:47" s="103" customFormat="1" ht="24.95" customHeight="1">
      <c r="B60" s="104"/>
      <c r="D60" s="105" t="s">
        <v>1215</v>
      </c>
      <c r="E60" s="106"/>
      <c r="F60" s="106"/>
      <c r="G60" s="106"/>
      <c r="H60" s="106"/>
      <c r="I60" s="107"/>
      <c r="J60" s="108">
        <f>J81</f>
        <v>196500</v>
      </c>
      <c r="L60" s="104"/>
    </row>
    <row r="61" spans="2:47" s="16" customFormat="1" ht="21.75" customHeight="1">
      <c r="B61" s="17"/>
      <c r="I61" s="75"/>
      <c r="L61" s="17"/>
    </row>
    <row r="62" spans="2:47" s="16" customFormat="1" ht="6.95" customHeight="1">
      <c r="B62" s="26"/>
      <c r="C62" s="27"/>
      <c r="D62" s="27"/>
      <c r="E62" s="27"/>
      <c r="F62" s="27"/>
      <c r="G62" s="27"/>
      <c r="H62" s="27"/>
      <c r="I62" s="96"/>
      <c r="J62" s="27"/>
      <c r="K62" s="27"/>
      <c r="L62" s="17"/>
    </row>
    <row r="66" spans="2:63" s="16" customFormat="1" ht="6.95" customHeight="1">
      <c r="B66" s="28"/>
      <c r="C66" s="29"/>
      <c r="D66" s="29"/>
      <c r="E66" s="29"/>
      <c r="F66" s="29"/>
      <c r="G66" s="29"/>
      <c r="H66" s="29"/>
      <c r="I66" s="97"/>
      <c r="J66" s="29"/>
      <c r="K66" s="29"/>
      <c r="L66" s="17"/>
    </row>
    <row r="67" spans="2:63" s="16" customFormat="1" ht="24.95" customHeight="1">
      <c r="B67" s="17"/>
      <c r="C67" s="6" t="s">
        <v>123</v>
      </c>
      <c r="I67" s="75"/>
      <c r="L67" s="17"/>
    </row>
    <row r="68" spans="2:63" s="16" customFormat="1" ht="6.95" customHeight="1">
      <c r="B68" s="17"/>
      <c r="I68" s="75"/>
      <c r="L68" s="17"/>
    </row>
    <row r="69" spans="2:63" s="16" customFormat="1" ht="12" customHeight="1">
      <c r="B69" s="17"/>
      <c r="C69" s="11" t="s">
        <v>16</v>
      </c>
      <c r="I69" s="75"/>
      <c r="L69" s="17"/>
    </row>
    <row r="70" spans="2:63" s="16" customFormat="1" ht="16.5" customHeight="1">
      <c r="B70" s="17"/>
      <c r="E70" s="317" t="str">
        <f>E7</f>
        <v>SHZ HORŠOVSKÝ TÝN-OBNOVA HLÁSKY</v>
      </c>
      <c r="F70" s="317"/>
      <c r="G70" s="317"/>
      <c r="H70" s="317"/>
      <c r="I70" s="75"/>
      <c r="L70" s="17"/>
    </row>
    <row r="71" spans="2:63" s="16" customFormat="1" ht="12" customHeight="1">
      <c r="B71" s="17"/>
      <c r="C71" s="11" t="s">
        <v>84</v>
      </c>
      <c r="I71" s="75"/>
      <c r="L71" s="17"/>
    </row>
    <row r="72" spans="2:63" s="16" customFormat="1" ht="16.5" customHeight="1">
      <c r="B72" s="17"/>
      <c r="E72" s="301" t="str">
        <f>E9</f>
        <v>VRN - Ostatní a vedlejší náklady</v>
      </c>
      <c r="F72" s="301"/>
      <c r="G72" s="301"/>
      <c r="H72" s="301"/>
      <c r="I72" s="75"/>
      <c r="L72" s="17"/>
    </row>
    <row r="73" spans="2:63" s="16" customFormat="1" ht="6.95" customHeight="1">
      <c r="B73" s="17"/>
      <c r="I73" s="75"/>
      <c r="L73" s="17"/>
    </row>
    <row r="74" spans="2:63" s="16" customFormat="1" ht="12" customHeight="1">
      <c r="B74" s="17"/>
      <c r="C74" s="11" t="s">
        <v>20</v>
      </c>
      <c r="F74" s="12" t="str">
        <f>F12</f>
        <v xml:space="preserve"> </v>
      </c>
      <c r="I74" s="76" t="s">
        <v>22</v>
      </c>
      <c r="J74" s="77" t="str">
        <f>IF(J12="","",J12)</f>
        <v>28.3.2019</v>
      </c>
      <c r="L74" s="17"/>
    </row>
    <row r="75" spans="2:63" s="16" customFormat="1" ht="6.95" customHeight="1">
      <c r="B75" s="17"/>
      <c r="I75" s="75"/>
      <c r="L75" s="17"/>
    </row>
    <row r="76" spans="2:63" s="16" customFormat="1" ht="27.95" customHeight="1">
      <c r="B76" s="17"/>
      <c r="C76" s="11" t="s">
        <v>24</v>
      </c>
      <c r="F76" s="12" t="str">
        <f>E15</f>
        <v>Národní památkový ústav</v>
      </c>
      <c r="I76" s="76" t="s">
        <v>32</v>
      </c>
      <c r="J76" s="98" t="str">
        <f>E21</f>
        <v>Atelier Heritas, s.r.o.</v>
      </c>
      <c r="L76" s="17"/>
    </row>
    <row r="77" spans="2:63" s="16" customFormat="1" ht="15.2" customHeight="1">
      <c r="B77" s="17"/>
      <c r="C77" s="11" t="s">
        <v>28</v>
      </c>
      <c r="F77" s="12" t="str">
        <f>IF(E18="","",E18)</f>
        <v>Stucco TM - Město Touškov s.r.o.</v>
      </c>
      <c r="I77" s="76" t="s">
        <v>35</v>
      </c>
      <c r="J77" s="98" t="str">
        <f>E24</f>
        <v xml:space="preserve"> </v>
      </c>
      <c r="L77" s="17"/>
    </row>
    <row r="78" spans="2:63" s="16" customFormat="1" ht="10.35" customHeight="1">
      <c r="B78" s="17"/>
      <c r="I78" s="75"/>
      <c r="L78" s="17"/>
    </row>
    <row r="79" spans="2:63" s="115" customFormat="1" ht="29.25" customHeight="1">
      <c r="B79" s="116"/>
      <c r="C79" s="117" t="s">
        <v>124</v>
      </c>
      <c r="D79" s="118" t="s">
        <v>57</v>
      </c>
      <c r="E79" s="118" t="s">
        <v>53</v>
      </c>
      <c r="F79" s="118" t="s">
        <v>54</v>
      </c>
      <c r="G79" s="118" t="s">
        <v>125</v>
      </c>
      <c r="H79" s="118" t="s">
        <v>126</v>
      </c>
      <c r="I79" s="119" t="s">
        <v>127</v>
      </c>
      <c r="J79" s="118" t="s">
        <v>89</v>
      </c>
      <c r="K79" s="120" t="s">
        <v>128</v>
      </c>
      <c r="L79" s="116"/>
      <c r="M79" s="42"/>
      <c r="N79" s="43" t="s">
        <v>42</v>
      </c>
      <c r="O79" s="43" t="s">
        <v>129</v>
      </c>
      <c r="P79" s="43" t="s">
        <v>130</v>
      </c>
      <c r="Q79" s="43" t="s">
        <v>131</v>
      </c>
      <c r="R79" s="43" t="s">
        <v>132</v>
      </c>
      <c r="S79" s="43" t="s">
        <v>133</v>
      </c>
      <c r="T79" s="44" t="s">
        <v>134</v>
      </c>
    </row>
    <row r="80" spans="2:63" s="16" customFormat="1" ht="22.9" customHeight="1">
      <c r="B80" s="17"/>
      <c r="C80" s="48" t="s">
        <v>135</v>
      </c>
      <c r="I80" s="75"/>
      <c r="J80" s="121">
        <f>BK80</f>
        <v>196500</v>
      </c>
      <c r="L80" s="17"/>
      <c r="M80" s="45"/>
      <c r="N80" s="36"/>
      <c r="O80" s="36"/>
      <c r="P80" s="122">
        <f>P81</f>
        <v>0</v>
      </c>
      <c r="Q80" s="36"/>
      <c r="R80" s="122">
        <f>R81</f>
        <v>0</v>
      </c>
      <c r="S80" s="36"/>
      <c r="T80" s="123">
        <f>T81</f>
        <v>0</v>
      </c>
      <c r="AT80" s="2" t="s">
        <v>71</v>
      </c>
      <c r="AU80" s="2" t="s">
        <v>90</v>
      </c>
      <c r="BK80" s="124">
        <f>BK81</f>
        <v>196500</v>
      </c>
    </row>
    <row r="81" spans="2:65" s="125" customFormat="1" ht="25.9" customHeight="1">
      <c r="B81" s="126"/>
      <c r="D81" s="127" t="s">
        <v>71</v>
      </c>
      <c r="E81" s="128" t="s">
        <v>80</v>
      </c>
      <c r="F81" s="128" t="s">
        <v>1216</v>
      </c>
      <c r="I81" s="129"/>
      <c r="J81" s="130">
        <f>BK81</f>
        <v>196500</v>
      </c>
      <c r="L81" s="126"/>
      <c r="M81" s="131"/>
      <c r="N81" s="132"/>
      <c r="O81" s="132"/>
      <c r="P81" s="133">
        <f>SUM(P82:P95)</f>
        <v>0</v>
      </c>
      <c r="Q81" s="132"/>
      <c r="R81" s="133">
        <f>SUM(R82:R95)</f>
        <v>0</v>
      </c>
      <c r="S81" s="132"/>
      <c r="T81" s="134">
        <f>SUM(T82:T95)</f>
        <v>0</v>
      </c>
      <c r="AR81" s="127" t="s">
        <v>168</v>
      </c>
      <c r="AT81" s="135" t="s">
        <v>71</v>
      </c>
      <c r="AU81" s="135" t="s">
        <v>72</v>
      </c>
      <c r="AY81" s="127" t="s">
        <v>138</v>
      </c>
      <c r="BK81" s="136">
        <f>SUM(BK82:BK95)</f>
        <v>196500</v>
      </c>
    </row>
    <row r="82" spans="2:65" s="16" customFormat="1" ht="16.5" customHeight="1">
      <c r="B82" s="139"/>
      <c r="C82" s="140" t="s">
        <v>14</v>
      </c>
      <c r="D82" s="140" t="s">
        <v>140</v>
      </c>
      <c r="E82" s="141" t="s">
        <v>1217</v>
      </c>
      <c r="F82" s="142" t="s">
        <v>1218</v>
      </c>
      <c r="G82" s="143" t="s">
        <v>307</v>
      </c>
      <c r="H82" s="144">
        <v>1</v>
      </c>
      <c r="I82" s="145">
        <v>16000</v>
      </c>
      <c r="J82" s="146">
        <f t="shared" ref="J82:J95" si="0">ROUND(I82*H82,2)</f>
        <v>16000</v>
      </c>
      <c r="K82" s="142"/>
      <c r="L82" s="17"/>
      <c r="M82" s="147"/>
      <c r="N82" s="148" t="s">
        <v>43</v>
      </c>
      <c r="O82" s="38"/>
      <c r="P82" s="149">
        <f t="shared" ref="P82:P95" si="1">O82*H82</f>
        <v>0</v>
      </c>
      <c r="Q82" s="149">
        <v>0</v>
      </c>
      <c r="R82" s="149">
        <f t="shared" ref="R82:R95" si="2">Q82*H82</f>
        <v>0</v>
      </c>
      <c r="S82" s="149">
        <v>0</v>
      </c>
      <c r="T82" s="150">
        <f t="shared" ref="T82:T95" si="3">S82*H82</f>
        <v>0</v>
      </c>
      <c r="AR82" s="151" t="s">
        <v>145</v>
      </c>
      <c r="AT82" s="151" t="s">
        <v>140</v>
      </c>
      <c r="AU82" s="151" t="s">
        <v>14</v>
      </c>
      <c r="AY82" s="2" t="s">
        <v>138</v>
      </c>
      <c r="BE82" s="152">
        <f t="shared" ref="BE82:BE95" si="4">IF(N82="základní",J82,0)</f>
        <v>16000</v>
      </c>
      <c r="BF82" s="152">
        <f t="shared" ref="BF82:BF95" si="5">IF(N82="snížená",J82,0)</f>
        <v>0</v>
      </c>
      <c r="BG82" s="152">
        <f t="shared" ref="BG82:BG95" si="6">IF(N82="zákl. přenesená",J82,0)</f>
        <v>0</v>
      </c>
      <c r="BH82" s="152">
        <f t="shared" ref="BH82:BH95" si="7">IF(N82="sníž. přenesená",J82,0)</f>
        <v>0</v>
      </c>
      <c r="BI82" s="152">
        <f t="shared" ref="BI82:BI95" si="8">IF(N82="nulová",J82,0)</f>
        <v>0</v>
      </c>
      <c r="BJ82" s="2" t="s">
        <v>14</v>
      </c>
      <c r="BK82" s="152">
        <f t="shared" ref="BK82:BK95" si="9">ROUND(I82*H82,2)</f>
        <v>16000</v>
      </c>
      <c r="BL82" s="2" t="s">
        <v>145</v>
      </c>
      <c r="BM82" s="151" t="s">
        <v>1219</v>
      </c>
    </row>
    <row r="83" spans="2:65" s="16" customFormat="1" ht="16.5" customHeight="1">
      <c r="B83" s="139"/>
      <c r="C83" s="140" t="s">
        <v>79</v>
      </c>
      <c r="D83" s="140" t="s">
        <v>140</v>
      </c>
      <c r="E83" s="141" t="s">
        <v>1220</v>
      </c>
      <c r="F83" s="142" t="s">
        <v>1221</v>
      </c>
      <c r="G83" s="143" t="s">
        <v>307</v>
      </c>
      <c r="H83" s="144">
        <v>1</v>
      </c>
      <c r="I83" s="145">
        <v>9000</v>
      </c>
      <c r="J83" s="146">
        <f t="shared" si="0"/>
        <v>9000</v>
      </c>
      <c r="K83" s="142"/>
      <c r="L83" s="17"/>
      <c r="M83" s="147"/>
      <c r="N83" s="148" t="s">
        <v>43</v>
      </c>
      <c r="O83" s="38"/>
      <c r="P83" s="149">
        <f t="shared" si="1"/>
        <v>0</v>
      </c>
      <c r="Q83" s="149">
        <v>0</v>
      </c>
      <c r="R83" s="149">
        <f t="shared" si="2"/>
        <v>0</v>
      </c>
      <c r="S83" s="149">
        <v>0</v>
      </c>
      <c r="T83" s="150">
        <f t="shared" si="3"/>
        <v>0</v>
      </c>
      <c r="AR83" s="151" t="s">
        <v>145</v>
      </c>
      <c r="AT83" s="151" t="s">
        <v>140</v>
      </c>
      <c r="AU83" s="151" t="s">
        <v>14</v>
      </c>
      <c r="AY83" s="2" t="s">
        <v>138</v>
      </c>
      <c r="BE83" s="152">
        <f t="shared" si="4"/>
        <v>9000</v>
      </c>
      <c r="BF83" s="152">
        <f t="shared" si="5"/>
        <v>0</v>
      </c>
      <c r="BG83" s="152">
        <f t="shared" si="6"/>
        <v>0</v>
      </c>
      <c r="BH83" s="152">
        <f t="shared" si="7"/>
        <v>0</v>
      </c>
      <c r="BI83" s="152">
        <f t="shared" si="8"/>
        <v>0</v>
      </c>
      <c r="BJ83" s="2" t="s">
        <v>14</v>
      </c>
      <c r="BK83" s="152">
        <f t="shared" si="9"/>
        <v>9000</v>
      </c>
      <c r="BL83" s="2" t="s">
        <v>145</v>
      </c>
      <c r="BM83" s="151" t="s">
        <v>1222</v>
      </c>
    </row>
    <row r="84" spans="2:65" s="16" customFormat="1" ht="16.5" customHeight="1">
      <c r="B84" s="139"/>
      <c r="C84" s="140" t="s">
        <v>156</v>
      </c>
      <c r="D84" s="140" t="s">
        <v>140</v>
      </c>
      <c r="E84" s="141" t="s">
        <v>1223</v>
      </c>
      <c r="F84" s="142" t="s">
        <v>1224</v>
      </c>
      <c r="G84" s="143" t="s">
        <v>307</v>
      </c>
      <c r="H84" s="144">
        <v>1</v>
      </c>
      <c r="I84" s="145">
        <v>16000</v>
      </c>
      <c r="J84" s="146">
        <f t="shared" si="0"/>
        <v>16000</v>
      </c>
      <c r="K84" s="142"/>
      <c r="L84" s="17"/>
      <c r="M84" s="147"/>
      <c r="N84" s="148" t="s">
        <v>43</v>
      </c>
      <c r="O84" s="38"/>
      <c r="P84" s="149">
        <f t="shared" si="1"/>
        <v>0</v>
      </c>
      <c r="Q84" s="149">
        <v>0</v>
      </c>
      <c r="R84" s="149">
        <f t="shared" si="2"/>
        <v>0</v>
      </c>
      <c r="S84" s="149">
        <v>0</v>
      </c>
      <c r="T84" s="150">
        <f t="shared" si="3"/>
        <v>0</v>
      </c>
      <c r="AR84" s="151" t="s">
        <v>145</v>
      </c>
      <c r="AT84" s="151" t="s">
        <v>140</v>
      </c>
      <c r="AU84" s="151" t="s">
        <v>14</v>
      </c>
      <c r="AY84" s="2" t="s">
        <v>138</v>
      </c>
      <c r="BE84" s="152">
        <f t="shared" si="4"/>
        <v>16000</v>
      </c>
      <c r="BF84" s="152">
        <f t="shared" si="5"/>
        <v>0</v>
      </c>
      <c r="BG84" s="152">
        <f t="shared" si="6"/>
        <v>0</v>
      </c>
      <c r="BH84" s="152">
        <f t="shared" si="7"/>
        <v>0</v>
      </c>
      <c r="BI84" s="152">
        <f t="shared" si="8"/>
        <v>0</v>
      </c>
      <c r="BJ84" s="2" t="s">
        <v>14</v>
      </c>
      <c r="BK84" s="152">
        <f t="shared" si="9"/>
        <v>16000</v>
      </c>
      <c r="BL84" s="2" t="s">
        <v>145</v>
      </c>
      <c r="BM84" s="151" t="s">
        <v>1225</v>
      </c>
    </row>
    <row r="85" spans="2:65" s="16" customFormat="1" ht="16.5" customHeight="1">
      <c r="B85" s="139"/>
      <c r="C85" s="140" t="s">
        <v>145</v>
      </c>
      <c r="D85" s="140" t="s">
        <v>140</v>
      </c>
      <c r="E85" s="141" t="s">
        <v>1226</v>
      </c>
      <c r="F85" s="142" t="s">
        <v>1227</v>
      </c>
      <c r="G85" s="143" t="s">
        <v>307</v>
      </c>
      <c r="H85" s="144">
        <v>1</v>
      </c>
      <c r="I85" s="145">
        <v>12500</v>
      </c>
      <c r="J85" s="146">
        <f t="shared" si="0"/>
        <v>12500</v>
      </c>
      <c r="K85" s="142"/>
      <c r="L85" s="17"/>
      <c r="M85" s="147"/>
      <c r="N85" s="148" t="s">
        <v>43</v>
      </c>
      <c r="O85" s="38"/>
      <c r="P85" s="149">
        <f t="shared" si="1"/>
        <v>0</v>
      </c>
      <c r="Q85" s="149">
        <v>0</v>
      </c>
      <c r="R85" s="149">
        <f t="shared" si="2"/>
        <v>0</v>
      </c>
      <c r="S85" s="149">
        <v>0</v>
      </c>
      <c r="T85" s="150">
        <f t="shared" si="3"/>
        <v>0</v>
      </c>
      <c r="AR85" s="151" t="s">
        <v>145</v>
      </c>
      <c r="AT85" s="151" t="s">
        <v>140</v>
      </c>
      <c r="AU85" s="151" t="s">
        <v>14</v>
      </c>
      <c r="AY85" s="2" t="s">
        <v>138</v>
      </c>
      <c r="BE85" s="152">
        <f t="shared" si="4"/>
        <v>12500</v>
      </c>
      <c r="BF85" s="152">
        <f t="shared" si="5"/>
        <v>0</v>
      </c>
      <c r="BG85" s="152">
        <f t="shared" si="6"/>
        <v>0</v>
      </c>
      <c r="BH85" s="152">
        <f t="shared" si="7"/>
        <v>0</v>
      </c>
      <c r="BI85" s="152">
        <f t="shared" si="8"/>
        <v>0</v>
      </c>
      <c r="BJ85" s="2" t="s">
        <v>14</v>
      </c>
      <c r="BK85" s="152">
        <f t="shared" si="9"/>
        <v>12500</v>
      </c>
      <c r="BL85" s="2" t="s">
        <v>145</v>
      </c>
      <c r="BM85" s="151" t="s">
        <v>1228</v>
      </c>
    </row>
    <row r="86" spans="2:65" s="16" customFormat="1" ht="16.5" customHeight="1">
      <c r="B86" s="139"/>
      <c r="C86" s="140" t="s">
        <v>168</v>
      </c>
      <c r="D86" s="140" t="s">
        <v>140</v>
      </c>
      <c r="E86" s="141" t="s">
        <v>1229</v>
      </c>
      <c r="F86" s="142" t="s">
        <v>1230</v>
      </c>
      <c r="G86" s="143" t="s">
        <v>307</v>
      </c>
      <c r="H86" s="144">
        <v>1</v>
      </c>
      <c r="I86" s="145">
        <v>8000</v>
      </c>
      <c r="J86" s="146">
        <f t="shared" si="0"/>
        <v>8000</v>
      </c>
      <c r="K86" s="142"/>
      <c r="L86" s="17"/>
      <c r="M86" s="147"/>
      <c r="N86" s="148" t="s">
        <v>43</v>
      </c>
      <c r="O86" s="38"/>
      <c r="P86" s="149">
        <f t="shared" si="1"/>
        <v>0</v>
      </c>
      <c r="Q86" s="149">
        <v>0</v>
      </c>
      <c r="R86" s="149">
        <f t="shared" si="2"/>
        <v>0</v>
      </c>
      <c r="S86" s="149">
        <v>0</v>
      </c>
      <c r="T86" s="150">
        <f t="shared" si="3"/>
        <v>0</v>
      </c>
      <c r="AR86" s="151" t="s">
        <v>145</v>
      </c>
      <c r="AT86" s="151" t="s">
        <v>140</v>
      </c>
      <c r="AU86" s="151" t="s">
        <v>14</v>
      </c>
      <c r="AY86" s="2" t="s">
        <v>138</v>
      </c>
      <c r="BE86" s="152">
        <f t="shared" si="4"/>
        <v>8000</v>
      </c>
      <c r="BF86" s="152">
        <f t="shared" si="5"/>
        <v>0</v>
      </c>
      <c r="BG86" s="152">
        <f t="shared" si="6"/>
        <v>0</v>
      </c>
      <c r="BH86" s="152">
        <f t="shared" si="7"/>
        <v>0</v>
      </c>
      <c r="BI86" s="152">
        <f t="shared" si="8"/>
        <v>0</v>
      </c>
      <c r="BJ86" s="2" t="s">
        <v>14</v>
      </c>
      <c r="BK86" s="152">
        <f t="shared" si="9"/>
        <v>8000</v>
      </c>
      <c r="BL86" s="2" t="s">
        <v>145</v>
      </c>
      <c r="BM86" s="151" t="s">
        <v>1231</v>
      </c>
    </row>
    <row r="87" spans="2:65" s="16" customFormat="1" ht="192" customHeight="1">
      <c r="B87" s="139"/>
      <c r="C87" s="140" t="s">
        <v>172</v>
      </c>
      <c r="D87" s="140" t="s">
        <v>140</v>
      </c>
      <c r="E87" s="141" t="s">
        <v>1232</v>
      </c>
      <c r="F87" s="142" t="s">
        <v>1233</v>
      </c>
      <c r="G87" s="143" t="s">
        <v>307</v>
      </c>
      <c r="H87" s="144">
        <v>1</v>
      </c>
      <c r="I87" s="145">
        <v>12500</v>
      </c>
      <c r="J87" s="146">
        <f t="shared" si="0"/>
        <v>12500</v>
      </c>
      <c r="K87" s="142"/>
      <c r="L87" s="17"/>
      <c r="M87" s="147"/>
      <c r="N87" s="148" t="s">
        <v>43</v>
      </c>
      <c r="O87" s="38"/>
      <c r="P87" s="149">
        <f t="shared" si="1"/>
        <v>0</v>
      </c>
      <c r="Q87" s="149">
        <v>0</v>
      </c>
      <c r="R87" s="149">
        <f t="shared" si="2"/>
        <v>0</v>
      </c>
      <c r="S87" s="149">
        <v>0</v>
      </c>
      <c r="T87" s="150">
        <f t="shared" si="3"/>
        <v>0</v>
      </c>
      <c r="AR87" s="151" t="s">
        <v>145</v>
      </c>
      <c r="AT87" s="151" t="s">
        <v>140</v>
      </c>
      <c r="AU87" s="151" t="s">
        <v>14</v>
      </c>
      <c r="AY87" s="2" t="s">
        <v>138</v>
      </c>
      <c r="BE87" s="152">
        <f t="shared" si="4"/>
        <v>12500</v>
      </c>
      <c r="BF87" s="152">
        <f t="shared" si="5"/>
        <v>0</v>
      </c>
      <c r="BG87" s="152">
        <f t="shared" si="6"/>
        <v>0</v>
      </c>
      <c r="BH87" s="152">
        <f t="shared" si="7"/>
        <v>0</v>
      </c>
      <c r="BI87" s="152">
        <f t="shared" si="8"/>
        <v>0</v>
      </c>
      <c r="BJ87" s="2" t="s">
        <v>14</v>
      </c>
      <c r="BK87" s="152">
        <f t="shared" si="9"/>
        <v>12500</v>
      </c>
      <c r="BL87" s="2" t="s">
        <v>145</v>
      </c>
      <c r="BM87" s="151" t="s">
        <v>1234</v>
      </c>
    </row>
    <row r="88" spans="2:65" s="16" customFormat="1" ht="180" customHeight="1">
      <c r="B88" s="139"/>
      <c r="C88" s="140" t="s">
        <v>180</v>
      </c>
      <c r="D88" s="140" t="s">
        <v>140</v>
      </c>
      <c r="E88" s="141" t="s">
        <v>1235</v>
      </c>
      <c r="F88" s="142" t="s">
        <v>1236</v>
      </c>
      <c r="G88" s="143" t="s">
        <v>307</v>
      </c>
      <c r="H88" s="144">
        <v>1</v>
      </c>
      <c r="I88" s="145">
        <v>23000</v>
      </c>
      <c r="J88" s="146">
        <f t="shared" si="0"/>
        <v>23000</v>
      </c>
      <c r="K88" s="142"/>
      <c r="L88" s="17"/>
      <c r="M88" s="147"/>
      <c r="N88" s="148" t="s">
        <v>43</v>
      </c>
      <c r="O88" s="38"/>
      <c r="P88" s="149">
        <f t="shared" si="1"/>
        <v>0</v>
      </c>
      <c r="Q88" s="149">
        <v>0</v>
      </c>
      <c r="R88" s="149">
        <f t="shared" si="2"/>
        <v>0</v>
      </c>
      <c r="S88" s="149">
        <v>0</v>
      </c>
      <c r="T88" s="150">
        <f t="shared" si="3"/>
        <v>0</v>
      </c>
      <c r="AR88" s="151" t="s">
        <v>145</v>
      </c>
      <c r="AT88" s="151" t="s">
        <v>140</v>
      </c>
      <c r="AU88" s="151" t="s">
        <v>14</v>
      </c>
      <c r="AY88" s="2" t="s">
        <v>138</v>
      </c>
      <c r="BE88" s="152">
        <f t="shared" si="4"/>
        <v>23000</v>
      </c>
      <c r="BF88" s="152">
        <f t="shared" si="5"/>
        <v>0</v>
      </c>
      <c r="BG88" s="152">
        <f t="shared" si="6"/>
        <v>0</v>
      </c>
      <c r="BH88" s="152">
        <f t="shared" si="7"/>
        <v>0</v>
      </c>
      <c r="BI88" s="152">
        <f t="shared" si="8"/>
        <v>0</v>
      </c>
      <c r="BJ88" s="2" t="s">
        <v>14</v>
      </c>
      <c r="BK88" s="152">
        <f t="shared" si="9"/>
        <v>23000</v>
      </c>
      <c r="BL88" s="2" t="s">
        <v>145</v>
      </c>
      <c r="BM88" s="151" t="s">
        <v>1237</v>
      </c>
    </row>
    <row r="89" spans="2:65" s="16" customFormat="1" ht="16.5" customHeight="1">
      <c r="B89" s="139"/>
      <c r="C89" s="140" t="s">
        <v>186</v>
      </c>
      <c r="D89" s="140" t="s">
        <v>140</v>
      </c>
      <c r="E89" s="141" t="s">
        <v>1238</v>
      </c>
      <c r="F89" s="142" t="s">
        <v>1239</v>
      </c>
      <c r="G89" s="143" t="s">
        <v>307</v>
      </c>
      <c r="H89" s="144">
        <v>1</v>
      </c>
      <c r="I89" s="145">
        <v>4500</v>
      </c>
      <c r="J89" s="146">
        <f t="shared" si="0"/>
        <v>4500</v>
      </c>
      <c r="K89" s="142"/>
      <c r="L89" s="17"/>
      <c r="M89" s="147"/>
      <c r="N89" s="148" t="s">
        <v>43</v>
      </c>
      <c r="O89" s="38"/>
      <c r="P89" s="149">
        <f t="shared" si="1"/>
        <v>0</v>
      </c>
      <c r="Q89" s="149">
        <v>0</v>
      </c>
      <c r="R89" s="149">
        <f t="shared" si="2"/>
        <v>0</v>
      </c>
      <c r="S89" s="149">
        <v>0</v>
      </c>
      <c r="T89" s="150">
        <f t="shared" si="3"/>
        <v>0</v>
      </c>
      <c r="AR89" s="151" t="s">
        <v>145</v>
      </c>
      <c r="AT89" s="151" t="s">
        <v>140</v>
      </c>
      <c r="AU89" s="151" t="s">
        <v>14</v>
      </c>
      <c r="AY89" s="2" t="s">
        <v>138</v>
      </c>
      <c r="BE89" s="152">
        <f t="shared" si="4"/>
        <v>4500</v>
      </c>
      <c r="BF89" s="152">
        <f t="shared" si="5"/>
        <v>0</v>
      </c>
      <c r="BG89" s="152">
        <f t="shared" si="6"/>
        <v>0</v>
      </c>
      <c r="BH89" s="152">
        <f t="shared" si="7"/>
        <v>0</v>
      </c>
      <c r="BI89" s="152">
        <f t="shared" si="8"/>
        <v>0</v>
      </c>
      <c r="BJ89" s="2" t="s">
        <v>14</v>
      </c>
      <c r="BK89" s="152">
        <f t="shared" si="9"/>
        <v>4500</v>
      </c>
      <c r="BL89" s="2" t="s">
        <v>145</v>
      </c>
      <c r="BM89" s="151" t="s">
        <v>1240</v>
      </c>
    </row>
    <row r="90" spans="2:65" s="16" customFormat="1" ht="216" customHeight="1">
      <c r="B90" s="139"/>
      <c r="C90" s="140" t="s">
        <v>191</v>
      </c>
      <c r="D90" s="140" t="s">
        <v>140</v>
      </c>
      <c r="E90" s="141" t="s">
        <v>1241</v>
      </c>
      <c r="F90" s="142" t="s">
        <v>1242</v>
      </c>
      <c r="G90" s="143" t="s">
        <v>307</v>
      </c>
      <c r="H90" s="144">
        <v>1</v>
      </c>
      <c r="I90" s="145">
        <v>13000</v>
      </c>
      <c r="J90" s="146">
        <f t="shared" si="0"/>
        <v>13000</v>
      </c>
      <c r="K90" s="142"/>
      <c r="L90" s="17"/>
      <c r="M90" s="147"/>
      <c r="N90" s="148" t="s">
        <v>43</v>
      </c>
      <c r="O90" s="38"/>
      <c r="P90" s="149">
        <f t="shared" si="1"/>
        <v>0</v>
      </c>
      <c r="Q90" s="149">
        <v>0</v>
      </c>
      <c r="R90" s="149">
        <f t="shared" si="2"/>
        <v>0</v>
      </c>
      <c r="S90" s="149">
        <v>0</v>
      </c>
      <c r="T90" s="150">
        <f t="shared" si="3"/>
        <v>0</v>
      </c>
      <c r="AR90" s="151" t="s">
        <v>145</v>
      </c>
      <c r="AT90" s="151" t="s">
        <v>140</v>
      </c>
      <c r="AU90" s="151" t="s">
        <v>14</v>
      </c>
      <c r="AY90" s="2" t="s">
        <v>138</v>
      </c>
      <c r="BE90" s="152">
        <f t="shared" si="4"/>
        <v>13000</v>
      </c>
      <c r="BF90" s="152">
        <f t="shared" si="5"/>
        <v>0</v>
      </c>
      <c r="BG90" s="152">
        <f t="shared" si="6"/>
        <v>0</v>
      </c>
      <c r="BH90" s="152">
        <f t="shared" si="7"/>
        <v>0</v>
      </c>
      <c r="BI90" s="152">
        <f t="shared" si="8"/>
        <v>0</v>
      </c>
      <c r="BJ90" s="2" t="s">
        <v>14</v>
      </c>
      <c r="BK90" s="152">
        <f t="shared" si="9"/>
        <v>13000</v>
      </c>
      <c r="BL90" s="2" t="s">
        <v>145</v>
      </c>
      <c r="BM90" s="151" t="s">
        <v>1243</v>
      </c>
    </row>
    <row r="91" spans="2:65" s="16" customFormat="1" ht="16.5" customHeight="1">
      <c r="B91" s="139"/>
      <c r="C91" s="140" t="s">
        <v>197</v>
      </c>
      <c r="D91" s="140" t="s">
        <v>140</v>
      </c>
      <c r="E91" s="141" t="s">
        <v>1244</v>
      </c>
      <c r="F91" s="142" t="s">
        <v>1245</v>
      </c>
      <c r="G91" s="143" t="s">
        <v>307</v>
      </c>
      <c r="H91" s="144">
        <v>1</v>
      </c>
      <c r="I91" s="145">
        <v>3000</v>
      </c>
      <c r="J91" s="146">
        <f t="shared" si="0"/>
        <v>3000</v>
      </c>
      <c r="K91" s="142"/>
      <c r="L91" s="17"/>
      <c r="M91" s="147"/>
      <c r="N91" s="148" t="s">
        <v>43</v>
      </c>
      <c r="O91" s="38"/>
      <c r="P91" s="149">
        <f t="shared" si="1"/>
        <v>0</v>
      </c>
      <c r="Q91" s="149">
        <v>0</v>
      </c>
      <c r="R91" s="149">
        <f t="shared" si="2"/>
        <v>0</v>
      </c>
      <c r="S91" s="149">
        <v>0</v>
      </c>
      <c r="T91" s="150">
        <f t="shared" si="3"/>
        <v>0</v>
      </c>
      <c r="AR91" s="151" t="s">
        <v>145</v>
      </c>
      <c r="AT91" s="151" t="s">
        <v>140</v>
      </c>
      <c r="AU91" s="151" t="s">
        <v>14</v>
      </c>
      <c r="AY91" s="2" t="s">
        <v>138</v>
      </c>
      <c r="BE91" s="152">
        <f t="shared" si="4"/>
        <v>3000</v>
      </c>
      <c r="BF91" s="152">
        <f t="shared" si="5"/>
        <v>0</v>
      </c>
      <c r="BG91" s="152">
        <f t="shared" si="6"/>
        <v>0</v>
      </c>
      <c r="BH91" s="152">
        <f t="shared" si="7"/>
        <v>0</v>
      </c>
      <c r="BI91" s="152">
        <f t="shared" si="8"/>
        <v>0</v>
      </c>
      <c r="BJ91" s="2" t="s">
        <v>14</v>
      </c>
      <c r="BK91" s="152">
        <f t="shared" si="9"/>
        <v>3000</v>
      </c>
      <c r="BL91" s="2" t="s">
        <v>145</v>
      </c>
      <c r="BM91" s="151" t="s">
        <v>1246</v>
      </c>
    </row>
    <row r="92" spans="2:65" s="16" customFormat="1" ht="156" customHeight="1">
      <c r="B92" s="139"/>
      <c r="C92" s="140" t="s">
        <v>202</v>
      </c>
      <c r="D92" s="140" t="s">
        <v>140</v>
      </c>
      <c r="E92" s="141" t="s">
        <v>1247</v>
      </c>
      <c r="F92" s="142" t="s">
        <v>1248</v>
      </c>
      <c r="G92" s="143" t="s">
        <v>307</v>
      </c>
      <c r="H92" s="144">
        <v>1</v>
      </c>
      <c r="I92" s="145">
        <v>18000</v>
      </c>
      <c r="J92" s="146">
        <f t="shared" si="0"/>
        <v>18000</v>
      </c>
      <c r="K92" s="142"/>
      <c r="L92" s="17"/>
      <c r="M92" s="147"/>
      <c r="N92" s="148" t="s">
        <v>43</v>
      </c>
      <c r="O92" s="38"/>
      <c r="P92" s="149">
        <f t="shared" si="1"/>
        <v>0</v>
      </c>
      <c r="Q92" s="149">
        <v>0</v>
      </c>
      <c r="R92" s="149">
        <f t="shared" si="2"/>
        <v>0</v>
      </c>
      <c r="S92" s="149">
        <v>0</v>
      </c>
      <c r="T92" s="150">
        <f t="shared" si="3"/>
        <v>0</v>
      </c>
      <c r="AR92" s="151" t="s">
        <v>145</v>
      </c>
      <c r="AT92" s="151" t="s">
        <v>140</v>
      </c>
      <c r="AU92" s="151" t="s">
        <v>14</v>
      </c>
      <c r="AY92" s="2" t="s">
        <v>138</v>
      </c>
      <c r="BE92" s="152">
        <f t="shared" si="4"/>
        <v>18000</v>
      </c>
      <c r="BF92" s="152">
        <f t="shared" si="5"/>
        <v>0</v>
      </c>
      <c r="BG92" s="152">
        <f t="shared" si="6"/>
        <v>0</v>
      </c>
      <c r="BH92" s="152">
        <f t="shared" si="7"/>
        <v>0</v>
      </c>
      <c r="BI92" s="152">
        <f t="shared" si="8"/>
        <v>0</v>
      </c>
      <c r="BJ92" s="2" t="s">
        <v>14</v>
      </c>
      <c r="BK92" s="152">
        <f t="shared" si="9"/>
        <v>18000</v>
      </c>
      <c r="BL92" s="2" t="s">
        <v>145</v>
      </c>
      <c r="BM92" s="151" t="s">
        <v>1249</v>
      </c>
    </row>
    <row r="93" spans="2:65" s="16" customFormat="1" ht="24" customHeight="1">
      <c r="B93" s="139"/>
      <c r="C93" s="140" t="s">
        <v>206</v>
      </c>
      <c r="D93" s="140" t="s">
        <v>140</v>
      </c>
      <c r="E93" s="141" t="s">
        <v>1250</v>
      </c>
      <c r="F93" s="142" t="s">
        <v>1251</v>
      </c>
      <c r="G93" s="143" t="s">
        <v>307</v>
      </c>
      <c r="H93" s="144">
        <v>1</v>
      </c>
      <c r="I93" s="145">
        <v>43000</v>
      </c>
      <c r="J93" s="146">
        <f t="shared" si="0"/>
        <v>43000</v>
      </c>
      <c r="K93" s="142"/>
      <c r="L93" s="17"/>
      <c r="M93" s="147"/>
      <c r="N93" s="148" t="s">
        <v>43</v>
      </c>
      <c r="O93" s="38"/>
      <c r="P93" s="149">
        <f t="shared" si="1"/>
        <v>0</v>
      </c>
      <c r="Q93" s="149">
        <v>0</v>
      </c>
      <c r="R93" s="149">
        <f t="shared" si="2"/>
        <v>0</v>
      </c>
      <c r="S93" s="149">
        <v>0</v>
      </c>
      <c r="T93" s="150">
        <f t="shared" si="3"/>
        <v>0</v>
      </c>
      <c r="AR93" s="151" t="s">
        <v>145</v>
      </c>
      <c r="AT93" s="151" t="s">
        <v>140</v>
      </c>
      <c r="AU93" s="151" t="s">
        <v>14</v>
      </c>
      <c r="AY93" s="2" t="s">
        <v>138</v>
      </c>
      <c r="BE93" s="152">
        <f t="shared" si="4"/>
        <v>43000</v>
      </c>
      <c r="BF93" s="152">
        <f t="shared" si="5"/>
        <v>0</v>
      </c>
      <c r="BG93" s="152">
        <f t="shared" si="6"/>
        <v>0</v>
      </c>
      <c r="BH93" s="152">
        <f t="shared" si="7"/>
        <v>0</v>
      </c>
      <c r="BI93" s="152">
        <f t="shared" si="8"/>
        <v>0</v>
      </c>
      <c r="BJ93" s="2" t="s">
        <v>14</v>
      </c>
      <c r="BK93" s="152">
        <f t="shared" si="9"/>
        <v>43000</v>
      </c>
      <c r="BL93" s="2" t="s">
        <v>145</v>
      </c>
      <c r="BM93" s="151" t="s">
        <v>1252</v>
      </c>
    </row>
    <row r="94" spans="2:65" s="16" customFormat="1" ht="84" customHeight="1">
      <c r="B94" s="139"/>
      <c r="C94" s="140" t="s">
        <v>212</v>
      </c>
      <c r="D94" s="140" t="s">
        <v>140</v>
      </c>
      <c r="E94" s="141" t="s">
        <v>1253</v>
      </c>
      <c r="F94" s="142" t="s">
        <v>1254</v>
      </c>
      <c r="G94" s="143" t="s">
        <v>307</v>
      </c>
      <c r="H94" s="144">
        <v>1</v>
      </c>
      <c r="I94" s="145">
        <v>12000</v>
      </c>
      <c r="J94" s="146">
        <f t="shared" si="0"/>
        <v>12000</v>
      </c>
      <c r="K94" s="142"/>
      <c r="L94" s="17"/>
      <c r="M94" s="147"/>
      <c r="N94" s="148" t="s">
        <v>43</v>
      </c>
      <c r="O94" s="38"/>
      <c r="P94" s="149">
        <f t="shared" si="1"/>
        <v>0</v>
      </c>
      <c r="Q94" s="149">
        <v>0</v>
      </c>
      <c r="R94" s="149">
        <f t="shared" si="2"/>
        <v>0</v>
      </c>
      <c r="S94" s="149">
        <v>0</v>
      </c>
      <c r="T94" s="150">
        <f t="shared" si="3"/>
        <v>0</v>
      </c>
      <c r="AR94" s="151" t="s">
        <v>145</v>
      </c>
      <c r="AT94" s="151" t="s">
        <v>140</v>
      </c>
      <c r="AU94" s="151" t="s">
        <v>14</v>
      </c>
      <c r="AY94" s="2" t="s">
        <v>138</v>
      </c>
      <c r="BE94" s="152">
        <f t="shared" si="4"/>
        <v>12000</v>
      </c>
      <c r="BF94" s="152">
        <f t="shared" si="5"/>
        <v>0</v>
      </c>
      <c r="BG94" s="152">
        <f t="shared" si="6"/>
        <v>0</v>
      </c>
      <c r="BH94" s="152">
        <f t="shared" si="7"/>
        <v>0</v>
      </c>
      <c r="BI94" s="152">
        <f t="shared" si="8"/>
        <v>0</v>
      </c>
      <c r="BJ94" s="2" t="s">
        <v>14</v>
      </c>
      <c r="BK94" s="152">
        <f t="shared" si="9"/>
        <v>12000</v>
      </c>
      <c r="BL94" s="2" t="s">
        <v>145</v>
      </c>
      <c r="BM94" s="151" t="s">
        <v>1255</v>
      </c>
    </row>
    <row r="95" spans="2:65" s="16" customFormat="1" ht="16.5" customHeight="1">
      <c r="B95" s="139"/>
      <c r="C95" s="140" t="s">
        <v>217</v>
      </c>
      <c r="D95" s="140" t="s">
        <v>140</v>
      </c>
      <c r="E95" s="141" t="s">
        <v>1256</v>
      </c>
      <c r="F95" s="142" t="s">
        <v>1257</v>
      </c>
      <c r="G95" s="143" t="s">
        <v>307</v>
      </c>
      <c r="H95" s="144">
        <v>1</v>
      </c>
      <c r="I95" s="145">
        <v>6000</v>
      </c>
      <c r="J95" s="146">
        <f t="shared" si="0"/>
        <v>6000</v>
      </c>
      <c r="K95" s="142"/>
      <c r="L95" s="17"/>
      <c r="M95" s="212"/>
      <c r="N95" s="213" t="s">
        <v>43</v>
      </c>
      <c r="O95" s="214"/>
      <c r="P95" s="215">
        <f t="shared" si="1"/>
        <v>0</v>
      </c>
      <c r="Q95" s="215">
        <v>0</v>
      </c>
      <c r="R95" s="215">
        <f t="shared" si="2"/>
        <v>0</v>
      </c>
      <c r="S95" s="215">
        <v>0</v>
      </c>
      <c r="T95" s="216">
        <f t="shared" si="3"/>
        <v>0</v>
      </c>
      <c r="AR95" s="151" t="s">
        <v>145</v>
      </c>
      <c r="AT95" s="151" t="s">
        <v>140</v>
      </c>
      <c r="AU95" s="151" t="s">
        <v>14</v>
      </c>
      <c r="AY95" s="2" t="s">
        <v>138</v>
      </c>
      <c r="BE95" s="152">
        <f t="shared" si="4"/>
        <v>6000</v>
      </c>
      <c r="BF95" s="152">
        <f t="shared" si="5"/>
        <v>0</v>
      </c>
      <c r="BG95" s="152">
        <f t="shared" si="6"/>
        <v>0</v>
      </c>
      <c r="BH95" s="152">
        <f t="shared" si="7"/>
        <v>0</v>
      </c>
      <c r="BI95" s="152">
        <f t="shared" si="8"/>
        <v>0</v>
      </c>
      <c r="BJ95" s="2" t="s">
        <v>14</v>
      </c>
      <c r="BK95" s="152">
        <f t="shared" si="9"/>
        <v>6000</v>
      </c>
      <c r="BL95" s="2" t="s">
        <v>145</v>
      </c>
      <c r="BM95" s="151" t="s">
        <v>1258</v>
      </c>
    </row>
    <row r="96" spans="2:65" s="16" customFormat="1" ht="6.95" customHeight="1">
      <c r="B96" s="26"/>
      <c r="C96" s="27"/>
      <c r="D96" s="27"/>
      <c r="E96" s="27"/>
      <c r="F96" s="27"/>
      <c r="G96" s="27"/>
      <c r="H96" s="27"/>
      <c r="I96" s="96"/>
      <c r="J96" s="27"/>
      <c r="K96" s="27"/>
      <c r="L96" s="17"/>
    </row>
  </sheetData>
  <autoFilter ref="C79:K95" xr:uid="{00000000-0009-0000-0000-000002000000}"/>
  <mergeCells count="9">
    <mergeCell ref="E48:H48"/>
    <mergeCell ref="E50:H50"/>
    <mergeCell ref="E70:H70"/>
    <mergeCell ref="E72:H72"/>
    <mergeCell ref="L2:V2"/>
    <mergeCell ref="E7:H7"/>
    <mergeCell ref="E9:H9"/>
    <mergeCell ref="E18:H18"/>
    <mergeCell ref="E27:H27"/>
  </mergeCells>
  <pageMargins left="0.39374999999999999" right="0.39374999999999999" top="0.39374999999999999" bottom="0.39374999999999999" header="0.51180555555555496" footer="0"/>
  <pageSetup paperSize="9" firstPageNumber="0" fitToHeight="100" orientation="portrait" horizontalDpi="300" verticalDpi="300"/>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218"/>
  <sheetViews>
    <sheetView showGridLines="0" topLeftCell="A85" zoomScale="125" zoomScaleNormal="125" workbookViewId="0"/>
  </sheetViews>
  <sheetFormatPr defaultRowHeight="11.25"/>
  <cols>
    <col min="1" max="1" width="8.33203125" style="217" customWidth="1"/>
    <col min="2" max="2" width="1.6640625" style="217" customWidth="1"/>
    <col min="3" max="4" width="5" style="217" customWidth="1"/>
    <col min="5" max="5" width="11.6640625" style="217" customWidth="1"/>
    <col min="6" max="6" width="9.1640625" style="217" customWidth="1"/>
    <col min="7" max="7" width="5" style="217" customWidth="1"/>
    <col min="8" max="8" width="77.83203125" style="217" customWidth="1"/>
    <col min="9" max="10" width="20" style="217" customWidth="1"/>
    <col min="11" max="11" width="1.6640625" style="217" customWidth="1"/>
    <col min="12" max="1025" width="8.5" customWidth="1"/>
  </cols>
  <sheetData>
    <row r="1" spans="2:11" ht="37.5" customHeight="1"/>
    <row r="2" spans="2:11" ht="7.5" customHeight="1">
      <c r="B2" s="218"/>
      <c r="C2" s="219"/>
      <c r="D2" s="219"/>
      <c r="E2" s="219"/>
      <c r="F2" s="219"/>
      <c r="G2" s="219"/>
      <c r="H2" s="219"/>
      <c r="I2" s="219"/>
      <c r="J2" s="219"/>
      <c r="K2" s="220"/>
    </row>
    <row r="3" spans="2:11" s="221" customFormat="1" ht="45" customHeight="1">
      <c r="B3" s="222"/>
      <c r="C3" s="321" t="s">
        <v>1259</v>
      </c>
      <c r="D3" s="321"/>
      <c r="E3" s="321"/>
      <c r="F3" s="321"/>
      <c r="G3" s="321"/>
      <c r="H3" s="321"/>
      <c r="I3" s="321"/>
      <c r="J3" s="321"/>
      <c r="K3" s="223"/>
    </row>
    <row r="4" spans="2:11" ht="25.5" customHeight="1">
      <c r="B4" s="224"/>
      <c r="C4" s="326" t="s">
        <v>1260</v>
      </c>
      <c r="D4" s="326"/>
      <c r="E4" s="326"/>
      <c r="F4" s="326"/>
      <c r="G4" s="326"/>
      <c r="H4" s="326"/>
      <c r="I4" s="326"/>
      <c r="J4" s="326"/>
      <c r="K4" s="225"/>
    </row>
    <row r="5" spans="2:11" ht="5.25" customHeight="1">
      <c r="B5" s="224"/>
      <c r="C5" s="226"/>
      <c r="D5" s="226"/>
      <c r="E5" s="226"/>
      <c r="F5" s="226"/>
      <c r="G5" s="226"/>
      <c r="H5" s="226"/>
      <c r="I5" s="226"/>
      <c r="J5" s="226"/>
      <c r="K5" s="225"/>
    </row>
    <row r="6" spans="2:11" ht="15" customHeight="1">
      <c r="B6" s="224"/>
      <c r="C6" s="323" t="s">
        <v>1261</v>
      </c>
      <c r="D6" s="323"/>
      <c r="E6" s="323"/>
      <c r="F6" s="323"/>
      <c r="G6" s="323"/>
      <c r="H6" s="323"/>
      <c r="I6" s="323"/>
      <c r="J6" s="323"/>
      <c r="K6" s="225"/>
    </row>
    <row r="7" spans="2:11" ht="15" customHeight="1">
      <c r="B7" s="228"/>
      <c r="C7" s="323" t="s">
        <v>1262</v>
      </c>
      <c r="D7" s="323"/>
      <c r="E7" s="323"/>
      <c r="F7" s="323"/>
      <c r="G7" s="323"/>
      <c r="H7" s="323"/>
      <c r="I7" s="323"/>
      <c r="J7" s="323"/>
      <c r="K7" s="225"/>
    </row>
    <row r="8" spans="2:11" ht="12.75" customHeight="1">
      <c r="B8" s="228"/>
      <c r="C8" s="227"/>
      <c r="D8" s="227"/>
      <c r="E8" s="227"/>
      <c r="F8" s="227"/>
      <c r="G8" s="227"/>
      <c r="H8" s="227"/>
      <c r="I8" s="227"/>
      <c r="J8" s="227"/>
      <c r="K8" s="225"/>
    </row>
    <row r="9" spans="2:11" ht="15" customHeight="1">
      <c r="B9" s="228"/>
      <c r="C9" s="328" t="s">
        <v>1263</v>
      </c>
      <c r="D9" s="328"/>
      <c r="E9" s="328"/>
      <c r="F9" s="328"/>
      <c r="G9" s="328"/>
      <c r="H9" s="328"/>
      <c r="I9" s="328"/>
      <c r="J9" s="328"/>
      <c r="K9" s="225"/>
    </row>
    <row r="10" spans="2:11" ht="15" customHeight="1">
      <c r="B10" s="228"/>
      <c r="C10" s="227"/>
      <c r="D10" s="323" t="s">
        <v>1264</v>
      </c>
      <c r="E10" s="323"/>
      <c r="F10" s="323"/>
      <c r="G10" s="323"/>
      <c r="H10" s="323"/>
      <c r="I10" s="323"/>
      <c r="J10" s="323"/>
      <c r="K10" s="225"/>
    </row>
    <row r="11" spans="2:11" ht="15" customHeight="1">
      <c r="B11" s="228"/>
      <c r="C11" s="229"/>
      <c r="D11" s="323" t="s">
        <v>1265</v>
      </c>
      <c r="E11" s="323"/>
      <c r="F11" s="323"/>
      <c r="G11" s="323"/>
      <c r="H11" s="323"/>
      <c r="I11" s="323"/>
      <c r="J11" s="323"/>
      <c r="K11" s="225"/>
    </row>
    <row r="12" spans="2:11" ht="15" customHeight="1">
      <c r="B12" s="228"/>
      <c r="C12" s="229"/>
      <c r="D12" s="227"/>
      <c r="E12" s="227"/>
      <c r="F12" s="227"/>
      <c r="G12" s="227"/>
      <c r="H12" s="227"/>
      <c r="I12" s="227"/>
      <c r="J12" s="227"/>
      <c r="K12" s="225"/>
    </row>
    <row r="13" spans="2:11" ht="15" customHeight="1">
      <c r="B13" s="228"/>
      <c r="C13" s="229"/>
      <c r="D13" s="230" t="s">
        <v>1266</v>
      </c>
      <c r="E13" s="227"/>
      <c r="F13" s="227"/>
      <c r="G13" s="227"/>
      <c r="H13" s="227"/>
      <c r="I13" s="227"/>
      <c r="J13" s="227"/>
      <c r="K13" s="225"/>
    </row>
    <row r="14" spans="2:11" ht="12.75" customHeight="1">
      <c r="B14" s="228"/>
      <c r="C14" s="229"/>
      <c r="D14" s="229"/>
      <c r="E14" s="229"/>
      <c r="F14" s="229"/>
      <c r="G14" s="229"/>
      <c r="H14" s="229"/>
      <c r="I14" s="229"/>
      <c r="J14" s="229"/>
      <c r="K14" s="225"/>
    </row>
    <row r="15" spans="2:11" ht="15" customHeight="1">
      <c r="B15" s="228"/>
      <c r="C15" s="229"/>
      <c r="D15" s="323" t="s">
        <v>1267</v>
      </c>
      <c r="E15" s="323"/>
      <c r="F15" s="323"/>
      <c r="G15" s="323"/>
      <c r="H15" s="323"/>
      <c r="I15" s="323"/>
      <c r="J15" s="323"/>
      <c r="K15" s="225"/>
    </row>
    <row r="16" spans="2:11" ht="15" customHeight="1">
      <c r="B16" s="228"/>
      <c r="C16" s="229"/>
      <c r="D16" s="323" t="s">
        <v>1268</v>
      </c>
      <c r="E16" s="323"/>
      <c r="F16" s="323"/>
      <c r="G16" s="323"/>
      <c r="H16" s="323"/>
      <c r="I16" s="323"/>
      <c r="J16" s="323"/>
      <c r="K16" s="225"/>
    </row>
    <row r="17" spans="2:11" ht="15" customHeight="1">
      <c r="B17" s="228"/>
      <c r="C17" s="229"/>
      <c r="D17" s="323" t="s">
        <v>1269</v>
      </c>
      <c r="E17" s="323"/>
      <c r="F17" s="323"/>
      <c r="G17" s="323"/>
      <c r="H17" s="323"/>
      <c r="I17" s="323"/>
      <c r="J17" s="323"/>
      <c r="K17" s="225"/>
    </row>
    <row r="18" spans="2:11" ht="15" customHeight="1">
      <c r="B18" s="228"/>
      <c r="C18" s="229"/>
      <c r="D18" s="229"/>
      <c r="E18" s="231" t="s">
        <v>77</v>
      </c>
      <c r="F18" s="323" t="s">
        <v>1270</v>
      </c>
      <c r="G18" s="323"/>
      <c r="H18" s="323"/>
      <c r="I18" s="323"/>
      <c r="J18" s="323"/>
      <c r="K18" s="225"/>
    </row>
    <row r="19" spans="2:11" ht="15" customHeight="1">
      <c r="B19" s="228"/>
      <c r="C19" s="229"/>
      <c r="D19" s="229"/>
      <c r="E19" s="231" t="s">
        <v>1271</v>
      </c>
      <c r="F19" s="323" t="s">
        <v>1272</v>
      </c>
      <c r="G19" s="323"/>
      <c r="H19" s="323"/>
      <c r="I19" s="323"/>
      <c r="J19" s="323"/>
      <c r="K19" s="225"/>
    </row>
    <row r="20" spans="2:11" ht="15" customHeight="1">
      <c r="B20" s="228"/>
      <c r="C20" s="229"/>
      <c r="D20" s="229"/>
      <c r="E20" s="231" t="s">
        <v>1273</v>
      </c>
      <c r="F20" s="323" t="s">
        <v>1274</v>
      </c>
      <c r="G20" s="323"/>
      <c r="H20" s="323"/>
      <c r="I20" s="323"/>
      <c r="J20" s="323"/>
      <c r="K20" s="225"/>
    </row>
    <row r="21" spans="2:11" ht="15" customHeight="1">
      <c r="B21" s="228"/>
      <c r="C21" s="229"/>
      <c r="D21" s="229"/>
      <c r="E21" s="231" t="s">
        <v>1275</v>
      </c>
      <c r="F21" s="323" t="s">
        <v>1276</v>
      </c>
      <c r="G21" s="323"/>
      <c r="H21" s="323"/>
      <c r="I21" s="323"/>
      <c r="J21" s="323"/>
      <c r="K21" s="225"/>
    </row>
    <row r="22" spans="2:11" ht="15" customHeight="1">
      <c r="B22" s="228"/>
      <c r="C22" s="229"/>
      <c r="D22" s="229"/>
      <c r="E22" s="231" t="s">
        <v>1277</v>
      </c>
      <c r="F22" s="323" t="s">
        <v>755</v>
      </c>
      <c r="G22" s="323"/>
      <c r="H22" s="323"/>
      <c r="I22" s="323"/>
      <c r="J22" s="323"/>
      <c r="K22" s="225"/>
    </row>
    <row r="23" spans="2:11" ht="15" customHeight="1">
      <c r="B23" s="228"/>
      <c r="C23" s="229"/>
      <c r="D23" s="229"/>
      <c r="E23" s="231" t="s">
        <v>1278</v>
      </c>
      <c r="F23" s="323" t="s">
        <v>1279</v>
      </c>
      <c r="G23" s="323"/>
      <c r="H23" s="323"/>
      <c r="I23" s="323"/>
      <c r="J23" s="323"/>
      <c r="K23" s="225"/>
    </row>
    <row r="24" spans="2:11" ht="12.75" customHeight="1">
      <c r="B24" s="228"/>
      <c r="C24" s="229"/>
      <c r="D24" s="229"/>
      <c r="E24" s="229"/>
      <c r="F24" s="229"/>
      <c r="G24" s="229"/>
      <c r="H24" s="229"/>
      <c r="I24" s="229"/>
      <c r="J24" s="229"/>
      <c r="K24" s="225"/>
    </row>
    <row r="25" spans="2:11" ht="15" customHeight="1">
      <c r="B25" s="228"/>
      <c r="C25" s="328" t="s">
        <v>1280</v>
      </c>
      <c r="D25" s="328"/>
      <c r="E25" s="328"/>
      <c r="F25" s="328"/>
      <c r="G25" s="328"/>
      <c r="H25" s="328"/>
      <c r="I25" s="328"/>
      <c r="J25" s="328"/>
      <c r="K25" s="225"/>
    </row>
    <row r="26" spans="2:11" ht="15" customHeight="1">
      <c r="B26" s="228"/>
      <c r="C26" s="323" t="s">
        <v>1281</v>
      </c>
      <c r="D26" s="323"/>
      <c r="E26" s="323"/>
      <c r="F26" s="323"/>
      <c r="G26" s="323"/>
      <c r="H26" s="323"/>
      <c r="I26" s="323"/>
      <c r="J26" s="323"/>
      <c r="K26" s="225"/>
    </row>
    <row r="27" spans="2:11" ht="15" customHeight="1">
      <c r="B27" s="228"/>
      <c r="C27" s="227"/>
      <c r="D27" s="327" t="s">
        <v>1282</v>
      </c>
      <c r="E27" s="327"/>
      <c r="F27" s="327"/>
      <c r="G27" s="327"/>
      <c r="H27" s="327"/>
      <c r="I27" s="327"/>
      <c r="J27" s="327"/>
      <c r="K27" s="225"/>
    </row>
    <row r="28" spans="2:11" ht="15" customHeight="1">
      <c r="B28" s="228"/>
      <c r="C28" s="229"/>
      <c r="D28" s="323" t="s">
        <v>1283</v>
      </c>
      <c r="E28" s="323"/>
      <c r="F28" s="323"/>
      <c r="G28" s="323"/>
      <c r="H28" s="323"/>
      <c r="I28" s="323"/>
      <c r="J28" s="323"/>
      <c r="K28" s="225"/>
    </row>
    <row r="29" spans="2:11" ht="12.75" customHeight="1">
      <c r="B29" s="228"/>
      <c r="C29" s="229"/>
      <c r="D29" s="229"/>
      <c r="E29" s="229"/>
      <c r="F29" s="229"/>
      <c r="G29" s="229"/>
      <c r="H29" s="229"/>
      <c r="I29" s="229"/>
      <c r="J29" s="229"/>
      <c r="K29" s="225"/>
    </row>
    <row r="30" spans="2:11" ht="15" customHeight="1">
      <c r="B30" s="228"/>
      <c r="C30" s="229"/>
      <c r="D30" s="327" t="s">
        <v>1284</v>
      </c>
      <c r="E30" s="327"/>
      <c r="F30" s="327"/>
      <c r="G30" s="327"/>
      <c r="H30" s="327"/>
      <c r="I30" s="327"/>
      <c r="J30" s="327"/>
      <c r="K30" s="225"/>
    </row>
    <row r="31" spans="2:11" ht="15" customHeight="1">
      <c r="B31" s="228"/>
      <c r="C31" s="229"/>
      <c r="D31" s="323" t="s">
        <v>1285</v>
      </c>
      <c r="E31" s="323"/>
      <c r="F31" s="323"/>
      <c r="G31" s="323"/>
      <c r="H31" s="323"/>
      <c r="I31" s="323"/>
      <c r="J31" s="323"/>
      <c r="K31" s="225"/>
    </row>
    <row r="32" spans="2:11" ht="12.75" customHeight="1">
      <c r="B32" s="228"/>
      <c r="C32" s="229"/>
      <c r="D32" s="229"/>
      <c r="E32" s="229"/>
      <c r="F32" s="229"/>
      <c r="G32" s="229"/>
      <c r="H32" s="229"/>
      <c r="I32" s="229"/>
      <c r="J32" s="229"/>
      <c r="K32" s="225"/>
    </row>
    <row r="33" spans="2:11" ht="15" customHeight="1">
      <c r="B33" s="228"/>
      <c r="C33" s="229"/>
      <c r="D33" s="327" t="s">
        <v>1286</v>
      </c>
      <c r="E33" s="327"/>
      <c r="F33" s="327"/>
      <c r="G33" s="327"/>
      <c r="H33" s="327"/>
      <c r="I33" s="327"/>
      <c r="J33" s="327"/>
      <c r="K33" s="225"/>
    </row>
    <row r="34" spans="2:11" ht="15" customHeight="1">
      <c r="B34" s="228"/>
      <c r="C34" s="229"/>
      <c r="D34" s="323" t="s">
        <v>1287</v>
      </c>
      <c r="E34" s="323"/>
      <c r="F34" s="323"/>
      <c r="G34" s="323"/>
      <c r="H34" s="323"/>
      <c r="I34" s="323"/>
      <c r="J34" s="323"/>
      <c r="K34" s="225"/>
    </row>
    <row r="35" spans="2:11" ht="15" customHeight="1">
      <c r="B35" s="228"/>
      <c r="C35" s="229"/>
      <c r="D35" s="323" t="s">
        <v>1288</v>
      </c>
      <c r="E35" s="323"/>
      <c r="F35" s="323"/>
      <c r="G35" s="323"/>
      <c r="H35" s="323"/>
      <c r="I35" s="323"/>
      <c r="J35" s="323"/>
      <c r="K35" s="225"/>
    </row>
    <row r="36" spans="2:11" ht="15" customHeight="1">
      <c r="B36" s="228"/>
      <c r="C36" s="229"/>
      <c r="D36" s="227"/>
      <c r="E36" s="230" t="s">
        <v>124</v>
      </c>
      <c r="F36" s="227"/>
      <c r="G36" s="323" t="s">
        <v>1289</v>
      </c>
      <c r="H36" s="323"/>
      <c r="I36" s="323"/>
      <c r="J36" s="323"/>
      <c r="K36" s="225"/>
    </row>
    <row r="37" spans="2:11" ht="30.75" customHeight="1">
      <c r="B37" s="228"/>
      <c r="C37" s="229"/>
      <c r="D37" s="227"/>
      <c r="E37" s="230" t="s">
        <v>1290</v>
      </c>
      <c r="F37" s="227"/>
      <c r="G37" s="323" t="s">
        <v>1291</v>
      </c>
      <c r="H37" s="323"/>
      <c r="I37" s="323"/>
      <c r="J37" s="323"/>
      <c r="K37" s="225"/>
    </row>
    <row r="38" spans="2:11" ht="15" customHeight="1">
      <c r="B38" s="228"/>
      <c r="C38" s="229"/>
      <c r="D38" s="227"/>
      <c r="E38" s="230" t="s">
        <v>53</v>
      </c>
      <c r="F38" s="227"/>
      <c r="G38" s="323" t="s">
        <v>1292</v>
      </c>
      <c r="H38" s="323"/>
      <c r="I38" s="323"/>
      <c r="J38" s="323"/>
      <c r="K38" s="225"/>
    </row>
    <row r="39" spans="2:11" ht="15" customHeight="1">
      <c r="B39" s="228"/>
      <c r="C39" s="229"/>
      <c r="D39" s="227"/>
      <c r="E39" s="230" t="s">
        <v>54</v>
      </c>
      <c r="F39" s="227"/>
      <c r="G39" s="323" t="s">
        <v>1293</v>
      </c>
      <c r="H39" s="323"/>
      <c r="I39" s="323"/>
      <c r="J39" s="323"/>
      <c r="K39" s="225"/>
    </row>
    <row r="40" spans="2:11" ht="15" customHeight="1">
      <c r="B40" s="228"/>
      <c r="C40" s="229"/>
      <c r="D40" s="227"/>
      <c r="E40" s="230" t="s">
        <v>125</v>
      </c>
      <c r="F40" s="227"/>
      <c r="G40" s="323" t="s">
        <v>1294</v>
      </c>
      <c r="H40" s="323"/>
      <c r="I40" s="323"/>
      <c r="J40" s="323"/>
      <c r="K40" s="225"/>
    </row>
    <row r="41" spans="2:11" ht="15" customHeight="1">
      <c r="B41" s="228"/>
      <c r="C41" s="229"/>
      <c r="D41" s="227"/>
      <c r="E41" s="230" t="s">
        <v>126</v>
      </c>
      <c r="F41" s="227"/>
      <c r="G41" s="323" t="s">
        <v>1295</v>
      </c>
      <c r="H41" s="323"/>
      <c r="I41" s="323"/>
      <c r="J41" s="323"/>
      <c r="K41" s="225"/>
    </row>
    <row r="42" spans="2:11" ht="15" customHeight="1">
      <c r="B42" s="228"/>
      <c r="C42" s="229"/>
      <c r="D42" s="227"/>
      <c r="E42" s="230" t="s">
        <v>1296</v>
      </c>
      <c r="F42" s="227"/>
      <c r="G42" s="323" t="s">
        <v>1297</v>
      </c>
      <c r="H42" s="323"/>
      <c r="I42" s="323"/>
      <c r="J42" s="323"/>
      <c r="K42" s="225"/>
    </row>
    <row r="43" spans="2:11" ht="15" customHeight="1">
      <c r="B43" s="228"/>
      <c r="C43" s="229"/>
      <c r="D43" s="227"/>
      <c r="E43" s="230"/>
      <c r="F43" s="227"/>
      <c r="G43" s="323" t="s">
        <v>1298</v>
      </c>
      <c r="H43" s="323"/>
      <c r="I43" s="323"/>
      <c r="J43" s="323"/>
      <c r="K43" s="225"/>
    </row>
    <row r="44" spans="2:11" ht="15" customHeight="1">
      <c r="B44" s="228"/>
      <c r="C44" s="229"/>
      <c r="D44" s="227"/>
      <c r="E44" s="230" t="s">
        <v>1299</v>
      </c>
      <c r="F44" s="227"/>
      <c r="G44" s="323" t="s">
        <v>1300</v>
      </c>
      <c r="H44" s="323"/>
      <c r="I44" s="323"/>
      <c r="J44" s="323"/>
      <c r="K44" s="225"/>
    </row>
    <row r="45" spans="2:11" ht="15" customHeight="1">
      <c r="B45" s="228"/>
      <c r="C45" s="229"/>
      <c r="D45" s="227"/>
      <c r="E45" s="230" t="s">
        <v>128</v>
      </c>
      <c r="F45" s="227"/>
      <c r="G45" s="323" t="s">
        <v>1301</v>
      </c>
      <c r="H45" s="323"/>
      <c r="I45" s="323"/>
      <c r="J45" s="323"/>
      <c r="K45" s="225"/>
    </row>
    <row r="46" spans="2:11" ht="12.75" customHeight="1">
      <c r="B46" s="228"/>
      <c r="C46" s="229"/>
      <c r="D46" s="227"/>
      <c r="E46" s="227"/>
      <c r="F46" s="227"/>
      <c r="G46" s="227"/>
      <c r="H46" s="227"/>
      <c r="I46" s="227"/>
      <c r="J46" s="227"/>
      <c r="K46" s="225"/>
    </row>
    <row r="47" spans="2:11" ht="15" customHeight="1">
      <c r="B47" s="228"/>
      <c r="C47" s="229"/>
      <c r="D47" s="323" t="s">
        <v>1302</v>
      </c>
      <c r="E47" s="323"/>
      <c r="F47" s="323"/>
      <c r="G47" s="323"/>
      <c r="H47" s="323"/>
      <c r="I47" s="323"/>
      <c r="J47" s="323"/>
      <c r="K47" s="225"/>
    </row>
    <row r="48" spans="2:11" ht="15" customHeight="1">
      <c r="B48" s="228"/>
      <c r="C48" s="229"/>
      <c r="D48" s="229"/>
      <c r="E48" s="323" t="s">
        <v>1303</v>
      </c>
      <c r="F48" s="323"/>
      <c r="G48" s="323"/>
      <c r="H48" s="323"/>
      <c r="I48" s="323"/>
      <c r="J48" s="323"/>
      <c r="K48" s="225"/>
    </row>
    <row r="49" spans="2:11" ht="15" customHeight="1">
      <c r="B49" s="228"/>
      <c r="C49" s="229"/>
      <c r="D49" s="229"/>
      <c r="E49" s="323" t="s">
        <v>1304</v>
      </c>
      <c r="F49" s="323"/>
      <c r="G49" s="323"/>
      <c r="H49" s="323"/>
      <c r="I49" s="323"/>
      <c r="J49" s="323"/>
      <c r="K49" s="225"/>
    </row>
    <row r="50" spans="2:11" ht="15" customHeight="1">
      <c r="B50" s="228"/>
      <c r="C50" s="229"/>
      <c r="D50" s="229"/>
      <c r="E50" s="323" t="s">
        <v>1305</v>
      </c>
      <c r="F50" s="323"/>
      <c r="G50" s="323"/>
      <c r="H50" s="323"/>
      <c r="I50" s="323"/>
      <c r="J50" s="323"/>
      <c r="K50" s="225"/>
    </row>
    <row r="51" spans="2:11" ht="15" customHeight="1">
      <c r="B51" s="228"/>
      <c r="C51" s="229"/>
      <c r="D51" s="323" t="s">
        <v>1306</v>
      </c>
      <c r="E51" s="323"/>
      <c r="F51" s="323"/>
      <c r="G51" s="323"/>
      <c r="H51" s="323"/>
      <c r="I51" s="323"/>
      <c r="J51" s="323"/>
      <c r="K51" s="225"/>
    </row>
    <row r="52" spans="2:11" ht="25.5" customHeight="1">
      <c r="B52" s="224"/>
      <c r="C52" s="326" t="s">
        <v>1307</v>
      </c>
      <c r="D52" s="326"/>
      <c r="E52" s="326"/>
      <c r="F52" s="326"/>
      <c r="G52" s="326"/>
      <c r="H52" s="326"/>
      <c r="I52" s="326"/>
      <c r="J52" s="326"/>
      <c r="K52" s="225"/>
    </row>
    <row r="53" spans="2:11" ht="5.25" customHeight="1">
      <c r="B53" s="224"/>
      <c r="C53" s="226"/>
      <c r="D53" s="226"/>
      <c r="E53" s="226"/>
      <c r="F53" s="226"/>
      <c r="G53" s="226"/>
      <c r="H53" s="226"/>
      <c r="I53" s="226"/>
      <c r="J53" s="226"/>
      <c r="K53" s="225"/>
    </row>
    <row r="54" spans="2:11" ht="15" customHeight="1">
      <c r="B54" s="224"/>
      <c r="C54" s="323" t="s">
        <v>1308</v>
      </c>
      <c r="D54" s="323"/>
      <c r="E54" s="323"/>
      <c r="F54" s="323"/>
      <c r="G54" s="323"/>
      <c r="H54" s="323"/>
      <c r="I54" s="323"/>
      <c r="J54" s="323"/>
      <c r="K54" s="225"/>
    </row>
    <row r="55" spans="2:11" ht="15" customHeight="1">
      <c r="B55" s="224"/>
      <c r="C55" s="323" t="s">
        <v>1309</v>
      </c>
      <c r="D55" s="323"/>
      <c r="E55" s="323"/>
      <c r="F55" s="323"/>
      <c r="G55" s="323"/>
      <c r="H55" s="323"/>
      <c r="I55" s="323"/>
      <c r="J55" s="323"/>
      <c r="K55" s="225"/>
    </row>
    <row r="56" spans="2:11" ht="12.75" customHeight="1">
      <c r="B56" s="224"/>
      <c r="C56" s="227"/>
      <c r="D56" s="227"/>
      <c r="E56" s="227"/>
      <c r="F56" s="227"/>
      <c r="G56" s="227"/>
      <c r="H56" s="227"/>
      <c r="I56" s="227"/>
      <c r="J56" s="227"/>
      <c r="K56" s="225"/>
    </row>
    <row r="57" spans="2:11" ht="15" customHeight="1">
      <c r="B57" s="224"/>
      <c r="C57" s="323" t="s">
        <v>1310</v>
      </c>
      <c r="D57" s="323"/>
      <c r="E57" s="323"/>
      <c r="F57" s="323"/>
      <c r="G57" s="323"/>
      <c r="H57" s="323"/>
      <c r="I57" s="323"/>
      <c r="J57" s="323"/>
      <c r="K57" s="225"/>
    </row>
    <row r="58" spans="2:11" ht="15" customHeight="1">
      <c r="B58" s="224"/>
      <c r="C58" s="229"/>
      <c r="D58" s="323" t="s">
        <v>1311</v>
      </c>
      <c r="E58" s="323"/>
      <c r="F58" s="323"/>
      <c r="G58" s="323"/>
      <c r="H58" s="323"/>
      <c r="I58" s="323"/>
      <c r="J58" s="323"/>
      <c r="K58" s="225"/>
    </row>
    <row r="59" spans="2:11" ht="15" customHeight="1">
      <c r="B59" s="224"/>
      <c r="C59" s="229"/>
      <c r="D59" s="323" t="s">
        <v>1312</v>
      </c>
      <c r="E59" s="323"/>
      <c r="F59" s="323"/>
      <c r="G59" s="323"/>
      <c r="H59" s="323"/>
      <c r="I59" s="323"/>
      <c r="J59" s="323"/>
      <c r="K59" s="225"/>
    </row>
    <row r="60" spans="2:11" ht="15" customHeight="1">
      <c r="B60" s="224"/>
      <c r="C60" s="229"/>
      <c r="D60" s="323" t="s">
        <v>1313</v>
      </c>
      <c r="E60" s="323"/>
      <c r="F60" s="323"/>
      <c r="G60" s="323"/>
      <c r="H60" s="323"/>
      <c r="I60" s="323"/>
      <c r="J60" s="323"/>
      <c r="K60" s="225"/>
    </row>
    <row r="61" spans="2:11" ht="15" customHeight="1">
      <c r="B61" s="224"/>
      <c r="C61" s="229"/>
      <c r="D61" s="323" t="s">
        <v>1314</v>
      </c>
      <c r="E61" s="323"/>
      <c r="F61" s="323"/>
      <c r="G61" s="323"/>
      <c r="H61" s="323"/>
      <c r="I61" s="323"/>
      <c r="J61" s="323"/>
      <c r="K61" s="225"/>
    </row>
    <row r="62" spans="2:11" ht="15" customHeight="1">
      <c r="B62" s="224"/>
      <c r="C62" s="229"/>
      <c r="D62" s="325" t="s">
        <v>1315</v>
      </c>
      <c r="E62" s="325"/>
      <c r="F62" s="325"/>
      <c r="G62" s="325"/>
      <c r="H62" s="325"/>
      <c r="I62" s="325"/>
      <c r="J62" s="325"/>
      <c r="K62" s="225"/>
    </row>
    <row r="63" spans="2:11" ht="15" customHeight="1">
      <c r="B63" s="224"/>
      <c r="C63" s="229"/>
      <c r="D63" s="323" t="s">
        <v>1316</v>
      </c>
      <c r="E63" s="323"/>
      <c r="F63" s="323"/>
      <c r="G63" s="323"/>
      <c r="H63" s="323"/>
      <c r="I63" s="323"/>
      <c r="J63" s="323"/>
      <c r="K63" s="225"/>
    </row>
    <row r="64" spans="2:11" ht="12.75" customHeight="1">
      <c r="B64" s="224"/>
      <c r="C64" s="229"/>
      <c r="D64" s="229"/>
      <c r="E64" s="232"/>
      <c r="F64" s="229"/>
      <c r="G64" s="229"/>
      <c r="H64" s="229"/>
      <c r="I64" s="229"/>
      <c r="J64" s="229"/>
      <c r="K64" s="225"/>
    </row>
    <row r="65" spans="2:11" ht="15" customHeight="1">
      <c r="B65" s="224"/>
      <c r="C65" s="229"/>
      <c r="D65" s="323" t="s">
        <v>1317</v>
      </c>
      <c r="E65" s="323"/>
      <c r="F65" s="323"/>
      <c r="G65" s="323"/>
      <c r="H65" s="323"/>
      <c r="I65" s="323"/>
      <c r="J65" s="323"/>
      <c r="K65" s="225"/>
    </row>
    <row r="66" spans="2:11" ht="15" customHeight="1">
      <c r="B66" s="224"/>
      <c r="C66" s="229"/>
      <c r="D66" s="325" t="s">
        <v>1318</v>
      </c>
      <c r="E66" s="325"/>
      <c r="F66" s="325"/>
      <c r="G66" s="325"/>
      <c r="H66" s="325"/>
      <c r="I66" s="325"/>
      <c r="J66" s="325"/>
      <c r="K66" s="225"/>
    </row>
    <row r="67" spans="2:11" ht="15" customHeight="1">
      <c r="B67" s="224"/>
      <c r="C67" s="229"/>
      <c r="D67" s="323" t="s">
        <v>1319</v>
      </c>
      <c r="E67" s="323"/>
      <c r="F67" s="323"/>
      <c r="G67" s="323"/>
      <c r="H67" s="323"/>
      <c r="I67" s="323"/>
      <c r="J67" s="323"/>
      <c r="K67" s="225"/>
    </row>
    <row r="68" spans="2:11" ht="15" customHeight="1">
      <c r="B68" s="224"/>
      <c r="C68" s="229"/>
      <c r="D68" s="323" t="s">
        <v>1320</v>
      </c>
      <c r="E68" s="323"/>
      <c r="F68" s="323"/>
      <c r="G68" s="323"/>
      <c r="H68" s="323"/>
      <c r="I68" s="323"/>
      <c r="J68" s="323"/>
      <c r="K68" s="225"/>
    </row>
    <row r="69" spans="2:11" ht="15" customHeight="1">
      <c r="B69" s="224"/>
      <c r="C69" s="229"/>
      <c r="D69" s="323" t="s">
        <v>1321</v>
      </c>
      <c r="E69" s="323"/>
      <c r="F69" s="323"/>
      <c r="G69" s="323"/>
      <c r="H69" s="323"/>
      <c r="I69" s="323"/>
      <c r="J69" s="323"/>
      <c r="K69" s="225"/>
    </row>
    <row r="70" spans="2:11" ht="15" customHeight="1">
      <c r="B70" s="224"/>
      <c r="C70" s="229"/>
      <c r="D70" s="323" t="s">
        <v>1322</v>
      </c>
      <c r="E70" s="323"/>
      <c r="F70" s="323"/>
      <c r="G70" s="323"/>
      <c r="H70" s="323"/>
      <c r="I70" s="323"/>
      <c r="J70" s="323"/>
      <c r="K70" s="225"/>
    </row>
    <row r="71" spans="2:11" ht="12.75" customHeight="1">
      <c r="B71" s="233"/>
      <c r="C71" s="234"/>
      <c r="D71" s="234"/>
      <c r="E71" s="234"/>
      <c r="F71" s="234"/>
      <c r="G71" s="234"/>
      <c r="H71" s="234"/>
      <c r="I71" s="234"/>
      <c r="J71" s="234"/>
      <c r="K71" s="235"/>
    </row>
    <row r="72" spans="2:11" ht="18.75" customHeight="1">
      <c r="B72" s="236"/>
      <c r="C72" s="236"/>
      <c r="D72" s="236"/>
      <c r="E72" s="236"/>
      <c r="F72" s="236"/>
      <c r="G72" s="236"/>
      <c r="H72" s="236"/>
      <c r="I72" s="236"/>
      <c r="J72" s="236"/>
      <c r="K72" s="237"/>
    </row>
    <row r="73" spans="2:11" ht="18.75" customHeight="1">
      <c r="B73" s="237"/>
      <c r="C73" s="237"/>
      <c r="D73" s="237"/>
      <c r="E73" s="237"/>
      <c r="F73" s="237"/>
      <c r="G73" s="237"/>
      <c r="H73" s="237"/>
      <c r="I73" s="237"/>
      <c r="J73" s="237"/>
      <c r="K73" s="237"/>
    </row>
    <row r="74" spans="2:11" ht="7.5" customHeight="1">
      <c r="B74" s="238"/>
      <c r="C74" s="239"/>
      <c r="D74" s="239"/>
      <c r="E74" s="239"/>
      <c r="F74" s="239"/>
      <c r="G74" s="239"/>
      <c r="H74" s="239"/>
      <c r="I74" s="239"/>
      <c r="J74" s="239"/>
      <c r="K74" s="240"/>
    </row>
    <row r="75" spans="2:11" ht="45" customHeight="1">
      <c r="B75" s="241"/>
      <c r="C75" s="324" t="s">
        <v>1323</v>
      </c>
      <c r="D75" s="324"/>
      <c r="E75" s="324"/>
      <c r="F75" s="324"/>
      <c r="G75" s="324"/>
      <c r="H75" s="324"/>
      <c r="I75" s="324"/>
      <c r="J75" s="324"/>
      <c r="K75" s="242"/>
    </row>
    <row r="76" spans="2:11" ht="17.25" customHeight="1">
      <c r="B76" s="241"/>
      <c r="C76" s="243" t="s">
        <v>1324</v>
      </c>
      <c r="D76" s="243"/>
      <c r="E76" s="243"/>
      <c r="F76" s="243" t="s">
        <v>1325</v>
      </c>
      <c r="G76" s="244"/>
      <c r="H76" s="243" t="s">
        <v>54</v>
      </c>
      <c r="I76" s="243" t="s">
        <v>57</v>
      </c>
      <c r="J76" s="243" t="s">
        <v>1326</v>
      </c>
      <c r="K76" s="242"/>
    </row>
    <row r="77" spans="2:11" ht="17.25" customHeight="1">
      <c r="B77" s="241"/>
      <c r="C77" s="245" t="s">
        <v>1327</v>
      </c>
      <c r="D77" s="245"/>
      <c r="E77" s="245"/>
      <c r="F77" s="246" t="s">
        <v>1328</v>
      </c>
      <c r="G77" s="247"/>
      <c r="H77" s="245"/>
      <c r="I77" s="245"/>
      <c r="J77" s="245" t="s">
        <v>1329</v>
      </c>
      <c r="K77" s="242"/>
    </row>
    <row r="78" spans="2:11" ht="5.25" customHeight="1">
      <c r="B78" s="241"/>
      <c r="C78" s="248"/>
      <c r="D78" s="248"/>
      <c r="E78" s="248"/>
      <c r="F78" s="248"/>
      <c r="G78" s="249"/>
      <c r="H78" s="248"/>
      <c r="I78" s="248"/>
      <c r="J78" s="248"/>
      <c r="K78" s="242"/>
    </row>
    <row r="79" spans="2:11" ht="15" customHeight="1">
      <c r="B79" s="241"/>
      <c r="C79" s="230" t="s">
        <v>53</v>
      </c>
      <c r="D79" s="248"/>
      <c r="E79" s="248"/>
      <c r="F79" s="250" t="s">
        <v>1330</v>
      </c>
      <c r="G79" s="249"/>
      <c r="H79" s="230" t="s">
        <v>1331</v>
      </c>
      <c r="I79" s="230" t="s">
        <v>1332</v>
      </c>
      <c r="J79" s="230">
        <v>20</v>
      </c>
      <c r="K79" s="242"/>
    </row>
    <row r="80" spans="2:11" ht="15" customHeight="1">
      <c r="B80" s="241"/>
      <c r="C80" s="230" t="s">
        <v>1333</v>
      </c>
      <c r="D80" s="230"/>
      <c r="E80" s="230"/>
      <c r="F80" s="250" t="s">
        <v>1330</v>
      </c>
      <c r="G80" s="249"/>
      <c r="H80" s="230" t="s">
        <v>1334</v>
      </c>
      <c r="I80" s="230" t="s">
        <v>1332</v>
      </c>
      <c r="J80" s="230">
        <v>120</v>
      </c>
      <c r="K80" s="242"/>
    </row>
    <row r="81" spans="2:11" ht="15" customHeight="1">
      <c r="B81" s="251"/>
      <c r="C81" s="230" t="s">
        <v>1335</v>
      </c>
      <c r="D81" s="230"/>
      <c r="E81" s="230"/>
      <c r="F81" s="250" t="s">
        <v>1336</v>
      </c>
      <c r="G81" s="249"/>
      <c r="H81" s="230" t="s">
        <v>1337</v>
      </c>
      <c r="I81" s="230" t="s">
        <v>1332</v>
      </c>
      <c r="J81" s="230">
        <v>50</v>
      </c>
      <c r="K81" s="242"/>
    </row>
    <row r="82" spans="2:11" ht="15" customHeight="1">
      <c r="B82" s="251"/>
      <c r="C82" s="230" t="s">
        <v>1338</v>
      </c>
      <c r="D82" s="230"/>
      <c r="E82" s="230"/>
      <c r="F82" s="250" t="s">
        <v>1330</v>
      </c>
      <c r="G82" s="249"/>
      <c r="H82" s="230" t="s">
        <v>1339</v>
      </c>
      <c r="I82" s="230" t="s">
        <v>1340</v>
      </c>
      <c r="J82" s="230"/>
      <c r="K82" s="242"/>
    </row>
    <row r="83" spans="2:11" ht="15" customHeight="1">
      <c r="B83" s="251"/>
      <c r="C83" s="230" t="s">
        <v>1341</v>
      </c>
      <c r="D83" s="230"/>
      <c r="E83" s="230"/>
      <c r="F83" s="250" t="s">
        <v>1336</v>
      </c>
      <c r="G83" s="230"/>
      <c r="H83" s="230" t="s">
        <v>1342</v>
      </c>
      <c r="I83" s="230" t="s">
        <v>1332</v>
      </c>
      <c r="J83" s="230">
        <v>15</v>
      </c>
      <c r="K83" s="242"/>
    </row>
    <row r="84" spans="2:11" ht="15" customHeight="1">
      <c r="B84" s="251"/>
      <c r="C84" s="230" t="s">
        <v>1343</v>
      </c>
      <c r="D84" s="230"/>
      <c r="E84" s="230"/>
      <c r="F84" s="250" t="s">
        <v>1336</v>
      </c>
      <c r="G84" s="230"/>
      <c r="H84" s="230" t="s">
        <v>1344</v>
      </c>
      <c r="I84" s="230" t="s">
        <v>1332</v>
      </c>
      <c r="J84" s="230">
        <v>15</v>
      </c>
      <c r="K84" s="242"/>
    </row>
    <row r="85" spans="2:11" ht="15" customHeight="1">
      <c r="B85" s="251"/>
      <c r="C85" s="230" t="s">
        <v>1345</v>
      </c>
      <c r="D85" s="230"/>
      <c r="E85" s="230"/>
      <c r="F85" s="250" t="s">
        <v>1336</v>
      </c>
      <c r="G85" s="230"/>
      <c r="H85" s="230" t="s">
        <v>1346</v>
      </c>
      <c r="I85" s="230" t="s">
        <v>1332</v>
      </c>
      <c r="J85" s="230">
        <v>20</v>
      </c>
      <c r="K85" s="242"/>
    </row>
    <row r="86" spans="2:11" ht="15" customHeight="1">
      <c r="B86" s="251"/>
      <c r="C86" s="230" t="s">
        <v>1347</v>
      </c>
      <c r="D86" s="230"/>
      <c r="E86" s="230"/>
      <c r="F86" s="250" t="s">
        <v>1336</v>
      </c>
      <c r="G86" s="230"/>
      <c r="H86" s="230" t="s">
        <v>1348</v>
      </c>
      <c r="I86" s="230" t="s">
        <v>1332</v>
      </c>
      <c r="J86" s="230">
        <v>20</v>
      </c>
      <c r="K86" s="242"/>
    </row>
    <row r="87" spans="2:11" ht="15" customHeight="1">
      <c r="B87" s="251"/>
      <c r="C87" s="230" t="s">
        <v>1349</v>
      </c>
      <c r="D87" s="230"/>
      <c r="E87" s="230"/>
      <c r="F87" s="250" t="s">
        <v>1336</v>
      </c>
      <c r="G87" s="249"/>
      <c r="H87" s="230" t="s">
        <v>1350</v>
      </c>
      <c r="I87" s="230" t="s">
        <v>1332</v>
      </c>
      <c r="J87" s="230">
        <v>50</v>
      </c>
      <c r="K87" s="242"/>
    </row>
    <row r="88" spans="2:11" ht="15" customHeight="1">
      <c r="B88" s="251"/>
      <c r="C88" s="230" t="s">
        <v>1351</v>
      </c>
      <c r="D88" s="230"/>
      <c r="E88" s="230"/>
      <c r="F88" s="250" t="s">
        <v>1336</v>
      </c>
      <c r="G88" s="249"/>
      <c r="H88" s="230" t="s">
        <v>1352</v>
      </c>
      <c r="I88" s="230" t="s">
        <v>1332</v>
      </c>
      <c r="J88" s="230">
        <v>20</v>
      </c>
      <c r="K88" s="242"/>
    </row>
    <row r="89" spans="2:11" ht="15" customHeight="1">
      <c r="B89" s="251"/>
      <c r="C89" s="230" t="s">
        <v>1353</v>
      </c>
      <c r="D89" s="230"/>
      <c r="E89" s="230"/>
      <c r="F89" s="250" t="s">
        <v>1336</v>
      </c>
      <c r="G89" s="249"/>
      <c r="H89" s="230" t="s">
        <v>1354</v>
      </c>
      <c r="I89" s="230" t="s">
        <v>1332</v>
      </c>
      <c r="J89" s="230">
        <v>20</v>
      </c>
      <c r="K89" s="242"/>
    </row>
    <row r="90" spans="2:11" ht="15" customHeight="1">
      <c r="B90" s="251"/>
      <c r="C90" s="230" t="s">
        <v>1355</v>
      </c>
      <c r="D90" s="230"/>
      <c r="E90" s="230"/>
      <c r="F90" s="250" t="s">
        <v>1336</v>
      </c>
      <c r="G90" s="249"/>
      <c r="H90" s="230" t="s">
        <v>1356</v>
      </c>
      <c r="I90" s="230" t="s">
        <v>1332</v>
      </c>
      <c r="J90" s="230">
        <v>50</v>
      </c>
      <c r="K90" s="242"/>
    </row>
    <row r="91" spans="2:11" ht="15" customHeight="1">
      <c r="B91" s="251"/>
      <c r="C91" s="230" t="s">
        <v>1357</v>
      </c>
      <c r="D91" s="230"/>
      <c r="E91" s="230"/>
      <c r="F91" s="250" t="s">
        <v>1336</v>
      </c>
      <c r="G91" s="249"/>
      <c r="H91" s="230" t="s">
        <v>1357</v>
      </c>
      <c r="I91" s="230" t="s">
        <v>1332</v>
      </c>
      <c r="J91" s="230">
        <v>50</v>
      </c>
      <c r="K91" s="242"/>
    </row>
    <row r="92" spans="2:11" ht="15" customHeight="1">
      <c r="B92" s="251"/>
      <c r="C92" s="230" t="s">
        <v>1358</v>
      </c>
      <c r="D92" s="230"/>
      <c r="E92" s="230"/>
      <c r="F92" s="250" t="s">
        <v>1336</v>
      </c>
      <c r="G92" s="249"/>
      <c r="H92" s="230" t="s">
        <v>1359</v>
      </c>
      <c r="I92" s="230" t="s">
        <v>1332</v>
      </c>
      <c r="J92" s="230">
        <v>255</v>
      </c>
      <c r="K92" s="242"/>
    </row>
    <row r="93" spans="2:11" ht="15" customHeight="1">
      <c r="B93" s="251"/>
      <c r="C93" s="230" t="s">
        <v>1360</v>
      </c>
      <c r="D93" s="230"/>
      <c r="E93" s="230"/>
      <c r="F93" s="250" t="s">
        <v>1330</v>
      </c>
      <c r="G93" s="249"/>
      <c r="H93" s="230" t="s">
        <v>1361</v>
      </c>
      <c r="I93" s="230" t="s">
        <v>1362</v>
      </c>
      <c r="J93" s="230"/>
      <c r="K93" s="242"/>
    </row>
    <row r="94" spans="2:11" ht="15" customHeight="1">
      <c r="B94" s="251"/>
      <c r="C94" s="230" t="s">
        <v>1363</v>
      </c>
      <c r="D94" s="230"/>
      <c r="E94" s="230"/>
      <c r="F94" s="250" t="s">
        <v>1330</v>
      </c>
      <c r="G94" s="249"/>
      <c r="H94" s="230" t="s">
        <v>1364</v>
      </c>
      <c r="I94" s="230" t="s">
        <v>1365</v>
      </c>
      <c r="J94" s="230"/>
      <c r="K94" s="242"/>
    </row>
    <row r="95" spans="2:11" ht="15" customHeight="1">
      <c r="B95" s="251"/>
      <c r="C95" s="230" t="s">
        <v>1366</v>
      </c>
      <c r="D95" s="230"/>
      <c r="E95" s="230"/>
      <c r="F95" s="250" t="s">
        <v>1330</v>
      </c>
      <c r="G95" s="249"/>
      <c r="H95" s="230" t="s">
        <v>1366</v>
      </c>
      <c r="I95" s="230" t="s">
        <v>1365</v>
      </c>
      <c r="J95" s="230"/>
      <c r="K95" s="242"/>
    </row>
    <row r="96" spans="2:11" ht="15" customHeight="1">
      <c r="B96" s="251"/>
      <c r="C96" s="230" t="s">
        <v>38</v>
      </c>
      <c r="D96" s="230"/>
      <c r="E96" s="230"/>
      <c r="F96" s="250" t="s">
        <v>1330</v>
      </c>
      <c r="G96" s="249"/>
      <c r="H96" s="230" t="s">
        <v>1367</v>
      </c>
      <c r="I96" s="230" t="s">
        <v>1365</v>
      </c>
      <c r="J96" s="230"/>
      <c r="K96" s="242"/>
    </row>
    <row r="97" spans="2:11" ht="15" customHeight="1">
      <c r="B97" s="251"/>
      <c r="C97" s="230" t="s">
        <v>48</v>
      </c>
      <c r="D97" s="230"/>
      <c r="E97" s="230"/>
      <c r="F97" s="250" t="s">
        <v>1330</v>
      </c>
      <c r="G97" s="249"/>
      <c r="H97" s="230" t="s">
        <v>1368</v>
      </c>
      <c r="I97" s="230" t="s">
        <v>1365</v>
      </c>
      <c r="J97" s="230"/>
      <c r="K97" s="242"/>
    </row>
    <row r="98" spans="2:11" ht="15" customHeight="1">
      <c r="B98" s="252"/>
      <c r="C98" s="253"/>
      <c r="D98" s="253"/>
      <c r="E98" s="253"/>
      <c r="F98" s="253"/>
      <c r="G98" s="253"/>
      <c r="H98" s="253"/>
      <c r="I98" s="253"/>
      <c r="J98" s="253"/>
      <c r="K98" s="254"/>
    </row>
    <row r="99" spans="2:11" ht="18.75" customHeight="1">
      <c r="B99" s="255"/>
      <c r="C99" s="256"/>
      <c r="D99" s="256"/>
      <c r="E99" s="256"/>
      <c r="F99" s="256"/>
      <c r="G99" s="256"/>
      <c r="H99" s="256"/>
      <c r="I99" s="256"/>
      <c r="J99" s="256"/>
      <c r="K99" s="255"/>
    </row>
    <row r="100" spans="2:11" ht="18.75" customHeight="1">
      <c r="B100" s="237"/>
      <c r="C100" s="237"/>
      <c r="D100" s="237"/>
      <c r="E100" s="237"/>
      <c r="F100" s="237"/>
      <c r="G100" s="237"/>
      <c r="H100" s="237"/>
      <c r="I100" s="237"/>
      <c r="J100" s="237"/>
      <c r="K100" s="237"/>
    </row>
    <row r="101" spans="2:11" ht="7.5" customHeight="1">
      <c r="B101" s="238"/>
      <c r="C101" s="239"/>
      <c r="D101" s="239"/>
      <c r="E101" s="239"/>
      <c r="F101" s="239"/>
      <c r="G101" s="239"/>
      <c r="H101" s="239"/>
      <c r="I101" s="239"/>
      <c r="J101" s="239"/>
      <c r="K101" s="240"/>
    </row>
    <row r="102" spans="2:11" ht="45" customHeight="1">
      <c r="B102" s="241"/>
      <c r="C102" s="324" t="s">
        <v>1369</v>
      </c>
      <c r="D102" s="324"/>
      <c r="E102" s="324"/>
      <c r="F102" s="324"/>
      <c r="G102" s="324"/>
      <c r="H102" s="324"/>
      <c r="I102" s="324"/>
      <c r="J102" s="324"/>
      <c r="K102" s="242"/>
    </row>
    <row r="103" spans="2:11" ht="17.25" customHeight="1">
      <c r="B103" s="241"/>
      <c r="C103" s="243" t="s">
        <v>1324</v>
      </c>
      <c r="D103" s="243"/>
      <c r="E103" s="243"/>
      <c r="F103" s="243" t="s">
        <v>1325</v>
      </c>
      <c r="G103" s="244"/>
      <c r="H103" s="243" t="s">
        <v>54</v>
      </c>
      <c r="I103" s="243" t="s">
        <v>57</v>
      </c>
      <c r="J103" s="243" t="s">
        <v>1326</v>
      </c>
      <c r="K103" s="242"/>
    </row>
    <row r="104" spans="2:11" ht="17.25" customHeight="1">
      <c r="B104" s="241"/>
      <c r="C104" s="245" t="s">
        <v>1327</v>
      </c>
      <c r="D104" s="245"/>
      <c r="E104" s="245"/>
      <c r="F104" s="246" t="s">
        <v>1328</v>
      </c>
      <c r="G104" s="247"/>
      <c r="H104" s="245"/>
      <c r="I104" s="245"/>
      <c r="J104" s="245" t="s">
        <v>1329</v>
      </c>
      <c r="K104" s="242"/>
    </row>
    <row r="105" spans="2:11" ht="5.25" customHeight="1">
      <c r="B105" s="241"/>
      <c r="C105" s="243"/>
      <c r="D105" s="243"/>
      <c r="E105" s="243"/>
      <c r="F105" s="243"/>
      <c r="G105" s="257"/>
      <c r="H105" s="243"/>
      <c r="I105" s="243"/>
      <c r="J105" s="243"/>
      <c r="K105" s="242"/>
    </row>
    <row r="106" spans="2:11" ht="15" customHeight="1">
      <c r="B106" s="241"/>
      <c r="C106" s="230" t="s">
        <v>53</v>
      </c>
      <c r="D106" s="248"/>
      <c r="E106" s="248"/>
      <c r="F106" s="250" t="s">
        <v>1330</v>
      </c>
      <c r="G106" s="257"/>
      <c r="H106" s="230" t="s">
        <v>1370</v>
      </c>
      <c r="I106" s="230" t="s">
        <v>1332</v>
      </c>
      <c r="J106" s="230">
        <v>20</v>
      </c>
      <c r="K106" s="242"/>
    </row>
    <row r="107" spans="2:11" ht="15" customHeight="1">
      <c r="B107" s="241"/>
      <c r="C107" s="230" t="s">
        <v>1333</v>
      </c>
      <c r="D107" s="230"/>
      <c r="E107" s="230"/>
      <c r="F107" s="250" t="s">
        <v>1330</v>
      </c>
      <c r="G107" s="230"/>
      <c r="H107" s="230" t="s">
        <v>1370</v>
      </c>
      <c r="I107" s="230" t="s">
        <v>1332</v>
      </c>
      <c r="J107" s="230">
        <v>120</v>
      </c>
      <c r="K107" s="242"/>
    </row>
    <row r="108" spans="2:11" ht="15" customHeight="1">
      <c r="B108" s="251"/>
      <c r="C108" s="230" t="s">
        <v>1335</v>
      </c>
      <c r="D108" s="230"/>
      <c r="E108" s="230"/>
      <c r="F108" s="250" t="s">
        <v>1336</v>
      </c>
      <c r="G108" s="230"/>
      <c r="H108" s="230" t="s">
        <v>1370</v>
      </c>
      <c r="I108" s="230" t="s">
        <v>1332</v>
      </c>
      <c r="J108" s="230">
        <v>50</v>
      </c>
      <c r="K108" s="242"/>
    </row>
    <row r="109" spans="2:11" ht="15" customHeight="1">
      <c r="B109" s="251"/>
      <c r="C109" s="230" t="s">
        <v>1338</v>
      </c>
      <c r="D109" s="230"/>
      <c r="E109" s="230"/>
      <c r="F109" s="250" t="s">
        <v>1330</v>
      </c>
      <c r="G109" s="230"/>
      <c r="H109" s="230" t="s">
        <v>1370</v>
      </c>
      <c r="I109" s="230" t="s">
        <v>1340</v>
      </c>
      <c r="J109" s="230"/>
      <c r="K109" s="242"/>
    </row>
    <row r="110" spans="2:11" ht="15" customHeight="1">
      <c r="B110" s="251"/>
      <c r="C110" s="230" t="s">
        <v>1349</v>
      </c>
      <c r="D110" s="230"/>
      <c r="E110" s="230"/>
      <c r="F110" s="250" t="s">
        <v>1336</v>
      </c>
      <c r="G110" s="230"/>
      <c r="H110" s="230" t="s">
        <v>1370</v>
      </c>
      <c r="I110" s="230" t="s">
        <v>1332</v>
      </c>
      <c r="J110" s="230">
        <v>50</v>
      </c>
      <c r="K110" s="242"/>
    </row>
    <row r="111" spans="2:11" ht="15" customHeight="1">
      <c r="B111" s="251"/>
      <c r="C111" s="230" t="s">
        <v>1357</v>
      </c>
      <c r="D111" s="230"/>
      <c r="E111" s="230"/>
      <c r="F111" s="250" t="s">
        <v>1336</v>
      </c>
      <c r="G111" s="230"/>
      <c r="H111" s="230" t="s">
        <v>1370</v>
      </c>
      <c r="I111" s="230" t="s">
        <v>1332</v>
      </c>
      <c r="J111" s="230">
        <v>50</v>
      </c>
      <c r="K111" s="242"/>
    </row>
    <row r="112" spans="2:11" ht="15" customHeight="1">
      <c r="B112" s="251"/>
      <c r="C112" s="230" t="s">
        <v>1355</v>
      </c>
      <c r="D112" s="230"/>
      <c r="E112" s="230"/>
      <c r="F112" s="250" t="s">
        <v>1336</v>
      </c>
      <c r="G112" s="230"/>
      <c r="H112" s="230" t="s">
        <v>1370</v>
      </c>
      <c r="I112" s="230" t="s">
        <v>1332</v>
      </c>
      <c r="J112" s="230">
        <v>50</v>
      </c>
      <c r="K112" s="242"/>
    </row>
    <row r="113" spans="2:11" ht="15" customHeight="1">
      <c r="B113" s="251"/>
      <c r="C113" s="230" t="s">
        <v>53</v>
      </c>
      <c r="D113" s="230"/>
      <c r="E113" s="230"/>
      <c r="F113" s="250" t="s">
        <v>1330</v>
      </c>
      <c r="G113" s="230"/>
      <c r="H113" s="230" t="s">
        <v>1371</v>
      </c>
      <c r="I113" s="230" t="s">
        <v>1332</v>
      </c>
      <c r="J113" s="230">
        <v>20</v>
      </c>
      <c r="K113" s="242"/>
    </row>
    <row r="114" spans="2:11" ht="15" customHeight="1">
      <c r="B114" s="251"/>
      <c r="C114" s="230" t="s">
        <v>1372</v>
      </c>
      <c r="D114" s="230"/>
      <c r="E114" s="230"/>
      <c r="F114" s="250" t="s">
        <v>1330</v>
      </c>
      <c r="G114" s="230"/>
      <c r="H114" s="230" t="s">
        <v>1373</v>
      </c>
      <c r="I114" s="230" t="s">
        <v>1332</v>
      </c>
      <c r="J114" s="230">
        <v>120</v>
      </c>
      <c r="K114" s="242"/>
    </row>
    <row r="115" spans="2:11" ht="15" customHeight="1">
      <c r="B115" s="251"/>
      <c r="C115" s="230" t="s">
        <v>38</v>
      </c>
      <c r="D115" s="230"/>
      <c r="E115" s="230"/>
      <c r="F115" s="250" t="s">
        <v>1330</v>
      </c>
      <c r="G115" s="230"/>
      <c r="H115" s="230" t="s">
        <v>1374</v>
      </c>
      <c r="I115" s="230" t="s">
        <v>1365</v>
      </c>
      <c r="J115" s="230"/>
      <c r="K115" s="242"/>
    </row>
    <row r="116" spans="2:11" ht="15" customHeight="1">
      <c r="B116" s="251"/>
      <c r="C116" s="230" t="s">
        <v>48</v>
      </c>
      <c r="D116" s="230"/>
      <c r="E116" s="230"/>
      <c r="F116" s="250" t="s">
        <v>1330</v>
      </c>
      <c r="G116" s="230"/>
      <c r="H116" s="230" t="s">
        <v>1375</v>
      </c>
      <c r="I116" s="230" t="s">
        <v>1365</v>
      </c>
      <c r="J116" s="230"/>
      <c r="K116" s="242"/>
    </row>
    <row r="117" spans="2:11" ht="15" customHeight="1">
      <c r="B117" s="251"/>
      <c r="C117" s="230" t="s">
        <v>57</v>
      </c>
      <c r="D117" s="230"/>
      <c r="E117" s="230"/>
      <c r="F117" s="250" t="s">
        <v>1330</v>
      </c>
      <c r="G117" s="230"/>
      <c r="H117" s="230" t="s">
        <v>1376</v>
      </c>
      <c r="I117" s="230" t="s">
        <v>1377</v>
      </c>
      <c r="J117" s="230"/>
      <c r="K117" s="242"/>
    </row>
    <row r="118" spans="2:11" ht="15" customHeight="1">
      <c r="B118" s="252"/>
      <c r="C118" s="258"/>
      <c r="D118" s="258"/>
      <c r="E118" s="258"/>
      <c r="F118" s="258"/>
      <c r="G118" s="258"/>
      <c r="H118" s="258"/>
      <c r="I118" s="258"/>
      <c r="J118" s="258"/>
      <c r="K118" s="254"/>
    </row>
    <row r="119" spans="2:11" ht="18.75" customHeight="1">
      <c r="B119" s="259"/>
      <c r="C119" s="227"/>
      <c r="D119" s="227"/>
      <c r="E119" s="227"/>
      <c r="F119" s="260"/>
      <c r="G119" s="227"/>
      <c r="H119" s="227"/>
      <c r="I119" s="227"/>
      <c r="J119" s="227"/>
      <c r="K119" s="259"/>
    </row>
    <row r="120" spans="2:11" ht="18.75" customHeight="1">
      <c r="B120" s="237"/>
      <c r="C120" s="237"/>
      <c r="D120" s="237"/>
      <c r="E120" s="237"/>
      <c r="F120" s="237"/>
      <c r="G120" s="237"/>
      <c r="H120" s="237"/>
      <c r="I120" s="237"/>
      <c r="J120" s="237"/>
      <c r="K120" s="237"/>
    </row>
    <row r="121" spans="2:11" ht="7.5" customHeight="1">
      <c r="B121" s="261"/>
      <c r="C121" s="262"/>
      <c r="D121" s="262"/>
      <c r="E121" s="262"/>
      <c r="F121" s="262"/>
      <c r="G121" s="262"/>
      <c r="H121" s="262"/>
      <c r="I121" s="262"/>
      <c r="J121" s="262"/>
      <c r="K121" s="263"/>
    </row>
    <row r="122" spans="2:11" ht="45" customHeight="1">
      <c r="B122" s="264"/>
      <c r="C122" s="321" t="s">
        <v>1378</v>
      </c>
      <c r="D122" s="321"/>
      <c r="E122" s="321"/>
      <c r="F122" s="321"/>
      <c r="G122" s="321"/>
      <c r="H122" s="321"/>
      <c r="I122" s="321"/>
      <c r="J122" s="321"/>
      <c r="K122" s="265"/>
    </row>
    <row r="123" spans="2:11" ht="17.25" customHeight="1">
      <c r="B123" s="266"/>
      <c r="C123" s="243" t="s">
        <v>1324</v>
      </c>
      <c r="D123" s="243"/>
      <c r="E123" s="243"/>
      <c r="F123" s="243" t="s">
        <v>1325</v>
      </c>
      <c r="G123" s="244"/>
      <c r="H123" s="243" t="s">
        <v>54</v>
      </c>
      <c r="I123" s="243" t="s">
        <v>57</v>
      </c>
      <c r="J123" s="243" t="s">
        <v>1326</v>
      </c>
      <c r="K123" s="267"/>
    </row>
    <row r="124" spans="2:11" ht="17.25" customHeight="1">
      <c r="B124" s="266"/>
      <c r="C124" s="245" t="s">
        <v>1327</v>
      </c>
      <c r="D124" s="245"/>
      <c r="E124" s="245"/>
      <c r="F124" s="246" t="s">
        <v>1328</v>
      </c>
      <c r="G124" s="247"/>
      <c r="H124" s="245"/>
      <c r="I124" s="245"/>
      <c r="J124" s="245" t="s">
        <v>1329</v>
      </c>
      <c r="K124" s="267"/>
    </row>
    <row r="125" spans="2:11" ht="5.25" customHeight="1">
      <c r="B125" s="268"/>
      <c r="C125" s="248"/>
      <c r="D125" s="248"/>
      <c r="E125" s="248"/>
      <c r="F125" s="248"/>
      <c r="G125" s="230"/>
      <c r="H125" s="248"/>
      <c r="I125" s="248"/>
      <c r="J125" s="248"/>
      <c r="K125" s="269"/>
    </row>
    <row r="126" spans="2:11" ht="15" customHeight="1">
      <c r="B126" s="268"/>
      <c r="C126" s="230" t="s">
        <v>1333</v>
      </c>
      <c r="D126" s="248"/>
      <c r="E126" s="248"/>
      <c r="F126" s="250" t="s">
        <v>1330</v>
      </c>
      <c r="G126" s="230"/>
      <c r="H126" s="230" t="s">
        <v>1370</v>
      </c>
      <c r="I126" s="230" t="s">
        <v>1332</v>
      </c>
      <c r="J126" s="230">
        <v>120</v>
      </c>
      <c r="K126" s="270"/>
    </row>
    <row r="127" spans="2:11" ht="15" customHeight="1">
      <c r="B127" s="268"/>
      <c r="C127" s="230" t="s">
        <v>1379</v>
      </c>
      <c r="D127" s="230"/>
      <c r="E127" s="230"/>
      <c r="F127" s="250" t="s">
        <v>1330</v>
      </c>
      <c r="G127" s="230"/>
      <c r="H127" s="230" t="s">
        <v>1380</v>
      </c>
      <c r="I127" s="230" t="s">
        <v>1332</v>
      </c>
      <c r="J127" s="230" t="s">
        <v>1381</v>
      </c>
      <c r="K127" s="270"/>
    </row>
    <row r="128" spans="2:11" ht="15" customHeight="1">
      <c r="B128" s="268"/>
      <c r="C128" s="230" t="s">
        <v>1278</v>
      </c>
      <c r="D128" s="230"/>
      <c r="E128" s="230"/>
      <c r="F128" s="250" t="s">
        <v>1330</v>
      </c>
      <c r="G128" s="230"/>
      <c r="H128" s="230" t="s">
        <v>1382</v>
      </c>
      <c r="I128" s="230" t="s">
        <v>1332</v>
      </c>
      <c r="J128" s="230" t="s">
        <v>1381</v>
      </c>
      <c r="K128" s="270"/>
    </row>
    <row r="129" spans="2:11" ht="15" customHeight="1">
      <c r="B129" s="268"/>
      <c r="C129" s="230" t="s">
        <v>1341</v>
      </c>
      <c r="D129" s="230"/>
      <c r="E129" s="230"/>
      <c r="F129" s="250" t="s">
        <v>1336</v>
      </c>
      <c r="G129" s="230"/>
      <c r="H129" s="230" t="s">
        <v>1342</v>
      </c>
      <c r="I129" s="230" t="s">
        <v>1332</v>
      </c>
      <c r="J129" s="230">
        <v>15</v>
      </c>
      <c r="K129" s="270"/>
    </row>
    <row r="130" spans="2:11" ht="15" customHeight="1">
      <c r="B130" s="268"/>
      <c r="C130" s="230" t="s">
        <v>1343</v>
      </c>
      <c r="D130" s="230"/>
      <c r="E130" s="230"/>
      <c r="F130" s="250" t="s">
        <v>1336</v>
      </c>
      <c r="G130" s="230"/>
      <c r="H130" s="230" t="s">
        <v>1344</v>
      </c>
      <c r="I130" s="230" t="s">
        <v>1332</v>
      </c>
      <c r="J130" s="230">
        <v>15</v>
      </c>
      <c r="K130" s="270"/>
    </row>
    <row r="131" spans="2:11" ht="15" customHeight="1">
      <c r="B131" s="268"/>
      <c r="C131" s="230" t="s">
        <v>1345</v>
      </c>
      <c r="D131" s="230"/>
      <c r="E131" s="230"/>
      <c r="F131" s="250" t="s">
        <v>1336</v>
      </c>
      <c r="G131" s="230"/>
      <c r="H131" s="230" t="s">
        <v>1346</v>
      </c>
      <c r="I131" s="230" t="s">
        <v>1332</v>
      </c>
      <c r="J131" s="230">
        <v>20</v>
      </c>
      <c r="K131" s="270"/>
    </row>
    <row r="132" spans="2:11" ht="15" customHeight="1">
      <c r="B132" s="268"/>
      <c r="C132" s="230" t="s">
        <v>1347</v>
      </c>
      <c r="D132" s="230"/>
      <c r="E132" s="230"/>
      <c r="F132" s="250" t="s">
        <v>1336</v>
      </c>
      <c r="G132" s="230"/>
      <c r="H132" s="230" t="s">
        <v>1348</v>
      </c>
      <c r="I132" s="230" t="s">
        <v>1332</v>
      </c>
      <c r="J132" s="230">
        <v>20</v>
      </c>
      <c r="K132" s="270"/>
    </row>
    <row r="133" spans="2:11" ht="15" customHeight="1">
      <c r="B133" s="268"/>
      <c r="C133" s="230" t="s">
        <v>1335</v>
      </c>
      <c r="D133" s="230"/>
      <c r="E133" s="230"/>
      <c r="F133" s="250" t="s">
        <v>1336</v>
      </c>
      <c r="G133" s="230"/>
      <c r="H133" s="230" t="s">
        <v>1370</v>
      </c>
      <c r="I133" s="230" t="s">
        <v>1332</v>
      </c>
      <c r="J133" s="230">
        <v>50</v>
      </c>
      <c r="K133" s="270"/>
    </row>
    <row r="134" spans="2:11" ht="15" customHeight="1">
      <c r="B134" s="268"/>
      <c r="C134" s="230" t="s">
        <v>1349</v>
      </c>
      <c r="D134" s="230"/>
      <c r="E134" s="230"/>
      <c r="F134" s="250" t="s">
        <v>1336</v>
      </c>
      <c r="G134" s="230"/>
      <c r="H134" s="230" t="s">
        <v>1370</v>
      </c>
      <c r="I134" s="230" t="s">
        <v>1332</v>
      </c>
      <c r="J134" s="230">
        <v>50</v>
      </c>
      <c r="K134" s="270"/>
    </row>
    <row r="135" spans="2:11" ht="15" customHeight="1">
      <c r="B135" s="268"/>
      <c r="C135" s="230" t="s">
        <v>1355</v>
      </c>
      <c r="D135" s="230"/>
      <c r="E135" s="230"/>
      <c r="F135" s="250" t="s">
        <v>1336</v>
      </c>
      <c r="G135" s="230"/>
      <c r="H135" s="230" t="s">
        <v>1370</v>
      </c>
      <c r="I135" s="230" t="s">
        <v>1332</v>
      </c>
      <c r="J135" s="230">
        <v>50</v>
      </c>
      <c r="K135" s="270"/>
    </row>
    <row r="136" spans="2:11" ht="15" customHeight="1">
      <c r="B136" s="268"/>
      <c r="C136" s="230" t="s">
        <v>1357</v>
      </c>
      <c r="D136" s="230"/>
      <c r="E136" s="230"/>
      <c r="F136" s="250" t="s">
        <v>1336</v>
      </c>
      <c r="G136" s="230"/>
      <c r="H136" s="230" t="s">
        <v>1370</v>
      </c>
      <c r="I136" s="230" t="s">
        <v>1332</v>
      </c>
      <c r="J136" s="230">
        <v>50</v>
      </c>
      <c r="K136" s="270"/>
    </row>
    <row r="137" spans="2:11" ht="15" customHeight="1">
      <c r="B137" s="268"/>
      <c r="C137" s="230" t="s">
        <v>1358</v>
      </c>
      <c r="D137" s="230"/>
      <c r="E137" s="230"/>
      <c r="F137" s="250" t="s">
        <v>1336</v>
      </c>
      <c r="G137" s="230"/>
      <c r="H137" s="230" t="s">
        <v>1383</v>
      </c>
      <c r="I137" s="230" t="s">
        <v>1332</v>
      </c>
      <c r="J137" s="230">
        <v>255</v>
      </c>
      <c r="K137" s="270"/>
    </row>
    <row r="138" spans="2:11" ht="15" customHeight="1">
      <c r="B138" s="268"/>
      <c r="C138" s="230" t="s">
        <v>1360</v>
      </c>
      <c r="D138" s="230"/>
      <c r="E138" s="230"/>
      <c r="F138" s="250" t="s">
        <v>1330</v>
      </c>
      <c r="G138" s="230"/>
      <c r="H138" s="230" t="s">
        <v>1384</v>
      </c>
      <c r="I138" s="230" t="s">
        <v>1362</v>
      </c>
      <c r="J138" s="230"/>
      <c r="K138" s="270"/>
    </row>
    <row r="139" spans="2:11" ht="15" customHeight="1">
      <c r="B139" s="268"/>
      <c r="C139" s="230" t="s">
        <v>1363</v>
      </c>
      <c r="D139" s="230"/>
      <c r="E139" s="230"/>
      <c r="F139" s="250" t="s">
        <v>1330</v>
      </c>
      <c r="G139" s="230"/>
      <c r="H139" s="230" t="s">
        <v>1385</v>
      </c>
      <c r="I139" s="230" t="s">
        <v>1365</v>
      </c>
      <c r="J139" s="230"/>
      <c r="K139" s="270"/>
    </row>
    <row r="140" spans="2:11" ht="15" customHeight="1">
      <c r="B140" s="268"/>
      <c r="C140" s="230" t="s">
        <v>1366</v>
      </c>
      <c r="D140" s="230"/>
      <c r="E140" s="230"/>
      <c r="F140" s="250" t="s">
        <v>1330</v>
      </c>
      <c r="G140" s="230"/>
      <c r="H140" s="230" t="s">
        <v>1366</v>
      </c>
      <c r="I140" s="230" t="s">
        <v>1365</v>
      </c>
      <c r="J140" s="230"/>
      <c r="K140" s="270"/>
    </row>
    <row r="141" spans="2:11" ht="15" customHeight="1">
      <c r="B141" s="268"/>
      <c r="C141" s="230" t="s">
        <v>38</v>
      </c>
      <c r="D141" s="230"/>
      <c r="E141" s="230"/>
      <c r="F141" s="250" t="s">
        <v>1330</v>
      </c>
      <c r="G141" s="230"/>
      <c r="H141" s="230" t="s">
        <v>1386</v>
      </c>
      <c r="I141" s="230" t="s">
        <v>1365</v>
      </c>
      <c r="J141" s="230"/>
      <c r="K141" s="270"/>
    </row>
    <row r="142" spans="2:11" ht="15" customHeight="1">
      <c r="B142" s="268"/>
      <c r="C142" s="230" t="s">
        <v>1387</v>
      </c>
      <c r="D142" s="230"/>
      <c r="E142" s="230"/>
      <c r="F142" s="250" t="s">
        <v>1330</v>
      </c>
      <c r="G142" s="230"/>
      <c r="H142" s="230" t="s">
        <v>1388</v>
      </c>
      <c r="I142" s="230" t="s">
        <v>1365</v>
      </c>
      <c r="J142" s="230"/>
      <c r="K142" s="270"/>
    </row>
    <row r="143" spans="2:11" ht="15" customHeight="1">
      <c r="B143" s="271"/>
      <c r="C143" s="272"/>
      <c r="D143" s="272"/>
      <c r="E143" s="272"/>
      <c r="F143" s="272"/>
      <c r="G143" s="272"/>
      <c r="H143" s="272"/>
      <c r="I143" s="272"/>
      <c r="J143" s="272"/>
      <c r="K143" s="273"/>
    </row>
    <row r="144" spans="2:11" ht="18.75" customHeight="1">
      <c r="B144" s="227"/>
      <c r="C144" s="227"/>
      <c r="D144" s="227"/>
      <c r="E144" s="227"/>
      <c r="F144" s="260"/>
      <c r="G144" s="227"/>
      <c r="H144" s="227"/>
      <c r="I144" s="227"/>
      <c r="J144" s="227"/>
      <c r="K144" s="227"/>
    </row>
    <row r="145" spans="2:11" ht="18.75" customHeight="1">
      <c r="B145" s="237"/>
      <c r="C145" s="237"/>
      <c r="D145" s="237"/>
      <c r="E145" s="237"/>
      <c r="F145" s="237"/>
      <c r="G145" s="237"/>
      <c r="H145" s="237"/>
      <c r="I145" s="237"/>
      <c r="J145" s="237"/>
      <c r="K145" s="237"/>
    </row>
    <row r="146" spans="2:11" ht="7.5" customHeight="1">
      <c r="B146" s="238"/>
      <c r="C146" s="239"/>
      <c r="D146" s="239"/>
      <c r="E146" s="239"/>
      <c r="F146" s="239"/>
      <c r="G146" s="239"/>
      <c r="H146" s="239"/>
      <c r="I146" s="239"/>
      <c r="J146" s="239"/>
      <c r="K146" s="240"/>
    </row>
    <row r="147" spans="2:11" ht="45" customHeight="1">
      <c r="B147" s="241"/>
      <c r="C147" s="324" t="s">
        <v>1389</v>
      </c>
      <c r="D147" s="324"/>
      <c r="E147" s="324"/>
      <c r="F147" s="324"/>
      <c r="G147" s="324"/>
      <c r="H147" s="324"/>
      <c r="I147" s="324"/>
      <c r="J147" s="324"/>
      <c r="K147" s="242"/>
    </row>
    <row r="148" spans="2:11" ht="17.25" customHeight="1">
      <c r="B148" s="241"/>
      <c r="C148" s="243" t="s">
        <v>1324</v>
      </c>
      <c r="D148" s="243"/>
      <c r="E148" s="243"/>
      <c r="F148" s="243" t="s">
        <v>1325</v>
      </c>
      <c r="G148" s="244"/>
      <c r="H148" s="243" t="s">
        <v>54</v>
      </c>
      <c r="I148" s="243" t="s">
        <v>57</v>
      </c>
      <c r="J148" s="243" t="s">
        <v>1326</v>
      </c>
      <c r="K148" s="242"/>
    </row>
    <row r="149" spans="2:11" ht="17.25" customHeight="1">
      <c r="B149" s="241"/>
      <c r="C149" s="245" t="s">
        <v>1327</v>
      </c>
      <c r="D149" s="245"/>
      <c r="E149" s="245"/>
      <c r="F149" s="246" t="s">
        <v>1328</v>
      </c>
      <c r="G149" s="247"/>
      <c r="H149" s="245"/>
      <c r="I149" s="245"/>
      <c r="J149" s="245" t="s">
        <v>1329</v>
      </c>
      <c r="K149" s="242"/>
    </row>
    <row r="150" spans="2:11" ht="5.25" customHeight="1">
      <c r="B150" s="251"/>
      <c r="C150" s="248"/>
      <c r="D150" s="248"/>
      <c r="E150" s="248"/>
      <c r="F150" s="248"/>
      <c r="G150" s="249"/>
      <c r="H150" s="248"/>
      <c r="I150" s="248"/>
      <c r="J150" s="248"/>
      <c r="K150" s="270"/>
    </row>
    <row r="151" spans="2:11" ht="15" customHeight="1">
      <c r="B151" s="251"/>
      <c r="C151" s="274" t="s">
        <v>1333</v>
      </c>
      <c r="D151" s="230"/>
      <c r="E151" s="230"/>
      <c r="F151" s="275" t="s">
        <v>1330</v>
      </c>
      <c r="G151" s="230"/>
      <c r="H151" s="274" t="s">
        <v>1370</v>
      </c>
      <c r="I151" s="274" t="s">
        <v>1332</v>
      </c>
      <c r="J151" s="274">
        <v>120</v>
      </c>
      <c r="K151" s="270"/>
    </row>
    <row r="152" spans="2:11" ht="15" customHeight="1">
      <c r="B152" s="251"/>
      <c r="C152" s="274" t="s">
        <v>1379</v>
      </c>
      <c r="D152" s="230"/>
      <c r="E152" s="230"/>
      <c r="F152" s="275" t="s">
        <v>1330</v>
      </c>
      <c r="G152" s="230"/>
      <c r="H152" s="274" t="s">
        <v>1390</v>
      </c>
      <c r="I152" s="274" t="s">
        <v>1332</v>
      </c>
      <c r="J152" s="274" t="s">
        <v>1381</v>
      </c>
      <c r="K152" s="270"/>
    </row>
    <row r="153" spans="2:11" ht="15" customHeight="1">
      <c r="B153" s="251"/>
      <c r="C153" s="274" t="s">
        <v>1278</v>
      </c>
      <c r="D153" s="230"/>
      <c r="E153" s="230"/>
      <c r="F153" s="275" t="s">
        <v>1330</v>
      </c>
      <c r="G153" s="230"/>
      <c r="H153" s="274" t="s">
        <v>1391</v>
      </c>
      <c r="I153" s="274" t="s">
        <v>1332</v>
      </c>
      <c r="J153" s="274" t="s">
        <v>1381</v>
      </c>
      <c r="K153" s="270"/>
    </row>
    <row r="154" spans="2:11" ht="15" customHeight="1">
      <c r="B154" s="251"/>
      <c r="C154" s="274" t="s">
        <v>1335</v>
      </c>
      <c r="D154" s="230"/>
      <c r="E154" s="230"/>
      <c r="F154" s="275" t="s">
        <v>1336</v>
      </c>
      <c r="G154" s="230"/>
      <c r="H154" s="274" t="s">
        <v>1370</v>
      </c>
      <c r="I154" s="274" t="s">
        <v>1332</v>
      </c>
      <c r="J154" s="274">
        <v>50</v>
      </c>
      <c r="K154" s="270"/>
    </row>
    <row r="155" spans="2:11" ht="15" customHeight="1">
      <c r="B155" s="251"/>
      <c r="C155" s="274" t="s">
        <v>1338</v>
      </c>
      <c r="D155" s="230"/>
      <c r="E155" s="230"/>
      <c r="F155" s="275" t="s">
        <v>1330</v>
      </c>
      <c r="G155" s="230"/>
      <c r="H155" s="274" t="s">
        <v>1370</v>
      </c>
      <c r="I155" s="274" t="s">
        <v>1340</v>
      </c>
      <c r="J155" s="274"/>
      <c r="K155" s="270"/>
    </row>
    <row r="156" spans="2:11" ht="15" customHeight="1">
      <c r="B156" s="251"/>
      <c r="C156" s="274" t="s">
        <v>1349</v>
      </c>
      <c r="D156" s="230"/>
      <c r="E156" s="230"/>
      <c r="F156" s="275" t="s">
        <v>1336</v>
      </c>
      <c r="G156" s="230"/>
      <c r="H156" s="274" t="s">
        <v>1370</v>
      </c>
      <c r="I156" s="274" t="s">
        <v>1332</v>
      </c>
      <c r="J156" s="274">
        <v>50</v>
      </c>
      <c r="K156" s="270"/>
    </row>
    <row r="157" spans="2:11" ht="15" customHeight="1">
      <c r="B157" s="251"/>
      <c r="C157" s="274" t="s">
        <v>1357</v>
      </c>
      <c r="D157" s="230"/>
      <c r="E157" s="230"/>
      <c r="F157" s="275" t="s">
        <v>1336</v>
      </c>
      <c r="G157" s="230"/>
      <c r="H157" s="274" t="s">
        <v>1370</v>
      </c>
      <c r="I157" s="274" t="s">
        <v>1332</v>
      </c>
      <c r="J157" s="274">
        <v>50</v>
      </c>
      <c r="K157" s="270"/>
    </row>
    <row r="158" spans="2:11" ht="15" customHeight="1">
      <c r="B158" s="251"/>
      <c r="C158" s="274" t="s">
        <v>1355</v>
      </c>
      <c r="D158" s="230"/>
      <c r="E158" s="230"/>
      <c r="F158" s="275" t="s">
        <v>1336</v>
      </c>
      <c r="G158" s="230"/>
      <c r="H158" s="274" t="s">
        <v>1370</v>
      </c>
      <c r="I158" s="274" t="s">
        <v>1332</v>
      </c>
      <c r="J158" s="274">
        <v>50</v>
      </c>
      <c r="K158" s="270"/>
    </row>
    <row r="159" spans="2:11" ht="15" customHeight="1">
      <c r="B159" s="251"/>
      <c r="C159" s="274" t="s">
        <v>88</v>
      </c>
      <c r="D159" s="230"/>
      <c r="E159" s="230"/>
      <c r="F159" s="275" t="s">
        <v>1330</v>
      </c>
      <c r="G159" s="230"/>
      <c r="H159" s="274" t="s">
        <v>1392</v>
      </c>
      <c r="I159" s="274" t="s">
        <v>1332</v>
      </c>
      <c r="J159" s="274" t="s">
        <v>1393</v>
      </c>
      <c r="K159" s="270"/>
    </row>
    <row r="160" spans="2:11" ht="15" customHeight="1">
      <c r="B160" s="251"/>
      <c r="C160" s="274" t="s">
        <v>1394</v>
      </c>
      <c r="D160" s="230"/>
      <c r="E160" s="230"/>
      <c r="F160" s="275" t="s">
        <v>1330</v>
      </c>
      <c r="G160" s="230"/>
      <c r="H160" s="274" t="s">
        <v>1395</v>
      </c>
      <c r="I160" s="274" t="s">
        <v>1365</v>
      </c>
      <c r="J160" s="274"/>
      <c r="K160" s="270"/>
    </row>
    <row r="161" spans="2:11" ht="15" customHeight="1">
      <c r="B161" s="276"/>
      <c r="C161" s="258"/>
      <c r="D161" s="258"/>
      <c r="E161" s="258"/>
      <c r="F161" s="258"/>
      <c r="G161" s="258"/>
      <c r="H161" s="258"/>
      <c r="I161" s="258"/>
      <c r="J161" s="258"/>
      <c r="K161" s="277"/>
    </row>
    <row r="162" spans="2:11" ht="18.75" customHeight="1">
      <c r="B162" s="227"/>
      <c r="C162" s="230"/>
      <c r="D162" s="230"/>
      <c r="E162" s="230"/>
      <c r="F162" s="250"/>
      <c r="G162" s="230"/>
      <c r="H162" s="230"/>
      <c r="I162" s="230"/>
      <c r="J162" s="230"/>
      <c r="K162" s="227"/>
    </row>
    <row r="163" spans="2:11" ht="18.75" customHeight="1">
      <c r="B163" s="237"/>
      <c r="C163" s="237"/>
      <c r="D163" s="237"/>
      <c r="E163" s="237"/>
      <c r="F163" s="237"/>
      <c r="G163" s="237"/>
      <c r="H163" s="237"/>
      <c r="I163" s="237"/>
      <c r="J163" s="237"/>
      <c r="K163" s="237"/>
    </row>
    <row r="164" spans="2:11" ht="7.5" customHeight="1">
      <c r="B164" s="218"/>
      <c r="C164" s="219"/>
      <c r="D164" s="219"/>
      <c r="E164" s="219"/>
      <c r="F164" s="219"/>
      <c r="G164" s="219"/>
      <c r="H164" s="219"/>
      <c r="I164" s="219"/>
      <c r="J164" s="219"/>
      <c r="K164" s="220"/>
    </row>
    <row r="165" spans="2:11" ht="45" customHeight="1">
      <c r="B165" s="222"/>
      <c r="C165" s="321" t="s">
        <v>1396</v>
      </c>
      <c r="D165" s="321"/>
      <c r="E165" s="321"/>
      <c r="F165" s="321"/>
      <c r="G165" s="321"/>
      <c r="H165" s="321"/>
      <c r="I165" s="321"/>
      <c r="J165" s="321"/>
      <c r="K165" s="223"/>
    </row>
    <row r="166" spans="2:11" ht="17.25" customHeight="1">
      <c r="B166" s="222"/>
      <c r="C166" s="243" t="s">
        <v>1324</v>
      </c>
      <c r="D166" s="243"/>
      <c r="E166" s="243"/>
      <c r="F166" s="243" t="s">
        <v>1325</v>
      </c>
      <c r="G166" s="278"/>
      <c r="H166" s="279" t="s">
        <v>54</v>
      </c>
      <c r="I166" s="279" t="s">
        <v>57</v>
      </c>
      <c r="J166" s="243" t="s">
        <v>1326</v>
      </c>
      <c r="K166" s="223"/>
    </row>
    <row r="167" spans="2:11" ht="17.25" customHeight="1">
      <c r="B167" s="224"/>
      <c r="C167" s="245" t="s">
        <v>1327</v>
      </c>
      <c r="D167" s="245"/>
      <c r="E167" s="245"/>
      <c r="F167" s="246" t="s">
        <v>1328</v>
      </c>
      <c r="G167" s="280"/>
      <c r="H167" s="281"/>
      <c r="I167" s="281"/>
      <c r="J167" s="245" t="s">
        <v>1329</v>
      </c>
      <c r="K167" s="225"/>
    </row>
    <row r="168" spans="2:11" ht="5.25" customHeight="1">
      <c r="B168" s="251"/>
      <c r="C168" s="248"/>
      <c r="D168" s="248"/>
      <c r="E168" s="248"/>
      <c r="F168" s="248"/>
      <c r="G168" s="249"/>
      <c r="H168" s="248"/>
      <c r="I168" s="248"/>
      <c r="J168" s="248"/>
      <c r="K168" s="270"/>
    </row>
    <row r="169" spans="2:11" ht="15" customHeight="1">
      <c r="B169" s="251"/>
      <c r="C169" s="230" t="s">
        <v>1333</v>
      </c>
      <c r="D169" s="230"/>
      <c r="E169" s="230"/>
      <c r="F169" s="250" t="s">
        <v>1330</v>
      </c>
      <c r="G169" s="230"/>
      <c r="H169" s="230" t="s">
        <v>1370</v>
      </c>
      <c r="I169" s="230" t="s">
        <v>1332</v>
      </c>
      <c r="J169" s="230">
        <v>120</v>
      </c>
      <c r="K169" s="270"/>
    </row>
    <row r="170" spans="2:11" ht="15" customHeight="1">
      <c r="B170" s="251"/>
      <c r="C170" s="230" t="s">
        <v>1379</v>
      </c>
      <c r="D170" s="230"/>
      <c r="E170" s="230"/>
      <c r="F170" s="250" t="s">
        <v>1330</v>
      </c>
      <c r="G170" s="230"/>
      <c r="H170" s="230" t="s">
        <v>1380</v>
      </c>
      <c r="I170" s="230" t="s">
        <v>1332</v>
      </c>
      <c r="J170" s="230" t="s">
        <v>1381</v>
      </c>
      <c r="K170" s="270"/>
    </row>
    <row r="171" spans="2:11" ht="15" customHeight="1">
      <c r="B171" s="251"/>
      <c r="C171" s="230" t="s">
        <v>1278</v>
      </c>
      <c r="D171" s="230"/>
      <c r="E171" s="230"/>
      <c r="F171" s="250" t="s">
        <v>1330</v>
      </c>
      <c r="G171" s="230"/>
      <c r="H171" s="230" t="s">
        <v>1397</v>
      </c>
      <c r="I171" s="230" t="s">
        <v>1332</v>
      </c>
      <c r="J171" s="230" t="s">
        <v>1381</v>
      </c>
      <c r="K171" s="270"/>
    </row>
    <row r="172" spans="2:11" ht="15" customHeight="1">
      <c r="B172" s="251"/>
      <c r="C172" s="230" t="s">
        <v>1335</v>
      </c>
      <c r="D172" s="230"/>
      <c r="E172" s="230"/>
      <c r="F172" s="250" t="s">
        <v>1336</v>
      </c>
      <c r="G172" s="230"/>
      <c r="H172" s="230" t="s">
        <v>1397</v>
      </c>
      <c r="I172" s="230" t="s">
        <v>1332</v>
      </c>
      <c r="J172" s="230">
        <v>50</v>
      </c>
      <c r="K172" s="270"/>
    </row>
    <row r="173" spans="2:11" ht="15" customHeight="1">
      <c r="B173" s="251"/>
      <c r="C173" s="230" t="s">
        <v>1338</v>
      </c>
      <c r="D173" s="230"/>
      <c r="E173" s="230"/>
      <c r="F173" s="250" t="s">
        <v>1330</v>
      </c>
      <c r="G173" s="230"/>
      <c r="H173" s="230" t="s">
        <v>1397</v>
      </c>
      <c r="I173" s="230" t="s">
        <v>1340</v>
      </c>
      <c r="J173" s="230"/>
      <c r="K173" s="270"/>
    </row>
    <row r="174" spans="2:11" ht="15" customHeight="1">
      <c r="B174" s="251"/>
      <c r="C174" s="230" t="s">
        <v>1349</v>
      </c>
      <c r="D174" s="230"/>
      <c r="E174" s="230"/>
      <c r="F174" s="250" t="s">
        <v>1336</v>
      </c>
      <c r="G174" s="230"/>
      <c r="H174" s="230" t="s">
        <v>1397</v>
      </c>
      <c r="I174" s="230" t="s">
        <v>1332</v>
      </c>
      <c r="J174" s="230">
        <v>50</v>
      </c>
      <c r="K174" s="270"/>
    </row>
    <row r="175" spans="2:11" ht="15" customHeight="1">
      <c r="B175" s="251"/>
      <c r="C175" s="230" t="s">
        <v>1357</v>
      </c>
      <c r="D175" s="230"/>
      <c r="E175" s="230"/>
      <c r="F175" s="250" t="s">
        <v>1336</v>
      </c>
      <c r="G175" s="230"/>
      <c r="H175" s="230" t="s">
        <v>1397</v>
      </c>
      <c r="I175" s="230" t="s">
        <v>1332</v>
      </c>
      <c r="J175" s="230">
        <v>50</v>
      </c>
      <c r="K175" s="270"/>
    </row>
    <row r="176" spans="2:11" ht="15" customHeight="1">
      <c r="B176" s="251"/>
      <c r="C176" s="230" t="s">
        <v>1355</v>
      </c>
      <c r="D176" s="230"/>
      <c r="E176" s="230"/>
      <c r="F176" s="250" t="s">
        <v>1336</v>
      </c>
      <c r="G176" s="230"/>
      <c r="H176" s="230" t="s">
        <v>1397</v>
      </c>
      <c r="I176" s="230" t="s">
        <v>1332</v>
      </c>
      <c r="J176" s="230">
        <v>50</v>
      </c>
      <c r="K176" s="270"/>
    </row>
    <row r="177" spans="2:11" ht="15" customHeight="1">
      <c r="B177" s="251"/>
      <c r="C177" s="230" t="s">
        <v>124</v>
      </c>
      <c r="D177" s="230"/>
      <c r="E177" s="230"/>
      <c r="F177" s="250" t="s">
        <v>1330</v>
      </c>
      <c r="G177" s="230"/>
      <c r="H177" s="230" t="s">
        <v>1398</v>
      </c>
      <c r="I177" s="230" t="s">
        <v>1399</v>
      </c>
      <c r="J177" s="230"/>
      <c r="K177" s="270"/>
    </row>
    <row r="178" spans="2:11" ht="15" customHeight="1">
      <c r="B178" s="251"/>
      <c r="C178" s="230" t="s">
        <v>57</v>
      </c>
      <c r="D178" s="230"/>
      <c r="E178" s="230"/>
      <c r="F178" s="250" t="s">
        <v>1330</v>
      </c>
      <c r="G178" s="230"/>
      <c r="H178" s="230" t="s">
        <v>1400</v>
      </c>
      <c r="I178" s="230" t="s">
        <v>1401</v>
      </c>
      <c r="J178" s="230">
        <v>1</v>
      </c>
      <c r="K178" s="270"/>
    </row>
    <row r="179" spans="2:11" ht="15" customHeight="1">
      <c r="B179" s="251"/>
      <c r="C179" s="230" t="s">
        <v>53</v>
      </c>
      <c r="D179" s="230"/>
      <c r="E179" s="230"/>
      <c r="F179" s="250" t="s">
        <v>1330</v>
      </c>
      <c r="G179" s="230"/>
      <c r="H179" s="230" t="s">
        <v>1402</v>
      </c>
      <c r="I179" s="230" t="s">
        <v>1332</v>
      </c>
      <c r="J179" s="230">
        <v>20</v>
      </c>
      <c r="K179" s="270"/>
    </row>
    <row r="180" spans="2:11" ht="15" customHeight="1">
      <c r="B180" s="251"/>
      <c r="C180" s="230" t="s">
        <v>54</v>
      </c>
      <c r="D180" s="230"/>
      <c r="E180" s="230"/>
      <c r="F180" s="250" t="s">
        <v>1330</v>
      </c>
      <c r="G180" s="230"/>
      <c r="H180" s="230" t="s">
        <v>1403</v>
      </c>
      <c r="I180" s="230" t="s">
        <v>1332</v>
      </c>
      <c r="J180" s="230">
        <v>255</v>
      </c>
      <c r="K180" s="270"/>
    </row>
    <row r="181" spans="2:11" ht="15" customHeight="1">
      <c r="B181" s="251"/>
      <c r="C181" s="230" t="s">
        <v>125</v>
      </c>
      <c r="D181" s="230"/>
      <c r="E181" s="230"/>
      <c r="F181" s="250" t="s">
        <v>1330</v>
      </c>
      <c r="G181" s="230"/>
      <c r="H181" s="230" t="s">
        <v>1294</v>
      </c>
      <c r="I181" s="230" t="s">
        <v>1332</v>
      </c>
      <c r="J181" s="230">
        <v>10</v>
      </c>
      <c r="K181" s="270"/>
    </row>
    <row r="182" spans="2:11" ht="15" customHeight="1">
      <c r="B182" s="251"/>
      <c r="C182" s="230" t="s">
        <v>126</v>
      </c>
      <c r="D182" s="230"/>
      <c r="E182" s="230"/>
      <c r="F182" s="250" t="s">
        <v>1330</v>
      </c>
      <c r="G182" s="230"/>
      <c r="H182" s="230" t="s">
        <v>1404</v>
      </c>
      <c r="I182" s="230" t="s">
        <v>1365</v>
      </c>
      <c r="J182" s="230"/>
      <c r="K182" s="270"/>
    </row>
    <row r="183" spans="2:11" ht="15" customHeight="1">
      <c r="B183" s="251"/>
      <c r="C183" s="230" t="s">
        <v>1405</v>
      </c>
      <c r="D183" s="230"/>
      <c r="E183" s="230"/>
      <c r="F183" s="250" t="s">
        <v>1330</v>
      </c>
      <c r="G183" s="230"/>
      <c r="H183" s="230" t="s">
        <v>1406</v>
      </c>
      <c r="I183" s="230" t="s">
        <v>1365</v>
      </c>
      <c r="J183" s="230"/>
      <c r="K183" s="270"/>
    </row>
    <row r="184" spans="2:11" ht="15" customHeight="1">
      <c r="B184" s="251"/>
      <c r="C184" s="230" t="s">
        <v>1394</v>
      </c>
      <c r="D184" s="230"/>
      <c r="E184" s="230"/>
      <c r="F184" s="250" t="s">
        <v>1330</v>
      </c>
      <c r="G184" s="230"/>
      <c r="H184" s="230" t="s">
        <v>1407</v>
      </c>
      <c r="I184" s="230" t="s">
        <v>1365</v>
      </c>
      <c r="J184" s="230"/>
      <c r="K184" s="270"/>
    </row>
    <row r="185" spans="2:11" ht="15" customHeight="1">
      <c r="B185" s="251"/>
      <c r="C185" s="230" t="s">
        <v>128</v>
      </c>
      <c r="D185" s="230"/>
      <c r="E185" s="230"/>
      <c r="F185" s="250" t="s">
        <v>1336</v>
      </c>
      <c r="G185" s="230"/>
      <c r="H185" s="230" t="s">
        <v>1408</v>
      </c>
      <c r="I185" s="230" t="s">
        <v>1332</v>
      </c>
      <c r="J185" s="230">
        <v>50</v>
      </c>
      <c r="K185" s="270"/>
    </row>
    <row r="186" spans="2:11" ht="15" customHeight="1">
      <c r="B186" s="251"/>
      <c r="C186" s="230" t="s">
        <v>1409</v>
      </c>
      <c r="D186" s="230"/>
      <c r="E186" s="230"/>
      <c r="F186" s="250" t="s">
        <v>1336</v>
      </c>
      <c r="G186" s="230"/>
      <c r="H186" s="230" t="s">
        <v>1410</v>
      </c>
      <c r="I186" s="230" t="s">
        <v>1411</v>
      </c>
      <c r="J186" s="230"/>
      <c r="K186" s="270"/>
    </row>
    <row r="187" spans="2:11" ht="15" customHeight="1">
      <c r="B187" s="251"/>
      <c r="C187" s="230" t="s">
        <v>1412</v>
      </c>
      <c r="D187" s="230"/>
      <c r="E187" s="230"/>
      <c r="F187" s="250" t="s">
        <v>1336</v>
      </c>
      <c r="G187" s="230"/>
      <c r="H187" s="230" t="s">
        <v>1413</v>
      </c>
      <c r="I187" s="230" t="s">
        <v>1411</v>
      </c>
      <c r="J187" s="230"/>
      <c r="K187" s="270"/>
    </row>
    <row r="188" spans="2:11" ht="15" customHeight="1">
      <c r="B188" s="251"/>
      <c r="C188" s="230" t="s">
        <v>1414</v>
      </c>
      <c r="D188" s="230"/>
      <c r="E188" s="230"/>
      <c r="F188" s="250" t="s">
        <v>1336</v>
      </c>
      <c r="G188" s="230"/>
      <c r="H188" s="230" t="s">
        <v>1415</v>
      </c>
      <c r="I188" s="230" t="s">
        <v>1411</v>
      </c>
      <c r="J188" s="230"/>
      <c r="K188" s="270"/>
    </row>
    <row r="189" spans="2:11" ht="15" customHeight="1">
      <c r="B189" s="251"/>
      <c r="C189" s="282" t="s">
        <v>1416</v>
      </c>
      <c r="D189" s="230"/>
      <c r="E189" s="230"/>
      <c r="F189" s="250" t="s">
        <v>1336</v>
      </c>
      <c r="G189" s="230"/>
      <c r="H189" s="230" t="s">
        <v>1417</v>
      </c>
      <c r="I189" s="230" t="s">
        <v>1418</v>
      </c>
      <c r="J189" s="283" t="s">
        <v>1419</v>
      </c>
      <c r="K189" s="270"/>
    </row>
    <row r="190" spans="2:11" ht="15" customHeight="1">
      <c r="B190" s="251"/>
      <c r="C190" s="236" t="s">
        <v>42</v>
      </c>
      <c r="D190" s="230"/>
      <c r="E190" s="230"/>
      <c r="F190" s="250" t="s">
        <v>1330</v>
      </c>
      <c r="G190" s="230"/>
      <c r="H190" s="227" t="s">
        <v>1420</v>
      </c>
      <c r="I190" s="230" t="s">
        <v>1421</v>
      </c>
      <c r="J190" s="230"/>
      <c r="K190" s="270"/>
    </row>
    <row r="191" spans="2:11" ht="15" customHeight="1">
      <c r="B191" s="251"/>
      <c r="C191" s="236" t="s">
        <v>1422</v>
      </c>
      <c r="D191" s="230"/>
      <c r="E191" s="230"/>
      <c r="F191" s="250" t="s">
        <v>1330</v>
      </c>
      <c r="G191" s="230"/>
      <c r="H191" s="230" t="s">
        <v>1423</v>
      </c>
      <c r="I191" s="230" t="s">
        <v>1365</v>
      </c>
      <c r="J191" s="230"/>
      <c r="K191" s="270"/>
    </row>
    <row r="192" spans="2:11" ht="15" customHeight="1">
      <c r="B192" s="251"/>
      <c r="C192" s="236" t="s">
        <v>1424</v>
      </c>
      <c r="D192" s="230"/>
      <c r="E192" s="230"/>
      <c r="F192" s="250" t="s">
        <v>1330</v>
      </c>
      <c r="G192" s="230"/>
      <c r="H192" s="230" t="s">
        <v>1425</v>
      </c>
      <c r="I192" s="230" t="s">
        <v>1365</v>
      </c>
      <c r="J192" s="230"/>
      <c r="K192" s="270"/>
    </row>
    <row r="193" spans="2:11" ht="15" customHeight="1">
      <c r="B193" s="251"/>
      <c r="C193" s="236" t="s">
        <v>1426</v>
      </c>
      <c r="D193" s="230"/>
      <c r="E193" s="230"/>
      <c r="F193" s="250" t="s">
        <v>1336</v>
      </c>
      <c r="G193" s="230"/>
      <c r="H193" s="230" t="s">
        <v>1427</v>
      </c>
      <c r="I193" s="230" t="s">
        <v>1365</v>
      </c>
      <c r="J193" s="230"/>
      <c r="K193" s="270"/>
    </row>
    <row r="194" spans="2:11" ht="15" customHeight="1">
      <c r="B194" s="276"/>
      <c r="C194" s="284"/>
      <c r="D194" s="258"/>
      <c r="E194" s="258"/>
      <c r="F194" s="258"/>
      <c r="G194" s="258"/>
      <c r="H194" s="258"/>
      <c r="I194" s="258"/>
      <c r="J194" s="258"/>
      <c r="K194" s="277"/>
    </row>
    <row r="195" spans="2:11" ht="18.75" customHeight="1">
      <c r="B195" s="227"/>
      <c r="C195" s="230"/>
      <c r="D195" s="230"/>
      <c r="E195" s="230"/>
      <c r="F195" s="250"/>
      <c r="G195" s="230"/>
      <c r="H195" s="230"/>
      <c r="I195" s="230"/>
      <c r="J195" s="230"/>
      <c r="K195" s="227"/>
    </row>
    <row r="196" spans="2:11" ht="18.75" customHeight="1">
      <c r="B196" s="227"/>
      <c r="C196" s="230"/>
      <c r="D196" s="230"/>
      <c r="E196" s="230"/>
      <c r="F196" s="250"/>
      <c r="G196" s="230"/>
      <c r="H196" s="230"/>
      <c r="I196" s="230"/>
      <c r="J196" s="230"/>
      <c r="K196" s="227"/>
    </row>
    <row r="197" spans="2:11" ht="18.75" customHeight="1">
      <c r="B197" s="237"/>
      <c r="C197" s="237"/>
      <c r="D197" s="237"/>
      <c r="E197" s="237"/>
      <c r="F197" s="237"/>
      <c r="G197" s="237"/>
      <c r="H197" s="237"/>
      <c r="I197" s="237"/>
      <c r="J197" s="237"/>
      <c r="K197" s="237"/>
    </row>
    <row r="198" spans="2:11" ht="13.5">
      <c r="B198" s="218"/>
      <c r="C198" s="219"/>
      <c r="D198" s="219"/>
      <c r="E198" s="219"/>
      <c r="F198" s="219"/>
      <c r="G198" s="219"/>
      <c r="H198" s="219"/>
      <c r="I198" s="219"/>
      <c r="J198" s="219"/>
      <c r="K198" s="220"/>
    </row>
    <row r="199" spans="2:11" ht="21" customHeight="1">
      <c r="B199" s="222"/>
      <c r="C199" s="321" t="s">
        <v>1428</v>
      </c>
      <c r="D199" s="321"/>
      <c r="E199" s="321"/>
      <c r="F199" s="321"/>
      <c r="G199" s="321"/>
      <c r="H199" s="321"/>
      <c r="I199" s="321"/>
      <c r="J199" s="321"/>
      <c r="K199" s="223"/>
    </row>
    <row r="200" spans="2:11" ht="25.5" customHeight="1">
      <c r="B200" s="222"/>
      <c r="C200" s="285" t="s">
        <v>1429</v>
      </c>
      <c r="D200" s="285"/>
      <c r="E200" s="285"/>
      <c r="F200" s="285" t="s">
        <v>1430</v>
      </c>
      <c r="G200" s="286"/>
      <c r="H200" s="322" t="s">
        <v>1431</v>
      </c>
      <c r="I200" s="322"/>
      <c r="J200" s="322"/>
      <c r="K200" s="223"/>
    </row>
    <row r="201" spans="2:11" ht="5.25" customHeight="1">
      <c r="B201" s="251"/>
      <c r="C201" s="248"/>
      <c r="D201" s="248"/>
      <c r="E201" s="248"/>
      <c r="F201" s="248"/>
      <c r="G201" s="230"/>
      <c r="H201" s="248"/>
      <c r="I201" s="248"/>
      <c r="J201" s="248"/>
      <c r="K201" s="270"/>
    </row>
    <row r="202" spans="2:11" ht="15" customHeight="1">
      <c r="B202" s="251"/>
      <c r="C202" s="230" t="s">
        <v>1421</v>
      </c>
      <c r="D202" s="230"/>
      <c r="E202" s="230"/>
      <c r="F202" s="250" t="s">
        <v>43</v>
      </c>
      <c r="G202" s="230"/>
      <c r="H202" s="320" t="s">
        <v>1432</v>
      </c>
      <c r="I202" s="320"/>
      <c r="J202" s="320"/>
      <c r="K202" s="270"/>
    </row>
    <row r="203" spans="2:11" ht="15" customHeight="1">
      <c r="B203" s="251"/>
      <c r="C203" s="255"/>
      <c r="D203" s="230"/>
      <c r="E203" s="230"/>
      <c r="F203" s="250" t="s">
        <v>44</v>
      </c>
      <c r="G203" s="230"/>
      <c r="H203" s="320" t="s">
        <v>1433</v>
      </c>
      <c r="I203" s="320"/>
      <c r="J203" s="320"/>
      <c r="K203" s="270"/>
    </row>
    <row r="204" spans="2:11" ht="15" customHeight="1">
      <c r="B204" s="251"/>
      <c r="C204" s="255"/>
      <c r="D204" s="230"/>
      <c r="E204" s="230"/>
      <c r="F204" s="250" t="s">
        <v>47</v>
      </c>
      <c r="G204" s="230"/>
      <c r="H204" s="320" t="s">
        <v>1434</v>
      </c>
      <c r="I204" s="320"/>
      <c r="J204" s="320"/>
      <c r="K204" s="270"/>
    </row>
    <row r="205" spans="2:11" ht="15" customHeight="1">
      <c r="B205" s="251"/>
      <c r="C205" s="230"/>
      <c r="D205" s="230"/>
      <c r="E205" s="230"/>
      <c r="F205" s="250" t="s">
        <v>45</v>
      </c>
      <c r="G205" s="230"/>
      <c r="H205" s="320" t="s">
        <v>1435</v>
      </c>
      <c r="I205" s="320"/>
      <c r="J205" s="320"/>
      <c r="K205" s="270"/>
    </row>
    <row r="206" spans="2:11" ht="15" customHeight="1">
      <c r="B206" s="251"/>
      <c r="C206" s="230"/>
      <c r="D206" s="230"/>
      <c r="E206" s="230"/>
      <c r="F206" s="250" t="s">
        <v>46</v>
      </c>
      <c r="G206" s="230"/>
      <c r="H206" s="320" t="s">
        <v>1436</v>
      </c>
      <c r="I206" s="320"/>
      <c r="J206" s="320"/>
      <c r="K206" s="270"/>
    </row>
    <row r="207" spans="2:11" ht="15" customHeight="1">
      <c r="B207" s="251"/>
      <c r="C207" s="230"/>
      <c r="D207" s="230"/>
      <c r="E207" s="230"/>
      <c r="F207" s="250"/>
      <c r="G207" s="230"/>
      <c r="H207" s="230"/>
      <c r="I207" s="230"/>
      <c r="J207" s="230"/>
      <c r="K207" s="270"/>
    </row>
    <row r="208" spans="2:11" ht="15" customHeight="1">
      <c r="B208" s="251"/>
      <c r="C208" s="230" t="s">
        <v>1377</v>
      </c>
      <c r="D208" s="230"/>
      <c r="E208" s="230"/>
      <c r="F208" s="250" t="s">
        <v>77</v>
      </c>
      <c r="G208" s="230"/>
      <c r="H208" s="320" t="s">
        <v>1437</v>
      </c>
      <c r="I208" s="320"/>
      <c r="J208" s="320"/>
      <c r="K208" s="270"/>
    </row>
    <row r="209" spans="2:11" ht="15" customHeight="1">
      <c r="B209" s="251"/>
      <c r="C209" s="255"/>
      <c r="D209" s="230"/>
      <c r="E209" s="230"/>
      <c r="F209" s="250" t="s">
        <v>1273</v>
      </c>
      <c r="G209" s="230"/>
      <c r="H209" s="320" t="s">
        <v>1274</v>
      </c>
      <c r="I209" s="320"/>
      <c r="J209" s="320"/>
      <c r="K209" s="270"/>
    </row>
    <row r="210" spans="2:11" ht="15" customHeight="1">
      <c r="B210" s="251"/>
      <c r="C210" s="230"/>
      <c r="D210" s="230"/>
      <c r="E210" s="230"/>
      <c r="F210" s="250" t="s">
        <v>1271</v>
      </c>
      <c r="G210" s="230"/>
      <c r="H210" s="320" t="s">
        <v>1438</v>
      </c>
      <c r="I210" s="320"/>
      <c r="J210" s="320"/>
      <c r="K210" s="270"/>
    </row>
    <row r="211" spans="2:11" ht="15" customHeight="1">
      <c r="B211" s="287"/>
      <c r="C211" s="255"/>
      <c r="D211" s="255"/>
      <c r="E211" s="255"/>
      <c r="F211" s="250" t="s">
        <v>1275</v>
      </c>
      <c r="G211" s="236"/>
      <c r="H211" s="319" t="s">
        <v>1276</v>
      </c>
      <c r="I211" s="319"/>
      <c r="J211" s="319"/>
      <c r="K211" s="288"/>
    </row>
    <row r="212" spans="2:11" ht="15" customHeight="1">
      <c r="B212" s="287"/>
      <c r="C212" s="255"/>
      <c r="D212" s="255"/>
      <c r="E212" s="255"/>
      <c r="F212" s="250" t="s">
        <v>1277</v>
      </c>
      <c r="G212" s="236"/>
      <c r="H212" s="319" t="s">
        <v>1439</v>
      </c>
      <c r="I212" s="319"/>
      <c r="J212" s="319"/>
      <c r="K212" s="288"/>
    </row>
    <row r="213" spans="2:11" ht="15" customHeight="1">
      <c r="B213" s="287"/>
      <c r="C213" s="255"/>
      <c r="D213" s="255"/>
      <c r="E213" s="255"/>
      <c r="F213" s="289"/>
      <c r="G213" s="236"/>
      <c r="H213" s="290"/>
      <c r="I213" s="290"/>
      <c r="J213" s="290"/>
      <c r="K213" s="288"/>
    </row>
    <row r="214" spans="2:11" ht="15" customHeight="1">
      <c r="B214" s="287"/>
      <c r="C214" s="230" t="s">
        <v>1401</v>
      </c>
      <c r="D214" s="255"/>
      <c r="E214" s="255"/>
      <c r="F214" s="250">
        <v>1</v>
      </c>
      <c r="G214" s="236"/>
      <c r="H214" s="319" t="s">
        <v>1440</v>
      </c>
      <c r="I214" s="319"/>
      <c r="J214" s="319"/>
      <c r="K214" s="288"/>
    </row>
    <row r="215" spans="2:11" ht="15" customHeight="1">
      <c r="B215" s="287"/>
      <c r="C215" s="255"/>
      <c r="D215" s="255"/>
      <c r="E215" s="255"/>
      <c r="F215" s="250">
        <v>2</v>
      </c>
      <c r="G215" s="236"/>
      <c r="H215" s="319" t="s">
        <v>1441</v>
      </c>
      <c r="I215" s="319"/>
      <c r="J215" s="319"/>
      <c r="K215" s="288"/>
    </row>
    <row r="216" spans="2:11" ht="15" customHeight="1">
      <c r="B216" s="287"/>
      <c r="C216" s="255"/>
      <c r="D216" s="255"/>
      <c r="E216" s="255"/>
      <c r="F216" s="250">
        <v>3</v>
      </c>
      <c r="G216" s="236"/>
      <c r="H216" s="319" t="s">
        <v>1442</v>
      </c>
      <c r="I216" s="319"/>
      <c r="J216" s="319"/>
      <c r="K216" s="288"/>
    </row>
    <row r="217" spans="2:11" ht="15" customHeight="1">
      <c r="B217" s="287"/>
      <c r="C217" s="255"/>
      <c r="D217" s="255"/>
      <c r="E217" s="255"/>
      <c r="F217" s="250">
        <v>4</v>
      </c>
      <c r="G217" s="236"/>
      <c r="H217" s="319" t="s">
        <v>1443</v>
      </c>
      <c r="I217" s="319"/>
      <c r="J217" s="319"/>
      <c r="K217" s="288"/>
    </row>
    <row r="218" spans="2:11" ht="12.75" customHeight="1">
      <c r="B218" s="291"/>
      <c r="C218" s="292"/>
      <c r="D218" s="292"/>
      <c r="E218" s="292"/>
      <c r="F218" s="292"/>
      <c r="G218" s="292"/>
      <c r="H218" s="292"/>
      <c r="I218" s="292"/>
      <c r="J218" s="292"/>
      <c r="K218" s="293"/>
    </row>
  </sheetData>
  <mergeCells count="77">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D47:J47"/>
    <mergeCell ref="E48:J48"/>
    <mergeCell ref="E49:J49"/>
    <mergeCell ref="E50:J50"/>
    <mergeCell ref="D51:J51"/>
    <mergeCell ref="C52:J52"/>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102:J102"/>
    <mergeCell ref="C122:J122"/>
    <mergeCell ref="C147:J147"/>
    <mergeCell ref="C165:J165"/>
    <mergeCell ref="C199:J199"/>
    <mergeCell ref="H200:J200"/>
    <mergeCell ref="H202:J202"/>
    <mergeCell ref="H203:J203"/>
    <mergeCell ref="H204:J204"/>
    <mergeCell ref="H205:J205"/>
    <mergeCell ref="H206:J206"/>
    <mergeCell ref="H208:J208"/>
    <mergeCell ref="H209:J209"/>
    <mergeCell ref="H216:J216"/>
    <mergeCell ref="H217:J217"/>
    <mergeCell ref="H210:J210"/>
    <mergeCell ref="H211:J211"/>
    <mergeCell ref="H212:J212"/>
    <mergeCell ref="H214:J214"/>
    <mergeCell ref="H215:J215"/>
  </mergeCells>
  <pageMargins left="0.59027777777777801" right="0.59027777777777801" top="0.59027777777777801" bottom="0.59027777777777801"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Listy</vt:lpstr>
      </vt:variant>
      <vt:variant>
        <vt:i4>4</vt:i4>
      </vt:variant>
      <vt:variant>
        <vt:lpstr>Pojmenované oblasti</vt:lpstr>
      </vt:variant>
      <vt:variant>
        <vt:i4>6</vt:i4>
      </vt:variant>
    </vt:vector>
  </HeadingPairs>
  <TitlesOfParts>
    <vt:vector size="10" baseType="lpstr">
      <vt:lpstr>Rekapitulace stavby</vt:lpstr>
      <vt:lpstr>1 - SHZ HORŠOVSKÝ TÝN-OBN...</vt:lpstr>
      <vt:lpstr>VRN - Ostatní a vedlejší ...</vt:lpstr>
      <vt:lpstr>Pokyny pro vyplnění</vt:lpstr>
      <vt:lpstr>'1 - SHZ HORŠOVSKÝ TÝN-OBN...'!Názvy_tisku</vt:lpstr>
      <vt:lpstr>'Rekapitulace stavby'!Názvy_tisku</vt:lpstr>
      <vt:lpstr>'VRN - Ostatní a vedlejší ...'!Názvy_tisku</vt:lpstr>
      <vt:lpstr>'1 - SHZ HORŠOVSKÝ TÝN-OBN...'!Print_Titles_0</vt:lpstr>
      <vt:lpstr>'Rekapitulace stavby'!Print_Titles_0</vt:lpstr>
      <vt:lpstr>'VRN - Ostatní a vedlejší ...'!Print_Titles_0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Pc-Petra\Petra</dc:creator>
  <dc:description/>
  <cp:lastModifiedBy>stuco</cp:lastModifiedBy>
  <cp:revision>2</cp:revision>
  <dcterms:created xsi:type="dcterms:W3CDTF">2019-04-02T20:20:15Z</dcterms:created>
  <dcterms:modified xsi:type="dcterms:W3CDTF">2020-05-06T05:57:39Z</dcterms:modified>
  <dc:language>cs-CZ</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